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lly.paredes/Desktop/1boot/Instructions/"/>
    </mc:Choice>
  </mc:AlternateContent>
  <xr:revisionPtr revIDLastSave="0" documentId="13_ncr:1_{E56BAAE0-93B1-CA40-A2BA-F77724661702}" xr6:coauthVersionLast="47" xr6:coauthVersionMax="47" xr10:uidLastSave="{00000000-0000-0000-0000-000000000000}"/>
  <bookViews>
    <workbookView xWindow="0" yWindow="740" windowWidth="23640" windowHeight="15620" activeTab="1" xr2:uid="{00000000-000D-0000-FFFF-FFFF00000000}"/>
  </bookViews>
  <sheets>
    <sheet name="Crowdfunding_Data" sheetId="1" r:id="rId1"/>
    <sheet name="PivotTable_Counts_succesful " sheetId="2" r:id="rId2"/>
    <sheet name="PivotTable_Filtered_by_Country" sheetId="3" r:id="rId3"/>
    <sheet name="Pivot_Outcome_by_year" sheetId="13" r:id="rId4"/>
    <sheet name="Pivot_Chart_Filtered by_Date" sheetId="11" r:id="rId5"/>
    <sheet name="Percentage_Goals_by_Success" sheetId="8" r:id="rId6"/>
    <sheet name="Number of Backers" sheetId="12" r:id="rId7"/>
    <sheet name="Days_of_campaign" sheetId="17" r:id="rId8"/>
    <sheet name="goal to pledge" sheetId="24" r:id="rId9"/>
    <sheet name="Summary" sheetId="14" r:id="rId10"/>
  </sheets>
  <definedNames>
    <definedName name="_xlnm._FilterDatabase" localSheetId="0" hidden="1">Crowdfunding_Data!$F$1:$F$1001</definedName>
    <definedName name="_xlnm._FilterDatabase" localSheetId="6" hidden="1">'Number of Backers'!$B$1:$H$1047627</definedName>
    <definedName name="_xlchart.v1.0" hidden="1">Crowdfunding_Data!$AE$1001</definedName>
    <definedName name="_xlchart.v1.1" hidden="1">Crowdfunding_Data!$AE$1:$AE$1000</definedName>
    <definedName name="_xlchart.v1.10" hidden="1">Crowdfunding_Data!$AE$1:$AE$1000</definedName>
    <definedName name="_xlchart.v1.11" hidden="1">Crowdfunding_Data!$J$1001</definedName>
    <definedName name="_xlchart.v1.12" hidden="1">Crowdfunding_Data!$AE$1001</definedName>
    <definedName name="_xlchart.v1.13" hidden="1">Crowdfunding_Data!$AE$1:$AE$1000</definedName>
    <definedName name="_xlchart.v1.14" hidden="1">Crowdfunding_Data!$J$1001</definedName>
    <definedName name="_xlchart.v1.15" hidden="1">Crowdfunding_Data!$AE$1001</definedName>
    <definedName name="_xlchart.v1.16" hidden="1">Crowdfunding_Data!$AE$1:$AE$1000</definedName>
    <definedName name="_xlchart.v1.17" hidden="1">Crowdfunding_Data!$J$1001</definedName>
    <definedName name="_xlchart.v1.18" hidden="1">Crowdfunding_Data!$AE$1001</definedName>
    <definedName name="_xlchart.v1.19" hidden="1">Crowdfunding_Data!$AE$1:$AE$1000</definedName>
    <definedName name="_xlchart.v1.2" hidden="1">Crowdfunding_Data!$J$1001</definedName>
    <definedName name="_xlchart.v1.20" hidden="1">Crowdfunding_Data!$J$1001</definedName>
    <definedName name="_xlchart.v1.3" hidden="1">Crowdfunding_Data!$AE$1001</definedName>
    <definedName name="_xlchart.v1.4" hidden="1">Crowdfunding_Data!$AE$1:$AE$1000</definedName>
    <definedName name="_xlchart.v1.5" hidden="1">Crowdfunding_Data!$J$1001</definedName>
    <definedName name="_xlchart.v1.6" hidden="1">Crowdfunding_Data!$AE$1001</definedName>
    <definedName name="_xlchart.v1.7" hidden="1">Crowdfunding_Data!$AE$1:$AE$1000</definedName>
    <definedName name="_xlchart.v1.8" hidden="1">Crowdfunding_Data!$J$1001</definedName>
    <definedName name="_xlchart.v1.9" hidden="1">Crowdfunding_Data!$AE$1001</definedName>
  </definedNames>
  <calcPr calcId="191029"/>
  <pivotCaches>
    <pivotCache cacheId="60" r:id="rId11"/>
    <pivotCache cacheId="74" r:id="rId12"/>
    <pivotCache cacheId="68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03" i="1" l="1"/>
  <c r="AI30" i="1" s="1"/>
  <c r="AI27" i="1"/>
  <c r="AI26" i="1"/>
  <c r="S4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2" i="12"/>
  <c r="V13" i="12"/>
  <c r="S13" i="12"/>
  <c r="P13" i="12"/>
  <c r="V12" i="12"/>
  <c r="S12" i="12"/>
  <c r="P12" i="12"/>
  <c r="V11" i="12"/>
  <c r="S11" i="12"/>
  <c r="P11" i="12"/>
  <c r="T38" i="14"/>
  <c r="T39" i="14"/>
  <c r="T40" i="14"/>
  <c r="T41" i="14"/>
  <c r="T42" i="14"/>
  <c r="T43" i="14"/>
  <c r="T44" i="14"/>
  <c r="T45" i="14"/>
  <c r="T46" i="14"/>
  <c r="AI743" i="1"/>
  <c r="AI744" i="1"/>
  <c r="AI745" i="1"/>
  <c r="AI746" i="1"/>
  <c r="AI747" i="1"/>
  <c r="O678" i="12"/>
  <c r="V10" i="12"/>
  <c r="V9" i="12"/>
  <c r="V8" i="12"/>
  <c r="V7" i="12"/>
  <c r="P10" i="12"/>
  <c r="S10" i="12"/>
  <c r="S9" i="12"/>
  <c r="S8" i="12"/>
  <c r="S7" i="12"/>
  <c r="P8" i="12"/>
  <c r="P7" i="12"/>
  <c r="P9" i="12"/>
  <c r="C2" i="12"/>
  <c r="B2" i="12" s="1"/>
  <c r="C3" i="12"/>
  <c r="B3" i="12" s="1"/>
  <c r="C4" i="12"/>
  <c r="B4" i="12" s="1"/>
  <c r="C5" i="12"/>
  <c r="B5" i="12" s="1"/>
  <c r="C6" i="12"/>
  <c r="B6" i="12" s="1"/>
  <c r="C7" i="12"/>
  <c r="B7" i="12" s="1"/>
  <c r="C8" i="12"/>
  <c r="B8" i="12" s="1"/>
  <c r="C9" i="12"/>
  <c r="B9" i="12" s="1"/>
  <c r="C10" i="12"/>
  <c r="B10" i="12" s="1"/>
  <c r="C11" i="12"/>
  <c r="B11" i="12" s="1"/>
  <c r="C12" i="12"/>
  <c r="B12" i="12" s="1"/>
  <c r="C13" i="12"/>
  <c r="B13" i="12" s="1"/>
  <c r="C14" i="12"/>
  <c r="B14" i="12" s="1"/>
  <c r="C15" i="12"/>
  <c r="B15" i="12" s="1"/>
  <c r="C16" i="12"/>
  <c r="B16" i="12" s="1"/>
  <c r="C17" i="12"/>
  <c r="B17" i="12" s="1"/>
  <c r="C18" i="12"/>
  <c r="B18" i="12" s="1"/>
  <c r="C19" i="12"/>
  <c r="B19" i="12" s="1"/>
  <c r="C20" i="12"/>
  <c r="B20" i="12" s="1"/>
  <c r="C21" i="12"/>
  <c r="B21" i="12" s="1"/>
  <c r="C22" i="12"/>
  <c r="B22" i="12" s="1"/>
  <c r="C23" i="12"/>
  <c r="B23" i="12" s="1"/>
  <c r="C24" i="12"/>
  <c r="B24" i="12" s="1"/>
  <c r="C25" i="12"/>
  <c r="B25" i="12" s="1"/>
  <c r="C26" i="12"/>
  <c r="B26" i="12" s="1"/>
  <c r="C27" i="12"/>
  <c r="B27" i="12" s="1"/>
  <c r="C28" i="12"/>
  <c r="B28" i="12" s="1"/>
  <c r="C29" i="12"/>
  <c r="B29" i="12" s="1"/>
  <c r="C30" i="12"/>
  <c r="B30" i="12" s="1"/>
  <c r="C31" i="12"/>
  <c r="B31" i="12" s="1"/>
  <c r="C32" i="12"/>
  <c r="B32" i="12" s="1"/>
  <c r="C33" i="12"/>
  <c r="B33" i="12" s="1"/>
  <c r="C34" i="12"/>
  <c r="B34" i="12" s="1"/>
  <c r="C35" i="12"/>
  <c r="B35" i="12" s="1"/>
  <c r="C36" i="12"/>
  <c r="B36" i="12" s="1"/>
  <c r="C37" i="12"/>
  <c r="B37" i="12" s="1"/>
  <c r="C38" i="12"/>
  <c r="B38" i="12" s="1"/>
  <c r="C39" i="12"/>
  <c r="B39" i="12" s="1"/>
  <c r="C40" i="12"/>
  <c r="B40" i="12" s="1"/>
  <c r="C41" i="12"/>
  <c r="B41" i="12" s="1"/>
  <c r="C42" i="12"/>
  <c r="B42" i="12" s="1"/>
  <c r="C43" i="12"/>
  <c r="B43" i="12" s="1"/>
  <c r="C44" i="12"/>
  <c r="B44" i="12" s="1"/>
  <c r="C45" i="12"/>
  <c r="B45" i="12" s="1"/>
  <c r="C46" i="12"/>
  <c r="B46" i="12" s="1"/>
  <c r="C47" i="12"/>
  <c r="B47" i="12" s="1"/>
  <c r="C48" i="12"/>
  <c r="B48" i="12" s="1"/>
  <c r="C49" i="12"/>
  <c r="B49" i="12" s="1"/>
  <c r="C50" i="12"/>
  <c r="B50" i="12" s="1"/>
  <c r="C51" i="12"/>
  <c r="B51" i="12" s="1"/>
  <c r="C52" i="12"/>
  <c r="B52" i="12" s="1"/>
  <c r="C53" i="12"/>
  <c r="B53" i="12" s="1"/>
  <c r="C54" i="12"/>
  <c r="B54" i="12" s="1"/>
  <c r="C55" i="12"/>
  <c r="B55" i="12" s="1"/>
  <c r="C56" i="12"/>
  <c r="B56" i="12" s="1"/>
  <c r="C57" i="12"/>
  <c r="B57" i="12" s="1"/>
  <c r="C58" i="12"/>
  <c r="B58" i="12" s="1"/>
  <c r="C59" i="12"/>
  <c r="B59" i="12" s="1"/>
  <c r="C60" i="12"/>
  <c r="B60" i="12" s="1"/>
  <c r="C61" i="12"/>
  <c r="B61" i="12" s="1"/>
  <c r="C62" i="12"/>
  <c r="B62" i="12" s="1"/>
  <c r="C63" i="12"/>
  <c r="B63" i="12" s="1"/>
  <c r="C64" i="12"/>
  <c r="B64" i="12" s="1"/>
  <c r="C65" i="12"/>
  <c r="B65" i="12" s="1"/>
  <c r="C66" i="12"/>
  <c r="B66" i="12" s="1"/>
  <c r="C67" i="12"/>
  <c r="B67" i="12" s="1"/>
  <c r="C68" i="12"/>
  <c r="B68" i="12" s="1"/>
  <c r="C69" i="12"/>
  <c r="B69" i="12" s="1"/>
  <c r="C70" i="12"/>
  <c r="B70" i="12" s="1"/>
  <c r="C71" i="12"/>
  <c r="B71" i="12" s="1"/>
  <c r="C72" i="12"/>
  <c r="B72" i="12" s="1"/>
  <c r="C73" i="12"/>
  <c r="B73" i="12" s="1"/>
  <c r="C74" i="12"/>
  <c r="B74" i="12" s="1"/>
  <c r="C75" i="12"/>
  <c r="B75" i="12" s="1"/>
  <c r="C76" i="12"/>
  <c r="B76" i="12" s="1"/>
  <c r="C77" i="12"/>
  <c r="B77" i="12" s="1"/>
  <c r="C78" i="12"/>
  <c r="B78" i="12" s="1"/>
  <c r="C79" i="12"/>
  <c r="B79" i="12" s="1"/>
  <c r="C80" i="12"/>
  <c r="B80" i="12" s="1"/>
  <c r="C81" i="12"/>
  <c r="B81" i="12" s="1"/>
  <c r="C82" i="12"/>
  <c r="B82" i="12" s="1"/>
  <c r="C83" i="12"/>
  <c r="B83" i="12" s="1"/>
  <c r="C84" i="12"/>
  <c r="B84" i="12" s="1"/>
  <c r="C85" i="12"/>
  <c r="B85" i="12" s="1"/>
  <c r="C86" i="12"/>
  <c r="B86" i="12" s="1"/>
  <c r="C87" i="12"/>
  <c r="B87" i="12" s="1"/>
  <c r="C88" i="12"/>
  <c r="B88" i="12" s="1"/>
  <c r="C89" i="12"/>
  <c r="B89" i="12" s="1"/>
  <c r="C90" i="12"/>
  <c r="B90" i="12" s="1"/>
  <c r="C91" i="12"/>
  <c r="B91" i="12" s="1"/>
  <c r="C92" i="12"/>
  <c r="B92" i="12" s="1"/>
  <c r="C93" i="12"/>
  <c r="B93" i="12" s="1"/>
  <c r="C94" i="12"/>
  <c r="B94" i="12" s="1"/>
  <c r="C95" i="12"/>
  <c r="B95" i="12" s="1"/>
  <c r="C96" i="12"/>
  <c r="B96" i="12" s="1"/>
  <c r="C97" i="12"/>
  <c r="B97" i="12" s="1"/>
  <c r="C98" i="12"/>
  <c r="B98" i="12" s="1"/>
  <c r="C99" i="12"/>
  <c r="B99" i="12" s="1"/>
  <c r="C100" i="12"/>
  <c r="B100" i="12" s="1"/>
  <c r="C101" i="12"/>
  <c r="B101" i="12" s="1"/>
  <c r="C102" i="12"/>
  <c r="B102" i="12" s="1"/>
  <c r="C103" i="12"/>
  <c r="B103" i="12" s="1"/>
  <c r="C104" i="12"/>
  <c r="B104" i="12" s="1"/>
  <c r="C105" i="12"/>
  <c r="B105" i="12" s="1"/>
  <c r="C106" i="12"/>
  <c r="B106" i="12" s="1"/>
  <c r="C107" i="12"/>
  <c r="B107" i="12" s="1"/>
  <c r="C108" i="12"/>
  <c r="B108" i="12" s="1"/>
  <c r="C109" i="12"/>
  <c r="B109" i="12" s="1"/>
  <c r="C110" i="12"/>
  <c r="B110" i="12" s="1"/>
  <c r="C111" i="12"/>
  <c r="B111" i="12" s="1"/>
  <c r="C112" i="12"/>
  <c r="B112" i="12" s="1"/>
  <c r="C113" i="12"/>
  <c r="B113" i="12" s="1"/>
  <c r="C114" i="12"/>
  <c r="B114" i="12" s="1"/>
  <c r="C115" i="12"/>
  <c r="B115" i="12" s="1"/>
  <c r="C116" i="12"/>
  <c r="B116" i="12" s="1"/>
  <c r="C117" i="12"/>
  <c r="B117" i="12" s="1"/>
  <c r="C118" i="12"/>
  <c r="B118" i="12" s="1"/>
  <c r="C119" i="12"/>
  <c r="B119" i="12" s="1"/>
  <c r="C120" i="12"/>
  <c r="B120" i="12" s="1"/>
  <c r="C121" i="12"/>
  <c r="B121" i="12" s="1"/>
  <c r="C122" i="12"/>
  <c r="B122" i="12" s="1"/>
  <c r="C123" i="12"/>
  <c r="B123" i="12" s="1"/>
  <c r="C124" i="12"/>
  <c r="B124" i="12" s="1"/>
  <c r="C125" i="12"/>
  <c r="B125" i="12" s="1"/>
  <c r="C126" i="12"/>
  <c r="B126" i="12" s="1"/>
  <c r="C127" i="12"/>
  <c r="B127" i="12" s="1"/>
  <c r="C128" i="12"/>
  <c r="B128" i="12" s="1"/>
  <c r="C129" i="12"/>
  <c r="B129" i="12" s="1"/>
  <c r="C130" i="12"/>
  <c r="B130" i="12" s="1"/>
  <c r="C131" i="12"/>
  <c r="B131" i="12" s="1"/>
  <c r="C132" i="12"/>
  <c r="B132" i="12" s="1"/>
  <c r="C133" i="12"/>
  <c r="B133" i="12" s="1"/>
  <c r="C134" i="12"/>
  <c r="B134" i="12" s="1"/>
  <c r="C135" i="12"/>
  <c r="B135" i="12" s="1"/>
  <c r="C136" i="12"/>
  <c r="B136" i="12" s="1"/>
  <c r="C137" i="12"/>
  <c r="B137" i="12" s="1"/>
  <c r="C138" i="12"/>
  <c r="B138" i="12" s="1"/>
  <c r="C139" i="12"/>
  <c r="B139" i="12" s="1"/>
  <c r="C140" i="12"/>
  <c r="B140" i="12" s="1"/>
  <c r="C141" i="12"/>
  <c r="B141" i="12" s="1"/>
  <c r="C142" i="12"/>
  <c r="B142" i="12" s="1"/>
  <c r="C143" i="12"/>
  <c r="B143" i="12" s="1"/>
  <c r="C144" i="12"/>
  <c r="B144" i="12" s="1"/>
  <c r="C145" i="12"/>
  <c r="B145" i="12" s="1"/>
  <c r="C146" i="12"/>
  <c r="B146" i="12" s="1"/>
  <c r="C147" i="12"/>
  <c r="B147" i="12" s="1"/>
  <c r="C148" i="12"/>
  <c r="B148" i="12" s="1"/>
  <c r="C149" i="12"/>
  <c r="B149" i="12" s="1"/>
  <c r="C150" i="12"/>
  <c r="B150" i="12" s="1"/>
  <c r="C151" i="12"/>
  <c r="B151" i="12" s="1"/>
  <c r="C152" i="12"/>
  <c r="B152" i="12" s="1"/>
  <c r="C153" i="12"/>
  <c r="B153" i="12" s="1"/>
  <c r="C154" i="12"/>
  <c r="B154" i="12" s="1"/>
  <c r="C155" i="12"/>
  <c r="B155" i="12" s="1"/>
  <c r="C156" i="12"/>
  <c r="B156" i="12" s="1"/>
  <c r="C157" i="12"/>
  <c r="B157" i="12" s="1"/>
  <c r="C158" i="12"/>
  <c r="B158" i="12" s="1"/>
  <c r="C159" i="12"/>
  <c r="B159" i="12" s="1"/>
  <c r="C160" i="12"/>
  <c r="B160" i="12" s="1"/>
  <c r="C161" i="12"/>
  <c r="B161" i="12" s="1"/>
  <c r="C162" i="12"/>
  <c r="B162" i="12" s="1"/>
  <c r="C163" i="12"/>
  <c r="B163" i="12" s="1"/>
  <c r="C164" i="12"/>
  <c r="B164" i="12" s="1"/>
  <c r="C165" i="12"/>
  <c r="B165" i="12" s="1"/>
  <c r="C166" i="12"/>
  <c r="B166" i="12" s="1"/>
  <c r="C167" i="12"/>
  <c r="B167" i="12" s="1"/>
  <c r="C168" i="12"/>
  <c r="B168" i="12" s="1"/>
  <c r="C169" i="12"/>
  <c r="B169" i="12" s="1"/>
  <c r="C170" i="12"/>
  <c r="B170" i="12" s="1"/>
  <c r="C171" i="12"/>
  <c r="B171" i="12" s="1"/>
  <c r="C172" i="12"/>
  <c r="B172" i="12" s="1"/>
  <c r="C173" i="12"/>
  <c r="B173" i="12" s="1"/>
  <c r="C174" i="12"/>
  <c r="B174" i="12" s="1"/>
  <c r="C175" i="12"/>
  <c r="B175" i="12" s="1"/>
  <c r="C176" i="12"/>
  <c r="B176" i="12" s="1"/>
  <c r="C177" i="12"/>
  <c r="B177" i="12" s="1"/>
  <c r="C178" i="12"/>
  <c r="B178" i="12" s="1"/>
  <c r="C179" i="12"/>
  <c r="B179" i="12" s="1"/>
  <c r="C180" i="12"/>
  <c r="B180" i="12" s="1"/>
  <c r="C181" i="12"/>
  <c r="B181" i="12" s="1"/>
  <c r="C182" i="12"/>
  <c r="B182" i="12" s="1"/>
  <c r="C183" i="12"/>
  <c r="B183" i="12" s="1"/>
  <c r="C184" i="12"/>
  <c r="B184" i="12" s="1"/>
  <c r="C185" i="12"/>
  <c r="B185" i="12" s="1"/>
  <c r="C186" i="12"/>
  <c r="B186" i="12" s="1"/>
  <c r="C187" i="12"/>
  <c r="B187" i="12" s="1"/>
  <c r="C188" i="12"/>
  <c r="B188" i="12" s="1"/>
  <c r="C189" i="12"/>
  <c r="B189" i="12" s="1"/>
  <c r="C190" i="12"/>
  <c r="B190" i="12" s="1"/>
  <c r="C191" i="12"/>
  <c r="B191" i="12" s="1"/>
  <c r="C192" i="12"/>
  <c r="B192" i="12" s="1"/>
  <c r="C193" i="12"/>
  <c r="B193" i="12" s="1"/>
  <c r="C194" i="12"/>
  <c r="B194" i="12" s="1"/>
  <c r="C195" i="12"/>
  <c r="B195" i="12" s="1"/>
  <c r="C196" i="12"/>
  <c r="B196" i="12" s="1"/>
  <c r="C197" i="12"/>
  <c r="B197" i="12" s="1"/>
  <c r="C198" i="12"/>
  <c r="B198" i="12" s="1"/>
  <c r="C199" i="12"/>
  <c r="B199" i="12" s="1"/>
  <c r="C200" i="12"/>
  <c r="B200" i="12" s="1"/>
  <c r="C201" i="12"/>
  <c r="B201" i="12" s="1"/>
  <c r="C202" i="12"/>
  <c r="B202" i="12" s="1"/>
  <c r="C203" i="12"/>
  <c r="B203" i="12" s="1"/>
  <c r="C204" i="12"/>
  <c r="B204" i="12" s="1"/>
  <c r="C205" i="12"/>
  <c r="B205" i="12" s="1"/>
  <c r="C206" i="12"/>
  <c r="B206" i="12" s="1"/>
  <c r="C207" i="12"/>
  <c r="B207" i="12" s="1"/>
  <c r="C208" i="12"/>
  <c r="B208" i="12" s="1"/>
  <c r="C209" i="12"/>
  <c r="B209" i="12" s="1"/>
  <c r="C210" i="12"/>
  <c r="B210" i="12" s="1"/>
  <c r="C211" i="12"/>
  <c r="B211" i="12" s="1"/>
  <c r="C212" i="12"/>
  <c r="B212" i="12" s="1"/>
  <c r="C213" i="12"/>
  <c r="B213" i="12" s="1"/>
  <c r="C214" i="12"/>
  <c r="B214" i="12" s="1"/>
  <c r="C215" i="12"/>
  <c r="B215" i="12" s="1"/>
  <c r="C216" i="12"/>
  <c r="B216" i="12" s="1"/>
  <c r="C217" i="12"/>
  <c r="B217" i="12" s="1"/>
  <c r="C218" i="12"/>
  <c r="B218" i="12" s="1"/>
  <c r="C219" i="12"/>
  <c r="B219" i="12" s="1"/>
  <c r="C220" i="12"/>
  <c r="B220" i="12" s="1"/>
  <c r="C221" i="12"/>
  <c r="B221" i="12" s="1"/>
  <c r="C222" i="12"/>
  <c r="B222" i="12" s="1"/>
  <c r="C223" i="12"/>
  <c r="B223" i="12" s="1"/>
  <c r="C224" i="12"/>
  <c r="B224" i="12" s="1"/>
  <c r="C225" i="12"/>
  <c r="B225" i="12" s="1"/>
  <c r="C226" i="12"/>
  <c r="B226" i="12" s="1"/>
  <c r="C227" i="12"/>
  <c r="B227" i="12" s="1"/>
  <c r="C228" i="12"/>
  <c r="B228" i="12" s="1"/>
  <c r="C229" i="12"/>
  <c r="B229" i="12" s="1"/>
  <c r="C230" i="12"/>
  <c r="B230" i="12" s="1"/>
  <c r="C231" i="12"/>
  <c r="B231" i="12" s="1"/>
  <c r="C232" i="12"/>
  <c r="B232" i="12" s="1"/>
  <c r="C233" i="12"/>
  <c r="B233" i="12" s="1"/>
  <c r="C234" i="12"/>
  <c r="B234" i="12" s="1"/>
  <c r="C235" i="12"/>
  <c r="B235" i="12" s="1"/>
  <c r="C236" i="12"/>
  <c r="B236" i="12" s="1"/>
  <c r="C237" i="12"/>
  <c r="B237" i="12" s="1"/>
  <c r="C238" i="12"/>
  <c r="B238" i="12" s="1"/>
  <c r="C239" i="12"/>
  <c r="B239" i="12" s="1"/>
  <c r="C240" i="12"/>
  <c r="B240" i="12" s="1"/>
  <c r="C241" i="12"/>
  <c r="B241" i="12" s="1"/>
  <c r="C242" i="12"/>
  <c r="B242" i="12" s="1"/>
  <c r="C243" i="12"/>
  <c r="B243" i="12" s="1"/>
  <c r="C244" i="12"/>
  <c r="B244" i="12" s="1"/>
  <c r="C245" i="12"/>
  <c r="B245" i="12" s="1"/>
  <c r="C246" i="12"/>
  <c r="B246" i="12" s="1"/>
  <c r="C247" i="12"/>
  <c r="B247" i="12" s="1"/>
  <c r="C248" i="12"/>
  <c r="B248" i="12" s="1"/>
  <c r="C249" i="12"/>
  <c r="B249" i="12" s="1"/>
  <c r="C250" i="12"/>
  <c r="B250" i="12" s="1"/>
  <c r="C251" i="12"/>
  <c r="B251" i="12" s="1"/>
  <c r="C252" i="12"/>
  <c r="B252" i="12" s="1"/>
  <c r="C253" i="12"/>
  <c r="B253" i="12" s="1"/>
  <c r="C254" i="12"/>
  <c r="B254" i="12" s="1"/>
  <c r="C255" i="12"/>
  <c r="B255" i="12" s="1"/>
  <c r="C256" i="12"/>
  <c r="B256" i="12" s="1"/>
  <c r="C257" i="12"/>
  <c r="B257" i="12" s="1"/>
  <c r="C258" i="12"/>
  <c r="B258" i="12" s="1"/>
  <c r="C259" i="12"/>
  <c r="B259" i="12" s="1"/>
  <c r="C260" i="12"/>
  <c r="B260" i="12" s="1"/>
  <c r="C261" i="12"/>
  <c r="B261" i="12" s="1"/>
  <c r="C262" i="12"/>
  <c r="B262" i="12" s="1"/>
  <c r="C263" i="12"/>
  <c r="B263" i="12" s="1"/>
  <c r="C264" i="12"/>
  <c r="B264" i="12" s="1"/>
  <c r="C265" i="12"/>
  <c r="B265" i="12" s="1"/>
  <c r="C266" i="12"/>
  <c r="B266" i="12" s="1"/>
  <c r="C267" i="12"/>
  <c r="B267" i="12" s="1"/>
  <c r="C268" i="12"/>
  <c r="B268" i="12" s="1"/>
  <c r="C269" i="12"/>
  <c r="B269" i="12" s="1"/>
  <c r="C270" i="12"/>
  <c r="B270" i="12" s="1"/>
  <c r="C271" i="12"/>
  <c r="B271" i="12" s="1"/>
  <c r="C272" i="12"/>
  <c r="B272" i="12" s="1"/>
  <c r="C273" i="12"/>
  <c r="B273" i="12" s="1"/>
  <c r="C274" i="12"/>
  <c r="B274" i="12" s="1"/>
  <c r="C275" i="12"/>
  <c r="B275" i="12" s="1"/>
  <c r="C276" i="12"/>
  <c r="B276" i="12" s="1"/>
  <c r="C277" i="12"/>
  <c r="B277" i="12" s="1"/>
  <c r="C278" i="12"/>
  <c r="B278" i="12" s="1"/>
  <c r="C279" i="12"/>
  <c r="B279" i="12" s="1"/>
  <c r="C280" i="12"/>
  <c r="B280" i="12" s="1"/>
  <c r="C281" i="12"/>
  <c r="B281" i="12" s="1"/>
  <c r="C282" i="12"/>
  <c r="B282" i="12" s="1"/>
  <c r="C283" i="12"/>
  <c r="B283" i="12" s="1"/>
  <c r="C284" i="12"/>
  <c r="B284" i="12" s="1"/>
  <c r="C285" i="12"/>
  <c r="B285" i="12" s="1"/>
  <c r="C286" i="12"/>
  <c r="B286" i="12" s="1"/>
  <c r="C287" i="12"/>
  <c r="B287" i="12" s="1"/>
  <c r="C288" i="12"/>
  <c r="B288" i="12" s="1"/>
  <c r="C289" i="12"/>
  <c r="B289" i="12" s="1"/>
  <c r="C290" i="12"/>
  <c r="B290" i="12" s="1"/>
  <c r="C291" i="12"/>
  <c r="B291" i="12" s="1"/>
  <c r="C292" i="12"/>
  <c r="B292" i="12" s="1"/>
  <c r="C293" i="12"/>
  <c r="B293" i="12" s="1"/>
  <c r="C294" i="12"/>
  <c r="B294" i="12" s="1"/>
  <c r="C295" i="12"/>
  <c r="B295" i="12" s="1"/>
  <c r="C296" i="12"/>
  <c r="B296" i="12" s="1"/>
  <c r="C297" i="12"/>
  <c r="B297" i="12" s="1"/>
  <c r="C298" i="12"/>
  <c r="B298" i="12" s="1"/>
  <c r="C299" i="12"/>
  <c r="B299" i="12" s="1"/>
  <c r="C300" i="12"/>
  <c r="B300" i="12" s="1"/>
  <c r="C301" i="12"/>
  <c r="B301" i="12" s="1"/>
  <c r="C302" i="12"/>
  <c r="B302" i="12" s="1"/>
  <c r="C303" i="12"/>
  <c r="B303" i="12" s="1"/>
  <c r="C304" i="12"/>
  <c r="B304" i="12" s="1"/>
  <c r="C305" i="12"/>
  <c r="B305" i="12" s="1"/>
  <c r="C306" i="12"/>
  <c r="B306" i="12" s="1"/>
  <c r="C307" i="12"/>
  <c r="B307" i="12" s="1"/>
  <c r="C308" i="12"/>
  <c r="B308" i="12" s="1"/>
  <c r="C309" i="12"/>
  <c r="B309" i="12" s="1"/>
  <c r="C310" i="12"/>
  <c r="B310" i="12" s="1"/>
  <c r="C311" i="12"/>
  <c r="B311" i="12" s="1"/>
  <c r="C312" i="12"/>
  <c r="B312" i="12" s="1"/>
  <c r="C313" i="12"/>
  <c r="B313" i="12" s="1"/>
  <c r="C314" i="12"/>
  <c r="B314" i="12" s="1"/>
  <c r="C315" i="12"/>
  <c r="B315" i="12" s="1"/>
  <c r="C316" i="12"/>
  <c r="B316" i="12" s="1"/>
  <c r="C317" i="12"/>
  <c r="B317" i="12" s="1"/>
  <c r="C318" i="12"/>
  <c r="B318" i="12" s="1"/>
  <c r="C319" i="12"/>
  <c r="B319" i="12" s="1"/>
  <c r="C320" i="12"/>
  <c r="B320" i="12" s="1"/>
  <c r="C321" i="12"/>
  <c r="B321" i="12" s="1"/>
  <c r="C322" i="12"/>
  <c r="B322" i="12" s="1"/>
  <c r="C323" i="12"/>
  <c r="B323" i="12" s="1"/>
  <c r="C324" i="12"/>
  <c r="B324" i="12" s="1"/>
  <c r="C325" i="12"/>
  <c r="B325" i="12" s="1"/>
  <c r="C326" i="12"/>
  <c r="B326" i="12" s="1"/>
  <c r="C327" i="12"/>
  <c r="B327" i="12" s="1"/>
  <c r="C328" i="12"/>
  <c r="B328" i="12" s="1"/>
  <c r="C329" i="12"/>
  <c r="B329" i="12" s="1"/>
  <c r="C330" i="12"/>
  <c r="B330" i="12" s="1"/>
  <c r="C331" i="12"/>
  <c r="B331" i="12" s="1"/>
  <c r="C332" i="12"/>
  <c r="B332" i="12" s="1"/>
  <c r="C333" i="12"/>
  <c r="B333" i="12" s="1"/>
  <c r="C334" i="12"/>
  <c r="B334" i="12" s="1"/>
  <c r="C335" i="12"/>
  <c r="B335" i="12" s="1"/>
  <c r="C336" i="12"/>
  <c r="B336" i="12" s="1"/>
  <c r="C337" i="12"/>
  <c r="B337" i="12" s="1"/>
  <c r="C338" i="12"/>
  <c r="B338" i="12" s="1"/>
  <c r="C339" i="12"/>
  <c r="B339" i="12" s="1"/>
  <c r="C340" i="12"/>
  <c r="B340" i="12" s="1"/>
  <c r="C341" i="12"/>
  <c r="B341" i="12" s="1"/>
  <c r="C342" i="12"/>
  <c r="B342" i="12" s="1"/>
  <c r="C343" i="12"/>
  <c r="B343" i="12" s="1"/>
  <c r="C344" i="12"/>
  <c r="B344" i="12" s="1"/>
  <c r="C345" i="12"/>
  <c r="B345" i="12" s="1"/>
  <c r="C346" i="12"/>
  <c r="B346" i="12" s="1"/>
  <c r="C347" i="12"/>
  <c r="B347" i="12" s="1"/>
  <c r="C348" i="12"/>
  <c r="B348" i="12" s="1"/>
  <c r="C349" i="12"/>
  <c r="B349" i="12" s="1"/>
  <c r="C350" i="12"/>
  <c r="B350" i="12" s="1"/>
  <c r="C351" i="12"/>
  <c r="B351" i="12" s="1"/>
  <c r="C352" i="12"/>
  <c r="B352" i="12" s="1"/>
  <c r="C353" i="12"/>
  <c r="B353" i="12" s="1"/>
  <c r="C354" i="12"/>
  <c r="B354" i="12" s="1"/>
  <c r="C355" i="12"/>
  <c r="B355" i="12" s="1"/>
  <c r="C356" i="12"/>
  <c r="B356" i="12" s="1"/>
  <c r="C357" i="12"/>
  <c r="B357" i="12" s="1"/>
  <c r="C358" i="12"/>
  <c r="B358" i="12" s="1"/>
  <c r="C359" i="12"/>
  <c r="B359" i="12" s="1"/>
  <c r="C360" i="12"/>
  <c r="B360" i="12" s="1"/>
  <c r="C361" i="12"/>
  <c r="B361" i="12" s="1"/>
  <c r="C362" i="12"/>
  <c r="B362" i="12" s="1"/>
  <c r="C363" i="12"/>
  <c r="B363" i="12" s="1"/>
  <c r="C364" i="12"/>
  <c r="B364" i="12" s="1"/>
  <c r="C365" i="12"/>
  <c r="B365" i="12" s="1"/>
  <c r="C366" i="12"/>
  <c r="B366" i="12" s="1"/>
  <c r="C367" i="12"/>
  <c r="B367" i="12" s="1"/>
  <c r="C368" i="12"/>
  <c r="B368" i="12" s="1"/>
  <c r="C369" i="12"/>
  <c r="B369" i="12" s="1"/>
  <c r="C370" i="12"/>
  <c r="B370" i="12" s="1"/>
  <c r="C371" i="12"/>
  <c r="B371" i="12" s="1"/>
  <c r="C372" i="12"/>
  <c r="B372" i="12" s="1"/>
  <c r="C373" i="12"/>
  <c r="B373" i="12" s="1"/>
  <c r="C374" i="12"/>
  <c r="B374" i="12" s="1"/>
  <c r="C375" i="12"/>
  <c r="B375" i="12" s="1"/>
  <c r="C376" i="12"/>
  <c r="B376" i="12" s="1"/>
  <c r="C377" i="12"/>
  <c r="B377" i="12" s="1"/>
  <c r="C378" i="12"/>
  <c r="B378" i="12" s="1"/>
  <c r="C379" i="12"/>
  <c r="B379" i="12" s="1"/>
  <c r="C380" i="12"/>
  <c r="B380" i="12" s="1"/>
  <c r="C381" i="12"/>
  <c r="B381" i="12" s="1"/>
  <c r="C382" i="12"/>
  <c r="B382" i="12" s="1"/>
  <c r="C383" i="12"/>
  <c r="B383" i="12" s="1"/>
  <c r="C384" i="12"/>
  <c r="B384" i="12" s="1"/>
  <c r="C385" i="12"/>
  <c r="B385" i="12" s="1"/>
  <c r="C386" i="12"/>
  <c r="B386" i="12" s="1"/>
  <c r="C387" i="12"/>
  <c r="B387" i="12" s="1"/>
  <c r="C388" i="12"/>
  <c r="B388" i="12" s="1"/>
  <c r="C389" i="12"/>
  <c r="B389" i="12" s="1"/>
  <c r="C390" i="12"/>
  <c r="B390" i="12" s="1"/>
  <c r="C391" i="12"/>
  <c r="B391" i="12" s="1"/>
  <c r="C392" i="12"/>
  <c r="B392" i="12" s="1"/>
  <c r="C393" i="12"/>
  <c r="B393" i="12" s="1"/>
  <c r="C394" i="12"/>
  <c r="B394" i="12" s="1"/>
  <c r="C395" i="12"/>
  <c r="B395" i="12" s="1"/>
  <c r="C396" i="12"/>
  <c r="B396" i="12" s="1"/>
  <c r="C397" i="12"/>
  <c r="B397" i="12" s="1"/>
  <c r="C398" i="12"/>
  <c r="B398" i="12" s="1"/>
  <c r="C399" i="12"/>
  <c r="B399" i="12" s="1"/>
  <c r="C400" i="12"/>
  <c r="B400" i="12" s="1"/>
  <c r="C401" i="12"/>
  <c r="B401" i="12" s="1"/>
  <c r="C402" i="12"/>
  <c r="B402" i="12" s="1"/>
  <c r="C403" i="12"/>
  <c r="B403" i="12" s="1"/>
  <c r="C404" i="12"/>
  <c r="B404" i="12" s="1"/>
  <c r="C405" i="12"/>
  <c r="B405" i="12" s="1"/>
  <c r="C406" i="12"/>
  <c r="B406" i="12" s="1"/>
  <c r="C407" i="12"/>
  <c r="B407" i="12" s="1"/>
  <c r="C408" i="12"/>
  <c r="B408" i="12" s="1"/>
  <c r="C409" i="12"/>
  <c r="B409" i="12" s="1"/>
  <c r="C410" i="12"/>
  <c r="B410" i="12" s="1"/>
  <c r="C411" i="12"/>
  <c r="B411" i="12" s="1"/>
  <c r="C412" i="12"/>
  <c r="B412" i="12" s="1"/>
  <c r="C413" i="12"/>
  <c r="B413" i="12" s="1"/>
  <c r="C414" i="12"/>
  <c r="B414" i="12" s="1"/>
  <c r="C415" i="12"/>
  <c r="B415" i="12" s="1"/>
  <c r="C416" i="12"/>
  <c r="B416" i="12" s="1"/>
  <c r="C417" i="12"/>
  <c r="B417" i="12" s="1"/>
  <c r="C418" i="12"/>
  <c r="B418" i="12" s="1"/>
  <c r="C419" i="12"/>
  <c r="B419" i="12" s="1"/>
  <c r="C420" i="12"/>
  <c r="B420" i="12" s="1"/>
  <c r="C421" i="12"/>
  <c r="B421" i="12" s="1"/>
  <c r="C422" i="12"/>
  <c r="B422" i="12" s="1"/>
  <c r="C423" i="12"/>
  <c r="B423" i="12" s="1"/>
  <c r="C424" i="12"/>
  <c r="B424" i="12" s="1"/>
  <c r="C425" i="12"/>
  <c r="B425" i="12" s="1"/>
  <c r="C426" i="12"/>
  <c r="B426" i="12" s="1"/>
  <c r="C427" i="12"/>
  <c r="B427" i="12" s="1"/>
  <c r="C428" i="12"/>
  <c r="B428" i="12" s="1"/>
  <c r="C429" i="12"/>
  <c r="B429" i="12" s="1"/>
  <c r="C430" i="12"/>
  <c r="B430" i="12" s="1"/>
  <c r="C431" i="12"/>
  <c r="B431" i="12" s="1"/>
  <c r="C432" i="12"/>
  <c r="B432" i="12" s="1"/>
  <c r="C433" i="12"/>
  <c r="B433" i="12" s="1"/>
  <c r="C434" i="12"/>
  <c r="B434" i="12" s="1"/>
  <c r="C435" i="12"/>
  <c r="B435" i="12" s="1"/>
  <c r="C436" i="12"/>
  <c r="B436" i="12" s="1"/>
  <c r="C437" i="12"/>
  <c r="B437" i="12" s="1"/>
  <c r="C438" i="12"/>
  <c r="B438" i="12" s="1"/>
  <c r="C439" i="12"/>
  <c r="B439" i="12" s="1"/>
  <c r="C440" i="12"/>
  <c r="B440" i="12" s="1"/>
  <c r="C441" i="12"/>
  <c r="B441" i="12" s="1"/>
  <c r="C442" i="12"/>
  <c r="B442" i="12" s="1"/>
  <c r="C443" i="12"/>
  <c r="B443" i="12" s="1"/>
  <c r="C444" i="12"/>
  <c r="B444" i="12" s="1"/>
  <c r="C445" i="12"/>
  <c r="B445" i="12" s="1"/>
  <c r="C446" i="12"/>
  <c r="B446" i="12" s="1"/>
  <c r="C447" i="12"/>
  <c r="B447" i="12" s="1"/>
  <c r="C448" i="12"/>
  <c r="B448" i="12" s="1"/>
  <c r="C449" i="12"/>
  <c r="B449" i="12" s="1"/>
  <c r="C450" i="12"/>
  <c r="B450" i="12" s="1"/>
  <c r="C451" i="12"/>
  <c r="B451" i="12" s="1"/>
  <c r="C452" i="12"/>
  <c r="B452" i="12" s="1"/>
  <c r="C453" i="12"/>
  <c r="B453" i="12" s="1"/>
  <c r="C454" i="12"/>
  <c r="B454" i="12" s="1"/>
  <c r="C455" i="12"/>
  <c r="B455" i="12" s="1"/>
  <c r="C456" i="12"/>
  <c r="B456" i="12" s="1"/>
  <c r="C457" i="12"/>
  <c r="B457" i="12" s="1"/>
  <c r="C458" i="12"/>
  <c r="B458" i="12" s="1"/>
  <c r="C459" i="12"/>
  <c r="B459" i="12" s="1"/>
  <c r="C460" i="12"/>
  <c r="B460" i="12" s="1"/>
  <c r="C461" i="12"/>
  <c r="B461" i="12" s="1"/>
  <c r="C462" i="12"/>
  <c r="B462" i="12" s="1"/>
  <c r="C463" i="12"/>
  <c r="B463" i="12" s="1"/>
  <c r="C464" i="12"/>
  <c r="B464" i="12" s="1"/>
  <c r="C465" i="12"/>
  <c r="B465" i="12" s="1"/>
  <c r="C466" i="12"/>
  <c r="B466" i="12" s="1"/>
  <c r="C467" i="12"/>
  <c r="B467" i="12" s="1"/>
  <c r="C468" i="12"/>
  <c r="B468" i="12" s="1"/>
  <c r="C469" i="12"/>
  <c r="B469" i="12" s="1"/>
  <c r="C470" i="12"/>
  <c r="B470" i="12" s="1"/>
  <c r="C471" i="12"/>
  <c r="B471" i="12" s="1"/>
  <c r="C472" i="12"/>
  <c r="B472" i="12" s="1"/>
  <c r="C473" i="12"/>
  <c r="B473" i="12" s="1"/>
  <c r="C474" i="12"/>
  <c r="B474" i="12" s="1"/>
  <c r="C475" i="12"/>
  <c r="B475" i="12" s="1"/>
  <c r="C476" i="12"/>
  <c r="B476" i="12" s="1"/>
  <c r="C477" i="12"/>
  <c r="B477" i="12" s="1"/>
  <c r="C478" i="12"/>
  <c r="B478" i="12" s="1"/>
  <c r="C479" i="12"/>
  <c r="B479" i="12" s="1"/>
  <c r="C480" i="12"/>
  <c r="B480" i="12" s="1"/>
  <c r="C481" i="12"/>
  <c r="B481" i="12" s="1"/>
  <c r="C482" i="12"/>
  <c r="B482" i="12" s="1"/>
  <c r="C483" i="12"/>
  <c r="B483" i="12" s="1"/>
  <c r="C484" i="12"/>
  <c r="B484" i="12" s="1"/>
  <c r="C485" i="12"/>
  <c r="B485" i="12" s="1"/>
  <c r="C486" i="12"/>
  <c r="B486" i="12" s="1"/>
  <c r="C487" i="12"/>
  <c r="B487" i="12" s="1"/>
  <c r="C488" i="12"/>
  <c r="B488" i="12" s="1"/>
  <c r="C489" i="12"/>
  <c r="B489" i="12" s="1"/>
  <c r="C490" i="12"/>
  <c r="B490" i="12" s="1"/>
  <c r="C491" i="12"/>
  <c r="B491" i="12" s="1"/>
  <c r="C492" i="12"/>
  <c r="B492" i="12" s="1"/>
  <c r="C493" i="12"/>
  <c r="B493" i="12" s="1"/>
  <c r="C494" i="12"/>
  <c r="B494" i="12" s="1"/>
  <c r="C495" i="12"/>
  <c r="B495" i="12" s="1"/>
  <c r="C496" i="12"/>
  <c r="B496" i="12" s="1"/>
  <c r="C497" i="12"/>
  <c r="B497" i="12" s="1"/>
  <c r="C498" i="12"/>
  <c r="B498" i="12" s="1"/>
  <c r="C499" i="12"/>
  <c r="B499" i="12" s="1"/>
  <c r="C500" i="12"/>
  <c r="B500" i="12" s="1"/>
  <c r="C501" i="12"/>
  <c r="B501" i="12" s="1"/>
  <c r="C502" i="12"/>
  <c r="B502" i="12" s="1"/>
  <c r="C503" i="12"/>
  <c r="B503" i="12" s="1"/>
  <c r="C504" i="12"/>
  <c r="B504" i="12" s="1"/>
  <c r="C505" i="12"/>
  <c r="B505" i="12" s="1"/>
  <c r="C506" i="12"/>
  <c r="B506" i="12" s="1"/>
  <c r="C507" i="12"/>
  <c r="B507" i="12" s="1"/>
  <c r="C508" i="12"/>
  <c r="B508" i="12" s="1"/>
  <c r="C509" i="12"/>
  <c r="B509" i="12" s="1"/>
  <c r="C510" i="12"/>
  <c r="B510" i="12" s="1"/>
  <c r="C511" i="12"/>
  <c r="B511" i="12" s="1"/>
  <c r="C512" i="12"/>
  <c r="B512" i="12" s="1"/>
  <c r="C513" i="12"/>
  <c r="B513" i="12" s="1"/>
  <c r="C514" i="12"/>
  <c r="B514" i="12" s="1"/>
  <c r="C515" i="12"/>
  <c r="B515" i="12" s="1"/>
  <c r="C516" i="12"/>
  <c r="B516" i="12" s="1"/>
  <c r="C517" i="12"/>
  <c r="B517" i="12" s="1"/>
  <c r="C518" i="12"/>
  <c r="B518" i="12" s="1"/>
  <c r="C519" i="12"/>
  <c r="B519" i="12" s="1"/>
  <c r="C520" i="12"/>
  <c r="B520" i="12" s="1"/>
  <c r="C521" i="12"/>
  <c r="B521" i="12" s="1"/>
  <c r="C522" i="12"/>
  <c r="B522" i="12" s="1"/>
  <c r="C523" i="12"/>
  <c r="B523" i="12" s="1"/>
  <c r="C524" i="12"/>
  <c r="B524" i="12" s="1"/>
  <c r="C525" i="12"/>
  <c r="B525" i="12" s="1"/>
  <c r="C526" i="12"/>
  <c r="B526" i="12" s="1"/>
  <c r="C527" i="12"/>
  <c r="B527" i="12" s="1"/>
  <c r="C528" i="12"/>
  <c r="B528" i="12" s="1"/>
  <c r="C529" i="12"/>
  <c r="B529" i="12" s="1"/>
  <c r="C530" i="12"/>
  <c r="B530" i="12" s="1"/>
  <c r="C531" i="12"/>
  <c r="B531" i="12" s="1"/>
  <c r="C532" i="12"/>
  <c r="B532" i="12" s="1"/>
  <c r="C533" i="12"/>
  <c r="B533" i="12" s="1"/>
  <c r="C534" i="12"/>
  <c r="B534" i="12" s="1"/>
  <c r="C535" i="12"/>
  <c r="B535" i="12" s="1"/>
  <c r="C536" i="12"/>
  <c r="B536" i="12" s="1"/>
  <c r="C537" i="12"/>
  <c r="B537" i="12" s="1"/>
  <c r="C538" i="12"/>
  <c r="B538" i="12" s="1"/>
  <c r="C539" i="12"/>
  <c r="B539" i="12" s="1"/>
  <c r="C540" i="12"/>
  <c r="B540" i="12" s="1"/>
  <c r="C541" i="12"/>
  <c r="B541" i="12" s="1"/>
  <c r="C542" i="12"/>
  <c r="B542" i="12" s="1"/>
  <c r="C543" i="12"/>
  <c r="B543" i="12" s="1"/>
  <c r="C544" i="12"/>
  <c r="B544" i="12" s="1"/>
  <c r="C545" i="12"/>
  <c r="B545" i="12" s="1"/>
  <c r="C546" i="12"/>
  <c r="B546" i="12" s="1"/>
  <c r="C547" i="12"/>
  <c r="B547" i="12" s="1"/>
  <c r="C548" i="12"/>
  <c r="B548" i="12" s="1"/>
  <c r="C549" i="12"/>
  <c r="B549" i="12" s="1"/>
  <c r="C550" i="12"/>
  <c r="B550" i="12" s="1"/>
  <c r="C551" i="12"/>
  <c r="B551" i="12" s="1"/>
  <c r="C552" i="12"/>
  <c r="B552" i="12" s="1"/>
  <c r="C553" i="12"/>
  <c r="B553" i="12" s="1"/>
  <c r="C554" i="12"/>
  <c r="B554" i="12" s="1"/>
  <c r="C555" i="12"/>
  <c r="B555" i="12" s="1"/>
  <c r="C556" i="12"/>
  <c r="B556" i="12" s="1"/>
  <c r="C557" i="12"/>
  <c r="B557" i="12" s="1"/>
  <c r="C558" i="12"/>
  <c r="B558" i="12" s="1"/>
  <c r="C559" i="12"/>
  <c r="B559" i="12" s="1"/>
  <c r="C560" i="12"/>
  <c r="B560" i="12" s="1"/>
  <c r="C561" i="12"/>
  <c r="B561" i="12" s="1"/>
  <c r="C562" i="12"/>
  <c r="B562" i="12" s="1"/>
  <c r="C563" i="12"/>
  <c r="B563" i="12" s="1"/>
  <c r="C564" i="12"/>
  <c r="B564" i="12" s="1"/>
  <c r="C565" i="12"/>
  <c r="B565" i="12" s="1"/>
  <c r="C566" i="12"/>
  <c r="B566" i="12" s="1"/>
  <c r="C567" i="12"/>
  <c r="B567" i="12" s="1"/>
  <c r="C568" i="12"/>
  <c r="B568" i="12" s="1"/>
  <c r="C569" i="12"/>
  <c r="B569" i="12" s="1"/>
  <c r="C570" i="12"/>
  <c r="B570" i="12" s="1"/>
  <c r="C571" i="12"/>
  <c r="B571" i="12" s="1"/>
  <c r="C572" i="12"/>
  <c r="B572" i="12" s="1"/>
  <c r="C573" i="12"/>
  <c r="B573" i="12" s="1"/>
  <c r="C574" i="12"/>
  <c r="B574" i="12" s="1"/>
  <c r="C575" i="12"/>
  <c r="B575" i="12" s="1"/>
  <c r="C576" i="12"/>
  <c r="B576" i="12" s="1"/>
  <c r="C577" i="12"/>
  <c r="B577" i="12" s="1"/>
  <c r="C578" i="12"/>
  <c r="B578" i="12" s="1"/>
  <c r="C579" i="12"/>
  <c r="B579" i="12" s="1"/>
  <c r="C580" i="12"/>
  <c r="B580" i="12" s="1"/>
  <c r="C581" i="12"/>
  <c r="B581" i="12" s="1"/>
  <c r="C582" i="12"/>
  <c r="B582" i="12" s="1"/>
  <c r="C583" i="12"/>
  <c r="B583" i="12" s="1"/>
  <c r="C584" i="12"/>
  <c r="B584" i="12" s="1"/>
  <c r="C585" i="12"/>
  <c r="B585" i="12" s="1"/>
  <c r="C586" i="12"/>
  <c r="B586" i="12" s="1"/>
  <c r="C587" i="12"/>
  <c r="B587" i="12" s="1"/>
  <c r="C588" i="12"/>
  <c r="B588" i="12" s="1"/>
  <c r="C589" i="12"/>
  <c r="B589" i="12" s="1"/>
  <c r="C590" i="12"/>
  <c r="B590" i="12" s="1"/>
  <c r="C591" i="12"/>
  <c r="B591" i="12" s="1"/>
  <c r="C592" i="12"/>
  <c r="B592" i="12" s="1"/>
  <c r="C593" i="12"/>
  <c r="B593" i="12" s="1"/>
  <c r="C594" i="12"/>
  <c r="B594" i="12" s="1"/>
  <c r="C595" i="12"/>
  <c r="B595" i="12" s="1"/>
  <c r="C596" i="12"/>
  <c r="B596" i="12" s="1"/>
  <c r="C597" i="12"/>
  <c r="B597" i="12" s="1"/>
  <c r="C598" i="12"/>
  <c r="B598" i="12" s="1"/>
  <c r="C599" i="12"/>
  <c r="B599" i="12" s="1"/>
  <c r="C600" i="12"/>
  <c r="B600" i="12" s="1"/>
  <c r="C601" i="12"/>
  <c r="B601" i="12" s="1"/>
  <c r="C602" i="12"/>
  <c r="B602" i="12" s="1"/>
  <c r="C603" i="12"/>
  <c r="B603" i="12" s="1"/>
  <c r="C604" i="12"/>
  <c r="B604" i="12" s="1"/>
  <c r="C605" i="12"/>
  <c r="B605" i="12" s="1"/>
  <c r="C606" i="12"/>
  <c r="B606" i="12" s="1"/>
  <c r="C607" i="12"/>
  <c r="B607" i="12" s="1"/>
  <c r="C608" i="12"/>
  <c r="B608" i="12" s="1"/>
  <c r="C609" i="12"/>
  <c r="B609" i="12" s="1"/>
  <c r="C610" i="12"/>
  <c r="B610" i="12" s="1"/>
  <c r="C611" i="12"/>
  <c r="B611" i="12" s="1"/>
  <c r="C612" i="12"/>
  <c r="B612" i="12" s="1"/>
  <c r="C613" i="12"/>
  <c r="B613" i="12" s="1"/>
  <c r="C614" i="12"/>
  <c r="B614" i="12" s="1"/>
  <c r="C615" i="12"/>
  <c r="B615" i="12" s="1"/>
  <c r="C616" i="12"/>
  <c r="B616" i="12" s="1"/>
  <c r="C617" i="12"/>
  <c r="B617" i="12" s="1"/>
  <c r="C618" i="12"/>
  <c r="B618" i="12" s="1"/>
  <c r="C619" i="12"/>
  <c r="B619" i="12" s="1"/>
  <c r="C620" i="12"/>
  <c r="B620" i="12" s="1"/>
  <c r="C621" i="12"/>
  <c r="B621" i="12" s="1"/>
  <c r="C622" i="12"/>
  <c r="B622" i="12" s="1"/>
  <c r="C623" i="12"/>
  <c r="B623" i="12" s="1"/>
  <c r="C624" i="12"/>
  <c r="B624" i="12" s="1"/>
  <c r="C625" i="12"/>
  <c r="B625" i="12" s="1"/>
  <c r="C626" i="12"/>
  <c r="B626" i="12" s="1"/>
  <c r="C627" i="12"/>
  <c r="B627" i="12" s="1"/>
  <c r="C628" i="12"/>
  <c r="B628" i="12" s="1"/>
  <c r="C629" i="12"/>
  <c r="B629" i="12" s="1"/>
  <c r="C630" i="12"/>
  <c r="B630" i="12" s="1"/>
  <c r="C631" i="12"/>
  <c r="B631" i="12" s="1"/>
  <c r="C632" i="12"/>
  <c r="B632" i="12" s="1"/>
  <c r="C633" i="12"/>
  <c r="B633" i="12" s="1"/>
  <c r="C634" i="12"/>
  <c r="B634" i="12" s="1"/>
  <c r="C635" i="12"/>
  <c r="B635" i="12" s="1"/>
  <c r="C636" i="12"/>
  <c r="B636" i="12" s="1"/>
  <c r="C637" i="12"/>
  <c r="B637" i="12" s="1"/>
  <c r="C638" i="12"/>
  <c r="B638" i="12" s="1"/>
  <c r="C639" i="12"/>
  <c r="B639" i="12" s="1"/>
  <c r="C640" i="12"/>
  <c r="B640" i="12" s="1"/>
  <c r="C641" i="12"/>
  <c r="B641" i="12" s="1"/>
  <c r="C642" i="12"/>
  <c r="B642" i="12" s="1"/>
  <c r="C643" i="12"/>
  <c r="B643" i="12" s="1"/>
  <c r="C644" i="12"/>
  <c r="B644" i="12" s="1"/>
  <c r="C645" i="12"/>
  <c r="B645" i="12" s="1"/>
  <c r="C646" i="12"/>
  <c r="B646" i="12" s="1"/>
  <c r="C647" i="12"/>
  <c r="B647" i="12" s="1"/>
  <c r="C648" i="12"/>
  <c r="B648" i="12" s="1"/>
  <c r="C649" i="12"/>
  <c r="B649" i="12" s="1"/>
  <c r="C650" i="12"/>
  <c r="B650" i="12" s="1"/>
  <c r="C651" i="12"/>
  <c r="B651" i="12" s="1"/>
  <c r="C652" i="12"/>
  <c r="B652" i="12" s="1"/>
  <c r="C653" i="12"/>
  <c r="B653" i="12" s="1"/>
  <c r="C654" i="12"/>
  <c r="B654" i="12" s="1"/>
  <c r="C655" i="12"/>
  <c r="B655" i="12" s="1"/>
  <c r="C656" i="12"/>
  <c r="B656" i="12" s="1"/>
  <c r="C657" i="12"/>
  <c r="B657" i="12" s="1"/>
  <c r="C658" i="12"/>
  <c r="B658" i="12" s="1"/>
  <c r="C659" i="12"/>
  <c r="B659" i="12" s="1"/>
  <c r="C660" i="12"/>
  <c r="B660" i="12" s="1"/>
  <c r="C661" i="12"/>
  <c r="B661" i="12" s="1"/>
  <c r="C662" i="12"/>
  <c r="B662" i="12" s="1"/>
  <c r="C663" i="12"/>
  <c r="B663" i="12" s="1"/>
  <c r="C664" i="12"/>
  <c r="B664" i="12" s="1"/>
  <c r="C665" i="12"/>
  <c r="B665" i="12" s="1"/>
  <c r="C666" i="12"/>
  <c r="B666" i="12" s="1"/>
  <c r="C667" i="12"/>
  <c r="B667" i="12" s="1"/>
  <c r="C668" i="12"/>
  <c r="B668" i="12" s="1"/>
  <c r="C669" i="12"/>
  <c r="B669" i="12" s="1"/>
  <c r="C670" i="12"/>
  <c r="B670" i="12" s="1"/>
  <c r="C671" i="12"/>
  <c r="B671" i="12" s="1"/>
  <c r="C672" i="12"/>
  <c r="B672" i="12" s="1"/>
  <c r="C673" i="12"/>
  <c r="B673" i="12" s="1"/>
  <c r="C674" i="12"/>
  <c r="B674" i="12" s="1"/>
  <c r="C675" i="12"/>
  <c r="B675" i="12" s="1"/>
  <c r="C676" i="12"/>
  <c r="B676" i="12" s="1"/>
  <c r="C677" i="12"/>
  <c r="B677" i="12" s="1"/>
  <c r="C678" i="12"/>
  <c r="B678" i="12" s="1"/>
  <c r="C679" i="12"/>
  <c r="B679" i="12" s="1"/>
  <c r="C680" i="12"/>
  <c r="B680" i="12" s="1"/>
  <c r="C681" i="12"/>
  <c r="B681" i="12" s="1"/>
  <c r="C682" i="12"/>
  <c r="B682" i="12" s="1"/>
  <c r="C683" i="12"/>
  <c r="B683" i="12" s="1"/>
  <c r="C684" i="12"/>
  <c r="B684" i="12" s="1"/>
  <c r="C685" i="12"/>
  <c r="B685" i="12" s="1"/>
  <c r="C686" i="12"/>
  <c r="B686" i="12" s="1"/>
  <c r="C687" i="12"/>
  <c r="B687" i="12" s="1"/>
  <c r="C688" i="12"/>
  <c r="B688" i="12" s="1"/>
  <c r="C689" i="12"/>
  <c r="B689" i="12" s="1"/>
  <c r="C690" i="12"/>
  <c r="B690" i="12" s="1"/>
  <c r="C691" i="12"/>
  <c r="B691" i="12" s="1"/>
  <c r="C692" i="12"/>
  <c r="B692" i="12" s="1"/>
  <c r="C693" i="12"/>
  <c r="B693" i="12" s="1"/>
  <c r="C694" i="12"/>
  <c r="B694" i="12" s="1"/>
  <c r="C695" i="12"/>
  <c r="B695" i="12" s="1"/>
  <c r="C696" i="12"/>
  <c r="B696" i="12" s="1"/>
  <c r="C697" i="12"/>
  <c r="B697" i="12" s="1"/>
  <c r="C698" i="12"/>
  <c r="B698" i="12" s="1"/>
  <c r="C699" i="12"/>
  <c r="B699" i="12" s="1"/>
  <c r="C700" i="12"/>
  <c r="B700" i="12" s="1"/>
  <c r="C701" i="12"/>
  <c r="B701" i="12" s="1"/>
  <c r="C702" i="12"/>
  <c r="B702" i="12" s="1"/>
  <c r="C703" i="12"/>
  <c r="B703" i="12" s="1"/>
  <c r="C704" i="12"/>
  <c r="B704" i="12" s="1"/>
  <c r="C705" i="12"/>
  <c r="B705" i="12" s="1"/>
  <c r="C706" i="12"/>
  <c r="B706" i="12" s="1"/>
  <c r="C707" i="12"/>
  <c r="B707" i="12" s="1"/>
  <c r="C708" i="12"/>
  <c r="B708" i="12" s="1"/>
  <c r="C709" i="12"/>
  <c r="B709" i="12" s="1"/>
  <c r="C710" i="12"/>
  <c r="B710" i="12" s="1"/>
  <c r="C711" i="12"/>
  <c r="B711" i="12" s="1"/>
  <c r="C712" i="12"/>
  <c r="B712" i="12" s="1"/>
  <c r="C713" i="12"/>
  <c r="B713" i="12" s="1"/>
  <c r="C714" i="12"/>
  <c r="B714" i="12" s="1"/>
  <c r="C715" i="12"/>
  <c r="B715" i="12" s="1"/>
  <c r="C716" i="12"/>
  <c r="B716" i="12" s="1"/>
  <c r="C717" i="12"/>
  <c r="B717" i="12" s="1"/>
  <c r="C718" i="12"/>
  <c r="B718" i="12" s="1"/>
  <c r="C719" i="12"/>
  <c r="B719" i="12" s="1"/>
  <c r="C720" i="12"/>
  <c r="B720" i="12" s="1"/>
  <c r="C721" i="12"/>
  <c r="B721" i="12" s="1"/>
  <c r="C722" i="12"/>
  <c r="B722" i="12" s="1"/>
  <c r="C723" i="12"/>
  <c r="B723" i="12" s="1"/>
  <c r="C724" i="12"/>
  <c r="B724" i="12" s="1"/>
  <c r="C725" i="12"/>
  <c r="B725" i="12" s="1"/>
  <c r="C726" i="12"/>
  <c r="B726" i="12" s="1"/>
  <c r="C727" i="12"/>
  <c r="B727" i="12" s="1"/>
  <c r="C728" i="12"/>
  <c r="B728" i="12" s="1"/>
  <c r="C729" i="12"/>
  <c r="B729" i="12" s="1"/>
  <c r="C730" i="12"/>
  <c r="B730" i="12" s="1"/>
  <c r="C731" i="12"/>
  <c r="B731" i="12" s="1"/>
  <c r="C732" i="12"/>
  <c r="B732" i="12" s="1"/>
  <c r="C733" i="12"/>
  <c r="B733" i="12" s="1"/>
  <c r="C734" i="12"/>
  <c r="B734" i="12" s="1"/>
  <c r="C735" i="12"/>
  <c r="B735" i="12" s="1"/>
  <c r="C736" i="12"/>
  <c r="B736" i="12" s="1"/>
  <c r="C737" i="12"/>
  <c r="B737" i="12" s="1"/>
  <c r="C738" i="12"/>
  <c r="B738" i="12" s="1"/>
  <c r="C739" i="12"/>
  <c r="B739" i="12" s="1"/>
  <c r="C740" i="12"/>
  <c r="B740" i="12" s="1"/>
  <c r="C741" i="12"/>
  <c r="B741" i="12" s="1"/>
  <c r="C742" i="12"/>
  <c r="B742" i="12" s="1"/>
  <c r="C743" i="12"/>
  <c r="B743" i="12" s="1"/>
  <c r="C744" i="12"/>
  <c r="B744" i="12" s="1"/>
  <c r="C745" i="12"/>
  <c r="B745" i="12" s="1"/>
  <c r="C746" i="12"/>
  <c r="B746" i="12" s="1"/>
  <c r="C747" i="12"/>
  <c r="B747" i="12" s="1"/>
  <c r="C748" i="12"/>
  <c r="B748" i="12" s="1"/>
  <c r="C749" i="12"/>
  <c r="B749" i="12" s="1"/>
  <c r="C750" i="12"/>
  <c r="B750" i="12" s="1"/>
  <c r="C751" i="12"/>
  <c r="B751" i="12" s="1"/>
  <c r="C752" i="12"/>
  <c r="B752" i="12" s="1"/>
  <c r="C753" i="12"/>
  <c r="B753" i="12" s="1"/>
  <c r="C754" i="12"/>
  <c r="B754" i="12" s="1"/>
  <c r="C755" i="12"/>
  <c r="B755" i="12" s="1"/>
  <c r="C756" i="12"/>
  <c r="B756" i="12" s="1"/>
  <c r="C757" i="12"/>
  <c r="B757" i="12" s="1"/>
  <c r="C758" i="12"/>
  <c r="B758" i="12" s="1"/>
  <c r="C759" i="12"/>
  <c r="B759" i="12" s="1"/>
  <c r="C760" i="12"/>
  <c r="B760" i="12" s="1"/>
  <c r="C761" i="12"/>
  <c r="B761" i="12" s="1"/>
  <c r="C762" i="12"/>
  <c r="B762" i="12" s="1"/>
  <c r="C763" i="12"/>
  <c r="B763" i="12" s="1"/>
  <c r="C764" i="12"/>
  <c r="B764" i="12" s="1"/>
  <c r="C765" i="12"/>
  <c r="B765" i="12" s="1"/>
  <c r="J6" i="17"/>
  <c r="J5" i="17"/>
  <c r="Z39" i="1"/>
  <c r="Z266" i="1"/>
  <c r="Z10" i="1"/>
  <c r="Z148" i="1"/>
  <c r="Z954" i="1"/>
  <c r="Z345" i="1"/>
  <c r="Z29" i="1"/>
  <c r="Z582" i="1"/>
  <c r="Z818" i="1"/>
  <c r="Z182" i="1"/>
  <c r="Z551" i="1"/>
  <c r="Z222" i="1"/>
  <c r="Z724" i="1"/>
  <c r="Z178" i="1"/>
  <c r="Z381" i="1"/>
  <c r="Z735" i="1"/>
  <c r="Z978" i="1"/>
  <c r="Z164" i="1"/>
  <c r="Z738" i="1"/>
  <c r="Z411" i="1"/>
  <c r="Z905" i="1"/>
  <c r="Z467" i="1"/>
  <c r="Z154" i="1"/>
  <c r="Z625" i="1"/>
  <c r="Z682" i="1"/>
  <c r="Z454" i="1"/>
  <c r="Z325" i="1"/>
  <c r="Z875" i="1"/>
  <c r="Z119" i="1"/>
  <c r="Z295" i="1"/>
  <c r="Z772" i="1"/>
  <c r="Z550" i="1"/>
  <c r="Z942" i="1"/>
  <c r="Z512" i="1"/>
  <c r="Z540" i="1"/>
  <c r="Z616" i="1"/>
  <c r="Z134" i="1"/>
  <c r="Z607" i="1"/>
  <c r="Z699" i="1"/>
  <c r="Z130" i="1"/>
  <c r="Z347" i="1"/>
  <c r="Z473" i="1"/>
  <c r="Z819" i="1"/>
  <c r="Z398" i="1"/>
  <c r="Z446" i="1"/>
  <c r="Z874" i="1"/>
  <c r="Z96" i="1"/>
  <c r="Z46" i="1"/>
  <c r="Z824" i="1"/>
  <c r="Z76" i="1"/>
  <c r="Z707" i="1"/>
  <c r="Z27" i="1"/>
  <c r="Z99" i="1"/>
  <c r="Z354" i="1"/>
  <c r="Z384" i="1"/>
  <c r="Z247" i="1"/>
  <c r="Z762" i="1"/>
  <c r="Z230" i="1"/>
  <c r="Z255" i="1"/>
  <c r="Z427" i="1"/>
  <c r="Z184" i="1"/>
  <c r="Z803" i="1"/>
  <c r="Z51" i="1"/>
  <c r="Z306" i="1"/>
  <c r="Z716" i="1"/>
  <c r="Z717" i="1"/>
  <c r="Z928" i="1"/>
  <c r="Z545" i="1"/>
  <c r="Z187" i="1"/>
  <c r="Z601" i="1"/>
  <c r="Z691" i="1"/>
  <c r="Z993" i="1"/>
  <c r="Z163" i="1"/>
  <c r="Z203" i="1"/>
  <c r="Z579" i="1"/>
  <c r="Z868" i="1"/>
  <c r="Z517" i="1"/>
  <c r="Z891" i="1"/>
  <c r="Z364" i="1"/>
  <c r="Z677" i="1"/>
  <c r="Z251" i="1"/>
  <c r="Z618" i="1"/>
  <c r="Z423" i="1"/>
  <c r="Z100" i="1"/>
  <c r="Z975" i="1"/>
  <c r="Z144" i="1"/>
  <c r="Z267" i="1"/>
  <c r="Z523" i="1"/>
  <c r="Z703" i="1"/>
  <c r="Z48" i="1"/>
  <c r="Z520" i="1"/>
  <c r="Z863" i="1"/>
  <c r="Z219" i="1"/>
  <c r="Z690" i="1"/>
  <c r="Z771" i="1"/>
  <c r="Z145" i="1"/>
  <c r="Z428" i="1"/>
  <c r="Z498" i="1"/>
  <c r="Z693" i="1"/>
  <c r="Z69" i="1"/>
  <c r="Z580" i="1"/>
  <c r="Z388" i="1"/>
  <c r="Z206" i="1"/>
  <c r="Z835" i="1"/>
  <c r="Z363" i="1"/>
  <c r="Z511" i="1"/>
  <c r="Z784" i="1"/>
  <c r="Z708" i="1"/>
  <c r="Z578" i="1"/>
  <c r="Z982" i="1"/>
  <c r="Z697" i="1"/>
  <c r="Z705" i="1"/>
  <c r="Z179" i="1"/>
  <c r="Z351" i="1"/>
  <c r="Z522" i="1"/>
  <c r="Z382" i="1"/>
  <c r="Z594" i="1"/>
  <c r="Z455" i="1"/>
  <c r="Z275" i="1"/>
  <c r="Z936" i="1"/>
  <c r="Z470" i="1"/>
  <c r="Z90" i="1"/>
  <c r="Z366" i="1"/>
  <c r="Z196" i="1"/>
  <c r="Z188" i="1"/>
  <c r="Z869" i="1"/>
  <c r="Z873" i="1"/>
  <c r="Z643" i="1"/>
  <c r="Z925" i="1"/>
  <c r="Z175" i="1"/>
  <c r="Z365" i="1"/>
  <c r="Z749" i="1"/>
  <c r="Z650" i="1"/>
  <c r="Z53" i="1"/>
  <c r="Z933" i="1"/>
  <c r="Z630" i="1"/>
  <c r="Z491" i="1"/>
  <c r="Z602" i="1"/>
  <c r="Z795" i="1"/>
  <c r="Z530" i="1"/>
  <c r="Z169" i="1"/>
  <c r="Z104" i="1"/>
  <c r="Z679" i="1"/>
  <c r="Z555" i="1"/>
  <c r="Z842" i="1"/>
  <c r="Z995" i="1"/>
  <c r="Z830" i="1"/>
  <c r="Z116" i="1"/>
  <c r="Z709" i="1"/>
  <c r="Z67" i="1"/>
  <c r="Z739" i="1"/>
  <c r="Z586" i="1"/>
  <c r="Z647" i="1"/>
  <c r="Z469" i="1"/>
  <c r="Z920" i="1"/>
  <c r="Z22" i="1"/>
  <c r="Z207" i="1"/>
  <c r="Z503" i="1"/>
  <c r="Z801" i="1"/>
  <c r="Z968" i="1"/>
  <c r="Z767" i="1"/>
  <c r="Z733" i="1"/>
  <c r="Z831" i="1"/>
  <c r="Z193" i="1"/>
  <c r="Z283" i="1"/>
  <c r="Z754" i="1"/>
  <c r="Z744" i="1"/>
  <c r="Z877" i="1"/>
  <c r="Z953" i="1"/>
  <c r="Z329" i="1"/>
  <c r="Z231" i="1"/>
  <c r="Z157" i="1"/>
  <c r="Z544" i="1"/>
  <c r="Z568" i="1"/>
  <c r="Z610" i="1"/>
  <c r="Z938" i="1"/>
  <c r="Z628" i="1"/>
  <c r="Z894" i="1"/>
  <c r="Z652" i="1"/>
  <c r="Z506" i="1"/>
  <c r="Z209" i="1"/>
  <c r="Z445" i="1"/>
  <c r="Z890" i="1"/>
  <c r="Z543" i="1"/>
  <c r="Z800" i="1"/>
  <c r="Z95" i="1"/>
  <c r="Z585" i="1"/>
  <c r="Z902" i="1"/>
  <c r="Z292" i="1"/>
  <c r="Z731" i="1"/>
  <c r="Z344" i="1"/>
  <c r="Z123" i="1"/>
  <c r="Z449" i="1"/>
  <c r="Z442" i="1"/>
  <c r="Z236" i="1"/>
  <c r="Z561" i="1"/>
  <c r="Z715" i="1"/>
  <c r="Z722" i="1"/>
  <c r="Z546" i="1"/>
  <c r="Z75" i="1"/>
  <c r="Z280" i="1"/>
  <c r="Z595" i="1"/>
  <c r="Z765" i="1"/>
  <c r="Z180" i="1"/>
  <c r="Z159" i="1"/>
  <c r="Z736" i="1"/>
  <c r="Z474" i="1"/>
  <c r="Z83" i="1"/>
  <c r="Z85" i="1"/>
  <c r="Z54" i="1"/>
  <c r="Z212" i="1"/>
  <c r="Z424" i="1"/>
  <c r="Z263" i="1"/>
  <c r="Z505" i="1"/>
  <c r="Z740" i="1"/>
  <c r="Z944" i="1"/>
  <c r="Z759" i="1"/>
  <c r="Z669" i="1"/>
  <c r="Z19" i="1"/>
  <c r="Z665" i="1"/>
  <c r="Z312" i="1"/>
  <c r="Z484" i="1"/>
  <c r="Z293" i="1"/>
  <c r="Z314" i="1"/>
  <c r="Z223" i="1"/>
  <c r="Z662" i="1"/>
  <c r="Z893" i="1"/>
  <c r="Z989" i="1"/>
  <c r="Z6" i="1"/>
  <c r="Z634" i="1"/>
  <c r="Z333" i="1"/>
  <c r="Z651" i="1"/>
  <c r="Z298" i="1"/>
  <c r="Z256" i="1"/>
  <c r="Z623" i="1"/>
  <c r="Z476" i="1"/>
  <c r="Z696" i="1"/>
  <c r="Z600" i="1"/>
  <c r="Z539" i="1"/>
  <c r="Z258" i="1"/>
  <c r="Z373" i="1"/>
  <c r="Z853" i="1"/>
  <c r="Z488" i="1"/>
  <c r="Z485" i="1"/>
  <c r="Z637" i="1"/>
  <c r="Z922" i="1"/>
  <c r="Z645" i="1"/>
  <c r="Z7" i="1"/>
  <c r="Z609" i="1"/>
  <c r="Z70" i="1"/>
  <c r="Z789" i="1"/>
  <c r="Z58" i="1"/>
  <c r="Z655" i="1"/>
  <c r="Z896" i="1"/>
  <c r="Z153" i="1"/>
  <c r="Z529" i="1"/>
  <c r="Z103" i="1"/>
  <c r="Z480" i="1"/>
  <c r="Z478" i="1"/>
  <c r="Z127" i="1"/>
  <c r="Z245" i="1"/>
  <c r="Z269" i="1"/>
  <c r="Z613" i="1"/>
  <c r="Z11" i="1"/>
  <c r="Z862" i="1"/>
  <c r="Z631" i="1"/>
  <c r="Z826" i="1"/>
  <c r="Z319" i="1"/>
  <c r="Z13" i="1"/>
  <c r="Z849" i="1"/>
  <c r="Z694" i="1"/>
  <c r="Z111" i="1"/>
  <c r="Z797" i="1"/>
  <c r="Z32" i="1"/>
  <c r="Z409" i="1"/>
  <c r="Z786" i="1"/>
  <c r="Z653" i="1"/>
  <c r="Z885" i="1"/>
  <c r="Z43" i="1"/>
  <c r="Z20" i="1"/>
  <c r="Z748" i="1"/>
  <c r="Z782" i="1"/>
  <c r="Z692" i="1"/>
  <c r="Z532" i="1"/>
  <c r="Z320" i="1"/>
  <c r="Z864" i="1"/>
  <c r="Z747" i="1"/>
  <c r="Z451" i="1"/>
  <c r="Z139" i="1"/>
  <c r="Z633" i="1"/>
  <c r="Z821" i="1"/>
  <c r="Z516" i="1"/>
  <c r="Z755" i="1"/>
  <c r="Z961" i="1"/>
  <c r="Z378" i="1"/>
  <c r="Z792" i="1"/>
  <c r="Z912" i="1"/>
  <c r="Z205" i="1"/>
  <c r="Z892" i="1"/>
  <c r="Z64" i="1"/>
  <c r="Z171" i="1"/>
  <c r="Z872" i="1"/>
  <c r="Z977" i="1"/>
  <c r="Z369" i="1"/>
  <c r="Z804" i="1"/>
  <c r="Z217" i="1"/>
  <c r="Z391" i="1"/>
  <c r="Z135" i="1"/>
  <c r="Z663" i="1"/>
  <c r="Z611" i="1"/>
  <c r="Z756" i="1"/>
  <c r="Z571" i="1"/>
  <c r="Z504" i="1"/>
  <c r="Z760" i="1"/>
  <c r="Z342" i="1"/>
  <c r="Z492" i="1"/>
  <c r="Z542" i="1"/>
  <c r="Z684" i="1"/>
  <c r="Z396" i="1"/>
  <c r="Z348" i="1"/>
  <c r="Z490" i="1"/>
  <c r="Z36" i="1"/>
  <c r="Z126" i="1"/>
  <c r="Z910" i="1"/>
  <c r="Z815" i="1"/>
  <c r="Z50" i="1"/>
  <c r="Z132" i="1"/>
  <c r="Z418" i="1"/>
  <c r="Z955" i="1"/>
  <c r="Z828" i="1"/>
  <c r="Z886" i="1"/>
  <c r="Z248" i="1"/>
  <c r="Z746" i="1"/>
  <c r="Z3" i="1"/>
  <c r="Z666" i="1"/>
  <c r="Z273" i="1"/>
  <c r="Z243" i="1"/>
  <c r="Z218" i="1"/>
  <c r="Z311" i="1"/>
  <c r="Z215" i="1"/>
  <c r="Z324" i="1"/>
  <c r="Z31" i="1"/>
  <c r="Z246" i="1"/>
  <c r="Z322" i="1"/>
  <c r="Z745" i="1"/>
  <c r="Z861" i="1"/>
  <c r="Z441" i="1"/>
  <c r="Z822" i="1"/>
  <c r="Z415" i="1"/>
  <c r="Z77" i="1"/>
  <c r="Z330" i="1"/>
  <c r="Z35" i="1"/>
  <c r="Z112" i="1"/>
  <c r="Z301" i="1"/>
  <c r="Z407" i="1"/>
  <c r="Z377" i="1"/>
  <c r="Z825" i="1"/>
  <c r="Z807" i="1"/>
  <c r="Z811" i="1"/>
  <c r="Z323" i="1"/>
  <c r="Z426" i="1"/>
  <c r="Z276" i="1"/>
  <c r="Z199" i="1"/>
  <c r="Z417" i="1"/>
  <c r="Z985" i="1"/>
  <c r="Z42" i="1"/>
  <c r="Z151" i="1"/>
  <c r="Z429" i="1"/>
  <c r="Z901" i="1"/>
  <c r="Z28" i="1"/>
  <c r="Z282" i="1"/>
  <c r="Z527" i="1"/>
  <c r="Z509" i="1"/>
  <c r="Z734" i="1"/>
  <c r="Z172" i="1"/>
  <c r="Z668" i="1"/>
  <c r="Z949" i="1"/>
  <c r="Z402" i="1"/>
  <c r="Z845" i="1"/>
  <c r="Z635" i="1"/>
  <c r="Z413" i="1"/>
  <c r="Z420" i="1"/>
  <c r="Z493" i="1"/>
  <c r="Z732" i="1"/>
  <c r="Z788" i="1"/>
  <c r="Z846" i="1"/>
  <c r="Z475" i="1"/>
  <c r="Z723" i="1"/>
  <c r="Z14" i="1"/>
  <c r="Z876" i="1"/>
  <c r="Z823" i="1"/>
  <c r="Z622" i="1"/>
  <c r="Z983" i="1"/>
  <c r="Z596" i="1"/>
  <c r="Z588" i="1"/>
  <c r="Z943" i="1"/>
  <c r="Z675" i="1"/>
  <c r="Z923" i="1"/>
  <c r="Z730" i="1"/>
  <c r="Z62" i="1"/>
  <c r="Z343" i="1"/>
  <c r="Z962" i="1"/>
  <c r="Z929" i="1"/>
  <c r="Z186" i="1"/>
  <c r="Z921" i="1"/>
  <c r="Z359" i="1"/>
  <c r="Z972" i="1"/>
  <c r="Z357" i="1"/>
  <c r="Z438" i="1"/>
  <c r="Z156" i="1"/>
  <c r="Z185" i="1"/>
  <c r="Z361" i="1"/>
  <c r="Z226" i="1"/>
  <c r="Z448" i="1"/>
  <c r="Z796" i="1"/>
  <c r="Z940" i="1"/>
  <c r="Z833" i="1"/>
  <c r="Z204" i="1"/>
  <c r="Z137" i="1"/>
  <c r="Z878" i="1"/>
  <c r="Z718" i="1"/>
  <c r="Z296" i="1"/>
  <c r="Z15" i="1"/>
  <c r="Z235" i="1"/>
  <c r="Z277" i="1"/>
  <c r="Z566" i="1"/>
  <c r="Z741" i="1"/>
  <c r="Z24" i="1"/>
  <c r="Z98" i="1"/>
  <c r="Z854" i="1"/>
  <c r="Z838" i="1"/>
  <c r="Z926" i="1"/>
  <c r="Z743" i="1"/>
  <c r="Z221" i="1"/>
  <c r="Z951" i="1"/>
  <c r="Z376" i="1"/>
  <c r="Z614" i="1"/>
  <c r="Z240" i="1"/>
  <c r="Z576" i="1"/>
  <c r="Z836" i="1"/>
  <c r="Z959" i="1"/>
  <c r="Z704" i="1"/>
  <c r="Z710" i="1"/>
  <c r="Z672" i="1"/>
  <c r="Z726" i="1"/>
  <c r="Z812" i="1"/>
  <c r="Z380" i="1"/>
  <c r="Z213" i="1"/>
  <c r="Z389" i="1"/>
  <c r="Z2" i="1"/>
  <c r="Z851" i="1"/>
  <c r="Z914" i="1"/>
  <c r="Z481" i="1"/>
  <c r="Z629" i="1"/>
  <c r="Z397" i="1"/>
  <c r="Z569" i="1"/>
  <c r="Z281" i="1"/>
  <c r="Z272" i="1"/>
  <c r="Z386" i="1"/>
  <c r="Z674" i="1"/>
  <c r="Z238" i="1"/>
  <c r="Z352" i="1"/>
  <c r="Z935" i="1"/>
  <c r="Z820" i="1"/>
  <c r="Z562" i="1"/>
  <c r="Z286" i="1"/>
  <c r="Z967" i="1"/>
  <c r="Z507" i="1"/>
  <c r="Z434" i="1"/>
  <c r="Z309" i="1"/>
  <c r="Z118" i="1"/>
  <c r="Z211" i="1"/>
  <c r="Z404" i="1"/>
  <c r="Z783" i="1"/>
  <c r="Z84" i="1"/>
  <c r="Z297" i="1"/>
  <c r="Z465" i="1"/>
  <c r="Z260" i="1"/>
  <c r="Z766" i="1"/>
  <c r="Z450" i="1"/>
  <c r="Z999" i="1"/>
  <c r="Z208" i="1"/>
  <c r="Z706" i="1"/>
  <c r="Z332" i="1"/>
  <c r="Z200" i="1"/>
  <c r="Z45" i="1"/>
  <c r="Z16" i="1"/>
  <c r="Z802" i="1"/>
  <c r="Z350" i="1"/>
  <c r="Z769" i="1"/>
  <c r="Z374" i="1"/>
  <c r="Z996" i="1"/>
  <c r="Z86" i="1"/>
  <c r="Z832" i="1"/>
  <c r="Z287" i="1"/>
  <c r="Z173" i="1"/>
  <c r="Z844" i="1"/>
  <c r="Z482" i="1"/>
  <c r="Z353" i="1"/>
  <c r="Z74" i="1"/>
  <c r="Z368" i="1"/>
  <c r="Z410" i="1"/>
  <c r="Z237" i="1"/>
  <c r="Z395" i="1"/>
  <c r="Z584" i="1"/>
  <c r="Z559" i="1"/>
  <c r="Z456" i="1"/>
  <c r="Z55" i="1"/>
  <c r="Z898" i="1"/>
  <c r="Z556" i="1"/>
  <c r="Z805" i="1"/>
  <c r="Z676" i="1"/>
  <c r="Z963" i="1"/>
  <c r="Z122" i="1"/>
  <c r="Z289" i="1"/>
  <c r="Z852" i="1"/>
  <c r="Z290" i="1"/>
  <c r="Z109" i="1"/>
  <c r="Z414" i="1"/>
  <c r="Z790" i="1"/>
  <c r="Z552" i="1"/>
  <c r="Z917" i="1"/>
  <c r="Z198" i="1"/>
  <c r="Z406" i="1"/>
  <c r="Z758" i="1"/>
  <c r="Z627" i="1"/>
  <c r="Z664" i="1"/>
  <c r="Z355" i="1"/>
  <c r="Z583" i="1"/>
  <c r="Z606" i="1"/>
  <c r="Z695" i="1"/>
  <c r="Z105" i="1"/>
  <c r="Z496" i="1"/>
  <c r="Z479" i="1"/>
  <c r="Z644" i="1"/>
  <c r="Z924" i="1"/>
  <c r="Z981" i="1"/>
  <c r="Z401" i="1"/>
  <c r="Z957" i="1"/>
  <c r="Z554" i="1"/>
  <c r="Z142" i="1"/>
  <c r="Z860" i="1"/>
  <c r="Z117" i="1"/>
  <c r="Z987" i="1"/>
  <c r="Z969" i="1"/>
  <c r="Z106" i="1"/>
  <c r="Z394" i="1"/>
  <c r="Z114" i="1"/>
  <c r="Z988" i="1"/>
  <c r="Z66" i="1"/>
  <c r="Z457" i="1"/>
  <c r="Z288" i="1"/>
  <c r="Z49" i="1"/>
  <c r="Z152" i="1"/>
  <c r="Z533" i="1"/>
  <c r="Z719" i="1"/>
  <c r="Z26" i="1"/>
  <c r="Z683" i="1"/>
  <c r="Z155" i="1"/>
  <c r="Z958" i="1"/>
  <c r="Z848" i="1"/>
  <c r="Z780" i="1"/>
  <c r="Z777" i="1"/>
  <c r="Z483" i="1"/>
  <c r="Z991" i="1"/>
  <c r="Z5" i="1"/>
  <c r="Z326" i="1"/>
  <c r="Z176" i="1"/>
  <c r="Z667" i="1"/>
  <c r="Z191" i="1"/>
  <c r="Z56" i="1"/>
  <c r="Z304" i="1"/>
  <c r="Z998" i="1"/>
  <c r="Z519" i="1"/>
  <c r="Z567" i="1"/>
  <c r="Z121" i="1"/>
  <c r="Z349" i="1"/>
  <c r="Z791" i="1"/>
  <c r="Z225" i="1"/>
  <c r="Z658" i="1"/>
  <c r="Z965" i="1"/>
  <c r="Z367" i="1"/>
  <c r="Z80" i="1"/>
  <c r="Z336" i="1"/>
  <c r="Z316" i="1"/>
  <c r="Z400" i="1"/>
  <c r="Z435" i="1"/>
  <c r="Z537" i="1"/>
  <c r="Z768" i="1"/>
  <c r="Z433" i="1"/>
  <c r="Z338" i="1"/>
  <c r="Z806" i="1"/>
  <c r="Z592" i="1"/>
  <c r="Z867" i="1"/>
  <c r="Z250" i="1"/>
  <c r="Z887" i="1"/>
  <c r="Z412" i="1"/>
  <c r="Z170" i="1"/>
  <c r="Z464" i="1"/>
  <c r="Z61" i="1"/>
  <c r="Z299" i="1"/>
  <c r="Z515" i="1"/>
  <c r="Z779" i="1"/>
  <c r="Z883" i="1"/>
  <c r="Z752" i="1"/>
  <c r="Z452" i="1"/>
  <c r="Z911" i="1"/>
  <c r="Z305" i="1"/>
  <c r="Z262" i="1"/>
  <c r="Z549" i="1"/>
  <c r="Z934" i="1"/>
  <c r="Z41" i="1"/>
  <c r="Z313" i="1"/>
  <c r="Z337" i="1"/>
  <c r="Z866" i="1"/>
  <c r="Z966" i="1"/>
  <c r="Z727" i="1"/>
  <c r="Z216" i="1"/>
  <c r="Z678" i="1"/>
  <c r="Z558" i="1"/>
  <c r="Z167" i="1"/>
  <c r="Z387" i="1"/>
  <c r="Z259" i="1"/>
  <c r="Z593" i="1"/>
  <c r="Z89" i="1"/>
  <c r="Z372" i="1"/>
  <c r="Z840" i="1"/>
  <c r="Z460" i="1"/>
  <c r="Z403" i="1"/>
  <c r="Z964" i="1"/>
  <c r="Z686" i="1"/>
  <c r="Z673" i="1"/>
  <c r="Z241" i="1"/>
  <c r="Z526" i="1"/>
  <c r="Z508" i="1"/>
  <c r="Z462" i="1"/>
  <c r="Z670" i="1"/>
  <c r="Z615" i="1"/>
  <c r="Z687" i="1"/>
  <c r="Z903" i="1"/>
  <c r="Z626" i="1"/>
  <c r="Z234" i="1"/>
  <c r="Z547" i="1"/>
  <c r="Z220" i="1"/>
  <c r="Z425" i="1"/>
  <c r="Z713" i="1"/>
  <c r="Z858" i="1"/>
  <c r="Z91" i="1"/>
  <c r="Z930" i="1"/>
  <c r="Z72" i="1"/>
  <c r="Z392" i="1"/>
  <c r="Z421" i="1"/>
  <c r="Z461" i="1"/>
  <c r="Z190" i="1"/>
  <c r="Z360" i="1"/>
  <c r="Z416" i="1"/>
  <c r="Z214" i="1"/>
  <c r="Z257" i="1"/>
  <c r="Z317" i="1"/>
  <c r="Z252" i="1"/>
  <c r="Z44" i="1"/>
  <c r="Z919" i="1"/>
  <c r="Z950" i="1"/>
  <c r="Z268" i="1"/>
  <c r="Z997" i="1"/>
  <c r="Z915" i="1"/>
  <c r="Z813" i="1"/>
  <c r="Z839" i="1"/>
  <c r="Z589" i="1"/>
  <c r="Z859" i="1"/>
  <c r="Z430" i="1"/>
  <c r="Z956" i="1"/>
  <c r="Z88" i="1"/>
  <c r="Z166" i="1"/>
  <c r="Z147" i="1"/>
  <c r="Z750" i="1"/>
  <c r="Z210" i="1"/>
  <c r="Z970" i="1"/>
  <c r="Z379" i="1"/>
  <c r="Z279" i="1"/>
  <c r="Z18" i="1"/>
  <c r="Z133" i="1"/>
  <c r="Z150" i="1"/>
  <c r="Z233" i="1"/>
  <c r="Z228" i="1"/>
  <c r="Z495" i="1"/>
  <c r="Z538" i="1"/>
  <c r="Z900" i="1"/>
  <c r="Z729" i="1"/>
  <c r="Z183" i="1"/>
  <c r="Z4" i="1"/>
  <c r="Z321" i="1"/>
  <c r="Z856" i="1"/>
  <c r="Z146" i="1"/>
  <c r="Z570" i="1"/>
  <c r="Z536" i="1"/>
  <c r="Z97" i="1"/>
  <c r="Z271" i="1"/>
  <c r="Z466" i="1"/>
  <c r="Z65" i="1"/>
  <c r="Z102" i="1"/>
  <c r="Z599" i="1"/>
  <c r="Z161" i="1"/>
  <c r="Z138" i="1"/>
  <c r="Z408" i="1"/>
  <c r="Z440" i="1"/>
  <c r="Z8" i="1"/>
  <c r="Z168" i="1"/>
  <c r="Z518" i="1"/>
  <c r="Z375" i="1"/>
  <c r="Z453" i="1"/>
  <c r="Z131" i="1"/>
  <c r="Z728" i="1"/>
  <c r="Z40" i="1"/>
  <c r="Z458" i="1"/>
  <c r="Z239" i="1"/>
  <c r="Z192" i="1"/>
  <c r="Z787" i="1"/>
  <c r="Z370" i="1"/>
  <c r="Z557" i="1"/>
  <c r="Z775" i="1"/>
  <c r="Z565" i="1"/>
  <c r="Z447" i="1"/>
  <c r="Z129" i="1"/>
  <c r="Z624" i="1"/>
  <c r="Z87" i="1"/>
  <c r="Z770" i="1"/>
  <c r="Z889" i="1"/>
  <c r="Z432" i="1"/>
  <c r="Z52" i="1"/>
  <c r="Z603" i="1"/>
  <c r="Z501" i="1"/>
  <c r="Z909" i="1"/>
  <c r="Z315" i="1"/>
  <c r="Z657" i="1"/>
  <c r="Z881" i="1"/>
  <c r="Z575" i="1"/>
  <c r="Z514" i="1"/>
  <c r="Z278" i="1"/>
  <c r="Z725" i="1"/>
  <c r="Z524" i="1"/>
  <c r="Z660" i="1"/>
  <c r="Z702" i="1"/>
  <c r="Z107" i="1"/>
  <c r="Z932" i="1"/>
  <c r="Z642" i="1"/>
  <c r="Z328" i="1"/>
  <c r="Z471" i="1"/>
  <c r="Z158" i="1"/>
  <c r="Z71" i="1"/>
  <c r="Z908" i="1"/>
  <c r="Z721" i="1"/>
  <c r="Z834" i="1"/>
  <c r="Z641" i="1"/>
  <c r="Z574" i="1"/>
  <c r="Z443" i="1"/>
  <c r="Z541" i="1"/>
  <c r="Z785" i="1"/>
  <c r="Z994" i="1"/>
  <c r="Z850" i="1"/>
  <c r="Z94" i="1"/>
  <c r="Z548" i="1"/>
  <c r="Z808" i="1"/>
  <c r="Z253" i="1"/>
  <c r="Z202" i="1"/>
  <c r="Z761" i="1"/>
  <c r="Z619" i="1"/>
  <c r="Z591" i="1"/>
  <c r="Z9" i="1"/>
  <c r="Z553" i="1"/>
  <c r="Z939" i="1"/>
  <c r="Z984" i="1"/>
  <c r="Z906" i="1"/>
  <c r="Z577" i="1"/>
  <c r="Z916" i="1"/>
  <c r="Z884" i="1"/>
  <c r="Z284" i="1"/>
  <c r="Z649" i="1"/>
  <c r="Z327" i="1"/>
  <c r="Z189" i="1"/>
  <c r="Z871" i="1"/>
  <c r="Z701" i="1"/>
  <c r="Z335" i="1"/>
  <c r="Z973" i="1"/>
  <c r="Z358" i="1"/>
  <c r="Z497" i="1"/>
  <c r="Z941" i="1"/>
  <c r="Z778" i="1"/>
  <c r="Z308" i="1"/>
  <c r="Z224" i="1"/>
  <c r="Z436" i="1"/>
  <c r="Z1001" i="1"/>
  <c r="Z468" i="1"/>
  <c r="Z23" i="1"/>
  <c r="Z487" i="1"/>
  <c r="Z270" i="1"/>
  <c r="Z986" i="1"/>
  <c r="Z17" i="1"/>
  <c r="Z535" i="1"/>
  <c r="Z60" i="1"/>
  <c r="Z81" i="1"/>
  <c r="Z265" i="1"/>
  <c r="Z895" i="1"/>
  <c r="Z194" i="1"/>
  <c r="Z827" i="1"/>
  <c r="Z751" i="1"/>
  <c r="Z149" i="1"/>
  <c r="Z254" i="1"/>
  <c r="Z197" i="1"/>
  <c r="Z101" i="1"/>
  <c r="Z57" i="1"/>
  <c r="Z195" i="1"/>
  <c r="Z904" i="1"/>
  <c r="Z285" i="1"/>
  <c r="Z79" i="1"/>
  <c r="Z608" i="1"/>
  <c r="Z120" i="1"/>
  <c r="Z847" i="1"/>
  <c r="Z201" i="1"/>
  <c r="Z897" i="1"/>
  <c r="Z879" i="1"/>
  <c r="Z160" i="1"/>
  <c r="Z865" i="1"/>
  <c r="Z318" i="1"/>
  <c r="Z393" i="1"/>
  <c r="Z439" i="1"/>
  <c r="Z952" i="1"/>
  <c r="Z78" i="1"/>
  <c r="Z115" i="1"/>
  <c r="Z399" i="1"/>
  <c r="Z841" i="1"/>
  <c r="Z334" i="1"/>
  <c r="Z560" i="1"/>
  <c r="Z817" i="1"/>
  <c r="Z946" i="1"/>
  <c r="Z990" i="1"/>
  <c r="Z598" i="1"/>
  <c r="Z714" i="1"/>
  <c r="Z128" i="1"/>
  <c r="Z773" i="1"/>
  <c r="Z1000" i="1"/>
  <c r="Z534" i="1"/>
  <c r="Z108" i="1"/>
  <c r="Z30" i="1"/>
  <c r="Z341" i="1"/>
  <c r="Z383" i="1"/>
  <c r="Z405" i="1"/>
  <c r="Z870" i="1"/>
  <c r="Z340" i="1"/>
  <c r="Z63" i="1"/>
  <c r="Z720" i="1"/>
  <c r="Z810" i="1"/>
  <c r="Z781" i="1"/>
  <c r="Z21" i="1"/>
  <c r="Z843" i="1"/>
  <c r="Z799" i="1"/>
  <c r="Z681" i="1"/>
  <c r="Z661" i="1"/>
  <c r="Z913" i="1"/>
  <c r="Z688" i="1"/>
  <c r="Z291" i="1"/>
  <c r="Z232" i="1"/>
  <c r="Z521" i="1"/>
  <c r="Z34" i="1"/>
  <c r="Z177" i="1"/>
  <c r="Z302" i="1"/>
  <c r="Z638" i="1"/>
  <c r="Z587" i="1"/>
  <c r="Z992" i="1"/>
  <c r="Z814" i="1"/>
  <c r="Z47" i="1"/>
  <c r="Z33" i="1"/>
  <c r="Z307" i="1"/>
  <c r="Z390" i="1"/>
  <c r="Z680" i="1"/>
  <c r="Z563" i="1"/>
  <c r="Z385" i="1"/>
  <c r="Z339" i="1"/>
  <c r="Z880" i="1"/>
  <c r="Z931" i="1"/>
  <c r="Z659" i="1"/>
  <c r="Z685" i="1"/>
  <c r="Z654" i="1"/>
  <c r="Z162" i="1"/>
  <c r="Z371" i="1"/>
  <c r="Z528" i="1"/>
  <c r="Z590" i="1"/>
  <c r="Z646" i="1"/>
  <c r="Z907" i="1"/>
  <c r="Z346" i="1"/>
  <c r="Z125" i="1"/>
  <c r="Z502" i="1"/>
  <c r="Z605" i="1"/>
  <c r="Z620" i="1"/>
  <c r="Z742" i="1"/>
  <c r="Z971" i="1"/>
  <c r="Z244" i="1"/>
  <c r="Z612" i="1"/>
  <c r="Z459" i="1"/>
  <c r="Z73" i="1"/>
  <c r="Z763" i="1"/>
  <c r="Z300" i="1"/>
  <c r="Z486" i="1"/>
  <c r="Z918" i="1"/>
  <c r="Z463" i="1"/>
  <c r="Z573" i="1"/>
  <c r="Z38" i="1"/>
  <c r="Z837" i="1"/>
  <c r="Z356" i="1"/>
  <c r="Z181" i="1"/>
  <c r="Z597" i="1"/>
  <c r="Z648" i="1"/>
  <c r="Z419" i="1"/>
  <c r="Z757" i="1"/>
  <c r="Z656" i="1"/>
  <c r="Z855" i="1"/>
  <c r="Z310" i="1"/>
  <c r="Z472" i="1"/>
  <c r="Z829" i="1"/>
  <c r="Z477" i="1"/>
  <c r="Z261" i="1"/>
  <c r="Z640" i="1"/>
  <c r="Z227" i="1"/>
  <c r="Z331" i="1"/>
  <c r="Z816" i="1"/>
  <c r="Z621" i="1"/>
  <c r="Z489" i="1"/>
  <c r="Z437" i="1"/>
  <c r="Z711" i="1"/>
  <c r="Z976" i="1"/>
  <c r="Z12" i="1"/>
  <c r="Z700" i="1"/>
  <c r="Z927" i="1"/>
  <c r="Z93" i="1"/>
  <c r="Z712" i="1"/>
  <c r="Z92" i="1"/>
  <c r="Z113" i="1"/>
  <c r="Z531" i="1"/>
  <c r="Z422" i="1"/>
  <c r="Z948" i="1"/>
  <c r="Z499" i="1"/>
  <c r="Z564" i="1"/>
  <c r="Z572" i="1"/>
  <c r="Z774" i="1"/>
  <c r="Z737" i="1"/>
  <c r="Z136" i="1"/>
  <c r="Z794" i="1"/>
  <c r="Z165" i="1"/>
  <c r="Z362" i="1"/>
  <c r="Z68" i="1"/>
  <c r="Z753" i="1"/>
  <c r="Z857" i="1"/>
  <c r="Z500" i="1"/>
  <c r="Z617" i="1"/>
  <c r="Z229" i="1"/>
  <c r="Z510" i="1"/>
  <c r="Z945" i="1"/>
  <c r="Z525" i="1"/>
  <c r="Z698" i="1"/>
  <c r="Z793" i="1"/>
  <c r="Z242" i="1"/>
  <c r="Z581" i="1"/>
  <c r="Z776" i="1"/>
  <c r="Z444" i="1"/>
  <c r="Z974" i="1"/>
  <c r="Z809" i="1"/>
  <c r="Z888" i="1"/>
  <c r="Z303" i="1"/>
  <c r="Z604" i="1"/>
  <c r="Z798" i="1"/>
  <c r="Z882" i="1"/>
  <c r="Z979" i="1"/>
  <c r="Z82" i="1"/>
  <c r="Z37" i="1"/>
  <c r="Z689" i="1"/>
  <c r="Z947" i="1"/>
  <c r="Z639" i="1"/>
  <c r="Z899" i="1"/>
  <c r="Z294" i="1"/>
  <c r="Z980" i="1"/>
  <c r="Z264" i="1"/>
  <c r="Z25" i="1"/>
  <c r="Z937" i="1"/>
  <c r="Z513" i="1"/>
  <c r="Z274" i="1"/>
  <c r="Z249" i="1"/>
  <c r="Z632" i="1"/>
  <c r="Z141" i="1"/>
  <c r="Z143" i="1"/>
  <c r="Z671" i="1"/>
  <c r="Z140" i="1"/>
  <c r="Z431" i="1"/>
  <c r="Z636" i="1"/>
  <c r="Z124" i="1"/>
  <c r="Z764" i="1"/>
  <c r="Z174" i="1"/>
  <c r="Z110" i="1"/>
  <c r="Z960" i="1"/>
  <c r="Z494" i="1"/>
  <c r="Z59" i="1"/>
  <c r="Y59" i="1"/>
  <c r="Y494" i="1"/>
  <c r="Y960" i="1"/>
  <c r="Y110" i="1"/>
  <c r="Y174" i="1"/>
  <c r="Y764" i="1"/>
  <c r="Y124" i="1"/>
  <c r="Y636" i="1"/>
  <c r="Y431" i="1"/>
  <c r="Y140" i="1"/>
  <c r="Y671" i="1"/>
  <c r="Y143" i="1"/>
  <c r="Y141" i="1"/>
  <c r="Y632" i="1"/>
  <c r="Y249" i="1"/>
  <c r="Y274" i="1"/>
  <c r="Y513" i="1"/>
  <c r="Y937" i="1"/>
  <c r="Y25" i="1"/>
  <c r="Y264" i="1"/>
  <c r="Y980" i="1"/>
  <c r="Y294" i="1"/>
  <c r="Y899" i="1"/>
  <c r="Y639" i="1"/>
  <c r="Y947" i="1"/>
  <c r="Y689" i="1"/>
  <c r="Y37" i="1"/>
  <c r="Y82" i="1"/>
  <c r="Y979" i="1"/>
  <c r="Y882" i="1"/>
  <c r="Y798" i="1"/>
  <c r="Y604" i="1"/>
  <c r="Y303" i="1"/>
  <c r="Y888" i="1"/>
  <c r="Y809" i="1"/>
  <c r="Y974" i="1"/>
  <c r="Y444" i="1"/>
  <c r="Y776" i="1"/>
  <c r="Y581" i="1"/>
  <c r="Y242" i="1"/>
  <c r="Y793" i="1"/>
  <c r="Y698" i="1"/>
  <c r="Y525" i="1"/>
  <c r="Y945" i="1"/>
  <c r="Y510" i="1"/>
  <c r="Y229" i="1"/>
  <c r="Y617" i="1"/>
  <c r="Y500" i="1"/>
  <c r="Y857" i="1"/>
  <c r="Y753" i="1"/>
  <c r="Y68" i="1"/>
  <c r="Y362" i="1"/>
  <c r="Y165" i="1"/>
  <c r="Y794" i="1"/>
  <c r="Y136" i="1"/>
  <c r="Y737" i="1"/>
  <c r="Y774" i="1"/>
  <c r="Y572" i="1"/>
  <c r="Y564" i="1"/>
  <c r="Y499" i="1"/>
  <c r="Y948" i="1"/>
  <c r="Y422" i="1"/>
  <c r="Y531" i="1"/>
  <c r="Y113" i="1"/>
  <c r="Y92" i="1"/>
  <c r="Y712" i="1"/>
  <c r="Y93" i="1"/>
  <c r="Y927" i="1"/>
  <c r="Y700" i="1"/>
  <c r="Y12" i="1"/>
  <c r="Y976" i="1"/>
  <c r="Y711" i="1"/>
  <c r="Y437" i="1"/>
  <c r="Y489" i="1"/>
  <c r="Y621" i="1"/>
  <c r="Y816" i="1"/>
  <c r="Y331" i="1"/>
  <c r="Y227" i="1"/>
  <c r="Y640" i="1"/>
  <c r="Y261" i="1"/>
  <c r="Y477" i="1"/>
  <c r="Y829" i="1"/>
  <c r="Y472" i="1"/>
  <c r="Y310" i="1"/>
  <c r="Y855" i="1"/>
  <c r="Y656" i="1"/>
  <c r="Y757" i="1"/>
  <c r="Y419" i="1"/>
  <c r="Y648" i="1"/>
  <c r="Y597" i="1"/>
  <c r="Y181" i="1"/>
  <c r="Y356" i="1"/>
  <c r="Y837" i="1"/>
  <c r="Y38" i="1"/>
  <c r="Y573" i="1"/>
  <c r="Y463" i="1"/>
  <c r="Y918" i="1"/>
  <c r="Y486" i="1"/>
  <c r="Y300" i="1"/>
  <c r="Y763" i="1"/>
  <c r="Y73" i="1"/>
  <c r="Y459" i="1"/>
  <c r="Y612" i="1"/>
  <c r="Y244" i="1"/>
  <c r="Y971" i="1"/>
  <c r="Y742" i="1"/>
  <c r="Y620" i="1"/>
  <c r="Y605" i="1"/>
  <c r="Y502" i="1"/>
  <c r="Y125" i="1"/>
  <c r="Y346" i="1"/>
  <c r="Y907" i="1"/>
  <c r="Y646" i="1"/>
  <c r="Y590" i="1"/>
  <c r="Y528" i="1"/>
  <c r="Y371" i="1"/>
  <c r="Y162" i="1"/>
  <c r="Y654" i="1"/>
  <c r="Y685" i="1"/>
  <c r="Y659" i="1"/>
  <c r="Y931" i="1"/>
  <c r="Y880" i="1"/>
  <c r="Y339" i="1"/>
  <c r="Y385" i="1"/>
  <c r="Y563" i="1"/>
  <c r="Y680" i="1"/>
  <c r="Y390" i="1"/>
  <c r="Y307" i="1"/>
  <c r="Y33" i="1"/>
  <c r="Y47" i="1"/>
  <c r="Y814" i="1"/>
  <c r="Y992" i="1"/>
  <c r="Y587" i="1"/>
  <c r="Y638" i="1"/>
  <c r="Y302" i="1"/>
  <c r="Y177" i="1"/>
  <c r="Y34" i="1"/>
  <c r="Y521" i="1"/>
  <c r="Y232" i="1"/>
  <c r="Y291" i="1"/>
  <c r="Y688" i="1"/>
  <c r="Y913" i="1"/>
  <c r="Y661" i="1"/>
  <c r="Y681" i="1"/>
  <c r="Y799" i="1"/>
  <c r="Y843" i="1"/>
  <c r="Y21" i="1"/>
  <c r="Y781" i="1"/>
  <c r="Y810" i="1"/>
  <c r="Y720" i="1"/>
  <c r="Y63" i="1"/>
  <c r="Y340" i="1"/>
  <c r="Y870" i="1"/>
  <c r="Y405" i="1"/>
  <c r="Y383" i="1"/>
  <c r="Y341" i="1"/>
  <c r="Y30" i="1"/>
  <c r="Y108" i="1"/>
  <c r="Y534" i="1"/>
  <c r="Y1000" i="1"/>
  <c r="Y773" i="1"/>
  <c r="Y128" i="1"/>
  <c r="Y714" i="1"/>
  <c r="Y598" i="1"/>
  <c r="Y990" i="1"/>
  <c r="Y946" i="1"/>
  <c r="Y817" i="1"/>
  <c r="Y560" i="1"/>
  <c r="Y334" i="1"/>
  <c r="Y841" i="1"/>
  <c r="Y399" i="1"/>
  <c r="Y115" i="1"/>
  <c r="Y78" i="1"/>
  <c r="Y952" i="1"/>
  <c r="Y439" i="1"/>
  <c r="Y393" i="1"/>
  <c r="Y318" i="1"/>
  <c r="Y865" i="1"/>
  <c r="Y160" i="1"/>
  <c r="Y879" i="1"/>
  <c r="Y897" i="1"/>
  <c r="Y201" i="1"/>
  <c r="Y847" i="1"/>
  <c r="Y120" i="1"/>
  <c r="Y608" i="1"/>
  <c r="Y79" i="1"/>
  <c r="Y285" i="1"/>
  <c r="Y904" i="1"/>
  <c r="Y195" i="1"/>
  <c r="Y57" i="1"/>
  <c r="Y101" i="1"/>
  <c r="Y197" i="1"/>
  <c r="Y254" i="1"/>
  <c r="Y149" i="1"/>
  <c r="Y751" i="1"/>
  <c r="Y827" i="1"/>
  <c r="Y194" i="1"/>
  <c r="Y895" i="1"/>
  <c r="Y265" i="1"/>
  <c r="Y81" i="1"/>
  <c r="Y60" i="1"/>
  <c r="Y535" i="1"/>
  <c r="Y17" i="1"/>
  <c r="Y986" i="1"/>
  <c r="Y270" i="1"/>
  <c r="Y487" i="1"/>
  <c r="Y23" i="1"/>
  <c r="Y468" i="1"/>
  <c r="Y1001" i="1"/>
  <c r="Y436" i="1"/>
  <c r="Y224" i="1"/>
  <c r="Y308" i="1"/>
  <c r="Y778" i="1"/>
  <c r="Y941" i="1"/>
  <c r="Y497" i="1"/>
  <c r="Y358" i="1"/>
  <c r="Y973" i="1"/>
  <c r="Y335" i="1"/>
  <c r="Y701" i="1"/>
  <c r="Y871" i="1"/>
  <c r="Y189" i="1"/>
  <c r="Y327" i="1"/>
  <c r="Y649" i="1"/>
  <c r="Y284" i="1"/>
  <c r="Y884" i="1"/>
  <c r="Y916" i="1"/>
  <c r="Y577" i="1"/>
  <c r="Y906" i="1"/>
  <c r="Y984" i="1"/>
  <c r="Y939" i="1"/>
  <c r="Y553" i="1"/>
  <c r="Y9" i="1"/>
  <c r="Y591" i="1"/>
  <c r="Y619" i="1"/>
  <c r="Y761" i="1"/>
  <c r="Y202" i="1"/>
  <c r="Y253" i="1"/>
  <c r="Y808" i="1"/>
  <c r="Y548" i="1"/>
  <c r="Y94" i="1"/>
  <c r="Y850" i="1"/>
  <c r="Y994" i="1"/>
  <c r="Y785" i="1"/>
  <c r="Y541" i="1"/>
  <c r="Y443" i="1"/>
  <c r="Y574" i="1"/>
  <c r="Y641" i="1"/>
  <c r="Y834" i="1"/>
  <c r="Y721" i="1"/>
  <c r="Y908" i="1"/>
  <c r="Y71" i="1"/>
  <c r="Y158" i="1"/>
  <c r="Y471" i="1"/>
  <c r="Y328" i="1"/>
  <c r="Y642" i="1"/>
  <c r="Y932" i="1"/>
  <c r="Y107" i="1"/>
  <c r="Y702" i="1"/>
  <c r="Y660" i="1"/>
  <c r="Y524" i="1"/>
  <c r="Y725" i="1"/>
  <c r="Y278" i="1"/>
  <c r="Y514" i="1"/>
  <c r="Y575" i="1"/>
  <c r="Y881" i="1"/>
  <c r="Y657" i="1"/>
  <c r="Y315" i="1"/>
  <c r="Y909" i="1"/>
  <c r="Y501" i="1"/>
  <c r="Y603" i="1"/>
  <c r="Y52" i="1"/>
  <c r="Y432" i="1"/>
  <c r="Y889" i="1"/>
  <c r="Y770" i="1"/>
  <c r="Y87" i="1"/>
  <c r="Y624" i="1"/>
  <c r="Y129" i="1"/>
  <c r="Y447" i="1"/>
  <c r="Y565" i="1"/>
  <c r="Y775" i="1"/>
  <c r="Y557" i="1"/>
  <c r="Y370" i="1"/>
  <c r="Y787" i="1"/>
  <c r="Y192" i="1"/>
  <c r="Y239" i="1"/>
  <c r="Y458" i="1"/>
  <c r="Y40" i="1"/>
  <c r="Y728" i="1"/>
  <c r="Y131" i="1"/>
  <c r="Y453" i="1"/>
  <c r="Y375" i="1"/>
  <c r="Y518" i="1"/>
  <c r="Y168" i="1"/>
  <c r="Y8" i="1"/>
  <c r="Y440" i="1"/>
  <c r="Y408" i="1"/>
  <c r="Y138" i="1"/>
  <c r="Y161" i="1"/>
  <c r="Y599" i="1"/>
  <c r="Y102" i="1"/>
  <c r="Y65" i="1"/>
  <c r="Y466" i="1"/>
  <c r="Y271" i="1"/>
  <c r="Y97" i="1"/>
  <c r="Y536" i="1"/>
  <c r="Y570" i="1"/>
  <c r="Y146" i="1"/>
  <c r="Y856" i="1"/>
  <c r="Y321" i="1"/>
  <c r="Y4" i="1"/>
  <c r="Y183" i="1"/>
  <c r="Y729" i="1"/>
  <c r="Y900" i="1"/>
  <c r="Y538" i="1"/>
  <c r="Y495" i="1"/>
  <c r="Y228" i="1"/>
  <c r="Y233" i="1"/>
  <c r="Y150" i="1"/>
  <c r="Y133" i="1"/>
  <c r="Y18" i="1"/>
  <c r="Y279" i="1"/>
  <c r="Y379" i="1"/>
  <c r="Y970" i="1"/>
  <c r="Y210" i="1"/>
  <c r="Y750" i="1"/>
  <c r="Y147" i="1"/>
  <c r="Y166" i="1"/>
  <c r="Y88" i="1"/>
  <c r="Y956" i="1"/>
  <c r="Y430" i="1"/>
  <c r="Y859" i="1"/>
  <c r="Y589" i="1"/>
  <c r="Y839" i="1"/>
  <c r="Y813" i="1"/>
  <c r="Y915" i="1"/>
  <c r="Y997" i="1"/>
  <c r="Y268" i="1"/>
  <c r="Y950" i="1"/>
  <c r="Y919" i="1"/>
  <c r="Y44" i="1"/>
  <c r="Y252" i="1"/>
  <c r="Y317" i="1"/>
  <c r="Y257" i="1"/>
  <c r="Y214" i="1"/>
  <c r="Y416" i="1"/>
  <c r="Y360" i="1"/>
  <c r="Y190" i="1"/>
  <c r="Y461" i="1"/>
  <c r="Y421" i="1"/>
  <c r="Y392" i="1"/>
  <c r="Y72" i="1"/>
  <c r="Y930" i="1"/>
  <c r="Y91" i="1"/>
  <c r="Y858" i="1"/>
  <c r="Y713" i="1"/>
  <c r="Y425" i="1"/>
  <c r="Y220" i="1"/>
  <c r="Y547" i="1"/>
  <c r="Y234" i="1"/>
  <c r="Y626" i="1"/>
  <c r="Y903" i="1"/>
  <c r="Y687" i="1"/>
  <c r="Y615" i="1"/>
  <c r="Y670" i="1"/>
  <c r="Y462" i="1"/>
  <c r="Y508" i="1"/>
  <c r="Y526" i="1"/>
  <c r="Y241" i="1"/>
  <c r="Y673" i="1"/>
  <c r="Y686" i="1"/>
  <c r="Y964" i="1"/>
  <c r="Y403" i="1"/>
  <c r="Y460" i="1"/>
  <c r="Y840" i="1"/>
  <c r="Y372" i="1"/>
  <c r="Y89" i="1"/>
  <c r="Y593" i="1"/>
  <c r="Y259" i="1"/>
  <c r="Y387" i="1"/>
  <c r="Y167" i="1"/>
  <c r="Y558" i="1"/>
  <c r="Y678" i="1"/>
  <c r="Y216" i="1"/>
  <c r="Y727" i="1"/>
  <c r="Y966" i="1"/>
  <c r="Y866" i="1"/>
  <c r="Y337" i="1"/>
  <c r="Y313" i="1"/>
  <c r="Y41" i="1"/>
  <c r="Y934" i="1"/>
  <c r="Y549" i="1"/>
  <c r="Y262" i="1"/>
  <c r="Y305" i="1"/>
  <c r="Y911" i="1"/>
  <c r="Y452" i="1"/>
  <c r="Y752" i="1"/>
  <c r="Y883" i="1"/>
  <c r="Y779" i="1"/>
  <c r="Y515" i="1"/>
  <c r="Y299" i="1"/>
  <c r="Y61" i="1"/>
  <c r="Y464" i="1"/>
  <c r="Y170" i="1"/>
  <c r="Y412" i="1"/>
  <c r="Y887" i="1"/>
  <c r="Y250" i="1"/>
  <c r="Y867" i="1"/>
  <c r="Y592" i="1"/>
  <c r="Y806" i="1"/>
  <c r="Y338" i="1"/>
  <c r="Y433" i="1"/>
  <c r="Y768" i="1"/>
  <c r="Y537" i="1"/>
  <c r="Y435" i="1"/>
  <c r="Y400" i="1"/>
  <c r="Y316" i="1"/>
  <c r="Y336" i="1"/>
  <c r="Y80" i="1"/>
  <c r="Y367" i="1"/>
  <c r="Y965" i="1"/>
  <c r="Y658" i="1"/>
  <c r="Y225" i="1"/>
  <c r="Y791" i="1"/>
  <c r="Y349" i="1"/>
  <c r="Y121" i="1"/>
  <c r="Y567" i="1"/>
  <c r="Y519" i="1"/>
  <c r="Y998" i="1"/>
  <c r="Y304" i="1"/>
  <c r="Y56" i="1"/>
  <c r="Y191" i="1"/>
  <c r="Y667" i="1"/>
  <c r="Y176" i="1"/>
  <c r="Y326" i="1"/>
  <c r="Y5" i="1"/>
  <c r="Y991" i="1"/>
  <c r="Y483" i="1"/>
  <c r="Y777" i="1"/>
  <c r="Y780" i="1"/>
  <c r="Y848" i="1"/>
  <c r="Y958" i="1"/>
  <c r="Y155" i="1"/>
  <c r="Y683" i="1"/>
  <c r="Y26" i="1"/>
  <c r="Y719" i="1"/>
  <c r="Y533" i="1"/>
  <c r="Y152" i="1"/>
  <c r="Y49" i="1"/>
  <c r="Y288" i="1"/>
  <c r="Y457" i="1"/>
  <c r="Y66" i="1"/>
  <c r="Y988" i="1"/>
  <c r="Y114" i="1"/>
  <c r="Y394" i="1"/>
  <c r="Y106" i="1"/>
  <c r="Y969" i="1"/>
  <c r="Y987" i="1"/>
  <c r="Y117" i="1"/>
  <c r="Y860" i="1"/>
  <c r="Y142" i="1"/>
  <c r="Y554" i="1"/>
  <c r="Y957" i="1"/>
  <c r="Y401" i="1"/>
  <c r="Y981" i="1"/>
  <c r="Y924" i="1"/>
  <c r="Y644" i="1"/>
  <c r="Y479" i="1"/>
  <c r="Y496" i="1"/>
  <c r="Y105" i="1"/>
  <c r="Y695" i="1"/>
  <c r="Y606" i="1"/>
  <c r="Y583" i="1"/>
  <c r="Y355" i="1"/>
  <c r="Y664" i="1"/>
  <c r="Y627" i="1"/>
  <c r="Y758" i="1"/>
  <c r="Y406" i="1"/>
  <c r="Y198" i="1"/>
  <c r="Y917" i="1"/>
  <c r="Y552" i="1"/>
  <c r="Y790" i="1"/>
  <c r="Y414" i="1"/>
  <c r="Y109" i="1"/>
  <c r="Y290" i="1"/>
  <c r="Y852" i="1"/>
  <c r="Y289" i="1"/>
  <c r="Y122" i="1"/>
  <c r="Y963" i="1"/>
  <c r="Y676" i="1"/>
  <c r="Y805" i="1"/>
  <c r="Y556" i="1"/>
  <c r="Y898" i="1"/>
  <c r="Y55" i="1"/>
  <c r="Y456" i="1"/>
  <c r="Y559" i="1"/>
  <c r="Y584" i="1"/>
  <c r="Y395" i="1"/>
  <c r="Y237" i="1"/>
  <c r="Y410" i="1"/>
  <c r="Y368" i="1"/>
  <c r="Y74" i="1"/>
  <c r="Y353" i="1"/>
  <c r="Y482" i="1"/>
  <c r="Y844" i="1"/>
  <c r="Y173" i="1"/>
  <c r="Y287" i="1"/>
  <c r="Y832" i="1"/>
  <c r="Y86" i="1"/>
  <c r="Y996" i="1"/>
  <c r="Y374" i="1"/>
  <c r="Y769" i="1"/>
  <c r="Y350" i="1"/>
  <c r="Y802" i="1"/>
  <c r="Y16" i="1"/>
  <c r="Y45" i="1"/>
  <c r="Y200" i="1"/>
  <c r="Y332" i="1"/>
  <c r="Y706" i="1"/>
  <c r="Y208" i="1"/>
  <c r="Y999" i="1"/>
  <c r="Y450" i="1"/>
  <c r="Y766" i="1"/>
  <c r="Y260" i="1"/>
  <c r="Y465" i="1"/>
  <c r="Y297" i="1"/>
  <c r="Y84" i="1"/>
  <c r="Y783" i="1"/>
  <c r="Y404" i="1"/>
  <c r="Y211" i="1"/>
  <c r="Y118" i="1"/>
  <c r="Y309" i="1"/>
  <c r="Y434" i="1"/>
  <c r="Y507" i="1"/>
  <c r="Y967" i="1"/>
  <c r="Y286" i="1"/>
  <c r="Y562" i="1"/>
  <c r="Y820" i="1"/>
  <c r="Y935" i="1"/>
  <c r="Y352" i="1"/>
  <c r="Y238" i="1"/>
  <c r="Y674" i="1"/>
  <c r="Y386" i="1"/>
  <c r="Y272" i="1"/>
  <c r="Y281" i="1"/>
  <c r="Y569" i="1"/>
  <c r="Y397" i="1"/>
  <c r="Y629" i="1"/>
  <c r="Y481" i="1"/>
  <c r="Y914" i="1"/>
  <c r="Y851" i="1"/>
  <c r="Y2" i="1"/>
  <c r="Y389" i="1"/>
  <c r="Y213" i="1"/>
  <c r="Y380" i="1"/>
  <c r="Y812" i="1"/>
  <c r="Y726" i="1"/>
  <c r="Y672" i="1"/>
  <c r="Y710" i="1"/>
  <c r="Y704" i="1"/>
  <c r="Y959" i="1"/>
  <c r="Y836" i="1"/>
  <c r="Y576" i="1"/>
  <c r="Y240" i="1"/>
  <c r="Y614" i="1"/>
  <c r="Y376" i="1"/>
  <c r="Y951" i="1"/>
  <c r="Y221" i="1"/>
  <c r="Y743" i="1"/>
  <c r="Y926" i="1"/>
  <c r="Y838" i="1"/>
  <c r="Y854" i="1"/>
  <c r="Y98" i="1"/>
  <c r="Y24" i="1"/>
  <c r="Y741" i="1"/>
  <c r="Y566" i="1"/>
  <c r="Y277" i="1"/>
  <c r="Y235" i="1"/>
  <c r="Y15" i="1"/>
  <c r="Y296" i="1"/>
  <c r="Y718" i="1"/>
  <c r="Y878" i="1"/>
  <c r="Y137" i="1"/>
  <c r="Y204" i="1"/>
  <c r="Y833" i="1"/>
  <c r="Y940" i="1"/>
  <c r="Y796" i="1"/>
  <c r="Y448" i="1"/>
  <c r="Y226" i="1"/>
  <c r="Y361" i="1"/>
  <c r="Y185" i="1"/>
  <c r="Y156" i="1"/>
  <c r="Y438" i="1"/>
  <c r="Y357" i="1"/>
  <c r="Y972" i="1"/>
  <c r="Y359" i="1"/>
  <c r="Y921" i="1"/>
  <c r="Y186" i="1"/>
  <c r="Y929" i="1"/>
  <c r="Y962" i="1"/>
  <c r="Y343" i="1"/>
  <c r="Y62" i="1"/>
  <c r="Y730" i="1"/>
  <c r="Y923" i="1"/>
  <c r="Y675" i="1"/>
  <c r="Y943" i="1"/>
  <c r="Y588" i="1"/>
  <c r="Y596" i="1"/>
  <c r="Y983" i="1"/>
  <c r="Y622" i="1"/>
  <c r="Y823" i="1"/>
  <c r="Y876" i="1"/>
  <c r="Y14" i="1"/>
  <c r="Y723" i="1"/>
  <c r="Y475" i="1"/>
  <c r="Y846" i="1"/>
  <c r="Y788" i="1"/>
  <c r="Y732" i="1"/>
  <c r="Y493" i="1"/>
  <c r="Y420" i="1"/>
  <c r="Y413" i="1"/>
  <c r="Y635" i="1"/>
  <c r="Y845" i="1"/>
  <c r="Y402" i="1"/>
  <c r="Y949" i="1"/>
  <c r="Y668" i="1"/>
  <c r="Y172" i="1"/>
  <c r="Y734" i="1"/>
  <c r="Y509" i="1"/>
  <c r="Y527" i="1"/>
  <c r="Y282" i="1"/>
  <c r="Y28" i="1"/>
  <c r="Y901" i="1"/>
  <c r="Y429" i="1"/>
  <c r="Y151" i="1"/>
  <c r="Y42" i="1"/>
  <c r="Y985" i="1"/>
  <c r="Y417" i="1"/>
  <c r="Y199" i="1"/>
  <c r="Y276" i="1"/>
  <c r="Y426" i="1"/>
  <c r="Y323" i="1"/>
  <c r="Y811" i="1"/>
  <c r="Y807" i="1"/>
  <c r="Y825" i="1"/>
  <c r="Y377" i="1"/>
  <c r="Y407" i="1"/>
  <c r="Y301" i="1"/>
  <c r="Y112" i="1"/>
  <c r="Y35" i="1"/>
  <c r="Y330" i="1"/>
  <c r="Y77" i="1"/>
  <c r="Y415" i="1"/>
  <c r="Y822" i="1"/>
  <c r="Y441" i="1"/>
  <c r="Y861" i="1"/>
  <c r="Y745" i="1"/>
  <c r="Y322" i="1"/>
  <c r="Y246" i="1"/>
  <c r="Y31" i="1"/>
  <c r="Y324" i="1"/>
  <c r="Y215" i="1"/>
  <c r="Y311" i="1"/>
  <c r="Y218" i="1"/>
  <c r="Y243" i="1"/>
  <c r="Y273" i="1"/>
  <c r="Y666" i="1"/>
  <c r="Y3" i="1"/>
  <c r="Y746" i="1"/>
  <c r="Y248" i="1"/>
  <c r="Y886" i="1"/>
  <c r="Y828" i="1"/>
  <c r="Y955" i="1"/>
  <c r="Y418" i="1"/>
  <c r="Y132" i="1"/>
  <c r="Y50" i="1"/>
  <c r="Y815" i="1"/>
  <c r="Y910" i="1"/>
  <c r="Y126" i="1"/>
  <c r="Y36" i="1"/>
  <c r="Y490" i="1"/>
  <c r="Y348" i="1"/>
  <c r="Y396" i="1"/>
  <c r="Y684" i="1"/>
  <c r="Y542" i="1"/>
  <c r="Y492" i="1"/>
  <c r="Y342" i="1"/>
  <c r="Y760" i="1"/>
  <c r="Y504" i="1"/>
  <c r="Y571" i="1"/>
  <c r="Y756" i="1"/>
  <c r="Y611" i="1"/>
  <c r="Y663" i="1"/>
  <c r="Y135" i="1"/>
  <c r="Y391" i="1"/>
  <c r="Y217" i="1"/>
  <c r="Y804" i="1"/>
  <c r="Y369" i="1"/>
  <c r="Y977" i="1"/>
  <c r="Y872" i="1"/>
  <c r="Y171" i="1"/>
  <c r="Y64" i="1"/>
  <c r="Y892" i="1"/>
  <c r="Y205" i="1"/>
  <c r="Y912" i="1"/>
  <c r="Y792" i="1"/>
  <c r="Y378" i="1"/>
  <c r="Y961" i="1"/>
  <c r="Y755" i="1"/>
  <c r="Y516" i="1"/>
  <c r="Y821" i="1"/>
  <c r="Y633" i="1"/>
  <c r="Y139" i="1"/>
  <c r="Y451" i="1"/>
  <c r="Y747" i="1"/>
  <c r="Y864" i="1"/>
  <c r="Y320" i="1"/>
  <c r="Y532" i="1"/>
  <c r="Y692" i="1"/>
  <c r="Y782" i="1"/>
  <c r="Y748" i="1"/>
  <c r="Y20" i="1"/>
  <c r="Y43" i="1"/>
  <c r="Y885" i="1"/>
  <c r="Y653" i="1"/>
  <c r="Y786" i="1"/>
  <c r="Y409" i="1"/>
  <c r="Y32" i="1"/>
  <c r="Y797" i="1"/>
  <c r="Y111" i="1"/>
  <c r="Y694" i="1"/>
  <c r="Y849" i="1"/>
  <c r="Y13" i="1"/>
  <c r="Y319" i="1"/>
  <c r="Y826" i="1"/>
  <c r="Y631" i="1"/>
  <c r="Y862" i="1"/>
  <c r="Y11" i="1"/>
  <c r="Y613" i="1"/>
  <c r="Y269" i="1"/>
  <c r="Y245" i="1"/>
  <c r="Y127" i="1"/>
  <c r="Y478" i="1"/>
  <c r="Y480" i="1"/>
  <c r="Y103" i="1"/>
  <c r="Y529" i="1"/>
  <c r="Y153" i="1"/>
  <c r="Y896" i="1"/>
  <c r="Y655" i="1"/>
  <c r="Y58" i="1"/>
  <c r="Y789" i="1"/>
  <c r="Y70" i="1"/>
  <c r="Y609" i="1"/>
  <c r="Y7" i="1"/>
  <c r="Y645" i="1"/>
  <c r="Y922" i="1"/>
  <c r="Y637" i="1"/>
  <c r="Y485" i="1"/>
  <c r="Y488" i="1"/>
  <c r="Y853" i="1"/>
  <c r="Y373" i="1"/>
  <c r="Y258" i="1"/>
  <c r="Y539" i="1"/>
  <c r="Y600" i="1"/>
  <c r="Y696" i="1"/>
  <c r="Y476" i="1"/>
  <c r="Y623" i="1"/>
  <c r="Y256" i="1"/>
  <c r="Y298" i="1"/>
  <c r="Y651" i="1"/>
  <c r="Y333" i="1"/>
  <c r="Y634" i="1"/>
  <c r="Y6" i="1"/>
  <c r="Y989" i="1"/>
  <c r="Y893" i="1"/>
  <c r="Y662" i="1"/>
  <c r="Y223" i="1"/>
  <c r="Y314" i="1"/>
  <c r="Y293" i="1"/>
  <c r="Y484" i="1"/>
  <c r="Y312" i="1"/>
  <c r="Y665" i="1"/>
  <c r="Y19" i="1"/>
  <c r="Y669" i="1"/>
  <c r="Y759" i="1"/>
  <c r="Y944" i="1"/>
  <c r="Y740" i="1"/>
  <c r="Y505" i="1"/>
  <c r="Y263" i="1"/>
  <c r="Y424" i="1"/>
  <c r="Y212" i="1"/>
  <c r="Y54" i="1"/>
  <c r="Y85" i="1"/>
  <c r="Y83" i="1"/>
  <c r="Y474" i="1"/>
  <c r="Y736" i="1"/>
  <c r="Y159" i="1"/>
  <c r="Y180" i="1"/>
  <c r="Y765" i="1"/>
  <c r="Y595" i="1"/>
  <c r="Y280" i="1"/>
  <c r="Y75" i="1"/>
  <c r="Y546" i="1"/>
  <c r="Y722" i="1"/>
  <c r="Y715" i="1"/>
  <c r="Y561" i="1"/>
  <c r="Y236" i="1"/>
  <c r="Y442" i="1"/>
  <c r="Y449" i="1"/>
  <c r="Y123" i="1"/>
  <c r="Y344" i="1"/>
  <c r="Y731" i="1"/>
  <c r="Y292" i="1"/>
  <c r="Y902" i="1"/>
  <c r="Y585" i="1"/>
  <c r="Y95" i="1"/>
  <c r="Y800" i="1"/>
  <c r="Y543" i="1"/>
  <c r="Y890" i="1"/>
  <c r="Y445" i="1"/>
  <c r="Y209" i="1"/>
  <c r="Y506" i="1"/>
  <c r="Y652" i="1"/>
  <c r="Y894" i="1"/>
  <c r="Y628" i="1"/>
  <c r="Y938" i="1"/>
  <c r="Y610" i="1"/>
  <c r="Y568" i="1"/>
  <c r="Y544" i="1"/>
  <c r="Y157" i="1"/>
  <c r="Y231" i="1"/>
  <c r="Y329" i="1"/>
  <c r="Y953" i="1"/>
  <c r="Y877" i="1"/>
  <c r="Y744" i="1"/>
  <c r="Y754" i="1"/>
  <c r="Y283" i="1"/>
  <c r="Y193" i="1"/>
  <c r="Y831" i="1"/>
  <c r="Y733" i="1"/>
  <c r="Y767" i="1"/>
  <c r="Y968" i="1"/>
  <c r="Y801" i="1"/>
  <c r="Y503" i="1"/>
  <c r="Y207" i="1"/>
  <c r="Y22" i="1"/>
  <c r="Y920" i="1"/>
  <c r="Y469" i="1"/>
  <c r="Y647" i="1"/>
  <c r="Y586" i="1"/>
  <c r="Y739" i="1"/>
  <c r="Y67" i="1"/>
  <c r="Y709" i="1"/>
  <c r="Y116" i="1"/>
  <c r="Y830" i="1"/>
  <c r="Y995" i="1"/>
  <c r="Y842" i="1"/>
  <c r="Y555" i="1"/>
  <c r="Y679" i="1"/>
  <c r="Y104" i="1"/>
  <c r="Y169" i="1"/>
  <c r="Y530" i="1"/>
  <c r="Y795" i="1"/>
  <c r="Y602" i="1"/>
  <c r="Y491" i="1"/>
  <c r="Y630" i="1"/>
  <c r="Y933" i="1"/>
  <c r="Y53" i="1"/>
  <c r="Y650" i="1"/>
  <c r="Y749" i="1"/>
  <c r="Y365" i="1"/>
  <c r="Y175" i="1"/>
  <c r="Y925" i="1"/>
  <c r="Y643" i="1"/>
  <c r="Y873" i="1"/>
  <c r="Y869" i="1"/>
  <c r="Y188" i="1"/>
  <c r="Y196" i="1"/>
  <c r="Y366" i="1"/>
  <c r="Y90" i="1"/>
  <c r="Y470" i="1"/>
  <c r="Y936" i="1"/>
  <c r="Y275" i="1"/>
  <c r="Y455" i="1"/>
  <c r="Y594" i="1"/>
  <c r="Y382" i="1"/>
  <c r="Y522" i="1"/>
  <c r="Y351" i="1"/>
  <c r="Y179" i="1"/>
  <c r="Y705" i="1"/>
  <c r="Y697" i="1"/>
  <c r="Y982" i="1"/>
  <c r="Y578" i="1"/>
  <c r="Y708" i="1"/>
  <c r="Y784" i="1"/>
  <c r="Y511" i="1"/>
  <c r="Y363" i="1"/>
  <c r="Y835" i="1"/>
  <c r="Y206" i="1"/>
  <c r="Y388" i="1"/>
  <c r="Y580" i="1"/>
  <c r="Y69" i="1"/>
  <c r="Y693" i="1"/>
  <c r="Y498" i="1"/>
  <c r="Y428" i="1"/>
  <c r="Y145" i="1"/>
  <c r="Y771" i="1"/>
  <c r="Y690" i="1"/>
  <c r="Y219" i="1"/>
  <c r="Y863" i="1"/>
  <c r="Y520" i="1"/>
  <c r="Y48" i="1"/>
  <c r="Y703" i="1"/>
  <c r="Y523" i="1"/>
  <c r="Y267" i="1"/>
  <c r="Y144" i="1"/>
  <c r="Y975" i="1"/>
  <c r="Y100" i="1"/>
  <c r="Y423" i="1"/>
  <c r="Y618" i="1"/>
  <c r="Y251" i="1"/>
  <c r="Y677" i="1"/>
  <c r="Y364" i="1"/>
  <c r="Y891" i="1"/>
  <c r="Y517" i="1"/>
  <c r="Y868" i="1"/>
  <c r="Y579" i="1"/>
  <c r="Y203" i="1"/>
  <c r="Y163" i="1"/>
  <c r="Y993" i="1"/>
  <c r="Y691" i="1"/>
  <c r="Y601" i="1"/>
  <c r="Y187" i="1"/>
  <c r="Y545" i="1"/>
  <c r="Y928" i="1"/>
  <c r="Y717" i="1"/>
  <c r="Y716" i="1"/>
  <c r="Y306" i="1"/>
  <c r="Y51" i="1"/>
  <c r="Y803" i="1"/>
  <c r="Y184" i="1"/>
  <c r="Y427" i="1"/>
  <c r="Y255" i="1"/>
  <c r="Y230" i="1"/>
  <c r="Y762" i="1"/>
  <c r="Y247" i="1"/>
  <c r="Y384" i="1"/>
  <c r="Y354" i="1"/>
  <c r="Y99" i="1"/>
  <c r="Y27" i="1"/>
  <c r="Y707" i="1"/>
  <c r="Y76" i="1"/>
  <c r="Y824" i="1"/>
  <c r="Y46" i="1"/>
  <c r="Y96" i="1"/>
  <c r="Y874" i="1"/>
  <c r="Y446" i="1"/>
  <c r="Y398" i="1"/>
  <c r="Y819" i="1"/>
  <c r="Y473" i="1"/>
  <c r="Y347" i="1"/>
  <c r="Y130" i="1"/>
  <c r="Y699" i="1"/>
  <c r="Y607" i="1"/>
  <c r="Y134" i="1"/>
  <c r="Y616" i="1"/>
  <c r="Y540" i="1"/>
  <c r="Y512" i="1"/>
  <c r="Y942" i="1"/>
  <c r="Y550" i="1"/>
  <c r="Y772" i="1"/>
  <c r="Y295" i="1"/>
  <c r="Y119" i="1"/>
  <c r="Y875" i="1"/>
  <c r="Y325" i="1"/>
  <c r="Y454" i="1"/>
  <c r="Y682" i="1"/>
  <c r="Y625" i="1"/>
  <c r="Y154" i="1"/>
  <c r="Y467" i="1"/>
  <c r="Y905" i="1"/>
  <c r="Y411" i="1"/>
  <c r="Y738" i="1"/>
  <c r="Y164" i="1"/>
  <c r="Y978" i="1"/>
  <c r="Y735" i="1"/>
  <c r="Y381" i="1"/>
  <c r="Y178" i="1"/>
  <c r="Y724" i="1"/>
  <c r="Y222" i="1"/>
  <c r="Y551" i="1"/>
  <c r="Y182" i="1"/>
  <c r="Y818" i="1"/>
  <c r="Y582" i="1"/>
  <c r="Y29" i="1"/>
  <c r="Y345" i="1"/>
  <c r="Y954" i="1"/>
  <c r="Y148" i="1"/>
  <c r="Y10" i="1"/>
  <c r="Y266" i="1"/>
  <c r="Y39" i="1"/>
  <c r="AA494" i="1"/>
  <c r="AA960" i="1"/>
  <c r="AA110" i="1"/>
  <c r="AA174" i="1"/>
  <c r="AA764" i="1"/>
  <c r="AA124" i="1"/>
  <c r="AA636" i="1"/>
  <c r="AA431" i="1"/>
  <c r="AA140" i="1"/>
  <c r="AA671" i="1"/>
  <c r="AA143" i="1"/>
  <c r="AA141" i="1"/>
  <c r="AA632" i="1"/>
  <c r="AA249" i="1"/>
  <c r="AA274" i="1"/>
  <c r="AA513" i="1"/>
  <c r="AA937" i="1"/>
  <c r="AA25" i="1"/>
  <c r="AA264" i="1"/>
  <c r="AA980" i="1"/>
  <c r="AA294" i="1"/>
  <c r="AA899" i="1"/>
  <c r="AA639" i="1"/>
  <c r="AA947" i="1"/>
  <c r="AA689" i="1"/>
  <c r="AA37" i="1"/>
  <c r="AA82" i="1"/>
  <c r="AA979" i="1"/>
  <c r="AA882" i="1"/>
  <c r="AA798" i="1"/>
  <c r="AA604" i="1"/>
  <c r="AA303" i="1"/>
  <c r="AA888" i="1"/>
  <c r="AA809" i="1"/>
  <c r="AA974" i="1"/>
  <c r="AA444" i="1"/>
  <c r="AA776" i="1"/>
  <c r="AA581" i="1"/>
  <c r="AA242" i="1"/>
  <c r="AA793" i="1"/>
  <c r="AA698" i="1"/>
  <c r="AA525" i="1"/>
  <c r="AA945" i="1"/>
  <c r="AA510" i="1"/>
  <c r="AA229" i="1"/>
  <c r="AA617" i="1"/>
  <c r="AA500" i="1"/>
  <c r="AA857" i="1"/>
  <c r="AA753" i="1"/>
  <c r="AA68" i="1"/>
  <c r="AA362" i="1"/>
  <c r="AA165" i="1"/>
  <c r="AA794" i="1"/>
  <c r="AA136" i="1"/>
  <c r="AA737" i="1"/>
  <c r="AA774" i="1"/>
  <c r="AA572" i="1"/>
  <c r="AA564" i="1"/>
  <c r="AA499" i="1"/>
  <c r="AA948" i="1"/>
  <c r="AA422" i="1"/>
  <c r="AA531" i="1"/>
  <c r="AA113" i="1"/>
  <c r="AA92" i="1"/>
  <c r="AA712" i="1"/>
  <c r="AA93" i="1"/>
  <c r="AA927" i="1"/>
  <c r="AA700" i="1"/>
  <c r="AA12" i="1"/>
  <c r="AA976" i="1"/>
  <c r="AA711" i="1"/>
  <c r="AA437" i="1"/>
  <c r="AA489" i="1"/>
  <c r="AA621" i="1"/>
  <c r="AA816" i="1"/>
  <c r="AA331" i="1"/>
  <c r="AA227" i="1"/>
  <c r="AA640" i="1"/>
  <c r="AA261" i="1"/>
  <c r="AA477" i="1"/>
  <c r="AA829" i="1"/>
  <c r="AA472" i="1"/>
  <c r="AA310" i="1"/>
  <c r="AA855" i="1"/>
  <c r="AA656" i="1"/>
  <c r="AA757" i="1"/>
  <c r="AA419" i="1"/>
  <c r="AA648" i="1"/>
  <c r="AA597" i="1"/>
  <c r="AA181" i="1"/>
  <c r="AA356" i="1"/>
  <c r="AA837" i="1"/>
  <c r="AA38" i="1"/>
  <c r="AA573" i="1"/>
  <c r="AA463" i="1"/>
  <c r="AA918" i="1"/>
  <c r="AA486" i="1"/>
  <c r="AA300" i="1"/>
  <c r="AA763" i="1"/>
  <c r="AA73" i="1"/>
  <c r="AA459" i="1"/>
  <c r="AA612" i="1"/>
  <c r="AA244" i="1"/>
  <c r="AA971" i="1"/>
  <c r="AA742" i="1"/>
  <c r="AA620" i="1"/>
  <c r="AA605" i="1"/>
  <c r="AA502" i="1"/>
  <c r="AA125" i="1"/>
  <c r="AA346" i="1"/>
  <c r="AA907" i="1"/>
  <c r="AA646" i="1"/>
  <c r="AA590" i="1"/>
  <c r="AA528" i="1"/>
  <c r="AA371" i="1"/>
  <c r="AA162" i="1"/>
  <c r="AA654" i="1"/>
  <c r="AA685" i="1"/>
  <c r="AA659" i="1"/>
  <c r="AA931" i="1"/>
  <c r="AA880" i="1"/>
  <c r="AA339" i="1"/>
  <c r="AA385" i="1"/>
  <c r="AA563" i="1"/>
  <c r="AA680" i="1"/>
  <c r="AA390" i="1"/>
  <c r="AA307" i="1"/>
  <c r="AA33" i="1"/>
  <c r="AA47" i="1"/>
  <c r="AA814" i="1"/>
  <c r="AA992" i="1"/>
  <c r="AA587" i="1"/>
  <c r="AA638" i="1"/>
  <c r="AA302" i="1"/>
  <c r="AA177" i="1"/>
  <c r="AA34" i="1"/>
  <c r="AA521" i="1"/>
  <c r="AA232" i="1"/>
  <c r="AA291" i="1"/>
  <c r="AA688" i="1"/>
  <c r="AA913" i="1"/>
  <c r="AA661" i="1"/>
  <c r="AA681" i="1"/>
  <c r="AA799" i="1"/>
  <c r="AA843" i="1"/>
  <c r="AA21" i="1"/>
  <c r="AA781" i="1"/>
  <c r="AA810" i="1"/>
  <c r="AA720" i="1"/>
  <c r="AA63" i="1"/>
  <c r="AA340" i="1"/>
  <c r="AA870" i="1"/>
  <c r="AA405" i="1"/>
  <c r="AA383" i="1"/>
  <c r="AA341" i="1"/>
  <c r="AA30" i="1"/>
  <c r="AA108" i="1"/>
  <c r="AA534" i="1"/>
  <c r="AA1000" i="1"/>
  <c r="AA773" i="1"/>
  <c r="AA128" i="1"/>
  <c r="AA714" i="1"/>
  <c r="AA598" i="1"/>
  <c r="AA990" i="1"/>
  <c r="AA946" i="1"/>
  <c r="AA817" i="1"/>
  <c r="AA560" i="1"/>
  <c r="AA334" i="1"/>
  <c r="AA841" i="1"/>
  <c r="AA399" i="1"/>
  <c r="AA115" i="1"/>
  <c r="AA78" i="1"/>
  <c r="AA952" i="1"/>
  <c r="AA439" i="1"/>
  <c r="AA393" i="1"/>
  <c r="AA318" i="1"/>
  <c r="AA865" i="1"/>
  <c r="AA160" i="1"/>
  <c r="AA879" i="1"/>
  <c r="AA897" i="1"/>
  <c r="AA201" i="1"/>
  <c r="AA847" i="1"/>
  <c r="AA120" i="1"/>
  <c r="AA608" i="1"/>
  <c r="AA79" i="1"/>
  <c r="AA285" i="1"/>
  <c r="AA904" i="1"/>
  <c r="AA195" i="1"/>
  <c r="AA57" i="1"/>
  <c r="AA101" i="1"/>
  <c r="AA197" i="1"/>
  <c r="AA254" i="1"/>
  <c r="AA149" i="1"/>
  <c r="AA751" i="1"/>
  <c r="AA827" i="1"/>
  <c r="AA194" i="1"/>
  <c r="AA895" i="1"/>
  <c r="AA265" i="1"/>
  <c r="AA81" i="1"/>
  <c r="AA60" i="1"/>
  <c r="AA535" i="1"/>
  <c r="AA17" i="1"/>
  <c r="AA986" i="1"/>
  <c r="AA270" i="1"/>
  <c r="AA487" i="1"/>
  <c r="AA23" i="1"/>
  <c r="AA468" i="1"/>
  <c r="AA1001" i="1"/>
  <c r="AA436" i="1"/>
  <c r="AA224" i="1"/>
  <c r="AA308" i="1"/>
  <c r="AA778" i="1"/>
  <c r="AA941" i="1"/>
  <c r="AA497" i="1"/>
  <c r="AA358" i="1"/>
  <c r="AA973" i="1"/>
  <c r="AA335" i="1"/>
  <c r="AA701" i="1"/>
  <c r="AA871" i="1"/>
  <c r="AA189" i="1"/>
  <c r="AA327" i="1"/>
  <c r="AA649" i="1"/>
  <c r="AA284" i="1"/>
  <c r="AA884" i="1"/>
  <c r="AA916" i="1"/>
  <c r="AA577" i="1"/>
  <c r="AA906" i="1"/>
  <c r="AA984" i="1"/>
  <c r="AA939" i="1"/>
  <c r="AA553" i="1"/>
  <c r="AA9" i="1"/>
  <c r="AA591" i="1"/>
  <c r="AA619" i="1"/>
  <c r="AA761" i="1"/>
  <c r="AA202" i="1"/>
  <c r="AA253" i="1"/>
  <c r="AA808" i="1"/>
  <c r="AA548" i="1"/>
  <c r="AA94" i="1"/>
  <c r="AA850" i="1"/>
  <c r="AA994" i="1"/>
  <c r="AA785" i="1"/>
  <c r="AA541" i="1"/>
  <c r="AA443" i="1"/>
  <c r="AA574" i="1"/>
  <c r="AA641" i="1"/>
  <c r="AA834" i="1"/>
  <c r="AA721" i="1"/>
  <c r="AA908" i="1"/>
  <c r="AA71" i="1"/>
  <c r="AA158" i="1"/>
  <c r="AA471" i="1"/>
  <c r="AA328" i="1"/>
  <c r="AA642" i="1"/>
  <c r="AA932" i="1"/>
  <c r="AA107" i="1"/>
  <c r="AA702" i="1"/>
  <c r="AA660" i="1"/>
  <c r="AA524" i="1"/>
  <c r="AA725" i="1"/>
  <c r="AA278" i="1"/>
  <c r="AA514" i="1"/>
  <c r="AA575" i="1"/>
  <c r="AA881" i="1"/>
  <c r="AA657" i="1"/>
  <c r="AA315" i="1"/>
  <c r="AA909" i="1"/>
  <c r="AA501" i="1"/>
  <c r="AA603" i="1"/>
  <c r="AA52" i="1"/>
  <c r="AA432" i="1"/>
  <c r="AA889" i="1"/>
  <c r="AA770" i="1"/>
  <c r="AA87" i="1"/>
  <c r="AA624" i="1"/>
  <c r="AA129" i="1"/>
  <c r="AA447" i="1"/>
  <c r="AA565" i="1"/>
  <c r="AA775" i="1"/>
  <c r="AA557" i="1"/>
  <c r="AA370" i="1"/>
  <c r="AA787" i="1"/>
  <c r="AA192" i="1"/>
  <c r="AA239" i="1"/>
  <c r="AA458" i="1"/>
  <c r="AA40" i="1"/>
  <c r="AA728" i="1"/>
  <c r="AA131" i="1"/>
  <c r="AA453" i="1"/>
  <c r="AA375" i="1"/>
  <c r="AA518" i="1"/>
  <c r="AA168" i="1"/>
  <c r="AA8" i="1"/>
  <c r="AA440" i="1"/>
  <c r="AA408" i="1"/>
  <c r="AA138" i="1"/>
  <c r="AA161" i="1"/>
  <c r="AA599" i="1"/>
  <c r="AA102" i="1"/>
  <c r="AA65" i="1"/>
  <c r="AA466" i="1"/>
  <c r="AA271" i="1"/>
  <c r="AA97" i="1"/>
  <c r="AA536" i="1"/>
  <c r="AA570" i="1"/>
  <c r="AA146" i="1"/>
  <c r="AA856" i="1"/>
  <c r="AA321" i="1"/>
  <c r="AA4" i="1"/>
  <c r="AA183" i="1"/>
  <c r="AA729" i="1"/>
  <c r="AA900" i="1"/>
  <c r="AA538" i="1"/>
  <c r="AA495" i="1"/>
  <c r="AA228" i="1"/>
  <c r="AA233" i="1"/>
  <c r="AA150" i="1"/>
  <c r="AA133" i="1"/>
  <c r="AA18" i="1"/>
  <c r="AA279" i="1"/>
  <c r="AA379" i="1"/>
  <c r="AA970" i="1"/>
  <c r="AA210" i="1"/>
  <c r="AA750" i="1"/>
  <c r="AA147" i="1"/>
  <c r="AA166" i="1"/>
  <c r="AA88" i="1"/>
  <c r="AA956" i="1"/>
  <c r="AA430" i="1"/>
  <c r="AA859" i="1"/>
  <c r="AA589" i="1"/>
  <c r="AA839" i="1"/>
  <c r="AA813" i="1"/>
  <c r="AA915" i="1"/>
  <c r="AA997" i="1"/>
  <c r="AA268" i="1"/>
  <c r="AA950" i="1"/>
  <c r="AA919" i="1"/>
  <c r="AA44" i="1"/>
  <c r="AA252" i="1"/>
  <c r="AA317" i="1"/>
  <c r="AA257" i="1"/>
  <c r="AA214" i="1"/>
  <c r="AA416" i="1"/>
  <c r="AA360" i="1"/>
  <c r="AA190" i="1"/>
  <c r="AA461" i="1"/>
  <c r="AA421" i="1"/>
  <c r="AA392" i="1"/>
  <c r="AA72" i="1"/>
  <c r="AA930" i="1"/>
  <c r="AA91" i="1"/>
  <c r="AA858" i="1"/>
  <c r="AA713" i="1"/>
  <c r="AA425" i="1"/>
  <c r="AA220" i="1"/>
  <c r="AA547" i="1"/>
  <c r="AA234" i="1"/>
  <c r="AA626" i="1"/>
  <c r="AA903" i="1"/>
  <c r="AA687" i="1"/>
  <c r="AA615" i="1"/>
  <c r="AA670" i="1"/>
  <c r="AA462" i="1"/>
  <c r="AA508" i="1"/>
  <c r="AA526" i="1"/>
  <c r="AA241" i="1"/>
  <c r="AA673" i="1"/>
  <c r="AA686" i="1"/>
  <c r="AA964" i="1"/>
  <c r="AA403" i="1"/>
  <c r="AA460" i="1"/>
  <c r="AA840" i="1"/>
  <c r="AA372" i="1"/>
  <c r="AA89" i="1"/>
  <c r="AA593" i="1"/>
  <c r="AA259" i="1"/>
  <c r="AA387" i="1"/>
  <c r="AA167" i="1"/>
  <c r="AA558" i="1"/>
  <c r="AA678" i="1"/>
  <c r="AA216" i="1"/>
  <c r="AA727" i="1"/>
  <c r="AA966" i="1"/>
  <c r="AA866" i="1"/>
  <c r="AA337" i="1"/>
  <c r="AA313" i="1"/>
  <c r="AA41" i="1"/>
  <c r="AA934" i="1"/>
  <c r="AA549" i="1"/>
  <c r="AA262" i="1"/>
  <c r="AA305" i="1"/>
  <c r="AA911" i="1"/>
  <c r="AA452" i="1"/>
  <c r="AA752" i="1"/>
  <c r="AA883" i="1"/>
  <c r="AA779" i="1"/>
  <c r="AA515" i="1"/>
  <c r="AA299" i="1"/>
  <c r="AA61" i="1"/>
  <c r="AA464" i="1"/>
  <c r="AA170" i="1"/>
  <c r="AA412" i="1"/>
  <c r="AA887" i="1"/>
  <c r="AA250" i="1"/>
  <c r="AA867" i="1"/>
  <c r="AA592" i="1"/>
  <c r="AA806" i="1"/>
  <c r="AA338" i="1"/>
  <c r="AA433" i="1"/>
  <c r="AA768" i="1"/>
  <c r="AA537" i="1"/>
  <c r="AA435" i="1"/>
  <c r="AA400" i="1"/>
  <c r="AA316" i="1"/>
  <c r="AA336" i="1"/>
  <c r="AA80" i="1"/>
  <c r="AA367" i="1"/>
  <c r="AA965" i="1"/>
  <c r="AA658" i="1"/>
  <c r="AA225" i="1"/>
  <c r="AA791" i="1"/>
  <c r="AA349" i="1"/>
  <c r="AA121" i="1"/>
  <c r="AA567" i="1"/>
  <c r="AA519" i="1"/>
  <c r="AA998" i="1"/>
  <c r="AA304" i="1"/>
  <c r="AA56" i="1"/>
  <c r="AA191" i="1"/>
  <c r="AA667" i="1"/>
  <c r="AA176" i="1"/>
  <c r="AA326" i="1"/>
  <c r="AA5" i="1"/>
  <c r="AA991" i="1"/>
  <c r="AA483" i="1"/>
  <c r="AA777" i="1"/>
  <c r="AA780" i="1"/>
  <c r="AA848" i="1"/>
  <c r="AA958" i="1"/>
  <c r="AA155" i="1"/>
  <c r="AA683" i="1"/>
  <c r="AA26" i="1"/>
  <c r="AA719" i="1"/>
  <c r="AA533" i="1"/>
  <c r="AA152" i="1"/>
  <c r="AA49" i="1"/>
  <c r="AA288" i="1"/>
  <c r="AA457" i="1"/>
  <c r="AA66" i="1"/>
  <c r="AA988" i="1"/>
  <c r="AA114" i="1"/>
  <c r="AA394" i="1"/>
  <c r="AA106" i="1"/>
  <c r="AA969" i="1"/>
  <c r="AA987" i="1"/>
  <c r="AA117" i="1"/>
  <c r="AA860" i="1"/>
  <c r="AA142" i="1"/>
  <c r="AA554" i="1"/>
  <c r="AA957" i="1"/>
  <c r="AA401" i="1"/>
  <c r="AA981" i="1"/>
  <c r="AA924" i="1"/>
  <c r="AA644" i="1"/>
  <c r="AA479" i="1"/>
  <c r="AA496" i="1"/>
  <c r="AA105" i="1"/>
  <c r="AA695" i="1"/>
  <c r="AA606" i="1"/>
  <c r="AA583" i="1"/>
  <c r="AA355" i="1"/>
  <c r="AA664" i="1"/>
  <c r="AA627" i="1"/>
  <c r="AA758" i="1"/>
  <c r="AA406" i="1"/>
  <c r="AA198" i="1"/>
  <c r="AA917" i="1"/>
  <c r="AA552" i="1"/>
  <c r="AA790" i="1"/>
  <c r="AA414" i="1"/>
  <c r="AA109" i="1"/>
  <c r="AA290" i="1"/>
  <c r="AA852" i="1"/>
  <c r="AA289" i="1"/>
  <c r="AA122" i="1"/>
  <c r="AA963" i="1"/>
  <c r="AA676" i="1"/>
  <c r="AA805" i="1"/>
  <c r="AA556" i="1"/>
  <c r="AA898" i="1"/>
  <c r="AA55" i="1"/>
  <c r="AA456" i="1"/>
  <c r="AA559" i="1"/>
  <c r="AA584" i="1"/>
  <c r="AA395" i="1"/>
  <c r="AA237" i="1"/>
  <c r="AA410" i="1"/>
  <c r="AA368" i="1"/>
  <c r="AA74" i="1"/>
  <c r="AA353" i="1"/>
  <c r="AA482" i="1"/>
  <c r="AA844" i="1"/>
  <c r="AA173" i="1"/>
  <c r="AA287" i="1"/>
  <c r="AA832" i="1"/>
  <c r="AA86" i="1"/>
  <c r="AA996" i="1"/>
  <c r="AA374" i="1"/>
  <c r="AA769" i="1"/>
  <c r="AA350" i="1"/>
  <c r="AA802" i="1"/>
  <c r="AA16" i="1"/>
  <c r="AA45" i="1"/>
  <c r="AA200" i="1"/>
  <c r="AA332" i="1"/>
  <c r="AA706" i="1"/>
  <c r="AA208" i="1"/>
  <c r="AA999" i="1"/>
  <c r="AA450" i="1"/>
  <c r="AA766" i="1"/>
  <c r="AA260" i="1"/>
  <c r="AA465" i="1"/>
  <c r="AA297" i="1"/>
  <c r="AA84" i="1"/>
  <c r="AA783" i="1"/>
  <c r="AA404" i="1"/>
  <c r="AA211" i="1"/>
  <c r="AA118" i="1"/>
  <c r="AA309" i="1"/>
  <c r="AA434" i="1"/>
  <c r="AA507" i="1"/>
  <c r="AA967" i="1"/>
  <c r="AA286" i="1"/>
  <c r="AA562" i="1"/>
  <c r="AA820" i="1"/>
  <c r="AA935" i="1"/>
  <c r="AA352" i="1"/>
  <c r="AA238" i="1"/>
  <c r="AA674" i="1"/>
  <c r="AA386" i="1"/>
  <c r="AA272" i="1"/>
  <c r="AA281" i="1"/>
  <c r="AA569" i="1"/>
  <c r="AA397" i="1"/>
  <c r="AA629" i="1"/>
  <c r="AA481" i="1"/>
  <c r="AA914" i="1"/>
  <c r="AA851" i="1"/>
  <c r="AA2" i="1"/>
  <c r="AA389" i="1"/>
  <c r="AA213" i="1"/>
  <c r="AA380" i="1"/>
  <c r="AA812" i="1"/>
  <c r="AA726" i="1"/>
  <c r="AA672" i="1"/>
  <c r="AA710" i="1"/>
  <c r="AA704" i="1"/>
  <c r="AA959" i="1"/>
  <c r="AA836" i="1"/>
  <c r="AA576" i="1"/>
  <c r="AA240" i="1"/>
  <c r="AA614" i="1"/>
  <c r="AA376" i="1"/>
  <c r="AA951" i="1"/>
  <c r="AA221" i="1"/>
  <c r="AA743" i="1"/>
  <c r="AA926" i="1"/>
  <c r="AA838" i="1"/>
  <c r="AA854" i="1"/>
  <c r="AA98" i="1"/>
  <c r="AA24" i="1"/>
  <c r="AA741" i="1"/>
  <c r="AA566" i="1"/>
  <c r="AA277" i="1"/>
  <c r="AA235" i="1"/>
  <c r="AA15" i="1"/>
  <c r="AA296" i="1"/>
  <c r="AA718" i="1"/>
  <c r="AA878" i="1"/>
  <c r="AA137" i="1"/>
  <c r="AA204" i="1"/>
  <c r="AA833" i="1"/>
  <c r="AA940" i="1"/>
  <c r="AA796" i="1"/>
  <c r="AA448" i="1"/>
  <c r="AA226" i="1"/>
  <c r="AA361" i="1"/>
  <c r="AA185" i="1"/>
  <c r="AA156" i="1"/>
  <c r="AA438" i="1"/>
  <c r="AA357" i="1"/>
  <c r="AA972" i="1"/>
  <c r="AA359" i="1"/>
  <c r="AA921" i="1"/>
  <c r="AA186" i="1"/>
  <c r="AA929" i="1"/>
  <c r="AA962" i="1"/>
  <c r="AA343" i="1"/>
  <c r="AA62" i="1"/>
  <c r="AA730" i="1"/>
  <c r="AA923" i="1"/>
  <c r="AA675" i="1"/>
  <c r="AA943" i="1"/>
  <c r="AA588" i="1"/>
  <c r="AA596" i="1"/>
  <c r="AA983" i="1"/>
  <c r="AA622" i="1"/>
  <c r="AA823" i="1"/>
  <c r="AA876" i="1"/>
  <c r="AA14" i="1"/>
  <c r="AA723" i="1"/>
  <c r="AA475" i="1"/>
  <c r="AA846" i="1"/>
  <c r="AA788" i="1"/>
  <c r="AA732" i="1"/>
  <c r="AA493" i="1"/>
  <c r="AA420" i="1"/>
  <c r="AA413" i="1"/>
  <c r="AA635" i="1"/>
  <c r="AA845" i="1"/>
  <c r="AA402" i="1"/>
  <c r="AA949" i="1"/>
  <c r="AA668" i="1"/>
  <c r="AA172" i="1"/>
  <c r="AA734" i="1"/>
  <c r="AA509" i="1"/>
  <c r="AA527" i="1"/>
  <c r="AA282" i="1"/>
  <c r="AA28" i="1"/>
  <c r="AA901" i="1"/>
  <c r="AA429" i="1"/>
  <c r="AA151" i="1"/>
  <c r="AA42" i="1"/>
  <c r="AA985" i="1"/>
  <c r="AA417" i="1"/>
  <c r="AA199" i="1"/>
  <c r="AA276" i="1"/>
  <c r="AA426" i="1"/>
  <c r="AA323" i="1"/>
  <c r="AA811" i="1"/>
  <c r="AA807" i="1"/>
  <c r="AA825" i="1"/>
  <c r="AA377" i="1"/>
  <c r="AA407" i="1"/>
  <c r="AA301" i="1"/>
  <c r="AA112" i="1"/>
  <c r="AA35" i="1"/>
  <c r="AA330" i="1"/>
  <c r="AA77" i="1"/>
  <c r="AA415" i="1"/>
  <c r="AA822" i="1"/>
  <c r="AA441" i="1"/>
  <c r="AA861" i="1"/>
  <c r="AA745" i="1"/>
  <c r="AA322" i="1"/>
  <c r="AA246" i="1"/>
  <c r="AA31" i="1"/>
  <c r="AA324" i="1"/>
  <c r="AA215" i="1"/>
  <c r="AA311" i="1"/>
  <c r="AA218" i="1"/>
  <c r="AA243" i="1"/>
  <c r="AA273" i="1"/>
  <c r="AA666" i="1"/>
  <c r="AA3" i="1"/>
  <c r="AA746" i="1"/>
  <c r="AA248" i="1"/>
  <c r="AA886" i="1"/>
  <c r="AA828" i="1"/>
  <c r="AA955" i="1"/>
  <c r="AA418" i="1"/>
  <c r="AA132" i="1"/>
  <c r="AA50" i="1"/>
  <c r="AA815" i="1"/>
  <c r="AA910" i="1"/>
  <c r="AA126" i="1"/>
  <c r="AA36" i="1"/>
  <c r="AA490" i="1"/>
  <c r="AA348" i="1"/>
  <c r="AA396" i="1"/>
  <c r="AA684" i="1"/>
  <c r="AA542" i="1"/>
  <c r="AA492" i="1"/>
  <c r="AA342" i="1"/>
  <c r="AA760" i="1"/>
  <c r="AA504" i="1"/>
  <c r="AA571" i="1"/>
  <c r="AA756" i="1"/>
  <c r="AA611" i="1"/>
  <c r="AA663" i="1"/>
  <c r="AA135" i="1"/>
  <c r="AA391" i="1"/>
  <c r="AA217" i="1"/>
  <c r="AA804" i="1"/>
  <c r="AA369" i="1"/>
  <c r="AA977" i="1"/>
  <c r="AA872" i="1"/>
  <c r="AA171" i="1"/>
  <c r="AA64" i="1"/>
  <c r="AA892" i="1"/>
  <c r="AA205" i="1"/>
  <c r="AA912" i="1"/>
  <c r="AA792" i="1"/>
  <c r="AA378" i="1"/>
  <c r="AA961" i="1"/>
  <c r="AA755" i="1"/>
  <c r="AA516" i="1"/>
  <c r="AA821" i="1"/>
  <c r="AA633" i="1"/>
  <c r="AA139" i="1"/>
  <c r="AA451" i="1"/>
  <c r="AA747" i="1"/>
  <c r="AA864" i="1"/>
  <c r="AA320" i="1"/>
  <c r="AA532" i="1"/>
  <c r="AA692" i="1"/>
  <c r="AA782" i="1"/>
  <c r="AA748" i="1"/>
  <c r="AA20" i="1"/>
  <c r="AA43" i="1"/>
  <c r="AA885" i="1"/>
  <c r="AA653" i="1"/>
  <c r="AA786" i="1"/>
  <c r="AA409" i="1"/>
  <c r="AA32" i="1"/>
  <c r="AA797" i="1"/>
  <c r="AA111" i="1"/>
  <c r="AA694" i="1"/>
  <c r="AA849" i="1"/>
  <c r="AA13" i="1"/>
  <c r="AA319" i="1"/>
  <c r="AA826" i="1"/>
  <c r="AA631" i="1"/>
  <c r="AA862" i="1"/>
  <c r="AA11" i="1"/>
  <c r="AA613" i="1"/>
  <c r="AA269" i="1"/>
  <c r="AA245" i="1"/>
  <c r="AA127" i="1"/>
  <c r="AA478" i="1"/>
  <c r="AA480" i="1"/>
  <c r="AA103" i="1"/>
  <c r="AA529" i="1"/>
  <c r="AA153" i="1"/>
  <c r="AA896" i="1"/>
  <c r="AA655" i="1"/>
  <c r="AA58" i="1"/>
  <c r="AA789" i="1"/>
  <c r="AA70" i="1"/>
  <c r="AA609" i="1"/>
  <c r="AA7" i="1"/>
  <c r="AA645" i="1"/>
  <c r="AA922" i="1"/>
  <c r="AA637" i="1"/>
  <c r="AA485" i="1"/>
  <c r="AA488" i="1"/>
  <c r="AA853" i="1"/>
  <c r="AA373" i="1"/>
  <c r="AA258" i="1"/>
  <c r="AA539" i="1"/>
  <c r="AA600" i="1"/>
  <c r="AA696" i="1"/>
  <c r="AA476" i="1"/>
  <c r="AA623" i="1"/>
  <c r="AA256" i="1"/>
  <c r="AA298" i="1"/>
  <c r="AA651" i="1"/>
  <c r="AA333" i="1"/>
  <c r="AA634" i="1"/>
  <c r="AA6" i="1"/>
  <c r="AA989" i="1"/>
  <c r="AA893" i="1"/>
  <c r="AA662" i="1"/>
  <c r="AA223" i="1"/>
  <c r="AA314" i="1"/>
  <c r="AA293" i="1"/>
  <c r="AA484" i="1"/>
  <c r="AA312" i="1"/>
  <c r="AA665" i="1"/>
  <c r="AA19" i="1"/>
  <c r="AA669" i="1"/>
  <c r="AA759" i="1"/>
  <c r="AA944" i="1"/>
  <c r="AA740" i="1"/>
  <c r="AA505" i="1"/>
  <c r="AA263" i="1"/>
  <c r="AA424" i="1"/>
  <c r="AA212" i="1"/>
  <c r="AA54" i="1"/>
  <c r="AA85" i="1"/>
  <c r="AA83" i="1"/>
  <c r="AA474" i="1"/>
  <c r="AA736" i="1"/>
  <c r="AA159" i="1"/>
  <c r="AA180" i="1"/>
  <c r="AA765" i="1"/>
  <c r="AA595" i="1"/>
  <c r="AA280" i="1"/>
  <c r="AA75" i="1"/>
  <c r="AA546" i="1"/>
  <c r="AA722" i="1"/>
  <c r="AA715" i="1"/>
  <c r="AA561" i="1"/>
  <c r="AA236" i="1"/>
  <c r="AA442" i="1"/>
  <c r="AA449" i="1"/>
  <c r="AA123" i="1"/>
  <c r="AA344" i="1"/>
  <c r="AA731" i="1"/>
  <c r="AA292" i="1"/>
  <c r="AA902" i="1"/>
  <c r="AA585" i="1"/>
  <c r="AA95" i="1"/>
  <c r="AA800" i="1"/>
  <c r="AA543" i="1"/>
  <c r="AA890" i="1"/>
  <c r="AA445" i="1"/>
  <c r="AA209" i="1"/>
  <c r="AA506" i="1"/>
  <c r="AA652" i="1"/>
  <c r="AA894" i="1"/>
  <c r="AA628" i="1"/>
  <c r="AA938" i="1"/>
  <c r="AA610" i="1"/>
  <c r="AA568" i="1"/>
  <c r="AA544" i="1"/>
  <c r="AA157" i="1"/>
  <c r="AA231" i="1"/>
  <c r="AA329" i="1"/>
  <c r="AA953" i="1"/>
  <c r="AA877" i="1"/>
  <c r="AA744" i="1"/>
  <c r="AA754" i="1"/>
  <c r="AA283" i="1"/>
  <c r="AA193" i="1"/>
  <c r="AA831" i="1"/>
  <c r="AA733" i="1"/>
  <c r="AA767" i="1"/>
  <c r="AA968" i="1"/>
  <c r="AA801" i="1"/>
  <c r="AA503" i="1"/>
  <c r="AA207" i="1"/>
  <c r="AA22" i="1"/>
  <c r="AA920" i="1"/>
  <c r="AA469" i="1"/>
  <c r="AA647" i="1"/>
  <c r="AA586" i="1"/>
  <c r="AA739" i="1"/>
  <c r="AA67" i="1"/>
  <c r="AA709" i="1"/>
  <c r="AA116" i="1"/>
  <c r="AA830" i="1"/>
  <c r="AA995" i="1"/>
  <c r="AA842" i="1"/>
  <c r="AA555" i="1"/>
  <c r="AA679" i="1"/>
  <c r="AA104" i="1"/>
  <c r="AA169" i="1"/>
  <c r="AA530" i="1"/>
  <c r="AA795" i="1"/>
  <c r="AA602" i="1"/>
  <c r="AA491" i="1"/>
  <c r="AA630" i="1"/>
  <c r="AA933" i="1"/>
  <c r="AA53" i="1"/>
  <c r="AA650" i="1"/>
  <c r="AA749" i="1"/>
  <c r="AA365" i="1"/>
  <c r="AA175" i="1"/>
  <c r="AA925" i="1"/>
  <c r="AA643" i="1"/>
  <c r="AA873" i="1"/>
  <c r="AA869" i="1"/>
  <c r="AA188" i="1"/>
  <c r="AA196" i="1"/>
  <c r="AA366" i="1"/>
  <c r="AA90" i="1"/>
  <c r="AA470" i="1"/>
  <c r="AA936" i="1"/>
  <c r="AA275" i="1"/>
  <c r="AA455" i="1"/>
  <c r="AA594" i="1"/>
  <c r="AA382" i="1"/>
  <c r="AA522" i="1"/>
  <c r="AA351" i="1"/>
  <c r="AA179" i="1"/>
  <c r="AA705" i="1"/>
  <c r="AA697" i="1"/>
  <c r="AA982" i="1"/>
  <c r="AA578" i="1"/>
  <c r="AA708" i="1"/>
  <c r="AA784" i="1"/>
  <c r="AA511" i="1"/>
  <c r="AA363" i="1"/>
  <c r="AA835" i="1"/>
  <c r="AA206" i="1"/>
  <c r="AA388" i="1"/>
  <c r="AA580" i="1"/>
  <c r="AA69" i="1"/>
  <c r="AA693" i="1"/>
  <c r="AA498" i="1"/>
  <c r="AA428" i="1"/>
  <c r="AA145" i="1"/>
  <c r="AA771" i="1"/>
  <c r="AA690" i="1"/>
  <c r="AA219" i="1"/>
  <c r="AA863" i="1"/>
  <c r="AA520" i="1"/>
  <c r="AA48" i="1"/>
  <c r="AA703" i="1"/>
  <c r="AA523" i="1"/>
  <c r="AA267" i="1"/>
  <c r="AA144" i="1"/>
  <c r="AA975" i="1"/>
  <c r="AA100" i="1"/>
  <c r="AA423" i="1"/>
  <c r="AA618" i="1"/>
  <c r="AA251" i="1"/>
  <c r="AA677" i="1"/>
  <c r="AA364" i="1"/>
  <c r="AA891" i="1"/>
  <c r="AA517" i="1"/>
  <c r="AA868" i="1"/>
  <c r="AA579" i="1"/>
  <c r="AA203" i="1"/>
  <c r="AA163" i="1"/>
  <c r="AA993" i="1"/>
  <c r="AA691" i="1"/>
  <c r="AA601" i="1"/>
  <c r="AA187" i="1"/>
  <c r="AA545" i="1"/>
  <c r="AA928" i="1"/>
  <c r="AA717" i="1"/>
  <c r="AA716" i="1"/>
  <c r="AA306" i="1"/>
  <c r="AA51" i="1"/>
  <c r="AA803" i="1"/>
  <c r="AA184" i="1"/>
  <c r="AA427" i="1"/>
  <c r="AA255" i="1"/>
  <c r="AA230" i="1"/>
  <c r="AA762" i="1"/>
  <c r="AA247" i="1"/>
  <c r="AA384" i="1"/>
  <c r="AA354" i="1"/>
  <c r="AA99" i="1"/>
  <c r="AA27" i="1"/>
  <c r="AA707" i="1"/>
  <c r="AA76" i="1"/>
  <c r="AA824" i="1"/>
  <c r="AA46" i="1"/>
  <c r="AA96" i="1"/>
  <c r="AA874" i="1"/>
  <c r="AA446" i="1"/>
  <c r="AA398" i="1"/>
  <c r="AA819" i="1"/>
  <c r="AA473" i="1"/>
  <c r="AA347" i="1"/>
  <c r="AA130" i="1"/>
  <c r="AA699" i="1"/>
  <c r="AA607" i="1"/>
  <c r="AA134" i="1"/>
  <c r="AA616" i="1"/>
  <c r="AA540" i="1"/>
  <c r="AA512" i="1"/>
  <c r="AA942" i="1"/>
  <c r="AA550" i="1"/>
  <c r="AA772" i="1"/>
  <c r="AA295" i="1"/>
  <c r="AA119" i="1"/>
  <c r="AA875" i="1"/>
  <c r="AA325" i="1"/>
  <c r="AA454" i="1"/>
  <c r="AA682" i="1"/>
  <c r="AA625" i="1"/>
  <c r="AA154" i="1"/>
  <c r="AA467" i="1"/>
  <c r="AA905" i="1"/>
  <c r="AA411" i="1"/>
  <c r="AA738" i="1"/>
  <c r="AA164" i="1"/>
  <c r="AA978" i="1"/>
  <c r="AA735" i="1"/>
  <c r="AA381" i="1"/>
  <c r="AA178" i="1"/>
  <c r="AA724" i="1"/>
  <c r="AA222" i="1"/>
  <c r="AA551" i="1"/>
  <c r="AA182" i="1"/>
  <c r="AA818" i="1"/>
  <c r="AA582" i="1"/>
  <c r="AA29" i="1"/>
  <c r="AA345" i="1"/>
  <c r="AA954" i="1"/>
  <c r="AA148" i="1"/>
  <c r="AA10" i="1"/>
  <c r="AA266" i="1"/>
  <c r="AA39" i="1"/>
  <c r="AA59" i="1"/>
  <c r="E3" i="12"/>
  <c r="D3" i="12" s="1"/>
  <c r="E4" i="12"/>
  <c r="D4" i="12" s="1"/>
  <c r="E5" i="12"/>
  <c r="D5" i="12" s="1"/>
  <c r="E6" i="12"/>
  <c r="D6" i="12" s="1"/>
  <c r="E7" i="12"/>
  <c r="D7" i="12" s="1"/>
  <c r="E8" i="12"/>
  <c r="D8" i="12" s="1"/>
  <c r="E9" i="12"/>
  <c r="D9" i="12" s="1"/>
  <c r="E10" i="12"/>
  <c r="D10" i="12" s="1"/>
  <c r="E11" i="12"/>
  <c r="D11" i="12" s="1"/>
  <c r="E12" i="12"/>
  <c r="D12" i="12" s="1"/>
  <c r="E13" i="12"/>
  <c r="D13" i="12" s="1"/>
  <c r="E14" i="12"/>
  <c r="D14" i="12" s="1"/>
  <c r="E15" i="12"/>
  <c r="D15" i="12" s="1"/>
  <c r="E16" i="12"/>
  <c r="D16" i="12" s="1"/>
  <c r="E17" i="12"/>
  <c r="D17" i="12" s="1"/>
  <c r="E18" i="12"/>
  <c r="D18" i="12" s="1"/>
  <c r="E19" i="12"/>
  <c r="D19" i="12" s="1"/>
  <c r="E20" i="12"/>
  <c r="D20" i="12" s="1"/>
  <c r="E21" i="12"/>
  <c r="D21" i="12" s="1"/>
  <c r="E22" i="12"/>
  <c r="D22" i="12" s="1"/>
  <c r="E23" i="12"/>
  <c r="D23" i="12" s="1"/>
  <c r="E24" i="12"/>
  <c r="D24" i="12" s="1"/>
  <c r="E25" i="12"/>
  <c r="D25" i="12" s="1"/>
  <c r="E26" i="12"/>
  <c r="D26" i="12" s="1"/>
  <c r="E27" i="12"/>
  <c r="D27" i="12" s="1"/>
  <c r="E28" i="12"/>
  <c r="D28" i="12" s="1"/>
  <c r="E29" i="12"/>
  <c r="D29" i="12" s="1"/>
  <c r="E30" i="12"/>
  <c r="D30" i="12" s="1"/>
  <c r="E31" i="12"/>
  <c r="D31" i="12" s="1"/>
  <c r="E32" i="12"/>
  <c r="D32" i="12" s="1"/>
  <c r="E33" i="12"/>
  <c r="D33" i="12" s="1"/>
  <c r="E34" i="12"/>
  <c r="D34" i="12" s="1"/>
  <c r="E35" i="12"/>
  <c r="D35" i="12" s="1"/>
  <c r="E36" i="12"/>
  <c r="D36" i="12" s="1"/>
  <c r="E37" i="12"/>
  <c r="D37" i="12" s="1"/>
  <c r="E38" i="12"/>
  <c r="D38" i="12" s="1"/>
  <c r="E39" i="12"/>
  <c r="D39" i="12" s="1"/>
  <c r="E40" i="12"/>
  <c r="D40" i="12" s="1"/>
  <c r="E41" i="12"/>
  <c r="D41" i="12" s="1"/>
  <c r="E42" i="12"/>
  <c r="D42" i="12" s="1"/>
  <c r="E43" i="12"/>
  <c r="D43" i="12" s="1"/>
  <c r="E44" i="12"/>
  <c r="D44" i="12" s="1"/>
  <c r="E45" i="12"/>
  <c r="D45" i="12" s="1"/>
  <c r="E46" i="12"/>
  <c r="D46" i="12" s="1"/>
  <c r="E47" i="12"/>
  <c r="D47" i="12" s="1"/>
  <c r="E48" i="12"/>
  <c r="D48" i="12" s="1"/>
  <c r="E49" i="12"/>
  <c r="D49" i="12" s="1"/>
  <c r="E50" i="12"/>
  <c r="D50" i="12" s="1"/>
  <c r="E51" i="12"/>
  <c r="D51" i="12" s="1"/>
  <c r="E52" i="12"/>
  <c r="D52" i="12" s="1"/>
  <c r="E53" i="12"/>
  <c r="D53" i="12" s="1"/>
  <c r="E54" i="12"/>
  <c r="D54" i="12" s="1"/>
  <c r="E55" i="12"/>
  <c r="D55" i="12" s="1"/>
  <c r="E56" i="12"/>
  <c r="D56" i="12" s="1"/>
  <c r="E57" i="12"/>
  <c r="D57" i="12" s="1"/>
  <c r="E58" i="12"/>
  <c r="D58" i="12" s="1"/>
  <c r="E59" i="12"/>
  <c r="D59" i="12" s="1"/>
  <c r="E60" i="12"/>
  <c r="D60" i="12" s="1"/>
  <c r="E61" i="12"/>
  <c r="D61" i="12" s="1"/>
  <c r="E62" i="12"/>
  <c r="D62" i="12" s="1"/>
  <c r="E63" i="12"/>
  <c r="D63" i="12" s="1"/>
  <c r="E64" i="12"/>
  <c r="D64" i="12" s="1"/>
  <c r="E65" i="12"/>
  <c r="D65" i="12" s="1"/>
  <c r="E66" i="12"/>
  <c r="D66" i="12" s="1"/>
  <c r="E67" i="12"/>
  <c r="D67" i="12" s="1"/>
  <c r="E68" i="12"/>
  <c r="D68" i="12" s="1"/>
  <c r="E69" i="12"/>
  <c r="D69" i="12" s="1"/>
  <c r="E70" i="12"/>
  <c r="D70" i="12" s="1"/>
  <c r="E71" i="12"/>
  <c r="D71" i="12" s="1"/>
  <c r="E72" i="12"/>
  <c r="D72" i="12" s="1"/>
  <c r="E73" i="12"/>
  <c r="D73" i="12" s="1"/>
  <c r="E74" i="12"/>
  <c r="D74" i="12" s="1"/>
  <c r="E75" i="12"/>
  <c r="D75" i="12" s="1"/>
  <c r="E76" i="12"/>
  <c r="D76" i="12" s="1"/>
  <c r="E77" i="12"/>
  <c r="D77" i="12" s="1"/>
  <c r="E78" i="12"/>
  <c r="D78" i="12" s="1"/>
  <c r="E79" i="12"/>
  <c r="D79" i="12" s="1"/>
  <c r="E80" i="12"/>
  <c r="D80" i="12" s="1"/>
  <c r="E81" i="12"/>
  <c r="D81" i="12" s="1"/>
  <c r="E82" i="12"/>
  <c r="D82" i="12" s="1"/>
  <c r="E83" i="12"/>
  <c r="D83" i="12" s="1"/>
  <c r="E84" i="12"/>
  <c r="D84" i="12" s="1"/>
  <c r="E85" i="12"/>
  <c r="D85" i="12" s="1"/>
  <c r="E86" i="12"/>
  <c r="D86" i="12" s="1"/>
  <c r="E87" i="12"/>
  <c r="D87" i="12" s="1"/>
  <c r="E88" i="12"/>
  <c r="D88" i="12" s="1"/>
  <c r="E89" i="12"/>
  <c r="D89" i="12" s="1"/>
  <c r="E90" i="12"/>
  <c r="D90" i="12" s="1"/>
  <c r="E91" i="12"/>
  <c r="D91" i="12" s="1"/>
  <c r="E92" i="12"/>
  <c r="D92" i="12" s="1"/>
  <c r="E93" i="12"/>
  <c r="D93" i="12" s="1"/>
  <c r="E94" i="12"/>
  <c r="D94" i="12" s="1"/>
  <c r="E95" i="12"/>
  <c r="D95" i="12" s="1"/>
  <c r="E96" i="12"/>
  <c r="D96" i="12" s="1"/>
  <c r="E97" i="12"/>
  <c r="D97" i="12" s="1"/>
  <c r="E98" i="12"/>
  <c r="D98" i="12" s="1"/>
  <c r="E99" i="12"/>
  <c r="D99" i="12" s="1"/>
  <c r="E100" i="12"/>
  <c r="D100" i="12" s="1"/>
  <c r="E101" i="12"/>
  <c r="D101" i="12" s="1"/>
  <c r="E102" i="12"/>
  <c r="D102" i="12" s="1"/>
  <c r="E103" i="12"/>
  <c r="D103" i="12" s="1"/>
  <c r="E104" i="12"/>
  <c r="D104" i="12" s="1"/>
  <c r="E105" i="12"/>
  <c r="D105" i="12" s="1"/>
  <c r="E106" i="12"/>
  <c r="D106" i="12" s="1"/>
  <c r="E107" i="12"/>
  <c r="D107" i="12" s="1"/>
  <c r="E108" i="12"/>
  <c r="D108" i="12" s="1"/>
  <c r="E109" i="12"/>
  <c r="D109" i="12" s="1"/>
  <c r="E110" i="12"/>
  <c r="D110" i="12" s="1"/>
  <c r="E111" i="12"/>
  <c r="D111" i="12" s="1"/>
  <c r="E112" i="12"/>
  <c r="D112" i="12" s="1"/>
  <c r="E113" i="12"/>
  <c r="D113" i="12" s="1"/>
  <c r="E114" i="12"/>
  <c r="D114" i="12" s="1"/>
  <c r="E115" i="12"/>
  <c r="D115" i="12" s="1"/>
  <c r="E116" i="12"/>
  <c r="D116" i="12" s="1"/>
  <c r="E117" i="12"/>
  <c r="D117" i="12" s="1"/>
  <c r="E118" i="12"/>
  <c r="D118" i="12" s="1"/>
  <c r="E119" i="12"/>
  <c r="D119" i="12" s="1"/>
  <c r="E120" i="12"/>
  <c r="D120" i="12" s="1"/>
  <c r="E121" i="12"/>
  <c r="D121" i="12" s="1"/>
  <c r="E122" i="12"/>
  <c r="D122" i="12" s="1"/>
  <c r="E123" i="12"/>
  <c r="D123" i="12" s="1"/>
  <c r="E124" i="12"/>
  <c r="D124" i="12" s="1"/>
  <c r="E125" i="12"/>
  <c r="D125" i="12" s="1"/>
  <c r="E126" i="12"/>
  <c r="D126" i="12" s="1"/>
  <c r="E127" i="12"/>
  <c r="D127" i="12" s="1"/>
  <c r="E128" i="12"/>
  <c r="D128" i="12" s="1"/>
  <c r="E129" i="12"/>
  <c r="D129" i="12" s="1"/>
  <c r="E130" i="12"/>
  <c r="D130" i="12" s="1"/>
  <c r="E131" i="12"/>
  <c r="D131" i="12" s="1"/>
  <c r="E132" i="12"/>
  <c r="D132" i="12" s="1"/>
  <c r="E133" i="12"/>
  <c r="D133" i="12" s="1"/>
  <c r="E134" i="12"/>
  <c r="D134" i="12" s="1"/>
  <c r="E135" i="12"/>
  <c r="D135" i="12" s="1"/>
  <c r="E136" i="12"/>
  <c r="D136" i="12" s="1"/>
  <c r="E137" i="12"/>
  <c r="D137" i="12" s="1"/>
  <c r="E138" i="12"/>
  <c r="D138" i="12" s="1"/>
  <c r="E139" i="12"/>
  <c r="D139" i="12" s="1"/>
  <c r="E140" i="12"/>
  <c r="D140" i="12" s="1"/>
  <c r="E141" i="12"/>
  <c r="D141" i="12" s="1"/>
  <c r="E142" i="12"/>
  <c r="D142" i="12" s="1"/>
  <c r="E143" i="12"/>
  <c r="D143" i="12" s="1"/>
  <c r="E144" i="12"/>
  <c r="D144" i="12" s="1"/>
  <c r="E145" i="12"/>
  <c r="D145" i="12" s="1"/>
  <c r="E146" i="12"/>
  <c r="D146" i="12" s="1"/>
  <c r="E147" i="12"/>
  <c r="D147" i="12" s="1"/>
  <c r="E148" i="12"/>
  <c r="D148" i="12" s="1"/>
  <c r="E149" i="12"/>
  <c r="D149" i="12" s="1"/>
  <c r="E150" i="12"/>
  <c r="D150" i="12" s="1"/>
  <c r="E151" i="12"/>
  <c r="D151" i="12" s="1"/>
  <c r="E152" i="12"/>
  <c r="D152" i="12" s="1"/>
  <c r="E153" i="12"/>
  <c r="D153" i="12" s="1"/>
  <c r="E154" i="12"/>
  <c r="D154" i="12" s="1"/>
  <c r="E155" i="12"/>
  <c r="D155" i="12" s="1"/>
  <c r="E156" i="12"/>
  <c r="D156" i="12" s="1"/>
  <c r="E157" i="12"/>
  <c r="D157" i="12" s="1"/>
  <c r="E158" i="12"/>
  <c r="D158" i="12" s="1"/>
  <c r="E159" i="12"/>
  <c r="D159" i="12" s="1"/>
  <c r="E160" i="12"/>
  <c r="D160" i="12" s="1"/>
  <c r="E161" i="12"/>
  <c r="D161" i="12" s="1"/>
  <c r="E162" i="12"/>
  <c r="D162" i="12" s="1"/>
  <c r="E163" i="12"/>
  <c r="D163" i="12" s="1"/>
  <c r="E164" i="12"/>
  <c r="D164" i="12" s="1"/>
  <c r="E165" i="12"/>
  <c r="D165" i="12" s="1"/>
  <c r="E166" i="12"/>
  <c r="D166" i="12" s="1"/>
  <c r="E167" i="12"/>
  <c r="D167" i="12" s="1"/>
  <c r="E168" i="12"/>
  <c r="D168" i="12" s="1"/>
  <c r="E169" i="12"/>
  <c r="D169" i="12" s="1"/>
  <c r="E170" i="12"/>
  <c r="D170" i="12" s="1"/>
  <c r="E171" i="12"/>
  <c r="D171" i="12" s="1"/>
  <c r="E172" i="12"/>
  <c r="D172" i="12" s="1"/>
  <c r="E173" i="12"/>
  <c r="D173" i="12" s="1"/>
  <c r="E174" i="12"/>
  <c r="D174" i="12" s="1"/>
  <c r="E175" i="12"/>
  <c r="D175" i="12" s="1"/>
  <c r="E176" i="12"/>
  <c r="D176" i="12" s="1"/>
  <c r="E177" i="12"/>
  <c r="D177" i="12" s="1"/>
  <c r="E178" i="12"/>
  <c r="D178" i="12" s="1"/>
  <c r="E179" i="12"/>
  <c r="D179" i="12" s="1"/>
  <c r="E180" i="12"/>
  <c r="D180" i="12" s="1"/>
  <c r="E181" i="12"/>
  <c r="D181" i="12" s="1"/>
  <c r="E182" i="12"/>
  <c r="D182" i="12" s="1"/>
  <c r="E183" i="12"/>
  <c r="D183" i="12" s="1"/>
  <c r="E184" i="12"/>
  <c r="D184" i="12" s="1"/>
  <c r="E185" i="12"/>
  <c r="D185" i="12" s="1"/>
  <c r="E186" i="12"/>
  <c r="D186" i="12" s="1"/>
  <c r="E187" i="12"/>
  <c r="D187" i="12" s="1"/>
  <c r="E188" i="12"/>
  <c r="D188" i="12" s="1"/>
  <c r="E189" i="12"/>
  <c r="D189" i="12" s="1"/>
  <c r="E190" i="12"/>
  <c r="D190" i="12" s="1"/>
  <c r="E191" i="12"/>
  <c r="D191" i="12" s="1"/>
  <c r="E192" i="12"/>
  <c r="D192" i="12" s="1"/>
  <c r="E193" i="12"/>
  <c r="D193" i="12" s="1"/>
  <c r="E194" i="12"/>
  <c r="D194" i="12" s="1"/>
  <c r="E195" i="12"/>
  <c r="D195" i="12" s="1"/>
  <c r="E196" i="12"/>
  <c r="D196" i="12" s="1"/>
  <c r="E197" i="12"/>
  <c r="D197" i="12" s="1"/>
  <c r="E198" i="12"/>
  <c r="D198" i="12" s="1"/>
  <c r="E199" i="12"/>
  <c r="D199" i="12" s="1"/>
  <c r="E200" i="12"/>
  <c r="D200" i="12" s="1"/>
  <c r="E201" i="12"/>
  <c r="D201" i="12" s="1"/>
  <c r="E202" i="12"/>
  <c r="D202" i="12" s="1"/>
  <c r="E203" i="12"/>
  <c r="D203" i="12" s="1"/>
  <c r="E204" i="12"/>
  <c r="D204" i="12" s="1"/>
  <c r="E205" i="12"/>
  <c r="D205" i="12" s="1"/>
  <c r="E206" i="12"/>
  <c r="D206" i="12" s="1"/>
  <c r="E207" i="12"/>
  <c r="D207" i="12" s="1"/>
  <c r="E208" i="12"/>
  <c r="D208" i="12" s="1"/>
  <c r="E209" i="12"/>
  <c r="D209" i="12" s="1"/>
  <c r="E210" i="12"/>
  <c r="D210" i="12" s="1"/>
  <c r="E211" i="12"/>
  <c r="D211" i="12" s="1"/>
  <c r="E212" i="12"/>
  <c r="D212" i="12" s="1"/>
  <c r="E213" i="12"/>
  <c r="D213" i="12" s="1"/>
  <c r="E214" i="12"/>
  <c r="D214" i="12" s="1"/>
  <c r="E215" i="12"/>
  <c r="D215" i="12" s="1"/>
  <c r="E216" i="12"/>
  <c r="D216" i="12" s="1"/>
  <c r="E217" i="12"/>
  <c r="D217" i="12" s="1"/>
  <c r="E218" i="12"/>
  <c r="D218" i="12" s="1"/>
  <c r="E219" i="12"/>
  <c r="D219" i="12" s="1"/>
  <c r="E220" i="12"/>
  <c r="D220" i="12" s="1"/>
  <c r="E221" i="12"/>
  <c r="D221" i="12" s="1"/>
  <c r="E222" i="12"/>
  <c r="D222" i="12" s="1"/>
  <c r="E223" i="12"/>
  <c r="D223" i="12" s="1"/>
  <c r="E224" i="12"/>
  <c r="D224" i="12" s="1"/>
  <c r="E225" i="12"/>
  <c r="D225" i="12" s="1"/>
  <c r="E226" i="12"/>
  <c r="D226" i="12" s="1"/>
  <c r="E227" i="12"/>
  <c r="D227" i="12" s="1"/>
  <c r="E228" i="12"/>
  <c r="D228" i="12" s="1"/>
  <c r="E229" i="12"/>
  <c r="D229" i="12" s="1"/>
  <c r="E230" i="12"/>
  <c r="D230" i="12" s="1"/>
  <c r="E231" i="12"/>
  <c r="D231" i="12" s="1"/>
  <c r="E232" i="12"/>
  <c r="D232" i="12" s="1"/>
  <c r="E233" i="12"/>
  <c r="D233" i="12" s="1"/>
  <c r="E234" i="12"/>
  <c r="D234" i="12" s="1"/>
  <c r="E235" i="12"/>
  <c r="D235" i="12" s="1"/>
  <c r="E236" i="12"/>
  <c r="D236" i="12" s="1"/>
  <c r="E237" i="12"/>
  <c r="D237" i="12" s="1"/>
  <c r="E238" i="12"/>
  <c r="D238" i="12" s="1"/>
  <c r="E239" i="12"/>
  <c r="D239" i="12" s="1"/>
  <c r="E240" i="12"/>
  <c r="D240" i="12" s="1"/>
  <c r="E241" i="12"/>
  <c r="D241" i="12" s="1"/>
  <c r="E242" i="12"/>
  <c r="D242" i="12" s="1"/>
  <c r="E243" i="12"/>
  <c r="D243" i="12" s="1"/>
  <c r="E244" i="12"/>
  <c r="D244" i="12" s="1"/>
  <c r="E245" i="12"/>
  <c r="D245" i="12" s="1"/>
  <c r="E246" i="12"/>
  <c r="D246" i="12" s="1"/>
  <c r="E247" i="12"/>
  <c r="D247" i="12" s="1"/>
  <c r="E248" i="12"/>
  <c r="D248" i="12" s="1"/>
  <c r="E249" i="12"/>
  <c r="D249" i="12" s="1"/>
  <c r="E250" i="12"/>
  <c r="D250" i="12" s="1"/>
  <c r="E251" i="12"/>
  <c r="D251" i="12" s="1"/>
  <c r="E252" i="12"/>
  <c r="D252" i="12" s="1"/>
  <c r="E253" i="12"/>
  <c r="D253" i="12" s="1"/>
  <c r="E254" i="12"/>
  <c r="D254" i="12" s="1"/>
  <c r="E255" i="12"/>
  <c r="D255" i="12" s="1"/>
  <c r="E256" i="12"/>
  <c r="D256" i="12" s="1"/>
  <c r="E257" i="12"/>
  <c r="D257" i="12" s="1"/>
  <c r="E258" i="12"/>
  <c r="D258" i="12" s="1"/>
  <c r="E259" i="12"/>
  <c r="D259" i="12" s="1"/>
  <c r="E260" i="12"/>
  <c r="D260" i="12" s="1"/>
  <c r="E261" i="12"/>
  <c r="D261" i="12" s="1"/>
  <c r="E262" i="12"/>
  <c r="D262" i="12" s="1"/>
  <c r="E263" i="12"/>
  <c r="D263" i="12" s="1"/>
  <c r="E264" i="12"/>
  <c r="D264" i="12" s="1"/>
  <c r="E265" i="12"/>
  <c r="D265" i="12" s="1"/>
  <c r="E266" i="12"/>
  <c r="D266" i="12" s="1"/>
  <c r="E267" i="12"/>
  <c r="D267" i="12" s="1"/>
  <c r="E268" i="12"/>
  <c r="D268" i="12" s="1"/>
  <c r="E269" i="12"/>
  <c r="D269" i="12" s="1"/>
  <c r="E270" i="12"/>
  <c r="D270" i="12" s="1"/>
  <c r="E271" i="12"/>
  <c r="D271" i="12" s="1"/>
  <c r="E272" i="12"/>
  <c r="D272" i="12" s="1"/>
  <c r="E273" i="12"/>
  <c r="D273" i="12" s="1"/>
  <c r="E274" i="12"/>
  <c r="D274" i="12" s="1"/>
  <c r="E275" i="12"/>
  <c r="D275" i="12" s="1"/>
  <c r="E276" i="12"/>
  <c r="D276" i="12" s="1"/>
  <c r="E277" i="12"/>
  <c r="D277" i="12" s="1"/>
  <c r="E278" i="12"/>
  <c r="D278" i="12" s="1"/>
  <c r="E279" i="12"/>
  <c r="D279" i="12" s="1"/>
  <c r="E280" i="12"/>
  <c r="D280" i="12" s="1"/>
  <c r="E281" i="12"/>
  <c r="D281" i="12" s="1"/>
  <c r="E282" i="12"/>
  <c r="D282" i="12" s="1"/>
  <c r="E283" i="12"/>
  <c r="D283" i="12" s="1"/>
  <c r="E284" i="12"/>
  <c r="D284" i="12" s="1"/>
  <c r="E285" i="12"/>
  <c r="D285" i="12" s="1"/>
  <c r="E286" i="12"/>
  <c r="D286" i="12" s="1"/>
  <c r="E287" i="12"/>
  <c r="D287" i="12" s="1"/>
  <c r="E288" i="12"/>
  <c r="D288" i="12" s="1"/>
  <c r="E289" i="12"/>
  <c r="D289" i="12" s="1"/>
  <c r="E290" i="12"/>
  <c r="D290" i="12" s="1"/>
  <c r="E291" i="12"/>
  <c r="D291" i="12" s="1"/>
  <c r="E292" i="12"/>
  <c r="D292" i="12" s="1"/>
  <c r="E293" i="12"/>
  <c r="D293" i="12" s="1"/>
  <c r="E294" i="12"/>
  <c r="D294" i="12" s="1"/>
  <c r="E295" i="12"/>
  <c r="D295" i="12" s="1"/>
  <c r="E296" i="12"/>
  <c r="D296" i="12" s="1"/>
  <c r="E297" i="12"/>
  <c r="D297" i="12" s="1"/>
  <c r="E298" i="12"/>
  <c r="D298" i="12" s="1"/>
  <c r="E299" i="12"/>
  <c r="D299" i="12" s="1"/>
  <c r="E300" i="12"/>
  <c r="D300" i="12" s="1"/>
  <c r="E301" i="12"/>
  <c r="D301" i="12" s="1"/>
  <c r="E302" i="12"/>
  <c r="D302" i="12" s="1"/>
  <c r="E303" i="12"/>
  <c r="D303" i="12" s="1"/>
  <c r="E304" i="12"/>
  <c r="D304" i="12" s="1"/>
  <c r="E305" i="12"/>
  <c r="D305" i="12" s="1"/>
  <c r="E306" i="12"/>
  <c r="D306" i="12" s="1"/>
  <c r="E307" i="12"/>
  <c r="D307" i="12" s="1"/>
  <c r="E308" i="12"/>
  <c r="D308" i="12" s="1"/>
  <c r="E309" i="12"/>
  <c r="D309" i="12" s="1"/>
  <c r="E310" i="12"/>
  <c r="D310" i="12" s="1"/>
  <c r="E311" i="12"/>
  <c r="D311" i="12" s="1"/>
  <c r="E312" i="12"/>
  <c r="D312" i="12" s="1"/>
  <c r="E313" i="12"/>
  <c r="D313" i="12" s="1"/>
  <c r="E314" i="12"/>
  <c r="D314" i="12" s="1"/>
  <c r="E315" i="12"/>
  <c r="D315" i="12" s="1"/>
  <c r="E316" i="12"/>
  <c r="D316" i="12" s="1"/>
  <c r="E317" i="12"/>
  <c r="D317" i="12" s="1"/>
  <c r="E318" i="12"/>
  <c r="D318" i="12" s="1"/>
  <c r="E319" i="12"/>
  <c r="D319" i="12" s="1"/>
  <c r="E320" i="12"/>
  <c r="D320" i="12" s="1"/>
  <c r="E321" i="12"/>
  <c r="D321" i="12" s="1"/>
  <c r="E322" i="12"/>
  <c r="D322" i="12" s="1"/>
  <c r="E323" i="12"/>
  <c r="D323" i="12" s="1"/>
  <c r="E324" i="12"/>
  <c r="D324" i="12" s="1"/>
  <c r="E325" i="12"/>
  <c r="D325" i="12" s="1"/>
  <c r="E326" i="12"/>
  <c r="D326" i="12" s="1"/>
  <c r="E327" i="12"/>
  <c r="D327" i="12" s="1"/>
  <c r="E328" i="12"/>
  <c r="D328" i="12" s="1"/>
  <c r="E329" i="12"/>
  <c r="D329" i="12" s="1"/>
  <c r="E330" i="12"/>
  <c r="D330" i="12" s="1"/>
  <c r="E331" i="12"/>
  <c r="D331" i="12" s="1"/>
  <c r="E332" i="12"/>
  <c r="D332" i="12" s="1"/>
  <c r="E333" i="12"/>
  <c r="D333" i="12" s="1"/>
  <c r="E334" i="12"/>
  <c r="D334" i="12" s="1"/>
  <c r="E335" i="12"/>
  <c r="D335" i="12" s="1"/>
  <c r="E336" i="12"/>
  <c r="D336" i="12" s="1"/>
  <c r="E337" i="12"/>
  <c r="D337" i="12" s="1"/>
  <c r="E338" i="12"/>
  <c r="D338" i="12" s="1"/>
  <c r="E339" i="12"/>
  <c r="D339" i="12" s="1"/>
  <c r="E340" i="12"/>
  <c r="D340" i="12" s="1"/>
  <c r="E341" i="12"/>
  <c r="D341" i="12" s="1"/>
  <c r="E342" i="12"/>
  <c r="D342" i="12" s="1"/>
  <c r="E343" i="12"/>
  <c r="D343" i="12" s="1"/>
  <c r="E344" i="12"/>
  <c r="D344" i="12" s="1"/>
  <c r="E345" i="12"/>
  <c r="D345" i="12" s="1"/>
  <c r="E346" i="12"/>
  <c r="D346" i="12" s="1"/>
  <c r="E347" i="12"/>
  <c r="D347" i="12" s="1"/>
  <c r="E348" i="12"/>
  <c r="D348" i="12" s="1"/>
  <c r="E349" i="12"/>
  <c r="D349" i="12" s="1"/>
  <c r="E350" i="12"/>
  <c r="D350" i="12" s="1"/>
  <c r="E351" i="12"/>
  <c r="D351" i="12" s="1"/>
  <c r="E352" i="12"/>
  <c r="D352" i="12" s="1"/>
  <c r="E353" i="12"/>
  <c r="D353" i="12" s="1"/>
  <c r="E354" i="12"/>
  <c r="D354" i="12" s="1"/>
  <c r="E355" i="12"/>
  <c r="D355" i="12" s="1"/>
  <c r="E356" i="12"/>
  <c r="D356" i="12" s="1"/>
  <c r="E357" i="12"/>
  <c r="D357" i="12" s="1"/>
  <c r="E358" i="12"/>
  <c r="D358" i="12" s="1"/>
  <c r="E359" i="12"/>
  <c r="D359" i="12" s="1"/>
  <c r="E360" i="12"/>
  <c r="D360" i="12" s="1"/>
  <c r="E361" i="12"/>
  <c r="D361" i="12" s="1"/>
  <c r="E362" i="12"/>
  <c r="D362" i="12" s="1"/>
  <c r="E363" i="12"/>
  <c r="D363" i="12" s="1"/>
  <c r="E364" i="12"/>
  <c r="D364" i="12" s="1"/>
  <c r="E365" i="12"/>
  <c r="D365" i="12" s="1"/>
  <c r="E366" i="12"/>
  <c r="D366" i="12" s="1"/>
  <c r="E367" i="12"/>
  <c r="D367" i="12" s="1"/>
  <c r="E368" i="12"/>
  <c r="D368" i="12" s="1"/>
  <c r="E369" i="12"/>
  <c r="D369" i="12" s="1"/>
  <c r="E370" i="12"/>
  <c r="D370" i="12" s="1"/>
  <c r="E371" i="12"/>
  <c r="D371" i="12" s="1"/>
  <c r="E372" i="12"/>
  <c r="D372" i="12" s="1"/>
  <c r="E373" i="12"/>
  <c r="D373" i="12" s="1"/>
  <c r="E374" i="12"/>
  <c r="D374" i="12" s="1"/>
  <c r="E375" i="12"/>
  <c r="D375" i="12" s="1"/>
  <c r="E376" i="12"/>
  <c r="D376" i="12" s="1"/>
  <c r="E377" i="12"/>
  <c r="D377" i="12" s="1"/>
  <c r="E378" i="12"/>
  <c r="D378" i="12" s="1"/>
  <c r="E379" i="12"/>
  <c r="D379" i="12" s="1"/>
  <c r="E380" i="12"/>
  <c r="D380" i="12" s="1"/>
  <c r="E381" i="12"/>
  <c r="D381" i="12" s="1"/>
  <c r="E382" i="12"/>
  <c r="D382" i="12" s="1"/>
  <c r="E383" i="12"/>
  <c r="D383" i="12" s="1"/>
  <c r="E384" i="12"/>
  <c r="D384" i="12" s="1"/>
  <c r="E385" i="12"/>
  <c r="D385" i="12" s="1"/>
  <c r="E386" i="12"/>
  <c r="D386" i="12" s="1"/>
  <c r="E387" i="12"/>
  <c r="D387" i="12" s="1"/>
  <c r="E388" i="12"/>
  <c r="D388" i="12" s="1"/>
  <c r="E389" i="12"/>
  <c r="D389" i="12" s="1"/>
  <c r="E390" i="12"/>
  <c r="D390" i="12" s="1"/>
  <c r="E391" i="12"/>
  <c r="D391" i="12" s="1"/>
  <c r="E392" i="12"/>
  <c r="D392" i="12" s="1"/>
  <c r="E393" i="12"/>
  <c r="D393" i="12" s="1"/>
  <c r="E394" i="12"/>
  <c r="D394" i="12" s="1"/>
  <c r="E395" i="12"/>
  <c r="D395" i="12" s="1"/>
  <c r="E396" i="12"/>
  <c r="D396" i="12" s="1"/>
  <c r="E397" i="12"/>
  <c r="D397" i="12" s="1"/>
  <c r="E398" i="12"/>
  <c r="D398" i="12" s="1"/>
  <c r="E399" i="12"/>
  <c r="D399" i="12" s="1"/>
  <c r="E400" i="12"/>
  <c r="D400" i="12" s="1"/>
  <c r="E401" i="12"/>
  <c r="D401" i="12" s="1"/>
  <c r="E402" i="12"/>
  <c r="D402" i="12" s="1"/>
  <c r="E403" i="12"/>
  <c r="D403" i="12" s="1"/>
  <c r="E404" i="12"/>
  <c r="D404" i="12" s="1"/>
  <c r="E405" i="12"/>
  <c r="D405" i="12" s="1"/>
  <c r="E406" i="12"/>
  <c r="D406" i="12" s="1"/>
  <c r="E407" i="12"/>
  <c r="D407" i="12" s="1"/>
  <c r="E408" i="12"/>
  <c r="D408" i="12" s="1"/>
  <c r="E409" i="12"/>
  <c r="D409" i="12" s="1"/>
  <c r="E410" i="12"/>
  <c r="D410" i="12" s="1"/>
  <c r="E411" i="12"/>
  <c r="D411" i="12" s="1"/>
  <c r="E412" i="12"/>
  <c r="D412" i="12" s="1"/>
  <c r="E413" i="12"/>
  <c r="D413" i="12" s="1"/>
  <c r="E414" i="12"/>
  <c r="D414" i="12" s="1"/>
  <c r="E415" i="12"/>
  <c r="D415" i="12" s="1"/>
  <c r="E416" i="12"/>
  <c r="D416" i="12" s="1"/>
  <c r="E417" i="12"/>
  <c r="D417" i="12" s="1"/>
  <c r="E418" i="12"/>
  <c r="D418" i="12" s="1"/>
  <c r="E419" i="12"/>
  <c r="D419" i="12" s="1"/>
  <c r="E420" i="12"/>
  <c r="D420" i="12" s="1"/>
  <c r="E421" i="12"/>
  <c r="D421" i="12" s="1"/>
  <c r="E422" i="12"/>
  <c r="D422" i="12" s="1"/>
  <c r="E423" i="12"/>
  <c r="D423" i="12" s="1"/>
  <c r="E424" i="12"/>
  <c r="D424" i="12" s="1"/>
  <c r="E425" i="12"/>
  <c r="D425" i="12" s="1"/>
  <c r="E426" i="12"/>
  <c r="D426" i="12" s="1"/>
  <c r="E427" i="12"/>
  <c r="D427" i="12" s="1"/>
  <c r="E428" i="12"/>
  <c r="D428" i="12" s="1"/>
  <c r="E429" i="12"/>
  <c r="D429" i="12" s="1"/>
  <c r="E430" i="12"/>
  <c r="D430" i="12" s="1"/>
  <c r="E431" i="12"/>
  <c r="D431" i="12" s="1"/>
  <c r="E432" i="12"/>
  <c r="D432" i="12" s="1"/>
  <c r="E433" i="12"/>
  <c r="D433" i="12" s="1"/>
  <c r="E434" i="12"/>
  <c r="D434" i="12" s="1"/>
  <c r="E435" i="12"/>
  <c r="D435" i="12" s="1"/>
  <c r="E436" i="12"/>
  <c r="D436" i="12" s="1"/>
  <c r="E437" i="12"/>
  <c r="D437" i="12" s="1"/>
  <c r="E438" i="12"/>
  <c r="D438" i="12" s="1"/>
  <c r="E439" i="12"/>
  <c r="D439" i="12" s="1"/>
  <c r="E440" i="12"/>
  <c r="D440" i="12" s="1"/>
  <c r="E441" i="12"/>
  <c r="D441" i="12" s="1"/>
  <c r="E442" i="12"/>
  <c r="D442" i="12" s="1"/>
  <c r="E443" i="12"/>
  <c r="D443" i="12" s="1"/>
  <c r="E444" i="12"/>
  <c r="D444" i="12" s="1"/>
  <c r="E445" i="12"/>
  <c r="D445" i="12" s="1"/>
  <c r="E446" i="12"/>
  <c r="D446" i="12" s="1"/>
  <c r="E447" i="12"/>
  <c r="D447" i="12" s="1"/>
  <c r="E448" i="12"/>
  <c r="D448" i="12" s="1"/>
  <c r="E449" i="12"/>
  <c r="D449" i="12" s="1"/>
  <c r="E450" i="12"/>
  <c r="D450" i="12" s="1"/>
  <c r="E451" i="12"/>
  <c r="D451" i="12" s="1"/>
  <c r="E452" i="12"/>
  <c r="D452" i="12" s="1"/>
  <c r="E453" i="12"/>
  <c r="D453" i="12" s="1"/>
  <c r="E454" i="12"/>
  <c r="D454" i="12" s="1"/>
  <c r="E455" i="12"/>
  <c r="D455" i="12" s="1"/>
  <c r="E456" i="12"/>
  <c r="D456" i="12" s="1"/>
  <c r="E457" i="12"/>
  <c r="D457" i="12" s="1"/>
  <c r="E458" i="12"/>
  <c r="D458" i="12" s="1"/>
  <c r="E459" i="12"/>
  <c r="D459" i="12" s="1"/>
  <c r="E460" i="12"/>
  <c r="D460" i="12" s="1"/>
  <c r="E461" i="12"/>
  <c r="D461" i="12" s="1"/>
  <c r="E462" i="12"/>
  <c r="D462" i="12" s="1"/>
  <c r="E463" i="12"/>
  <c r="D463" i="12" s="1"/>
  <c r="E464" i="12"/>
  <c r="D464" i="12" s="1"/>
  <c r="E465" i="12"/>
  <c r="D465" i="12" s="1"/>
  <c r="E466" i="12"/>
  <c r="D466" i="12" s="1"/>
  <c r="E467" i="12"/>
  <c r="D467" i="12" s="1"/>
  <c r="E468" i="12"/>
  <c r="D468" i="12" s="1"/>
  <c r="E469" i="12"/>
  <c r="D469" i="12" s="1"/>
  <c r="E470" i="12"/>
  <c r="D470" i="12" s="1"/>
  <c r="E471" i="12"/>
  <c r="D471" i="12" s="1"/>
  <c r="E472" i="12"/>
  <c r="D472" i="12" s="1"/>
  <c r="E473" i="12"/>
  <c r="D473" i="12" s="1"/>
  <c r="E474" i="12"/>
  <c r="D474" i="12" s="1"/>
  <c r="E475" i="12"/>
  <c r="D475" i="12" s="1"/>
  <c r="E476" i="12"/>
  <c r="D476" i="12" s="1"/>
  <c r="E477" i="12"/>
  <c r="D477" i="12" s="1"/>
  <c r="E478" i="12"/>
  <c r="D478" i="12" s="1"/>
  <c r="E479" i="12"/>
  <c r="D479" i="12" s="1"/>
  <c r="E480" i="12"/>
  <c r="D480" i="12" s="1"/>
  <c r="E481" i="12"/>
  <c r="D481" i="12" s="1"/>
  <c r="E482" i="12"/>
  <c r="D482" i="12" s="1"/>
  <c r="E483" i="12"/>
  <c r="D483" i="12" s="1"/>
  <c r="E484" i="12"/>
  <c r="D484" i="12" s="1"/>
  <c r="E485" i="12"/>
  <c r="D485" i="12" s="1"/>
  <c r="E486" i="12"/>
  <c r="D486" i="12" s="1"/>
  <c r="E487" i="12"/>
  <c r="D487" i="12" s="1"/>
  <c r="E488" i="12"/>
  <c r="D488" i="12" s="1"/>
  <c r="E489" i="12"/>
  <c r="D489" i="12" s="1"/>
  <c r="E490" i="12"/>
  <c r="D490" i="12" s="1"/>
  <c r="E491" i="12"/>
  <c r="D491" i="12" s="1"/>
  <c r="E492" i="12"/>
  <c r="D492" i="12" s="1"/>
  <c r="E493" i="12"/>
  <c r="D493" i="12" s="1"/>
  <c r="E494" i="12"/>
  <c r="D494" i="12" s="1"/>
  <c r="E495" i="12"/>
  <c r="D495" i="12" s="1"/>
  <c r="E496" i="12"/>
  <c r="D496" i="12" s="1"/>
  <c r="E497" i="12"/>
  <c r="D497" i="12" s="1"/>
  <c r="E498" i="12"/>
  <c r="D498" i="12" s="1"/>
  <c r="E499" i="12"/>
  <c r="D499" i="12" s="1"/>
  <c r="E500" i="12"/>
  <c r="D500" i="12" s="1"/>
  <c r="E501" i="12"/>
  <c r="D501" i="12" s="1"/>
  <c r="E502" i="12"/>
  <c r="D502" i="12" s="1"/>
  <c r="E503" i="12"/>
  <c r="D503" i="12" s="1"/>
  <c r="E504" i="12"/>
  <c r="D504" i="12" s="1"/>
  <c r="E505" i="12"/>
  <c r="D505" i="12" s="1"/>
  <c r="E506" i="12"/>
  <c r="D506" i="12" s="1"/>
  <c r="E507" i="12"/>
  <c r="D507" i="12" s="1"/>
  <c r="E508" i="12"/>
  <c r="D508" i="12" s="1"/>
  <c r="E509" i="12"/>
  <c r="D509" i="12" s="1"/>
  <c r="E510" i="12"/>
  <c r="D510" i="12" s="1"/>
  <c r="E511" i="12"/>
  <c r="D511" i="12" s="1"/>
  <c r="E512" i="12"/>
  <c r="D512" i="12" s="1"/>
  <c r="E513" i="12"/>
  <c r="D513" i="12" s="1"/>
  <c r="E514" i="12"/>
  <c r="D514" i="12" s="1"/>
  <c r="E515" i="12"/>
  <c r="D515" i="12" s="1"/>
  <c r="E516" i="12"/>
  <c r="D516" i="12" s="1"/>
  <c r="E517" i="12"/>
  <c r="D517" i="12" s="1"/>
  <c r="E518" i="12"/>
  <c r="D518" i="12" s="1"/>
  <c r="E519" i="12"/>
  <c r="D519" i="12" s="1"/>
  <c r="E520" i="12"/>
  <c r="D520" i="12" s="1"/>
  <c r="E521" i="12"/>
  <c r="D521" i="12" s="1"/>
  <c r="E522" i="12"/>
  <c r="D522" i="12" s="1"/>
  <c r="E523" i="12"/>
  <c r="D523" i="12" s="1"/>
  <c r="E524" i="12"/>
  <c r="D524" i="12" s="1"/>
  <c r="E525" i="12"/>
  <c r="D525" i="12" s="1"/>
  <c r="E526" i="12"/>
  <c r="D526" i="12" s="1"/>
  <c r="E527" i="12"/>
  <c r="D527" i="12" s="1"/>
  <c r="E528" i="12"/>
  <c r="D528" i="12" s="1"/>
  <c r="E529" i="12"/>
  <c r="D529" i="12" s="1"/>
  <c r="E530" i="12"/>
  <c r="D530" i="12" s="1"/>
  <c r="E531" i="12"/>
  <c r="D531" i="12" s="1"/>
  <c r="E532" i="12"/>
  <c r="D532" i="12" s="1"/>
  <c r="E533" i="12"/>
  <c r="D533" i="12" s="1"/>
  <c r="E534" i="12"/>
  <c r="D534" i="12" s="1"/>
  <c r="E535" i="12"/>
  <c r="D535" i="12" s="1"/>
  <c r="E536" i="12"/>
  <c r="D536" i="12" s="1"/>
  <c r="E537" i="12"/>
  <c r="D537" i="12" s="1"/>
  <c r="E538" i="12"/>
  <c r="D538" i="12" s="1"/>
  <c r="E539" i="12"/>
  <c r="D539" i="12" s="1"/>
  <c r="E540" i="12"/>
  <c r="D540" i="12" s="1"/>
  <c r="E541" i="12"/>
  <c r="D541" i="12" s="1"/>
  <c r="E542" i="12"/>
  <c r="D542" i="12" s="1"/>
  <c r="E543" i="12"/>
  <c r="D543" i="12" s="1"/>
  <c r="E544" i="12"/>
  <c r="D544" i="12" s="1"/>
  <c r="E545" i="12"/>
  <c r="D545" i="12" s="1"/>
  <c r="E546" i="12"/>
  <c r="D546" i="12" s="1"/>
  <c r="E547" i="12"/>
  <c r="D547" i="12" s="1"/>
  <c r="E548" i="12"/>
  <c r="D548" i="12" s="1"/>
  <c r="E549" i="12"/>
  <c r="D549" i="12" s="1"/>
  <c r="E550" i="12"/>
  <c r="D550" i="12" s="1"/>
  <c r="E551" i="12"/>
  <c r="D551" i="12" s="1"/>
  <c r="E552" i="12"/>
  <c r="D552" i="12" s="1"/>
  <c r="E553" i="12"/>
  <c r="D553" i="12" s="1"/>
  <c r="E554" i="12"/>
  <c r="D554" i="12" s="1"/>
  <c r="E555" i="12"/>
  <c r="D555" i="12" s="1"/>
  <c r="E556" i="12"/>
  <c r="D556" i="12" s="1"/>
  <c r="E557" i="12"/>
  <c r="D557" i="12" s="1"/>
  <c r="E558" i="12"/>
  <c r="D558" i="12" s="1"/>
  <c r="E559" i="12"/>
  <c r="D559" i="12" s="1"/>
  <c r="E560" i="12"/>
  <c r="D560" i="12" s="1"/>
  <c r="E561" i="12"/>
  <c r="D561" i="12" s="1"/>
  <c r="E562" i="12"/>
  <c r="D562" i="12" s="1"/>
  <c r="E563" i="12"/>
  <c r="D563" i="12" s="1"/>
  <c r="E564" i="12"/>
  <c r="D564" i="12" s="1"/>
  <c r="E565" i="12"/>
  <c r="D565" i="12" s="1"/>
  <c r="E566" i="12"/>
  <c r="D566" i="12" s="1"/>
  <c r="E567" i="12"/>
  <c r="D567" i="12" s="1"/>
  <c r="E568" i="12"/>
  <c r="D568" i="12" s="1"/>
  <c r="E569" i="12"/>
  <c r="D569" i="12" s="1"/>
  <c r="E570" i="12"/>
  <c r="D570" i="12" s="1"/>
  <c r="E571" i="12"/>
  <c r="D571" i="12" s="1"/>
  <c r="E572" i="12"/>
  <c r="D572" i="12" s="1"/>
  <c r="E573" i="12"/>
  <c r="D573" i="12" s="1"/>
  <c r="E574" i="12"/>
  <c r="D574" i="12" s="1"/>
  <c r="E575" i="12"/>
  <c r="D575" i="12" s="1"/>
  <c r="E576" i="12"/>
  <c r="D576" i="12" s="1"/>
  <c r="E577" i="12"/>
  <c r="D577" i="12" s="1"/>
  <c r="E578" i="12"/>
  <c r="D578" i="12" s="1"/>
  <c r="E579" i="12"/>
  <c r="D579" i="12" s="1"/>
  <c r="E580" i="12"/>
  <c r="D580" i="12" s="1"/>
  <c r="E581" i="12"/>
  <c r="D581" i="12" s="1"/>
  <c r="E582" i="12"/>
  <c r="D582" i="12" s="1"/>
  <c r="E583" i="12"/>
  <c r="D583" i="12" s="1"/>
  <c r="E584" i="12"/>
  <c r="D584" i="12" s="1"/>
  <c r="E585" i="12"/>
  <c r="D585" i="12" s="1"/>
  <c r="E586" i="12"/>
  <c r="D586" i="12" s="1"/>
  <c r="E587" i="12"/>
  <c r="D587" i="12" s="1"/>
  <c r="E588" i="12"/>
  <c r="D588" i="12" s="1"/>
  <c r="E589" i="12"/>
  <c r="D589" i="12" s="1"/>
  <c r="E590" i="12"/>
  <c r="D590" i="12" s="1"/>
  <c r="E591" i="12"/>
  <c r="D591" i="12" s="1"/>
  <c r="E592" i="12"/>
  <c r="D592" i="12" s="1"/>
  <c r="E593" i="12"/>
  <c r="D593" i="12" s="1"/>
  <c r="E594" i="12"/>
  <c r="D594" i="12" s="1"/>
  <c r="E595" i="12"/>
  <c r="D595" i="12" s="1"/>
  <c r="E596" i="12"/>
  <c r="D596" i="12" s="1"/>
  <c r="E597" i="12"/>
  <c r="D597" i="12" s="1"/>
  <c r="E598" i="12"/>
  <c r="D598" i="12" s="1"/>
  <c r="E599" i="12"/>
  <c r="D599" i="12" s="1"/>
  <c r="E600" i="12"/>
  <c r="D600" i="12" s="1"/>
  <c r="E601" i="12"/>
  <c r="D601" i="12" s="1"/>
  <c r="E602" i="12"/>
  <c r="D602" i="12" s="1"/>
  <c r="E603" i="12"/>
  <c r="D603" i="12" s="1"/>
  <c r="E604" i="12"/>
  <c r="D604" i="12" s="1"/>
  <c r="E605" i="12"/>
  <c r="D605" i="12" s="1"/>
  <c r="E606" i="12"/>
  <c r="D606" i="12" s="1"/>
  <c r="E607" i="12"/>
  <c r="D607" i="12" s="1"/>
  <c r="E608" i="12"/>
  <c r="D608" i="12" s="1"/>
  <c r="E609" i="12"/>
  <c r="D609" i="12" s="1"/>
  <c r="E610" i="12"/>
  <c r="D610" i="12" s="1"/>
  <c r="E611" i="12"/>
  <c r="D611" i="12" s="1"/>
  <c r="E612" i="12"/>
  <c r="D612" i="12" s="1"/>
  <c r="E613" i="12"/>
  <c r="D613" i="12" s="1"/>
  <c r="E614" i="12"/>
  <c r="D614" i="12" s="1"/>
  <c r="E615" i="12"/>
  <c r="D615" i="12" s="1"/>
  <c r="E616" i="12"/>
  <c r="D616" i="12" s="1"/>
  <c r="E617" i="12"/>
  <c r="D617" i="12" s="1"/>
  <c r="E618" i="12"/>
  <c r="D618" i="12" s="1"/>
  <c r="E619" i="12"/>
  <c r="D619" i="12" s="1"/>
  <c r="E620" i="12"/>
  <c r="D620" i="12" s="1"/>
  <c r="E621" i="12"/>
  <c r="D621" i="12" s="1"/>
  <c r="E622" i="12"/>
  <c r="D622" i="12" s="1"/>
  <c r="E623" i="12"/>
  <c r="D623" i="12" s="1"/>
  <c r="E624" i="12"/>
  <c r="D624" i="12" s="1"/>
  <c r="E625" i="12"/>
  <c r="D625" i="12" s="1"/>
  <c r="E626" i="12"/>
  <c r="D626" i="12" s="1"/>
  <c r="E627" i="12"/>
  <c r="D627" i="12" s="1"/>
  <c r="E628" i="12"/>
  <c r="D628" i="12" s="1"/>
  <c r="E629" i="12"/>
  <c r="D629" i="12" s="1"/>
  <c r="E630" i="12"/>
  <c r="D630" i="12" s="1"/>
  <c r="E631" i="12"/>
  <c r="D631" i="12" s="1"/>
  <c r="E632" i="12"/>
  <c r="D632" i="12" s="1"/>
  <c r="E633" i="12"/>
  <c r="D633" i="12" s="1"/>
  <c r="E634" i="12"/>
  <c r="D634" i="12" s="1"/>
  <c r="E635" i="12"/>
  <c r="D635" i="12" s="1"/>
  <c r="E636" i="12"/>
  <c r="D636" i="12" s="1"/>
  <c r="E637" i="12"/>
  <c r="D637" i="12" s="1"/>
  <c r="E638" i="12"/>
  <c r="D638" i="12" s="1"/>
  <c r="E639" i="12"/>
  <c r="D639" i="12" s="1"/>
  <c r="E640" i="12"/>
  <c r="D640" i="12" s="1"/>
  <c r="E641" i="12"/>
  <c r="D641" i="12" s="1"/>
  <c r="E642" i="12"/>
  <c r="D642" i="12" s="1"/>
  <c r="E643" i="12"/>
  <c r="D643" i="12" s="1"/>
  <c r="E644" i="12"/>
  <c r="D644" i="12" s="1"/>
  <c r="E645" i="12"/>
  <c r="D645" i="12" s="1"/>
  <c r="E646" i="12"/>
  <c r="D646" i="12" s="1"/>
  <c r="E647" i="12"/>
  <c r="D647" i="12" s="1"/>
  <c r="E648" i="12"/>
  <c r="D648" i="12" s="1"/>
  <c r="E649" i="12"/>
  <c r="D649" i="12" s="1"/>
  <c r="E650" i="12"/>
  <c r="D650" i="12" s="1"/>
  <c r="E651" i="12"/>
  <c r="D651" i="12" s="1"/>
  <c r="E652" i="12"/>
  <c r="D652" i="12" s="1"/>
  <c r="E653" i="12"/>
  <c r="D653" i="12" s="1"/>
  <c r="E654" i="12"/>
  <c r="D654" i="12" s="1"/>
  <c r="E655" i="12"/>
  <c r="D655" i="12" s="1"/>
  <c r="E656" i="12"/>
  <c r="D656" i="12" s="1"/>
  <c r="E657" i="12"/>
  <c r="D657" i="12" s="1"/>
  <c r="E658" i="12"/>
  <c r="D658" i="12" s="1"/>
  <c r="E659" i="12"/>
  <c r="D659" i="12" s="1"/>
  <c r="E660" i="12"/>
  <c r="D660" i="12" s="1"/>
  <c r="E661" i="12"/>
  <c r="D661" i="12" s="1"/>
  <c r="E662" i="12"/>
  <c r="D662" i="12" s="1"/>
  <c r="E663" i="12"/>
  <c r="D663" i="12" s="1"/>
  <c r="E664" i="12"/>
  <c r="D664" i="12" s="1"/>
  <c r="E665" i="12"/>
  <c r="D665" i="12" s="1"/>
  <c r="E666" i="12"/>
  <c r="D666" i="12" s="1"/>
  <c r="E667" i="12"/>
  <c r="D667" i="12" s="1"/>
  <c r="E668" i="12"/>
  <c r="D668" i="12" s="1"/>
  <c r="E669" i="12"/>
  <c r="D669" i="12" s="1"/>
  <c r="E670" i="12"/>
  <c r="D670" i="12" s="1"/>
  <c r="E671" i="12"/>
  <c r="D671" i="12" s="1"/>
  <c r="E672" i="12"/>
  <c r="D672" i="12" s="1"/>
  <c r="E673" i="12"/>
  <c r="D673" i="12" s="1"/>
  <c r="E674" i="12"/>
  <c r="D674" i="12" s="1"/>
  <c r="E675" i="12"/>
  <c r="D675" i="12" s="1"/>
  <c r="E676" i="12"/>
  <c r="D676" i="12" s="1"/>
  <c r="E677" i="12"/>
  <c r="D677" i="12" s="1"/>
  <c r="E678" i="12"/>
  <c r="D678" i="12" s="1"/>
  <c r="E679" i="12"/>
  <c r="D679" i="12" s="1"/>
  <c r="E680" i="12"/>
  <c r="D680" i="12" s="1"/>
  <c r="E681" i="12"/>
  <c r="D681" i="12" s="1"/>
  <c r="E682" i="12"/>
  <c r="D682" i="12" s="1"/>
  <c r="E683" i="12"/>
  <c r="D683" i="12" s="1"/>
  <c r="E684" i="12"/>
  <c r="D684" i="12" s="1"/>
  <c r="E685" i="12"/>
  <c r="D685" i="12" s="1"/>
  <c r="E686" i="12"/>
  <c r="D686" i="12" s="1"/>
  <c r="E687" i="12"/>
  <c r="D687" i="12" s="1"/>
  <c r="E688" i="12"/>
  <c r="D688" i="12" s="1"/>
  <c r="E689" i="12"/>
  <c r="D689" i="12" s="1"/>
  <c r="E690" i="12"/>
  <c r="D690" i="12" s="1"/>
  <c r="E691" i="12"/>
  <c r="D691" i="12" s="1"/>
  <c r="E692" i="12"/>
  <c r="D692" i="12" s="1"/>
  <c r="E693" i="12"/>
  <c r="D693" i="12" s="1"/>
  <c r="E694" i="12"/>
  <c r="D694" i="12" s="1"/>
  <c r="E695" i="12"/>
  <c r="D695" i="12" s="1"/>
  <c r="E696" i="12"/>
  <c r="D696" i="12" s="1"/>
  <c r="E697" i="12"/>
  <c r="D697" i="12" s="1"/>
  <c r="E698" i="12"/>
  <c r="D698" i="12" s="1"/>
  <c r="E699" i="12"/>
  <c r="D699" i="12" s="1"/>
  <c r="E700" i="12"/>
  <c r="D700" i="12" s="1"/>
  <c r="E701" i="12"/>
  <c r="D701" i="12" s="1"/>
  <c r="E702" i="12"/>
  <c r="D702" i="12" s="1"/>
  <c r="E703" i="12"/>
  <c r="D703" i="12" s="1"/>
  <c r="E704" i="12"/>
  <c r="D704" i="12" s="1"/>
  <c r="E705" i="12"/>
  <c r="D705" i="12" s="1"/>
  <c r="E706" i="12"/>
  <c r="D706" i="12" s="1"/>
  <c r="E707" i="12"/>
  <c r="D707" i="12" s="1"/>
  <c r="E708" i="12"/>
  <c r="D708" i="12" s="1"/>
  <c r="E709" i="12"/>
  <c r="D709" i="12" s="1"/>
  <c r="E710" i="12"/>
  <c r="D710" i="12" s="1"/>
  <c r="E711" i="12"/>
  <c r="D711" i="12" s="1"/>
  <c r="E712" i="12"/>
  <c r="D712" i="12" s="1"/>
  <c r="E713" i="12"/>
  <c r="D713" i="12" s="1"/>
  <c r="E714" i="12"/>
  <c r="D714" i="12" s="1"/>
  <c r="E715" i="12"/>
  <c r="D715" i="12" s="1"/>
  <c r="E716" i="12"/>
  <c r="D716" i="12" s="1"/>
  <c r="E717" i="12"/>
  <c r="D717" i="12" s="1"/>
  <c r="E718" i="12"/>
  <c r="D718" i="12" s="1"/>
  <c r="E719" i="12"/>
  <c r="D719" i="12" s="1"/>
  <c r="E720" i="12"/>
  <c r="D720" i="12" s="1"/>
  <c r="E721" i="12"/>
  <c r="D721" i="12" s="1"/>
  <c r="E722" i="12"/>
  <c r="D722" i="12" s="1"/>
  <c r="E723" i="12"/>
  <c r="D723" i="12" s="1"/>
  <c r="E724" i="12"/>
  <c r="D724" i="12" s="1"/>
  <c r="E725" i="12"/>
  <c r="D725" i="12" s="1"/>
  <c r="E726" i="12"/>
  <c r="D726" i="12" s="1"/>
  <c r="E727" i="12"/>
  <c r="D727" i="12" s="1"/>
  <c r="E728" i="12"/>
  <c r="D728" i="12" s="1"/>
  <c r="E729" i="12"/>
  <c r="D729" i="12" s="1"/>
  <c r="E730" i="12"/>
  <c r="D730" i="12" s="1"/>
  <c r="E731" i="12"/>
  <c r="D731" i="12" s="1"/>
  <c r="E732" i="12"/>
  <c r="D732" i="12" s="1"/>
  <c r="E733" i="12"/>
  <c r="D733" i="12" s="1"/>
  <c r="E734" i="12"/>
  <c r="D734" i="12" s="1"/>
  <c r="E735" i="12"/>
  <c r="D735" i="12" s="1"/>
  <c r="E736" i="12"/>
  <c r="D736" i="12" s="1"/>
  <c r="E737" i="12"/>
  <c r="D737" i="12" s="1"/>
  <c r="E738" i="12"/>
  <c r="D738" i="12" s="1"/>
  <c r="E739" i="12"/>
  <c r="D739" i="12" s="1"/>
  <c r="E740" i="12"/>
  <c r="D740" i="12" s="1"/>
  <c r="E741" i="12"/>
  <c r="D741" i="12" s="1"/>
  <c r="E742" i="12"/>
  <c r="D742" i="12" s="1"/>
  <c r="E743" i="12"/>
  <c r="D743" i="12" s="1"/>
  <c r="E744" i="12"/>
  <c r="D744" i="12" s="1"/>
  <c r="E745" i="12"/>
  <c r="D745" i="12" s="1"/>
  <c r="E746" i="12"/>
  <c r="D746" i="12" s="1"/>
  <c r="E747" i="12"/>
  <c r="D747" i="12" s="1"/>
  <c r="E748" i="12"/>
  <c r="D748" i="12" s="1"/>
  <c r="E749" i="12"/>
  <c r="D749" i="12" s="1"/>
  <c r="E750" i="12"/>
  <c r="D750" i="12" s="1"/>
  <c r="E751" i="12"/>
  <c r="D751" i="12" s="1"/>
  <c r="E752" i="12"/>
  <c r="D752" i="12" s="1"/>
  <c r="E753" i="12"/>
  <c r="D753" i="12" s="1"/>
  <c r="E754" i="12"/>
  <c r="D754" i="12" s="1"/>
  <c r="E755" i="12"/>
  <c r="D755" i="12" s="1"/>
  <c r="E756" i="12"/>
  <c r="D756" i="12" s="1"/>
  <c r="E757" i="12"/>
  <c r="D757" i="12" s="1"/>
  <c r="E758" i="12"/>
  <c r="D758" i="12" s="1"/>
  <c r="E759" i="12"/>
  <c r="D759" i="12" s="1"/>
  <c r="E760" i="12"/>
  <c r="D760" i="12" s="1"/>
  <c r="E761" i="12"/>
  <c r="D761" i="12" s="1"/>
  <c r="E762" i="12"/>
  <c r="D762" i="12" s="1"/>
  <c r="E763" i="12"/>
  <c r="D763" i="12" s="1"/>
  <c r="E764" i="12"/>
  <c r="D764" i="12" s="1"/>
  <c r="E765" i="12"/>
  <c r="D765" i="12" s="1"/>
  <c r="E766" i="12"/>
  <c r="D766" i="12" s="1"/>
  <c r="E767" i="12"/>
  <c r="D767" i="12" s="1"/>
  <c r="E768" i="12"/>
  <c r="D768" i="12" s="1"/>
  <c r="E769" i="12"/>
  <c r="D769" i="12" s="1"/>
  <c r="E770" i="12"/>
  <c r="D770" i="12" s="1"/>
  <c r="E771" i="12"/>
  <c r="D771" i="12" s="1"/>
  <c r="E772" i="12"/>
  <c r="D772" i="12" s="1"/>
  <c r="E773" i="12"/>
  <c r="D773" i="12" s="1"/>
  <c r="E774" i="12"/>
  <c r="D774" i="12" s="1"/>
  <c r="E775" i="12"/>
  <c r="D775" i="12" s="1"/>
  <c r="E776" i="12"/>
  <c r="D776" i="12" s="1"/>
  <c r="E777" i="12"/>
  <c r="D777" i="12" s="1"/>
  <c r="E778" i="12"/>
  <c r="D778" i="12" s="1"/>
  <c r="E779" i="12"/>
  <c r="D779" i="12" s="1"/>
  <c r="E780" i="12"/>
  <c r="D780" i="12" s="1"/>
  <c r="E781" i="12"/>
  <c r="D781" i="12" s="1"/>
  <c r="E782" i="12"/>
  <c r="D782" i="12" s="1"/>
  <c r="E783" i="12"/>
  <c r="D783" i="12" s="1"/>
  <c r="E784" i="12"/>
  <c r="D784" i="12" s="1"/>
  <c r="E785" i="12"/>
  <c r="D785" i="12" s="1"/>
  <c r="E786" i="12"/>
  <c r="D786" i="12" s="1"/>
  <c r="E787" i="12"/>
  <c r="D787" i="12" s="1"/>
  <c r="E788" i="12"/>
  <c r="D788" i="12" s="1"/>
  <c r="E789" i="12"/>
  <c r="D789" i="12" s="1"/>
  <c r="E790" i="12"/>
  <c r="D790" i="12" s="1"/>
  <c r="E791" i="12"/>
  <c r="D791" i="12" s="1"/>
  <c r="E792" i="12"/>
  <c r="D792" i="12" s="1"/>
  <c r="E793" i="12"/>
  <c r="D793" i="12" s="1"/>
  <c r="E794" i="12"/>
  <c r="D794" i="12" s="1"/>
  <c r="E795" i="12"/>
  <c r="D795" i="12" s="1"/>
  <c r="E796" i="12"/>
  <c r="D796" i="12" s="1"/>
  <c r="E797" i="12"/>
  <c r="D797" i="12" s="1"/>
  <c r="E798" i="12"/>
  <c r="D798" i="12" s="1"/>
  <c r="E799" i="12"/>
  <c r="D799" i="12" s="1"/>
  <c r="E800" i="12"/>
  <c r="D800" i="12" s="1"/>
  <c r="E801" i="12"/>
  <c r="D801" i="12" s="1"/>
  <c r="E802" i="12"/>
  <c r="D802" i="12" s="1"/>
  <c r="E803" i="12"/>
  <c r="D803" i="12" s="1"/>
  <c r="E804" i="12"/>
  <c r="D804" i="12" s="1"/>
  <c r="E805" i="12"/>
  <c r="D805" i="12" s="1"/>
  <c r="E806" i="12"/>
  <c r="D806" i="12" s="1"/>
  <c r="E807" i="12"/>
  <c r="D807" i="12" s="1"/>
  <c r="E808" i="12"/>
  <c r="D808" i="12" s="1"/>
  <c r="E809" i="12"/>
  <c r="D809" i="12" s="1"/>
  <c r="E810" i="12"/>
  <c r="D810" i="12" s="1"/>
  <c r="E811" i="12"/>
  <c r="D811" i="12" s="1"/>
  <c r="E812" i="12"/>
  <c r="D812" i="12" s="1"/>
  <c r="E813" i="12"/>
  <c r="D813" i="12" s="1"/>
  <c r="E814" i="12"/>
  <c r="D814" i="12" s="1"/>
  <c r="E815" i="12"/>
  <c r="D815" i="12" s="1"/>
  <c r="E816" i="12"/>
  <c r="D816" i="12" s="1"/>
  <c r="E817" i="12"/>
  <c r="D817" i="12" s="1"/>
  <c r="E818" i="12"/>
  <c r="D818" i="12" s="1"/>
  <c r="E819" i="12"/>
  <c r="D819" i="12" s="1"/>
  <c r="E820" i="12"/>
  <c r="D820" i="12" s="1"/>
  <c r="E821" i="12"/>
  <c r="D821" i="12" s="1"/>
  <c r="E822" i="12"/>
  <c r="D822" i="12" s="1"/>
  <c r="E823" i="12"/>
  <c r="D823" i="12" s="1"/>
  <c r="E824" i="12"/>
  <c r="D824" i="12" s="1"/>
  <c r="E825" i="12"/>
  <c r="D825" i="12" s="1"/>
  <c r="E826" i="12"/>
  <c r="D826" i="12" s="1"/>
  <c r="E827" i="12"/>
  <c r="D827" i="12" s="1"/>
  <c r="E828" i="12"/>
  <c r="D828" i="12" s="1"/>
  <c r="E829" i="12"/>
  <c r="D829" i="12" s="1"/>
  <c r="E830" i="12"/>
  <c r="D830" i="12" s="1"/>
  <c r="E831" i="12"/>
  <c r="D831" i="12" s="1"/>
  <c r="E832" i="12"/>
  <c r="D832" i="12" s="1"/>
  <c r="E833" i="12"/>
  <c r="D833" i="12" s="1"/>
  <c r="E834" i="12"/>
  <c r="D834" i="12" s="1"/>
  <c r="E835" i="12"/>
  <c r="D835" i="12" s="1"/>
  <c r="E836" i="12"/>
  <c r="D836" i="12" s="1"/>
  <c r="E837" i="12"/>
  <c r="D837" i="12" s="1"/>
  <c r="E838" i="12"/>
  <c r="D838" i="12" s="1"/>
  <c r="E839" i="12"/>
  <c r="D839" i="12" s="1"/>
  <c r="E840" i="12"/>
  <c r="D840" i="12" s="1"/>
  <c r="E841" i="12"/>
  <c r="D841" i="12" s="1"/>
  <c r="E842" i="12"/>
  <c r="D842" i="12" s="1"/>
  <c r="E843" i="12"/>
  <c r="D843" i="12" s="1"/>
  <c r="E844" i="12"/>
  <c r="D844" i="12" s="1"/>
  <c r="E845" i="12"/>
  <c r="D845" i="12" s="1"/>
  <c r="E846" i="12"/>
  <c r="D846" i="12" s="1"/>
  <c r="E847" i="12"/>
  <c r="D847" i="12" s="1"/>
  <c r="E848" i="12"/>
  <c r="D848" i="12" s="1"/>
  <c r="E849" i="12"/>
  <c r="D849" i="12" s="1"/>
  <c r="E850" i="12"/>
  <c r="D850" i="12" s="1"/>
  <c r="E851" i="12"/>
  <c r="D851" i="12" s="1"/>
  <c r="E852" i="12"/>
  <c r="D852" i="12" s="1"/>
  <c r="E853" i="12"/>
  <c r="D853" i="12" s="1"/>
  <c r="E854" i="12"/>
  <c r="D854" i="12" s="1"/>
  <c r="E855" i="12"/>
  <c r="D855" i="12" s="1"/>
  <c r="E856" i="12"/>
  <c r="D856" i="12" s="1"/>
  <c r="E857" i="12"/>
  <c r="D857" i="12" s="1"/>
  <c r="E858" i="12"/>
  <c r="D858" i="12" s="1"/>
  <c r="E859" i="12"/>
  <c r="D859" i="12" s="1"/>
  <c r="E860" i="12"/>
  <c r="D860" i="12" s="1"/>
  <c r="E861" i="12"/>
  <c r="D861" i="12" s="1"/>
  <c r="E862" i="12"/>
  <c r="D862" i="12" s="1"/>
  <c r="E863" i="12"/>
  <c r="D863" i="12" s="1"/>
  <c r="E864" i="12"/>
  <c r="D864" i="12" s="1"/>
  <c r="E865" i="12"/>
  <c r="D865" i="12" s="1"/>
  <c r="E866" i="12"/>
  <c r="D866" i="12" s="1"/>
  <c r="E867" i="12"/>
  <c r="D867" i="12" s="1"/>
  <c r="E868" i="12"/>
  <c r="D868" i="12" s="1"/>
  <c r="E869" i="12"/>
  <c r="D869" i="12" s="1"/>
  <c r="E870" i="12"/>
  <c r="D870" i="12" s="1"/>
  <c r="E871" i="12"/>
  <c r="D871" i="12" s="1"/>
  <c r="E872" i="12"/>
  <c r="D872" i="12" s="1"/>
  <c r="E873" i="12"/>
  <c r="D873" i="12" s="1"/>
  <c r="E874" i="12"/>
  <c r="D874" i="12" s="1"/>
  <c r="E875" i="12"/>
  <c r="D875" i="12" s="1"/>
  <c r="E876" i="12"/>
  <c r="D876" i="12" s="1"/>
  <c r="E877" i="12"/>
  <c r="D877" i="12" s="1"/>
  <c r="E878" i="12"/>
  <c r="D878" i="12" s="1"/>
  <c r="E879" i="12"/>
  <c r="D879" i="12" s="1"/>
  <c r="E880" i="12"/>
  <c r="D880" i="12" s="1"/>
  <c r="E881" i="12"/>
  <c r="D881" i="12" s="1"/>
  <c r="E882" i="12"/>
  <c r="D882" i="12" s="1"/>
  <c r="E883" i="12"/>
  <c r="D883" i="12" s="1"/>
  <c r="E884" i="12"/>
  <c r="D884" i="12" s="1"/>
  <c r="E885" i="12"/>
  <c r="D885" i="12" s="1"/>
  <c r="E886" i="12"/>
  <c r="D886" i="12" s="1"/>
  <c r="E887" i="12"/>
  <c r="D887" i="12" s="1"/>
  <c r="E888" i="12"/>
  <c r="D888" i="12" s="1"/>
  <c r="E889" i="12"/>
  <c r="D889" i="12" s="1"/>
  <c r="E890" i="12"/>
  <c r="D890" i="12" s="1"/>
  <c r="E891" i="12"/>
  <c r="D891" i="12" s="1"/>
  <c r="E892" i="12"/>
  <c r="D892" i="12" s="1"/>
  <c r="E893" i="12"/>
  <c r="D893" i="12" s="1"/>
  <c r="E894" i="12"/>
  <c r="D894" i="12" s="1"/>
  <c r="E895" i="12"/>
  <c r="D895" i="12" s="1"/>
  <c r="E896" i="12"/>
  <c r="D896" i="12" s="1"/>
  <c r="E897" i="12"/>
  <c r="D897" i="12" s="1"/>
  <c r="E898" i="12"/>
  <c r="D898" i="12" s="1"/>
  <c r="E899" i="12"/>
  <c r="D899" i="12" s="1"/>
  <c r="E900" i="12"/>
  <c r="D900" i="12" s="1"/>
  <c r="E901" i="12"/>
  <c r="D901" i="12" s="1"/>
  <c r="E902" i="12"/>
  <c r="D902" i="12" s="1"/>
  <c r="E903" i="12"/>
  <c r="D903" i="12" s="1"/>
  <c r="E904" i="12"/>
  <c r="D904" i="12" s="1"/>
  <c r="E905" i="12"/>
  <c r="D905" i="12" s="1"/>
  <c r="E906" i="12"/>
  <c r="D906" i="12" s="1"/>
  <c r="E907" i="12"/>
  <c r="D907" i="12" s="1"/>
  <c r="E908" i="12"/>
  <c r="D908" i="12" s="1"/>
  <c r="E909" i="12"/>
  <c r="D909" i="12" s="1"/>
  <c r="E910" i="12"/>
  <c r="D910" i="12" s="1"/>
  <c r="E911" i="12"/>
  <c r="D911" i="12" s="1"/>
  <c r="E912" i="12"/>
  <c r="D912" i="12" s="1"/>
  <c r="E913" i="12"/>
  <c r="D913" i="12" s="1"/>
  <c r="E914" i="12"/>
  <c r="D914" i="12" s="1"/>
  <c r="E915" i="12"/>
  <c r="D915" i="12" s="1"/>
  <c r="E916" i="12"/>
  <c r="D916" i="12" s="1"/>
  <c r="E917" i="12"/>
  <c r="D917" i="12" s="1"/>
  <c r="E918" i="12"/>
  <c r="D918" i="12" s="1"/>
  <c r="E919" i="12"/>
  <c r="D919" i="12" s="1"/>
  <c r="E920" i="12"/>
  <c r="D920" i="12" s="1"/>
  <c r="E921" i="12"/>
  <c r="D921" i="12" s="1"/>
  <c r="E922" i="12"/>
  <c r="D922" i="12" s="1"/>
  <c r="E923" i="12"/>
  <c r="D923" i="12" s="1"/>
  <c r="E924" i="12"/>
  <c r="D924" i="12" s="1"/>
  <c r="E925" i="12"/>
  <c r="D925" i="12" s="1"/>
  <c r="E926" i="12"/>
  <c r="D926" i="12" s="1"/>
  <c r="E927" i="12"/>
  <c r="D927" i="12" s="1"/>
  <c r="E928" i="12"/>
  <c r="D928" i="12" s="1"/>
  <c r="E929" i="12"/>
  <c r="D929" i="12" s="1"/>
  <c r="E930" i="12"/>
  <c r="D930" i="12" s="1"/>
  <c r="E931" i="12"/>
  <c r="D931" i="12" s="1"/>
  <c r="E932" i="12"/>
  <c r="D932" i="12" s="1"/>
  <c r="E933" i="12"/>
  <c r="D933" i="12" s="1"/>
  <c r="E934" i="12"/>
  <c r="D934" i="12" s="1"/>
  <c r="E935" i="12"/>
  <c r="D935" i="12" s="1"/>
  <c r="E936" i="12"/>
  <c r="D936" i="12" s="1"/>
  <c r="E937" i="12"/>
  <c r="D937" i="12" s="1"/>
  <c r="E938" i="12"/>
  <c r="D938" i="12" s="1"/>
  <c r="E939" i="12"/>
  <c r="D939" i="12" s="1"/>
  <c r="E940" i="12"/>
  <c r="D940" i="12" s="1"/>
  <c r="E941" i="12"/>
  <c r="D941" i="12" s="1"/>
  <c r="E942" i="12"/>
  <c r="D942" i="12" s="1"/>
  <c r="E943" i="12"/>
  <c r="D943" i="12" s="1"/>
  <c r="E944" i="12"/>
  <c r="D944" i="12" s="1"/>
  <c r="E945" i="12"/>
  <c r="D945" i="12" s="1"/>
  <c r="E946" i="12"/>
  <c r="D946" i="12" s="1"/>
  <c r="E947" i="12"/>
  <c r="D947" i="12" s="1"/>
  <c r="E948" i="12"/>
  <c r="D948" i="12" s="1"/>
  <c r="E949" i="12"/>
  <c r="D949" i="12" s="1"/>
  <c r="E950" i="12"/>
  <c r="D950" i="12" s="1"/>
  <c r="E951" i="12"/>
  <c r="D951" i="12" s="1"/>
  <c r="E952" i="12"/>
  <c r="D952" i="12" s="1"/>
  <c r="E953" i="12"/>
  <c r="D953" i="12" s="1"/>
  <c r="E954" i="12"/>
  <c r="D954" i="12" s="1"/>
  <c r="E955" i="12"/>
  <c r="D955" i="12" s="1"/>
  <c r="E956" i="12"/>
  <c r="D956" i="12" s="1"/>
  <c r="E957" i="12"/>
  <c r="D957" i="12" s="1"/>
  <c r="E958" i="12"/>
  <c r="D958" i="12" s="1"/>
  <c r="E959" i="12"/>
  <c r="D959" i="12" s="1"/>
  <c r="E960" i="12"/>
  <c r="D960" i="12" s="1"/>
  <c r="E961" i="12"/>
  <c r="D961" i="12" s="1"/>
  <c r="E962" i="12"/>
  <c r="D962" i="12" s="1"/>
  <c r="E963" i="12"/>
  <c r="D963" i="12" s="1"/>
  <c r="E964" i="12"/>
  <c r="D964" i="12" s="1"/>
  <c r="E965" i="12"/>
  <c r="D965" i="12" s="1"/>
  <c r="E966" i="12"/>
  <c r="D966" i="12" s="1"/>
  <c r="E967" i="12"/>
  <c r="D967" i="12" s="1"/>
  <c r="E968" i="12"/>
  <c r="D968" i="12" s="1"/>
  <c r="E969" i="12"/>
  <c r="D969" i="12" s="1"/>
  <c r="E970" i="12"/>
  <c r="D970" i="12" s="1"/>
  <c r="E971" i="12"/>
  <c r="D971" i="12" s="1"/>
  <c r="E972" i="12"/>
  <c r="D972" i="12" s="1"/>
  <c r="E973" i="12"/>
  <c r="D973" i="12" s="1"/>
  <c r="E974" i="12"/>
  <c r="D974" i="12" s="1"/>
  <c r="E975" i="12"/>
  <c r="D975" i="12" s="1"/>
  <c r="E976" i="12"/>
  <c r="D976" i="12" s="1"/>
  <c r="E977" i="12"/>
  <c r="D977" i="12" s="1"/>
  <c r="E978" i="12"/>
  <c r="D978" i="12" s="1"/>
  <c r="E979" i="12"/>
  <c r="D979" i="12" s="1"/>
  <c r="E980" i="12"/>
  <c r="D980" i="12" s="1"/>
  <c r="E981" i="12"/>
  <c r="D981" i="12" s="1"/>
  <c r="E982" i="12"/>
  <c r="D982" i="12" s="1"/>
  <c r="E983" i="12"/>
  <c r="D983" i="12" s="1"/>
  <c r="E984" i="12"/>
  <c r="D984" i="12" s="1"/>
  <c r="E985" i="12"/>
  <c r="D985" i="12" s="1"/>
  <c r="E986" i="12"/>
  <c r="D986" i="12" s="1"/>
  <c r="E987" i="12"/>
  <c r="D987" i="12" s="1"/>
  <c r="E988" i="12"/>
  <c r="D988" i="12" s="1"/>
  <c r="E989" i="12"/>
  <c r="D989" i="12" s="1"/>
  <c r="E990" i="12"/>
  <c r="D990" i="12" s="1"/>
  <c r="E991" i="12"/>
  <c r="D991" i="12" s="1"/>
  <c r="E992" i="12"/>
  <c r="D992" i="12" s="1"/>
  <c r="E993" i="12"/>
  <c r="D993" i="12" s="1"/>
  <c r="E994" i="12"/>
  <c r="D994" i="12" s="1"/>
  <c r="E995" i="12"/>
  <c r="D995" i="12" s="1"/>
  <c r="E996" i="12"/>
  <c r="D996" i="12" s="1"/>
  <c r="E997" i="12"/>
  <c r="D997" i="12" s="1"/>
  <c r="E998" i="12"/>
  <c r="D998" i="12" s="1"/>
  <c r="E999" i="12"/>
  <c r="D999" i="12" s="1"/>
  <c r="E1000" i="12"/>
  <c r="D1000" i="12" s="1"/>
  <c r="E1001" i="12"/>
  <c r="D1001" i="12" s="1"/>
  <c r="E2" i="12"/>
  <c r="E13" i="8"/>
  <c r="E12" i="8"/>
  <c r="E11" i="8"/>
  <c r="E10" i="8"/>
  <c r="E9" i="8"/>
  <c r="E8" i="8"/>
  <c r="E7" i="8"/>
  <c r="E6" i="8"/>
  <c r="E5" i="8"/>
  <c r="E4" i="8"/>
  <c r="E3" i="8"/>
  <c r="E2" i="8"/>
  <c r="C2" i="8"/>
  <c r="B2" i="8" s="1"/>
  <c r="C3" i="8"/>
  <c r="D3" i="8"/>
  <c r="D12" i="8"/>
  <c r="D11" i="8"/>
  <c r="D10" i="8"/>
  <c r="D9" i="8"/>
  <c r="D8" i="8"/>
  <c r="D7" i="8"/>
  <c r="D6" i="8"/>
  <c r="D5" i="8"/>
  <c r="D4" i="8"/>
  <c r="C13" i="8"/>
  <c r="C12" i="8"/>
  <c r="G12" i="8" s="1"/>
  <c r="C11" i="8"/>
  <c r="C10" i="8"/>
  <c r="C9" i="8"/>
  <c r="C8" i="8"/>
  <c r="C7" i="8"/>
  <c r="G7" i="8" s="1"/>
  <c r="C6" i="8"/>
  <c r="C5" i="8"/>
  <c r="C4" i="8"/>
  <c r="B3" i="8"/>
  <c r="B13" i="8"/>
  <c r="B12" i="8"/>
  <c r="B11" i="8"/>
  <c r="B10" i="8"/>
  <c r="B9" i="8"/>
  <c r="B8" i="8"/>
  <c r="B7" i="8"/>
  <c r="B6" i="8"/>
  <c r="I6" i="8" s="1"/>
  <c r="B5" i="8"/>
  <c r="B4" i="8"/>
  <c r="D13" i="8"/>
  <c r="D2" i="8"/>
  <c r="S494" i="1"/>
  <c r="S960" i="1"/>
  <c r="S110" i="1"/>
  <c r="S174" i="1"/>
  <c r="S764" i="1"/>
  <c r="S124" i="1"/>
  <c r="W124" i="1" s="1"/>
  <c r="S636" i="1"/>
  <c r="S431" i="1"/>
  <c r="S140" i="1"/>
  <c r="S671" i="1"/>
  <c r="S143" i="1"/>
  <c r="S141" i="1"/>
  <c r="S632" i="1"/>
  <c r="S249" i="1"/>
  <c r="S274" i="1"/>
  <c r="S513" i="1"/>
  <c r="S937" i="1"/>
  <c r="S25" i="1"/>
  <c r="S264" i="1"/>
  <c r="S980" i="1"/>
  <c r="S294" i="1"/>
  <c r="W294" i="1" s="1"/>
  <c r="S899" i="1"/>
  <c r="W899" i="1" s="1"/>
  <c r="S639" i="1"/>
  <c r="S947" i="1"/>
  <c r="S689" i="1"/>
  <c r="S37" i="1"/>
  <c r="S82" i="1"/>
  <c r="S979" i="1"/>
  <c r="S882" i="1"/>
  <c r="S798" i="1"/>
  <c r="S604" i="1"/>
  <c r="S303" i="1"/>
  <c r="S888" i="1"/>
  <c r="S809" i="1"/>
  <c r="S974" i="1"/>
  <c r="S444" i="1"/>
  <c r="S776" i="1"/>
  <c r="W776" i="1" s="1"/>
  <c r="S581" i="1"/>
  <c r="S242" i="1"/>
  <c r="S793" i="1"/>
  <c r="S698" i="1"/>
  <c r="S525" i="1"/>
  <c r="S945" i="1"/>
  <c r="S510" i="1"/>
  <c r="S229" i="1"/>
  <c r="W229" i="1" s="1"/>
  <c r="S617" i="1"/>
  <c r="W617" i="1" s="1"/>
  <c r="S500" i="1"/>
  <c r="S857" i="1"/>
  <c r="S753" i="1"/>
  <c r="S68" i="1"/>
  <c r="S362" i="1"/>
  <c r="S165" i="1"/>
  <c r="S794" i="1"/>
  <c r="S136" i="1"/>
  <c r="S737" i="1"/>
  <c r="S774" i="1"/>
  <c r="S572" i="1"/>
  <c r="S564" i="1"/>
  <c r="S499" i="1"/>
  <c r="S948" i="1"/>
  <c r="S422" i="1"/>
  <c r="W422" i="1" s="1"/>
  <c r="S531" i="1"/>
  <c r="W531" i="1" s="1"/>
  <c r="S113" i="1"/>
  <c r="S92" i="1"/>
  <c r="S712" i="1"/>
  <c r="S93" i="1"/>
  <c r="S927" i="1"/>
  <c r="S700" i="1"/>
  <c r="S12" i="1"/>
  <c r="S976" i="1"/>
  <c r="W976" i="1" s="1"/>
  <c r="S711" i="1"/>
  <c r="S437" i="1"/>
  <c r="S489" i="1"/>
  <c r="S621" i="1"/>
  <c r="S816" i="1"/>
  <c r="S331" i="1"/>
  <c r="S227" i="1"/>
  <c r="S640" i="1"/>
  <c r="S261" i="1"/>
  <c r="S477" i="1"/>
  <c r="S829" i="1"/>
  <c r="S472" i="1"/>
  <c r="S310" i="1"/>
  <c r="S855" i="1"/>
  <c r="S656" i="1"/>
  <c r="W656" i="1" s="1"/>
  <c r="S757" i="1"/>
  <c r="W757" i="1" s="1"/>
  <c r="S419" i="1"/>
  <c r="S648" i="1"/>
  <c r="S597" i="1"/>
  <c r="S181" i="1"/>
  <c r="S356" i="1"/>
  <c r="S837" i="1"/>
  <c r="S38" i="1"/>
  <c r="S573" i="1"/>
  <c r="S463" i="1"/>
  <c r="S918" i="1"/>
  <c r="S486" i="1"/>
  <c r="S300" i="1"/>
  <c r="S763" i="1"/>
  <c r="S73" i="1"/>
  <c r="S459" i="1"/>
  <c r="W459" i="1" s="1"/>
  <c r="S612" i="1"/>
  <c r="S244" i="1"/>
  <c r="S971" i="1"/>
  <c r="S742" i="1"/>
  <c r="S620" i="1"/>
  <c r="S605" i="1"/>
  <c r="S502" i="1"/>
  <c r="S125" i="1"/>
  <c r="W125" i="1" s="1"/>
  <c r="S346" i="1"/>
  <c r="W346" i="1" s="1"/>
  <c r="S907" i="1"/>
  <c r="S646" i="1"/>
  <c r="S590" i="1"/>
  <c r="S528" i="1"/>
  <c r="S371" i="1"/>
  <c r="S162" i="1"/>
  <c r="S654" i="1"/>
  <c r="S685" i="1"/>
  <c r="S659" i="1"/>
  <c r="S931" i="1"/>
  <c r="S880" i="1"/>
  <c r="S339" i="1"/>
  <c r="S385" i="1"/>
  <c r="S563" i="1"/>
  <c r="S680" i="1"/>
  <c r="W680" i="1" s="1"/>
  <c r="S390" i="1"/>
  <c r="W390" i="1" s="1"/>
  <c r="S307" i="1"/>
  <c r="S33" i="1"/>
  <c r="S47" i="1"/>
  <c r="S814" i="1"/>
  <c r="S992" i="1"/>
  <c r="S587" i="1"/>
  <c r="S638" i="1"/>
  <c r="S302" i="1"/>
  <c r="W302" i="1" s="1"/>
  <c r="S177" i="1"/>
  <c r="S34" i="1"/>
  <c r="S521" i="1"/>
  <c r="S232" i="1"/>
  <c r="S291" i="1"/>
  <c r="S688" i="1"/>
  <c r="S913" i="1"/>
  <c r="S661" i="1"/>
  <c r="S681" i="1"/>
  <c r="S799" i="1"/>
  <c r="S843" i="1"/>
  <c r="S21" i="1"/>
  <c r="S781" i="1"/>
  <c r="S810" i="1"/>
  <c r="S720" i="1"/>
  <c r="W720" i="1" s="1"/>
  <c r="S63" i="1"/>
  <c r="W63" i="1" s="1"/>
  <c r="S340" i="1"/>
  <c r="S870" i="1"/>
  <c r="S405" i="1"/>
  <c r="S383" i="1"/>
  <c r="S341" i="1"/>
  <c r="S30" i="1"/>
  <c r="S108" i="1"/>
  <c r="S534" i="1"/>
  <c r="S1000" i="1"/>
  <c r="S773" i="1"/>
  <c r="S128" i="1"/>
  <c r="S714" i="1"/>
  <c r="S598" i="1"/>
  <c r="S990" i="1"/>
  <c r="S946" i="1"/>
  <c r="W946" i="1" s="1"/>
  <c r="S817" i="1"/>
  <c r="S560" i="1"/>
  <c r="S334" i="1"/>
  <c r="S841" i="1"/>
  <c r="S399" i="1"/>
  <c r="S115" i="1"/>
  <c r="S78" i="1"/>
  <c r="S952" i="1"/>
  <c r="W952" i="1" s="1"/>
  <c r="S439" i="1"/>
  <c r="W439" i="1" s="1"/>
  <c r="S393" i="1"/>
  <c r="S318" i="1"/>
  <c r="S865" i="1"/>
  <c r="S160" i="1"/>
  <c r="S879" i="1"/>
  <c r="S897" i="1"/>
  <c r="S201" i="1"/>
  <c r="S847" i="1"/>
  <c r="S120" i="1"/>
  <c r="S608" i="1"/>
  <c r="S79" i="1"/>
  <c r="S285" i="1"/>
  <c r="S904" i="1"/>
  <c r="S195" i="1"/>
  <c r="S57" i="1"/>
  <c r="W57" i="1" s="1"/>
  <c r="S101" i="1"/>
  <c r="W101" i="1" s="1"/>
  <c r="S197" i="1"/>
  <c r="S254" i="1"/>
  <c r="S149" i="1"/>
  <c r="S751" i="1"/>
  <c r="S827" i="1"/>
  <c r="S194" i="1"/>
  <c r="S895" i="1"/>
  <c r="S265" i="1"/>
  <c r="W265" i="1" s="1"/>
  <c r="S81" i="1"/>
  <c r="S60" i="1"/>
  <c r="S535" i="1"/>
  <c r="S17" i="1"/>
  <c r="S986" i="1"/>
  <c r="S270" i="1"/>
  <c r="S487" i="1"/>
  <c r="S23" i="1"/>
  <c r="S468" i="1"/>
  <c r="S1001" i="1"/>
  <c r="S436" i="1"/>
  <c r="S224" i="1"/>
  <c r="S308" i="1"/>
  <c r="S778" i="1"/>
  <c r="S941" i="1"/>
  <c r="W941" i="1" s="1"/>
  <c r="S497" i="1"/>
  <c r="W497" i="1" s="1"/>
  <c r="S358" i="1"/>
  <c r="S973" i="1"/>
  <c r="S335" i="1"/>
  <c r="S701" i="1"/>
  <c r="S871" i="1"/>
  <c r="S189" i="1"/>
  <c r="S327" i="1"/>
  <c r="S649" i="1"/>
  <c r="S284" i="1"/>
  <c r="S884" i="1"/>
  <c r="S916" i="1"/>
  <c r="S577" i="1"/>
  <c r="S906" i="1"/>
  <c r="S984" i="1"/>
  <c r="S939" i="1"/>
  <c r="W939" i="1" s="1"/>
  <c r="S553" i="1"/>
  <c r="S9" i="1"/>
  <c r="S591" i="1"/>
  <c r="S619" i="1"/>
  <c r="S761" i="1"/>
  <c r="S202" i="1"/>
  <c r="S253" i="1"/>
  <c r="S808" i="1"/>
  <c r="W808" i="1" s="1"/>
  <c r="S548" i="1"/>
  <c r="W548" i="1" s="1"/>
  <c r="S94" i="1"/>
  <c r="S850" i="1"/>
  <c r="S994" i="1"/>
  <c r="S785" i="1"/>
  <c r="S541" i="1"/>
  <c r="S443" i="1"/>
  <c r="S574" i="1"/>
  <c r="S641" i="1"/>
  <c r="S834" i="1"/>
  <c r="S721" i="1"/>
  <c r="S908" i="1"/>
  <c r="S71" i="1"/>
  <c r="S158" i="1"/>
  <c r="S471" i="1"/>
  <c r="S328" i="1"/>
  <c r="W328" i="1" s="1"/>
  <c r="S642" i="1"/>
  <c r="W642" i="1" s="1"/>
  <c r="S932" i="1"/>
  <c r="S107" i="1"/>
  <c r="S702" i="1"/>
  <c r="S660" i="1"/>
  <c r="S524" i="1"/>
  <c r="S725" i="1"/>
  <c r="S278" i="1"/>
  <c r="S514" i="1"/>
  <c r="W514" i="1" s="1"/>
  <c r="S575" i="1"/>
  <c r="S881" i="1"/>
  <c r="S657" i="1"/>
  <c r="S315" i="1"/>
  <c r="S909" i="1"/>
  <c r="S501" i="1"/>
  <c r="S603" i="1"/>
  <c r="W603" i="1" s="1"/>
  <c r="S52" i="1"/>
  <c r="S432" i="1"/>
  <c r="S889" i="1"/>
  <c r="S770" i="1"/>
  <c r="S87" i="1"/>
  <c r="S624" i="1"/>
  <c r="S129" i="1"/>
  <c r="S447" i="1"/>
  <c r="W447" i="1" s="1"/>
  <c r="S565" i="1"/>
  <c r="W565" i="1" s="1"/>
  <c r="S775" i="1"/>
  <c r="S557" i="1"/>
  <c r="S370" i="1"/>
  <c r="S787" i="1"/>
  <c r="S192" i="1"/>
  <c r="S239" i="1"/>
  <c r="S458" i="1"/>
  <c r="S40" i="1"/>
  <c r="S728" i="1"/>
  <c r="S131" i="1"/>
  <c r="S453" i="1"/>
  <c r="S375" i="1"/>
  <c r="S518" i="1"/>
  <c r="S168" i="1"/>
  <c r="S8" i="1"/>
  <c r="W8" i="1" s="1"/>
  <c r="S440" i="1"/>
  <c r="W440" i="1" s="1"/>
  <c r="S408" i="1"/>
  <c r="S138" i="1"/>
  <c r="S161" i="1"/>
  <c r="S599" i="1"/>
  <c r="S102" i="1"/>
  <c r="S65" i="1"/>
  <c r="S466" i="1"/>
  <c r="W466" i="1" s="1"/>
  <c r="S271" i="1"/>
  <c r="W271" i="1" s="1"/>
  <c r="S97" i="1"/>
  <c r="S536" i="1"/>
  <c r="S570" i="1"/>
  <c r="S146" i="1"/>
  <c r="S856" i="1"/>
  <c r="S321" i="1"/>
  <c r="S4" i="1"/>
  <c r="W4" i="1" s="1"/>
  <c r="S183" i="1"/>
  <c r="W183" i="1" s="1"/>
  <c r="S729" i="1"/>
  <c r="S900" i="1"/>
  <c r="S538" i="1"/>
  <c r="S495" i="1"/>
  <c r="S228" i="1"/>
  <c r="S233" i="1"/>
  <c r="S150" i="1"/>
  <c r="S133" i="1"/>
  <c r="W133" i="1" s="1"/>
  <c r="S18" i="1"/>
  <c r="S279" i="1"/>
  <c r="S379" i="1"/>
  <c r="S970" i="1"/>
  <c r="S210" i="1"/>
  <c r="S750" i="1"/>
  <c r="S147" i="1"/>
  <c r="S166" i="1"/>
  <c r="S88" i="1"/>
  <c r="S956" i="1"/>
  <c r="S430" i="1"/>
  <c r="S859" i="1"/>
  <c r="S589" i="1"/>
  <c r="S839" i="1"/>
  <c r="W839" i="1" s="1"/>
  <c r="S813" i="1"/>
  <c r="S915" i="1"/>
  <c r="S997" i="1"/>
  <c r="S268" i="1"/>
  <c r="S950" i="1"/>
  <c r="S919" i="1"/>
  <c r="S44" i="1"/>
  <c r="S252" i="1"/>
  <c r="W252" i="1" s="1"/>
  <c r="S317" i="1"/>
  <c r="W317" i="1" s="1"/>
  <c r="S257" i="1"/>
  <c r="S214" i="1"/>
  <c r="S416" i="1"/>
  <c r="S360" i="1"/>
  <c r="S190" i="1"/>
  <c r="S461" i="1"/>
  <c r="S421" i="1"/>
  <c r="W421" i="1" s="1"/>
  <c r="S392" i="1"/>
  <c r="W392" i="1" s="1"/>
  <c r="S72" i="1"/>
  <c r="S930" i="1"/>
  <c r="S91" i="1"/>
  <c r="S858" i="1"/>
  <c r="S713" i="1"/>
  <c r="S425" i="1"/>
  <c r="S220" i="1"/>
  <c r="W220" i="1" s="1"/>
  <c r="S547" i="1"/>
  <c r="W547" i="1" s="1"/>
  <c r="S234" i="1"/>
  <c r="S626" i="1"/>
  <c r="S903" i="1"/>
  <c r="S687" i="1"/>
  <c r="S615" i="1"/>
  <c r="S670" i="1"/>
  <c r="S462" i="1"/>
  <c r="W462" i="1" s="1"/>
  <c r="S508" i="1"/>
  <c r="W508" i="1" s="1"/>
  <c r="S526" i="1"/>
  <c r="S241" i="1"/>
  <c r="S673" i="1"/>
  <c r="S686" i="1"/>
  <c r="S964" i="1"/>
  <c r="S403" i="1"/>
  <c r="S460" i="1"/>
  <c r="S840" i="1"/>
  <c r="W840" i="1" s="1"/>
  <c r="S372" i="1"/>
  <c r="S89" i="1"/>
  <c r="S593" i="1"/>
  <c r="S259" i="1"/>
  <c r="S387" i="1"/>
  <c r="S167" i="1"/>
  <c r="S558" i="1"/>
  <c r="S678" i="1"/>
  <c r="S216" i="1"/>
  <c r="S727" i="1"/>
  <c r="S966" i="1"/>
  <c r="S866" i="1"/>
  <c r="S337" i="1"/>
  <c r="S313" i="1"/>
  <c r="S41" i="1"/>
  <c r="S934" i="1"/>
  <c r="S549" i="1"/>
  <c r="S262" i="1"/>
  <c r="S305" i="1"/>
  <c r="S911" i="1"/>
  <c r="S452" i="1"/>
  <c r="S752" i="1"/>
  <c r="S883" i="1"/>
  <c r="W883" i="1" s="1"/>
  <c r="S779" i="1"/>
  <c r="S515" i="1"/>
  <c r="S299" i="1"/>
  <c r="S61" i="1"/>
  <c r="S464" i="1"/>
  <c r="S170" i="1"/>
  <c r="S412" i="1"/>
  <c r="S887" i="1"/>
  <c r="W887" i="1" s="1"/>
  <c r="S250" i="1"/>
  <c r="W250" i="1" s="1"/>
  <c r="S867" i="1"/>
  <c r="S592" i="1"/>
  <c r="S806" i="1"/>
  <c r="S338" i="1"/>
  <c r="S433" i="1"/>
  <c r="S768" i="1"/>
  <c r="S537" i="1"/>
  <c r="W537" i="1" s="1"/>
  <c r="S435" i="1"/>
  <c r="W435" i="1" s="1"/>
  <c r="S400" i="1"/>
  <c r="S316" i="1"/>
  <c r="S336" i="1"/>
  <c r="S80" i="1"/>
  <c r="S367" i="1"/>
  <c r="S965" i="1"/>
  <c r="S658" i="1"/>
  <c r="W658" i="1" s="1"/>
  <c r="S225" i="1"/>
  <c r="W225" i="1" s="1"/>
  <c r="S791" i="1"/>
  <c r="S349" i="1"/>
  <c r="S121" i="1"/>
  <c r="S567" i="1"/>
  <c r="S519" i="1"/>
  <c r="S998" i="1"/>
  <c r="S304" i="1"/>
  <c r="W304" i="1" s="1"/>
  <c r="S56" i="1"/>
  <c r="W56" i="1" s="1"/>
  <c r="S191" i="1"/>
  <c r="S667" i="1"/>
  <c r="S176" i="1"/>
  <c r="S326" i="1"/>
  <c r="S5" i="1"/>
  <c r="S991" i="1"/>
  <c r="S483" i="1"/>
  <c r="S777" i="1"/>
  <c r="W777" i="1" s="1"/>
  <c r="S780" i="1"/>
  <c r="S848" i="1"/>
  <c r="S958" i="1"/>
  <c r="S155" i="1"/>
  <c r="S683" i="1"/>
  <c r="S26" i="1"/>
  <c r="S719" i="1"/>
  <c r="S533" i="1"/>
  <c r="S152" i="1"/>
  <c r="S49" i="1"/>
  <c r="S288" i="1"/>
  <c r="S457" i="1"/>
  <c r="S66" i="1"/>
  <c r="S988" i="1"/>
  <c r="S114" i="1"/>
  <c r="S394" i="1"/>
  <c r="S106" i="1"/>
  <c r="S969" i="1"/>
  <c r="S987" i="1"/>
  <c r="S117" i="1"/>
  <c r="S860" i="1"/>
  <c r="S142" i="1"/>
  <c r="S554" i="1"/>
  <c r="W554" i="1" s="1"/>
  <c r="S957" i="1"/>
  <c r="S401" i="1"/>
  <c r="S981" i="1"/>
  <c r="S924" i="1"/>
  <c r="S644" i="1"/>
  <c r="S479" i="1"/>
  <c r="S496" i="1"/>
  <c r="S105" i="1"/>
  <c r="W105" i="1" s="1"/>
  <c r="S695" i="1"/>
  <c r="W695" i="1" s="1"/>
  <c r="S606" i="1"/>
  <c r="S583" i="1"/>
  <c r="S355" i="1"/>
  <c r="S664" i="1"/>
  <c r="S627" i="1"/>
  <c r="S758" i="1"/>
  <c r="S406" i="1"/>
  <c r="W406" i="1" s="1"/>
  <c r="S198" i="1"/>
  <c r="W198" i="1" s="1"/>
  <c r="S917" i="1"/>
  <c r="S552" i="1"/>
  <c r="S790" i="1"/>
  <c r="S414" i="1"/>
  <c r="S109" i="1"/>
  <c r="S290" i="1"/>
  <c r="S852" i="1"/>
  <c r="W852" i="1" s="1"/>
  <c r="S289" i="1"/>
  <c r="W289" i="1" s="1"/>
  <c r="S122" i="1"/>
  <c r="S963" i="1"/>
  <c r="S676" i="1"/>
  <c r="S805" i="1"/>
  <c r="S556" i="1"/>
  <c r="S898" i="1"/>
  <c r="S55" i="1"/>
  <c r="W55" i="1" s="1"/>
  <c r="S456" i="1"/>
  <c r="W456" i="1" s="1"/>
  <c r="S559" i="1"/>
  <c r="S584" i="1"/>
  <c r="S395" i="1"/>
  <c r="S237" i="1"/>
  <c r="S410" i="1"/>
  <c r="S368" i="1"/>
  <c r="S74" i="1"/>
  <c r="S353" i="1"/>
  <c r="W353" i="1" s="1"/>
  <c r="S482" i="1"/>
  <c r="S844" i="1"/>
  <c r="S173" i="1"/>
  <c r="S287" i="1"/>
  <c r="S832" i="1"/>
  <c r="S86" i="1"/>
  <c r="S996" i="1"/>
  <c r="S374" i="1"/>
  <c r="S769" i="1"/>
  <c r="S350" i="1"/>
  <c r="S802" i="1"/>
  <c r="S16" i="1"/>
  <c r="S45" i="1"/>
  <c r="S200" i="1"/>
  <c r="S332" i="1"/>
  <c r="S706" i="1"/>
  <c r="S208" i="1"/>
  <c r="S999" i="1"/>
  <c r="S450" i="1"/>
  <c r="S766" i="1"/>
  <c r="S260" i="1"/>
  <c r="S465" i="1"/>
  <c r="S297" i="1"/>
  <c r="W297" i="1" s="1"/>
  <c r="S84" i="1"/>
  <c r="S783" i="1"/>
  <c r="S404" i="1"/>
  <c r="S211" i="1"/>
  <c r="S118" i="1"/>
  <c r="S309" i="1"/>
  <c r="S434" i="1"/>
  <c r="S507" i="1"/>
  <c r="W507" i="1" s="1"/>
  <c r="S967" i="1"/>
  <c r="W967" i="1" s="1"/>
  <c r="S286" i="1"/>
  <c r="S562" i="1"/>
  <c r="S820" i="1"/>
  <c r="S935" i="1"/>
  <c r="S352" i="1"/>
  <c r="S238" i="1"/>
  <c r="S674" i="1"/>
  <c r="W674" i="1" s="1"/>
  <c r="S386" i="1"/>
  <c r="W386" i="1" s="1"/>
  <c r="S272" i="1"/>
  <c r="S281" i="1"/>
  <c r="S569" i="1"/>
  <c r="S397" i="1"/>
  <c r="S629" i="1"/>
  <c r="S481" i="1"/>
  <c r="S914" i="1"/>
  <c r="W914" i="1" s="1"/>
  <c r="S851" i="1"/>
  <c r="W851" i="1" s="1"/>
  <c r="S2" i="1"/>
  <c r="S389" i="1"/>
  <c r="S213" i="1"/>
  <c r="S380" i="1"/>
  <c r="S812" i="1"/>
  <c r="S726" i="1"/>
  <c r="S672" i="1"/>
  <c r="W672" i="1" s="1"/>
  <c r="S710" i="1"/>
  <c r="W710" i="1" s="1"/>
  <c r="S704" i="1"/>
  <c r="S959" i="1"/>
  <c r="S836" i="1"/>
  <c r="S576" i="1"/>
  <c r="S240" i="1"/>
  <c r="S614" i="1"/>
  <c r="S376" i="1"/>
  <c r="W376" i="1" s="1"/>
  <c r="S951" i="1"/>
  <c r="W951" i="1" s="1"/>
  <c r="S221" i="1"/>
  <c r="S743" i="1"/>
  <c r="S926" i="1"/>
  <c r="S838" i="1"/>
  <c r="S854" i="1"/>
  <c r="S98" i="1"/>
  <c r="S24" i="1"/>
  <c r="S741" i="1"/>
  <c r="W741" i="1" s="1"/>
  <c r="S566" i="1"/>
  <c r="S277" i="1"/>
  <c r="S235" i="1"/>
  <c r="S15" i="1"/>
  <c r="S296" i="1"/>
  <c r="S718" i="1"/>
  <c r="S878" i="1"/>
  <c r="S137" i="1"/>
  <c r="S204" i="1"/>
  <c r="S833" i="1"/>
  <c r="S940" i="1"/>
  <c r="S796" i="1"/>
  <c r="S448" i="1"/>
  <c r="S226" i="1"/>
  <c r="S361" i="1"/>
  <c r="W361" i="1" s="1"/>
  <c r="S185" i="1"/>
  <c r="S156" i="1"/>
  <c r="S438" i="1"/>
  <c r="S357" i="1"/>
  <c r="S972" i="1"/>
  <c r="S359" i="1"/>
  <c r="S921" i="1"/>
  <c r="S186" i="1"/>
  <c r="W186" i="1" s="1"/>
  <c r="S929" i="1"/>
  <c r="W929" i="1" s="1"/>
  <c r="S962" i="1"/>
  <c r="S343" i="1"/>
  <c r="S62" i="1"/>
  <c r="S730" i="1"/>
  <c r="S923" i="1"/>
  <c r="S675" i="1"/>
  <c r="S943" i="1"/>
  <c r="W943" i="1" s="1"/>
  <c r="S588" i="1"/>
  <c r="W588" i="1" s="1"/>
  <c r="S596" i="1"/>
  <c r="S983" i="1"/>
  <c r="S622" i="1"/>
  <c r="S823" i="1"/>
  <c r="S876" i="1"/>
  <c r="S14" i="1"/>
  <c r="S723" i="1"/>
  <c r="W723" i="1" s="1"/>
  <c r="S475" i="1"/>
  <c r="W475" i="1" s="1"/>
  <c r="S846" i="1"/>
  <c r="S788" i="1"/>
  <c r="S732" i="1"/>
  <c r="S493" i="1"/>
  <c r="S420" i="1"/>
  <c r="S413" i="1"/>
  <c r="S635" i="1"/>
  <c r="W635" i="1" s="1"/>
  <c r="S845" i="1"/>
  <c r="W845" i="1" s="1"/>
  <c r="S402" i="1"/>
  <c r="S949" i="1"/>
  <c r="S668" i="1"/>
  <c r="S172" i="1"/>
  <c r="S734" i="1"/>
  <c r="S509" i="1"/>
  <c r="S527" i="1"/>
  <c r="W527" i="1" s="1"/>
  <c r="S282" i="1"/>
  <c r="W282" i="1" s="1"/>
  <c r="S28" i="1"/>
  <c r="S901" i="1"/>
  <c r="S429" i="1"/>
  <c r="S151" i="1"/>
  <c r="S42" i="1"/>
  <c r="S985" i="1"/>
  <c r="S417" i="1"/>
  <c r="S199" i="1"/>
  <c r="W199" i="1" s="1"/>
  <c r="S276" i="1"/>
  <c r="S426" i="1"/>
  <c r="S323" i="1"/>
  <c r="S811" i="1"/>
  <c r="S807" i="1"/>
  <c r="S825" i="1"/>
  <c r="S377" i="1"/>
  <c r="S407" i="1"/>
  <c r="S301" i="1"/>
  <c r="S112" i="1"/>
  <c r="S35" i="1"/>
  <c r="S330" i="1"/>
  <c r="S77" i="1"/>
  <c r="S415" i="1"/>
  <c r="S822" i="1"/>
  <c r="W822" i="1" s="1"/>
  <c r="S441" i="1"/>
  <c r="S861" i="1"/>
  <c r="S745" i="1"/>
  <c r="S322" i="1"/>
  <c r="S246" i="1"/>
  <c r="S31" i="1"/>
  <c r="S324" i="1"/>
  <c r="S215" i="1"/>
  <c r="W215" i="1" s="1"/>
  <c r="S311" i="1"/>
  <c r="W311" i="1" s="1"/>
  <c r="S218" i="1"/>
  <c r="S243" i="1"/>
  <c r="S273" i="1"/>
  <c r="S666" i="1"/>
  <c r="S3" i="1"/>
  <c r="S746" i="1"/>
  <c r="S248" i="1"/>
  <c r="W248" i="1" s="1"/>
  <c r="S886" i="1"/>
  <c r="W886" i="1" s="1"/>
  <c r="S828" i="1"/>
  <c r="S955" i="1"/>
  <c r="S418" i="1"/>
  <c r="S132" i="1"/>
  <c r="S50" i="1"/>
  <c r="S815" i="1"/>
  <c r="S910" i="1"/>
  <c r="W910" i="1" s="1"/>
  <c r="S126" i="1"/>
  <c r="W126" i="1" s="1"/>
  <c r="S36" i="1"/>
  <c r="S490" i="1"/>
  <c r="S348" i="1"/>
  <c r="S396" i="1"/>
  <c r="S684" i="1"/>
  <c r="S542" i="1"/>
  <c r="S492" i="1"/>
  <c r="W492" i="1" s="1"/>
  <c r="S342" i="1"/>
  <c r="W342" i="1" s="1"/>
  <c r="S760" i="1"/>
  <c r="S504" i="1"/>
  <c r="S571" i="1"/>
  <c r="S756" i="1"/>
  <c r="S611" i="1"/>
  <c r="S663" i="1"/>
  <c r="S135" i="1"/>
  <c r="W135" i="1" s="1"/>
  <c r="S391" i="1"/>
  <c r="W391" i="1" s="1"/>
  <c r="S217" i="1"/>
  <c r="S804" i="1"/>
  <c r="S369" i="1"/>
  <c r="S977" i="1"/>
  <c r="S872" i="1"/>
  <c r="S171" i="1"/>
  <c r="S64" i="1"/>
  <c r="W64" i="1" s="1"/>
  <c r="S892" i="1"/>
  <c r="W892" i="1" s="1"/>
  <c r="S205" i="1"/>
  <c r="S912" i="1"/>
  <c r="S792" i="1"/>
  <c r="S378" i="1"/>
  <c r="S961" i="1"/>
  <c r="S755" i="1"/>
  <c r="S516" i="1"/>
  <c r="W516" i="1" s="1"/>
  <c r="S821" i="1"/>
  <c r="W821" i="1" s="1"/>
  <c r="S633" i="1"/>
  <c r="S139" i="1"/>
  <c r="S451" i="1"/>
  <c r="S747" i="1"/>
  <c r="S864" i="1"/>
  <c r="S320" i="1"/>
  <c r="S532" i="1"/>
  <c r="W532" i="1" s="1"/>
  <c r="S692" i="1"/>
  <c r="W692" i="1" s="1"/>
  <c r="S782" i="1"/>
  <c r="S748" i="1"/>
  <c r="S20" i="1"/>
  <c r="S43" i="1"/>
  <c r="S885" i="1"/>
  <c r="S653" i="1"/>
  <c r="S786" i="1"/>
  <c r="W786" i="1" s="1"/>
  <c r="S409" i="1"/>
  <c r="W409" i="1" s="1"/>
  <c r="S32" i="1"/>
  <c r="S797" i="1"/>
  <c r="S111" i="1"/>
  <c r="S694" i="1"/>
  <c r="S849" i="1"/>
  <c r="S13" i="1"/>
  <c r="S319" i="1"/>
  <c r="W319" i="1" s="1"/>
  <c r="S826" i="1"/>
  <c r="W826" i="1" s="1"/>
  <c r="S631" i="1"/>
  <c r="S862" i="1"/>
  <c r="S11" i="1"/>
  <c r="S613" i="1"/>
  <c r="S269" i="1"/>
  <c r="S245" i="1"/>
  <c r="S127" i="1"/>
  <c r="W127" i="1" s="1"/>
  <c r="S478" i="1"/>
  <c r="W478" i="1" s="1"/>
  <c r="S480" i="1"/>
  <c r="S103" i="1"/>
  <c r="S529" i="1"/>
  <c r="S153" i="1"/>
  <c r="S896" i="1"/>
  <c r="S655" i="1"/>
  <c r="S58" i="1"/>
  <c r="W58" i="1" s="1"/>
  <c r="S789" i="1"/>
  <c r="W789" i="1" s="1"/>
  <c r="S70" i="1"/>
  <c r="S609" i="1"/>
  <c r="S7" i="1"/>
  <c r="S645" i="1"/>
  <c r="S922" i="1"/>
  <c r="S637" i="1"/>
  <c r="S485" i="1"/>
  <c r="W485" i="1" s="1"/>
  <c r="S488" i="1"/>
  <c r="W488" i="1" s="1"/>
  <c r="S853" i="1"/>
  <c r="S373" i="1"/>
  <c r="S258" i="1"/>
  <c r="S539" i="1"/>
  <c r="S600" i="1"/>
  <c r="S696" i="1"/>
  <c r="S476" i="1"/>
  <c r="W476" i="1" s="1"/>
  <c r="S623" i="1"/>
  <c r="W623" i="1" s="1"/>
  <c r="S256" i="1"/>
  <c r="S298" i="1"/>
  <c r="S651" i="1"/>
  <c r="S333" i="1"/>
  <c r="S634" i="1"/>
  <c r="S6" i="1"/>
  <c r="S989" i="1"/>
  <c r="W989" i="1" s="1"/>
  <c r="S893" i="1"/>
  <c r="W893" i="1" s="1"/>
  <c r="S662" i="1"/>
  <c r="S223" i="1"/>
  <c r="S314" i="1"/>
  <c r="S293" i="1"/>
  <c r="S484" i="1"/>
  <c r="S312" i="1"/>
  <c r="S665" i="1"/>
  <c r="W665" i="1" s="1"/>
  <c r="S19" i="1"/>
  <c r="W19" i="1" s="1"/>
  <c r="S669" i="1"/>
  <c r="S759" i="1"/>
  <c r="S944" i="1"/>
  <c r="S740" i="1"/>
  <c r="S505" i="1"/>
  <c r="S263" i="1"/>
  <c r="S424" i="1"/>
  <c r="W424" i="1" s="1"/>
  <c r="S212" i="1"/>
  <c r="W212" i="1" s="1"/>
  <c r="S54" i="1"/>
  <c r="S85" i="1"/>
  <c r="S83" i="1"/>
  <c r="S474" i="1"/>
  <c r="S736" i="1"/>
  <c r="S159" i="1"/>
  <c r="S180" i="1"/>
  <c r="W180" i="1" s="1"/>
  <c r="S765" i="1"/>
  <c r="W765" i="1" s="1"/>
  <c r="S595" i="1"/>
  <c r="S280" i="1"/>
  <c r="S75" i="1"/>
  <c r="S546" i="1"/>
  <c r="S722" i="1"/>
  <c r="S715" i="1"/>
  <c r="S561" i="1"/>
  <c r="W561" i="1" s="1"/>
  <c r="S236" i="1"/>
  <c r="W236" i="1" s="1"/>
  <c r="S442" i="1"/>
  <c r="S449" i="1"/>
  <c r="S123" i="1"/>
  <c r="S344" i="1"/>
  <c r="S731" i="1"/>
  <c r="S292" i="1"/>
  <c r="S902" i="1"/>
  <c r="W902" i="1" s="1"/>
  <c r="S585" i="1"/>
  <c r="W585" i="1" s="1"/>
  <c r="S95" i="1"/>
  <c r="S800" i="1"/>
  <c r="S543" i="1"/>
  <c r="S890" i="1"/>
  <c r="S445" i="1"/>
  <c r="S209" i="1"/>
  <c r="S506" i="1"/>
  <c r="W506" i="1" s="1"/>
  <c r="S652" i="1"/>
  <c r="W652" i="1" s="1"/>
  <c r="S894" i="1"/>
  <c r="S628" i="1"/>
  <c r="S938" i="1"/>
  <c r="S610" i="1"/>
  <c r="S568" i="1"/>
  <c r="S544" i="1"/>
  <c r="S157" i="1"/>
  <c r="W157" i="1" s="1"/>
  <c r="S231" i="1"/>
  <c r="W231" i="1" s="1"/>
  <c r="S329" i="1"/>
  <c r="S953" i="1"/>
  <c r="S877" i="1"/>
  <c r="S744" i="1"/>
  <c r="S754" i="1"/>
  <c r="S283" i="1"/>
  <c r="S193" i="1"/>
  <c r="W193" i="1" s="1"/>
  <c r="S831" i="1"/>
  <c r="W831" i="1" s="1"/>
  <c r="S733" i="1"/>
  <c r="S767" i="1"/>
  <c r="S968" i="1"/>
  <c r="S801" i="1"/>
  <c r="S503" i="1"/>
  <c r="S207" i="1"/>
  <c r="S22" i="1"/>
  <c r="W22" i="1" s="1"/>
  <c r="S920" i="1"/>
  <c r="W920" i="1" s="1"/>
  <c r="S469" i="1"/>
  <c r="S647" i="1"/>
  <c r="S586" i="1"/>
  <c r="S739" i="1"/>
  <c r="S67" i="1"/>
  <c r="S709" i="1"/>
  <c r="S116" i="1"/>
  <c r="W116" i="1" s="1"/>
  <c r="S830" i="1"/>
  <c r="W830" i="1" s="1"/>
  <c r="S995" i="1"/>
  <c r="S842" i="1"/>
  <c r="S555" i="1"/>
  <c r="S679" i="1"/>
  <c r="S104" i="1"/>
  <c r="S169" i="1"/>
  <c r="S530" i="1"/>
  <c r="W530" i="1" s="1"/>
  <c r="S795" i="1"/>
  <c r="W795" i="1" s="1"/>
  <c r="S602" i="1"/>
  <c r="S491" i="1"/>
  <c r="S630" i="1"/>
  <c r="S933" i="1"/>
  <c r="S53" i="1"/>
  <c r="S650" i="1"/>
  <c r="S749" i="1"/>
  <c r="W749" i="1" s="1"/>
  <c r="S365" i="1"/>
  <c r="W365" i="1" s="1"/>
  <c r="S175" i="1"/>
  <c r="S925" i="1"/>
  <c r="S643" i="1"/>
  <c r="S873" i="1"/>
  <c r="S869" i="1"/>
  <c r="S188" i="1"/>
  <c r="S196" i="1"/>
  <c r="S366" i="1"/>
  <c r="W366" i="1" s="1"/>
  <c r="S90" i="1"/>
  <c r="S470" i="1"/>
  <c r="S936" i="1"/>
  <c r="S275" i="1"/>
  <c r="S455" i="1"/>
  <c r="S594" i="1"/>
  <c r="S382" i="1"/>
  <c r="S522" i="1"/>
  <c r="W522" i="1" s="1"/>
  <c r="S351" i="1"/>
  <c r="S179" i="1"/>
  <c r="S705" i="1"/>
  <c r="S697" i="1"/>
  <c r="S982" i="1"/>
  <c r="S578" i="1"/>
  <c r="S708" i="1"/>
  <c r="S784" i="1"/>
  <c r="W784" i="1" s="1"/>
  <c r="S511" i="1"/>
  <c r="S363" i="1"/>
  <c r="S835" i="1"/>
  <c r="S206" i="1"/>
  <c r="S388" i="1"/>
  <c r="S580" i="1"/>
  <c r="S69" i="1"/>
  <c r="S693" i="1"/>
  <c r="W693" i="1" s="1"/>
  <c r="S498" i="1"/>
  <c r="S428" i="1"/>
  <c r="S145" i="1"/>
  <c r="S771" i="1"/>
  <c r="S690" i="1"/>
  <c r="S219" i="1"/>
  <c r="S863" i="1"/>
  <c r="S520" i="1"/>
  <c r="W520" i="1" s="1"/>
  <c r="S48" i="1"/>
  <c r="S703" i="1"/>
  <c r="S523" i="1"/>
  <c r="S267" i="1"/>
  <c r="S144" i="1"/>
  <c r="S975" i="1"/>
  <c r="S100" i="1"/>
  <c r="S423" i="1"/>
  <c r="W423" i="1" s="1"/>
  <c r="S618" i="1"/>
  <c r="S251" i="1"/>
  <c r="S677" i="1"/>
  <c r="S364" i="1"/>
  <c r="S891" i="1"/>
  <c r="S517" i="1"/>
  <c r="S868" i="1"/>
  <c r="S579" i="1"/>
  <c r="W579" i="1" s="1"/>
  <c r="S203" i="1"/>
  <c r="S163" i="1"/>
  <c r="S993" i="1"/>
  <c r="S691" i="1"/>
  <c r="S601" i="1"/>
  <c r="S187" i="1"/>
  <c r="S545" i="1"/>
  <c r="S928" i="1"/>
  <c r="S717" i="1"/>
  <c r="S716" i="1"/>
  <c r="S306" i="1"/>
  <c r="S51" i="1"/>
  <c r="S803" i="1"/>
  <c r="S184" i="1"/>
  <c r="S427" i="1"/>
  <c r="S255" i="1"/>
  <c r="S230" i="1"/>
  <c r="S762" i="1"/>
  <c r="S247" i="1"/>
  <c r="S384" i="1"/>
  <c r="S354" i="1"/>
  <c r="S99" i="1"/>
  <c r="S27" i="1"/>
  <c r="S707" i="1"/>
  <c r="S76" i="1"/>
  <c r="S824" i="1"/>
  <c r="S46" i="1"/>
  <c r="S96" i="1"/>
  <c r="S874" i="1"/>
  <c r="S446" i="1"/>
  <c r="S398" i="1"/>
  <c r="S819" i="1"/>
  <c r="S473" i="1"/>
  <c r="S347" i="1"/>
  <c r="S130" i="1"/>
  <c r="S699" i="1"/>
  <c r="S607" i="1"/>
  <c r="S134" i="1"/>
  <c r="S616" i="1"/>
  <c r="S540" i="1"/>
  <c r="S512" i="1"/>
  <c r="S942" i="1"/>
  <c r="S550" i="1"/>
  <c r="S772" i="1"/>
  <c r="S295" i="1"/>
  <c r="S119" i="1"/>
  <c r="S875" i="1"/>
  <c r="S325" i="1"/>
  <c r="S454" i="1"/>
  <c r="S682" i="1"/>
  <c r="S625" i="1"/>
  <c r="S154" i="1"/>
  <c r="S467" i="1"/>
  <c r="S905" i="1"/>
  <c r="S411" i="1"/>
  <c r="S738" i="1"/>
  <c r="S164" i="1"/>
  <c r="S978" i="1"/>
  <c r="S735" i="1"/>
  <c r="S381" i="1"/>
  <c r="S178" i="1"/>
  <c r="S724" i="1"/>
  <c r="S222" i="1"/>
  <c r="S551" i="1"/>
  <c r="S182" i="1"/>
  <c r="S818" i="1"/>
  <c r="S582" i="1"/>
  <c r="S29" i="1"/>
  <c r="S345" i="1"/>
  <c r="S954" i="1"/>
  <c r="S148" i="1"/>
  <c r="S10" i="1"/>
  <c r="S266" i="1"/>
  <c r="S39" i="1"/>
  <c r="S59" i="1"/>
  <c r="M59" i="1"/>
  <c r="R59" i="1" s="1"/>
  <c r="M494" i="1"/>
  <c r="M960" i="1"/>
  <c r="M110" i="1"/>
  <c r="M174" i="1"/>
  <c r="M764" i="1"/>
  <c r="M124" i="1"/>
  <c r="M636" i="1"/>
  <c r="M431" i="1"/>
  <c r="M140" i="1"/>
  <c r="M671" i="1"/>
  <c r="P671" i="1" s="1"/>
  <c r="M143" i="1"/>
  <c r="M141" i="1"/>
  <c r="M632" i="1"/>
  <c r="M249" i="1"/>
  <c r="M274" i="1"/>
  <c r="M513" i="1"/>
  <c r="M937" i="1"/>
  <c r="M25" i="1"/>
  <c r="M264" i="1"/>
  <c r="M980" i="1"/>
  <c r="M294" i="1"/>
  <c r="M899" i="1"/>
  <c r="M639" i="1"/>
  <c r="M947" i="1"/>
  <c r="M689" i="1"/>
  <c r="M37" i="1"/>
  <c r="P37" i="1" s="1"/>
  <c r="M82" i="1"/>
  <c r="M979" i="1"/>
  <c r="M882" i="1"/>
  <c r="M798" i="1"/>
  <c r="M604" i="1"/>
  <c r="M303" i="1"/>
  <c r="M888" i="1"/>
  <c r="M809" i="1"/>
  <c r="M974" i="1"/>
  <c r="M444" i="1"/>
  <c r="M776" i="1"/>
  <c r="M581" i="1"/>
  <c r="M242" i="1"/>
  <c r="M793" i="1"/>
  <c r="M698" i="1"/>
  <c r="M525" i="1"/>
  <c r="P525" i="1" s="1"/>
  <c r="M945" i="1"/>
  <c r="M510" i="1"/>
  <c r="M229" i="1"/>
  <c r="M617" i="1"/>
  <c r="M500" i="1"/>
  <c r="M857" i="1"/>
  <c r="M753" i="1"/>
  <c r="M68" i="1"/>
  <c r="M362" i="1"/>
  <c r="M165" i="1"/>
  <c r="M794" i="1"/>
  <c r="M136" i="1"/>
  <c r="M737" i="1"/>
  <c r="M774" i="1"/>
  <c r="M572" i="1"/>
  <c r="M564" i="1"/>
  <c r="P564" i="1" s="1"/>
  <c r="M499" i="1"/>
  <c r="M948" i="1"/>
  <c r="M422" i="1"/>
  <c r="M531" i="1"/>
  <c r="M113" i="1"/>
  <c r="M92" i="1"/>
  <c r="M712" i="1"/>
  <c r="M93" i="1"/>
  <c r="M927" i="1"/>
  <c r="M700" i="1"/>
  <c r="M12" i="1"/>
  <c r="M976" i="1"/>
  <c r="M711" i="1"/>
  <c r="M437" i="1"/>
  <c r="M489" i="1"/>
  <c r="M621" i="1"/>
  <c r="P621" i="1" s="1"/>
  <c r="M816" i="1"/>
  <c r="M331" i="1"/>
  <c r="M227" i="1"/>
  <c r="M640" i="1"/>
  <c r="M261" i="1"/>
  <c r="M477" i="1"/>
  <c r="M829" i="1"/>
  <c r="M472" i="1"/>
  <c r="M310" i="1"/>
  <c r="M855" i="1"/>
  <c r="M656" i="1"/>
  <c r="M757" i="1"/>
  <c r="M419" i="1"/>
  <c r="M648" i="1"/>
  <c r="M597" i="1"/>
  <c r="M181" i="1"/>
  <c r="P181" i="1" s="1"/>
  <c r="M356" i="1"/>
  <c r="M837" i="1"/>
  <c r="M38" i="1"/>
  <c r="M573" i="1"/>
  <c r="M463" i="1"/>
  <c r="M918" i="1"/>
  <c r="M486" i="1"/>
  <c r="M300" i="1"/>
  <c r="M763" i="1"/>
  <c r="M73" i="1"/>
  <c r="M459" i="1"/>
  <c r="M612" i="1"/>
  <c r="M244" i="1"/>
  <c r="M971" i="1"/>
  <c r="M742" i="1"/>
  <c r="M620" i="1"/>
  <c r="P620" i="1" s="1"/>
  <c r="M605" i="1"/>
  <c r="M502" i="1"/>
  <c r="M125" i="1"/>
  <c r="M346" i="1"/>
  <c r="M907" i="1"/>
  <c r="M646" i="1"/>
  <c r="M590" i="1"/>
  <c r="M528" i="1"/>
  <c r="M371" i="1"/>
  <c r="M162" i="1"/>
  <c r="M654" i="1"/>
  <c r="M685" i="1"/>
  <c r="M659" i="1"/>
  <c r="M931" i="1"/>
  <c r="M880" i="1"/>
  <c r="M339" i="1"/>
  <c r="P339" i="1" s="1"/>
  <c r="M385" i="1"/>
  <c r="M563" i="1"/>
  <c r="M680" i="1"/>
  <c r="M390" i="1"/>
  <c r="M307" i="1"/>
  <c r="M33" i="1"/>
  <c r="M47" i="1"/>
  <c r="M814" i="1"/>
  <c r="M992" i="1"/>
  <c r="M587" i="1"/>
  <c r="M638" i="1"/>
  <c r="M302" i="1"/>
  <c r="M177" i="1"/>
  <c r="M34" i="1"/>
  <c r="M521" i="1"/>
  <c r="M232" i="1"/>
  <c r="P232" i="1" s="1"/>
  <c r="M291" i="1"/>
  <c r="M688" i="1"/>
  <c r="M913" i="1"/>
  <c r="M661" i="1"/>
  <c r="M681" i="1"/>
  <c r="M799" i="1"/>
  <c r="M843" i="1"/>
  <c r="M21" i="1"/>
  <c r="M781" i="1"/>
  <c r="M810" i="1"/>
  <c r="M720" i="1"/>
  <c r="M63" i="1"/>
  <c r="M340" i="1"/>
  <c r="M870" i="1"/>
  <c r="M405" i="1"/>
  <c r="M383" i="1"/>
  <c r="P383" i="1" s="1"/>
  <c r="M341" i="1"/>
  <c r="M30" i="1"/>
  <c r="M108" i="1"/>
  <c r="M534" i="1"/>
  <c r="M1000" i="1"/>
  <c r="M773" i="1"/>
  <c r="M128" i="1"/>
  <c r="M714" i="1"/>
  <c r="M598" i="1"/>
  <c r="M990" i="1"/>
  <c r="M946" i="1"/>
  <c r="M817" i="1"/>
  <c r="M560" i="1"/>
  <c r="M334" i="1"/>
  <c r="M841" i="1"/>
  <c r="M399" i="1"/>
  <c r="P399" i="1" s="1"/>
  <c r="M115" i="1"/>
  <c r="M78" i="1"/>
  <c r="M952" i="1"/>
  <c r="M439" i="1"/>
  <c r="M393" i="1"/>
  <c r="M318" i="1"/>
  <c r="M865" i="1"/>
  <c r="M160" i="1"/>
  <c r="M879" i="1"/>
  <c r="M897" i="1"/>
  <c r="M201" i="1"/>
  <c r="M847" i="1"/>
  <c r="M120" i="1"/>
  <c r="M608" i="1"/>
  <c r="M79" i="1"/>
  <c r="M285" i="1"/>
  <c r="P285" i="1" s="1"/>
  <c r="M904" i="1"/>
  <c r="M195" i="1"/>
  <c r="M57" i="1"/>
  <c r="M101" i="1"/>
  <c r="M197" i="1"/>
  <c r="M254" i="1"/>
  <c r="M149" i="1"/>
  <c r="M751" i="1"/>
  <c r="M827" i="1"/>
  <c r="M194" i="1"/>
  <c r="M895" i="1"/>
  <c r="M265" i="1"/>
  <c r="M81" i="1"/>
  <c r="M60" i="1"/>
  <c r="M535" i="1"/>
  <c r="M17" i="1"/>
  <c r="P17" i="1" s="1"/>
  <c r="M986" i="1"/>
  <c r="M270" i="1"/>
  <c r="M487" i="1"/>
  <c r="M23" i="1"/>
  <c r="M468" i="1"/>
  <c r="M1001" i="1"/>
  <c r="M436" i="1"/>
  <c r="M224" i="1"/>
  <c r="P224" i="1" s="1"/>
  <c r="M308" i="1"/>
  <c r="M778" i="1"/>
  <c r="M941" i="1"/>
  <c r="M497" i="1"/>
  <c r="M358" i="1"/>
  <c r="M973" i="1"/>
  <c r="M335" i="1"/>
  <c r="M701" i="1"/>
  <c r="M871" i="1"/>
  <c r="M189" i="1"/>
  <c r="M327" i="1"/>
  <c r="M649" i="1"/>
  <c r="M284" i="1"/>
  <c r="M884" i="1"/>
  <c r="M916" i="1"/>
  <c r="M577" i="1"/>
  <c r="P577" i="1" s="1"/>
  <c r="M906" i="1"/>
  <c r="M984" i="1"/>
  <c r="M939" i="1"/>
  <c r="M553" i="1"/>
  <c r="M9" i="1"/>
  <c r="M591" i="1"/>
  <c r="M619" i="1"/>
  <c r="M761" i="1"/>
  <c r="M202" i="1"/>
  <c r="M253" i="1"/>
  <c r="M808" i="1"/>
  <c r="M548" i="1"/>
  <c r="M94" i="1"/>
  <c r="M850" i="1"/>
  <c r="M994" i="1"/>
  <c r="M785" i="1"/>
  <c r="M541" i="1"/>
  <c r="M443" i="1"/>
  <c r="M574" i="1"/>
  <c r="M641" i="1"/>
  <c r="M834" i="1"/>
  <c r="M721" i="1"/>
  <c r="M908" i="1"/>
  <c r="M71" i="1"/>
  <c r="P71" i="1" s="1"/>
  <c r="M158" i="1"/>
  <c r="M471" i="1"/>
  <c r="M328" i="1"/>
  <c r="M642" i="1"/>
  <c r="M932" i="1"/>
  <c r="M107" i="1"/>
  <c r="M702" i="1"/>
  <c r="M660" i="1"/>
  <c r="M524" i="1"/>
  <c r="M725" i="1"/>
  <c r="M278" i="1"/>
  <c r="M514" i="1"/>
  <c r="M575" i="1"/>
  <c r="M881" i="1"/>
  <c r="M657" i="1"/>
  <c r="M315" i="1"/>
  <c r="P315" i="1" s="1"/>
  <c r="M909" i="1"/>
  <c r="M501" i="1"/>
  <c r="M603" i="1"/>
  <c r="M52" i="1"/>
  <c r="M432" i="1"/>
  <c r="M889" i="1"/>
  <c r="M770" i="1"/>
  <c r="M87" i="1"/>
  <c r="P87" i="1" s="1"/>
  <c r="M624" i="1"/>
  <c r="M129" i="1"/>
  <c r="M447" i="1"/>
  <c r="M565" i="1"/>
  <c r="M775" i="1"/>
  <c r="M557" i="1"/>
  <c r="M370" i="1"/>
  <c r="M787" i="1"/>
  <c r="M192" i="1"/>
  <c r="M239" i="1"/>
  <c r="M458" i="1"/>
  <c r="M40" i="1"/>
  <c r="M728" i="1"/>
  <c r="M131" i="1"/>
  <c r="M453" i="1"/>
  <c r="M375" i="1"/>
  <c r="P375" i="1" s="1"/>
  <c r="M518" i="1"/>
  <c r="P518" i="1" s="1"/>
  <c r="M168" i="1"/>
  <c r="M8" i="1"/>
  <c r="M440" i="1"/>
  <c r="M408" i="1"/>
  <c r="M138" i="1"/>
  <c r="M161" i="1"/>
  <c r="M599" i="1"/>
  <c r="M102" i="1"/>
  <c r="M65" i="1"/>
  <c r="M466" i="1"/>
  <c r="M271" i="1"/>
  <c r="M97" i="1"/>
  <c r="M536" i="1"/>
  <c r="M570" i="1"/>
  <c r="M146" i="1"/>
  <c r="M856" i="1"/>
  <c r="M321" i="1"/>
  <c r="M4" i="1"/>
  <c r="M183" i="1"/>
  <c r="M729" i="1"/>
  <c r="M900" i="1"/>
  <c r="M538" i="1"/>
  <c r="M495" i="1"/>
  <c r="P495" i="1" s="1"/>
  <c r="M228" i="1"/>
  <c r="M233" i="1"/>
  <c r="P233" i="1" s="1"/>
  <c r="M150" i="1"/>
  <c r="M133" i="1"/>
  <c r="M18" i="1"/>
  <c r="M279" i="1"/>
  <c r="M379" i="1"/>
  <c r="M970" i="1"/>
  <c r="M210" i="1"/>
  <c r="M750" i="1"/>
  <c r="M147" i="1"/>
  <c r="M166" i="1"/>
  <c r="M88" i="1"/>
  <c r="M956" i="1"/>
  <c r="M430" i="1"/>
  <c r="M859" i="1"/>
  <c r="P859" i="1" s="1"/>
  <c r="M589" i="1"/>
  <c r="M839" i="1"/>
  <c r="M813" i="1"/>
  <c r="M915" i="1"/>
  <c r="M997" i="1"/>
  <c r="M268" i="1"/>
  <c r="M950" i="1"/>
  <c r="M919" i="1"/>
  <c r="P919" i="1" s="1"/>
  <c r="M44" i="1"/>
  <c r="M252" i="1"/>
  <c r="M317" i="1"/>
  <c r="P317" i="1" s="1"/>
  <c r="M257" i="1"/>
  <c r="M214" i="1"/>
  <c r="M416" i="1"/>
  <c r="M360" i="1"/>
  <c r="M190" i="1"/>
  <c r="M461" i="1"/>
  <c r="M421" i="1"/>
  <c r="M392" i="1"/>
  <c r="M72" i="1"/>
  <c r="M930" i="1"/>
  <c r="M91" i="1"/>
  <c r="M858" i="1"/>
  <c r="M713" i="1"/>
  <c r="P713" i="1" s="1"/>
  <c r="M425" i="1"/>
  <c r="M220" i="1"/>
  <c r="M547" i="1"/>
  <c r="M234" i="1"/>
  <c r="M626" i="1"/>
  <c r="M903" i="1"/>
  <c r="M687" i="1"/>
  <c r="M615" i="1"/>
  <c r="M670" i="1"/>
  <c r="M462" i="1"/>
  <c r="M508" i="1"/>
  <c r="M526" i="1"/>
  <c r="M241" i="1"/>
  <c r="P241" i="1" s="1"/>
  <c r="M673" i="1"/>
  <c r="M686" i="1"/>
  <c r="M964" i="1"/>
  <c r="M403" i="1"/>
  <c r="M460" i="1"/>
  <c r="M840" i="1"/>
  <c r="M372" i="1"/>
  <c r="M89" i="1"/>
  <c r="M593" i="1"/>
  <c r="M259" i="1"/>
  <c r="M387" i="1"/>
  <c r="P387" i="1" s="1"/>
  <c r="M167" i="1"/>
  <c r="M558" i="1"/>
  <c r="M678" i="1"/>
  <c r="M216" i="1"/>
  <c r="M727" i="1"/>
  <c r="M966" i="1"/>
  <c r="M866" i="1"/>
  <c r="M337" i="1"/>
  <c r="M313" i="1"/>
  <c r="M41" i="1"/>
  <c r="M934" i="1"/>
  <c r="M549" i="1"/>
  <c r="M262" i="1"/>
  <c r="M305" i="1"/>
  <c r="M911" i="1"/>
  <c r="M452" i="1"/>
  <c r="P452" i="1" s="1"/>
  <c r="M752" i="1"/>
  <c r="M883" i="1"/>
  <c r="M779" i="1"/>
  <c r="M515" i="1"/>
  <c r="M299" i="1"/>
  <c r="M61" i="1"/>
  <c r="M464" i="1"/>
  <c r="M170" i="1"/>
  <c r="P170" i="1" s="1"/>
  <c r="M412" i="1"/>
  <c r="M887" i="1"/>
  <c r="M250" i="1"/>
  <c r="M867" i="1"/>
  <c r="M592" i="1"/>
  <c r="M806" i="1"/>
  <c r="M338" i="1"/>
  <c r="M433" i="1"/>
  <c r="M768" i="1"/>
  <c r="M537" i="1"/>
  <c r="M435" i="1"/>
  <c r="M400" i="1"/>
  <c r="M316" i="1"/>
  <c r="M336" i="1"/>
  <c r="M80" i="1"/>
  <c r="M367" i="1"/>
  <c r="P367" i="1" s="1"/>
  <c r="M965" i="1"/>
  <c r="P965" i="1" s="1"/>
  <c r="M658" i="1"/>
  <c r="M225" i="1"/>
  <c r="M791" i="1"/>
  <c r="M349" i="1"/>
  <c r="M121" i="1"/>
  <c r="M567" i="1"/>
  <c r="M519" i="1"/>
  <c r="M998" i="1"/>
  <c r="M304" i="1"/>
  <c r="M56" i="1"/>
  <c r="M191" i="1"/>
  <c r="M667" i="1"/>
  <c r="M176" i="1"/>
  <c r="M326" i="1"/>
  <c r="M5" i="1"/>
  <c r="M991" i="1"/>
  <c r="M483" i="1"/>
  <c r="M777" i="1"/>
  <c r="M780" i="1"/>
  <c r="M848" i="1"/>
  <c r="M958" i="1"/>
  <c r="M155" i="1"/>
  <c r="M683" i="1"/>
  <c r="P683" i="1" s="1"/>
  <c r="M26" i="1"/>
  <c r="M719" i="1"/>
  <c r="P719" i="1" s="1"/>
  <c r="M533" i="1"/>
  <c r="M152" i="1"/>
  <c r="M49" i="1"/>
  <c r="M288" i="1"/>
  <c r="M457" i="1"/>
  <c r="M66" i="1"/>
  <c r="M988" i="1"/>
  <c r="M114" i="1"/>
  <c r="M394" i="1"/>
  <c r="M106" i="1"/>
  <c r="M969" i="1"/>
  <c r="M987" i="1"/>
  <c r="M117" i="1"/>
  <c r="M860" i="1"/>
  <c r="P860" i="1" s="1"/>
  <c r="M142" i="1"/>
  <c r="M554" i="1"/>
  <c r="M957" i="1"/>
  <c r="M401" i="1"/>
  <c r="M981" i="1"/>
  <c r="M924" i="1"/>
  <c r="M644" i="1"/>
  <c r="M479" i="1"/>
  <c r="P479" i="1" s="1"/>
  <c r="M496" i="1"/>
  <c r="M105" i="1"/>
  <c r="M695" i="1"/>
  <c r="P695" i="1" s="1"/>
  <c r="M606" i="1"/>
  <c r="M583" i="1"/>
  <c r="M355" i="1"/>
  <c r="M664" i="1"/>
  <c r="M627" i="1"/>
  <c r="M758" i="1"/>
  <c r="M406" i="1"/>
  <c r="M198" i="1"/>
  <c r="M917" i="1"/>
  <c r="M552" i="1"/>
  <c r="M790" i="1"/>
  <c r="M414" i="1"/>
  <c r="M109" i="1"/>
  <c r="P109" i="1" s="1"/>
  <c r="M290" i="1"/>
  <c r="M852" i="1"/>
  <c r="M289" i="1"/>
  <c r="M122" i="1"/>
  <c r="M963" i="1"/>
  <c r="M676" i="1"/>
  <c r="M805" i="1"/>
  <c r="M556" i="1"/>
  <c r="M898" i="1"/>
  <c r="M55" i="1"/>
  <c r="M456" i="1"/>
  <c r="M559" i="1"/>
  <c r="M584" i="1"/>
  <c r="P584" i="1" s="1"/>
  <c r="M395" i="1"/>
  <c r="M237" i="1"/>
  <c r="M410" i="1"/>
  <c r="M368" i="1"/>
  <c r="M74" i="1"/>
  <c r="M353" i="1"/>
  <c r="M482" i="1"/>
  <c r="M844" i="1"/>
  <c r="M173" i="1"/>
  <c r="M287" i="1"/>
  <c r="M832" i="1"/>
  <c r="P832" i="1" s="1"/>
  <c r="M86" i="1"/>
  <c r="M996" i="1"/>
  <c r="M374" i="1"/>
  <c r="M769" i="1"/>
  <c r="M350" i="1"/>
  <c r="M802" i="1"/>
  <c r="M16" i="1"/>
  <c r="M45" i="1"/>
  <c r="M200" i="1"/>
  <c r="M332" i="1"/>
  <c r="M706" i="1"/>
  <c r="M208" i="1"/>
  <c r="M999" i="1"/>
  <c r="M450" i="1"/>
  <c r="M766" i="1"/>
  <c r="M260" i="1"/>
  <c r="P260" i="1" s="1"/>
  <c r="M465" i="1"/>
  <c r="M297" i="1"/>
  <c r="M84" i="1"/>
  <c r="M783" i="1"/>
  <c r="M404" i="1"/>
  <c r="M211" i="1"/>
  <c r="M118" i="1"/>
  <c r="M309" i="1"/>
  <c r="P309" i="1" s="1"/>
  <c r="M434" i="1"/>
  <c r="M507" i="1"/>
  <c r="M967" i="1"/>
  <c r="M286" i="1"/>
  <c r="M562" i="1"/>
  <c r="M820" i="1"/>
  <c r="M935" i="1"/>
  <c r="M352" i="1"/>
  <c r="M238" i="1"/>
  <c r="M674" i="1"/>
  <c r="M386" i="1"/>
  <c r="M272" i="1"/>
  <c r="M281" i="1"/>
  <c r="P281" i="1" s="1"/>
  <c r="M569" i="1"/>
  <c r="M397" i="1"/>
  <c r="M629" i="1"/>
  <c r="M481" i="1"/>
  <c r="M914" i="1"/>
  <c r="M851" i="1"/>
  <c r="M2" i="1"/>
  <c r="M389" i="1"/>
  <c r="M213" i="1"/>
  <c r="M380" i="1"/>
  <c r="M812" i="1"/>
  <c r="P812" i="1" s="1"/>
  <c r="M726" i="1"/>
  <c r="M672" i="1"/>
  <c r="M710" i="1"/>
  <c r="M704" i="1"/>
  <c r="M959" i="1"/>
  <c r="M836" i="1"/>
  <c r="M576" i="1"/>
  <c r="M240" i="1"/>
  <c r="P240" i="1" s="1"/>
  <c r="M614" i="1"/>
  <c r="M376" i="1"/>
  <c r="M951" i="1"/>
  <c r="P951" i="1" s="1"/>
  <c r="M221" i="1"/>
  <c r="M743" i="1"/>
  <c r="M926" i="1"/>
  <c r="M838" i="1"/>
  <c r="M854" i="1"/>
  <c r="M98" i="1"/>
  <c r="M24" i="1"/>
  <c r="M741" i="1"/>
  <c r="M566" i="1"/>
  <c r="M277" i="1"/>
  <c r="M235" i="1"/>
  <c r="M15" i="1"/>
  <c r="M296" i="1"/>
  <c r="M718" i="1"/>
  <c r="M878" i="1"/>
  <c r="M137" i="1"/>
  <c r="M204" i="1"/>
  <c r="M833" i="1"/>
  <c r="M940" i="1"/>
  <c r="M796" i="1"/>
  <c r="M448" i="1"/>
  <c r="P448" i="1" s="1"/>
  <c r="M226" i="1"/>
  <c r="P226" i="1" s="1"/>
  <c r="M361" i="1"/>
  <c r="M185" i="1"/>
  <c r="M156" i="1"/>
  <c r="M438" i="1"/>
  <c r="M357" i="1"/>
  <c r="M972" i="1"/>
  <c r="M359" i="1"/>
  <c r="P359" i="1" s="1"/>
  <c r="M921" i="1"/>
  <c r="M186" i="1"/>
  <c r="M929" i="1"/>
  <c r="M962" i="1"/>
  <c r="M343" i="1"/>
  <c r="M62" i="1"/>
  <c r="M730" i="1"/>
  <c r="M923" i="1"/>
  <c r="M675" i="1"/>
  <c r="M943" i="1"/>
  <c r="M588" i="1"/>
  <c r="M596" i="1"/>
  <c r="M983" i="1"/>
  <c r="P983" i="1" s="1"/>
  <c r="M622" i="1"/>
  <c r="M823" i="1"/>
  <c r="M876" i="1"/>
  <c r="M14" i="1"/>
  <c r="M723" i="1"/>
  <c r="M475" i="1"/>
  <c r="M846" i="1"/>
  <c r="M788" i="1"/>
  <c r="M732" i="1"/>
  <c r="M493" i="1"/>
  <c r="M420" i="1"/>
  <c r="P420" i="1" s="1"/>
  <c r="M413" i="1"/>
  <c r="M635" i="1"/>
  <c r="M845" i="1"/>
  <c r="M402" i="1"/>
  <c r="M949" i="1"/>
  <c r="M668" i="1"/>
  <c r="M172" i="1"/>
  <c r="M734" i="1"/>
  <c r="P734" i="1" s="1"/>
  <c r="M509" i="1"/>
  <c r="M527" i="1"/>
  <c r="M282" i="1"/>
  <c r="P282" i="1" s="1"/>
  <c r="M28" i="1"/>
  <c r="M901" i="1"/>
  <c r="M429" i="1"/>
  <c r="M151" i="1"/>
  <c r="M42" i="1"/>
  <c r="M985" i="1"/>
  <c r="M417" i="1"/>
  <c r="M199" i="1"/>
  <c r="M276" i="1"/>
  <c r="M426" i="1"/>
  <c r="M323" i="1"/>
  <c r="M811" i="1"/>
  <c r="M807" i="1"/>
  <c r="M825" i="1"/>
  <c r="M377" i="1"/>
  <c r="M407" i="1"/>
  <c r="M301" i="1"/>
  <c r="M112" i="1"/>
  <c r="P112" i="1" s="1"/>
  <c r="M35" i="1"/>
  <c r="M330" i="1"/>
  <c r="M77" i="1"/>
  <c r="M415" i="1"/>
  <c r="M822" i="1"/>
  <c r="M441" i="1"/>
  <c r="M861" i="1"/>
  <c r="M745" i="1"/>
  <c r="M322" i="1"/>
  <c r="P322" i="1" s="1"/>
  <c r="M246" i="1"/>
  <c r="M31" i="1"/>
  <c r="M324" i="1"/>
  <c r="M215" i="1"/>
  <c r="M311" i="1"/>
  <c r="M218" i="1"/>
  <c r="M243" i="1"/>
  <c r="M273" i="1"/>
  <c r="P273" i="1" s="1"/>
  <c r="M666" i="1"/>
  <c r="M3" i="1"/>
  <c r="P3" i="1" s="1"/>
  <c r="M746" i="1"/>
  <c r="M248" i="1"/>
  <c r="M886" i="1"/>
  <c r="M828" i="1"/>
  <c r="M955" i="1"/>
  <c r="M418" i="1"/>
  <c r="P418" i="1" s="1"/>
  <c r="M132" i="1"/>
  <c r="M50" i="1"/>
  <c r="P50" i="1" s="1"/>
  <c r="M815" i="1"/>
  <c r="M910" i="1"/>
  <c r="M126" i="1"/>
  <c r="M36" i="1"/>
  <c r="M490" i="1"/>
  <c r="M348" i="1"/>
  <c r="P348" i="1" s="1"/>
  <c r="M396" i="1"/>
  <c r="P396" i="1" s="1"/>
  <c r="M684" i="1"/>
  <c r="P684" i="1" s="1"/>
  <c r="M542" i="1"/>
  <c r="P542" i="1" s="1"/>
  <c r="M492" i="1"/>
  <c r="M342" i="1"/>
  <c r="M760" i="1"/>
  <c r="M504" i="1"/>
  <c r="M571" i="1"/>
  <c r="P571" i="1" s="1"/>
  <c r="M756" i="1"/>
  <c r="P756" i="1" s="1"/>
  <c r="M611" i="1"/>
  <c r="P611" i="1" s="1"/>
  <c r="M663" i="1"/>
  <c r="M135" i="1"/>
  <c r="M391" i="1"/>
  <c r="M217" i="1"/>
  <c r="M804" i="1"/>
  <c r="M369" i="1"/>
  <c r="P369" i="1" s="1"/>
  <c r="M977" i="1"/>
  <c r="P977" i="1" s="1"/>
  <c r="M872" i="1"/>
  <c r="P872" i="1" s="1"/>
  <c r="M171" i="1"/>
  <c r="P171" i="1" s="1"/>
  <c r="M64" i="1"/>
  <c r="M892" i="1"/>
  <c r="M205" i="1"/>
  <c r="M912" i="1"/>
  <c r="M792" i="1"/>
  <c r="P792" i="1" s="1"/>
  <c r="M378" i="1"/>
  <c r="P378" i="1" s="1"/>
  <c r="M961" i="1"/>
  <c r="P961" i="1" s="1"/>
  <c r="M755" i="1"/>
  <c r="M516" i="1"/>
  <c r="M821" i="1"/>
  <c r="M633" i="1"/>
  <c r="M139" i="1"/>
  <c r="M451" i="1"/>
  <c r="P451" i="1" s="1"/>
  <c r="M747" i="1"/>
  <c r="P747" i="1" s="1"/>
  <c r="M864" i="1"/>
  <c r="P864" i="1" s="1"/>
  <c r="M320" i="1"/>
  <c r="P320" i="1" s="1"/>
  <c r="M532" i="1"/>
  <c r="M692" i="1"/>
  <c r="M782" i="1"/>
  <c r="M748" i="1"/>
  <c r="M20" i="1"/>
  <c r="P20" i="1" s="1"/>
  <c r="M43" i="1"/>
  <c r="P43" i="1" s="1"/>
  <c r="M885" i="1"/>
  <c r="P885" i="1" s="1"/>
  <c r="M653" i="1"/>
  <c r="M786" i="1"/>
  <c r="M409" i="1"/>
  <c r="M32" i="1"/>
  <c r="M797" i="1"/>
  <c r="M111" i="1"/>
  <c r="P111" i="1" s="1"/>
  <c r="M694" i="1"/>
  <c r="P694" i="1" s="1"/>
  <c r="M849" i="1"/>
  <c r="P849" i="1" s="1"/>
  <c r="M13" i="1"/>
  <c r="P13" i="1" s="1"/>
  <c r="M319" i="1"/>
  <c r="M826" i="1"/>
  <c r="M631" i="1"/>
  <c r="M862" i="1"/>
  <c r="M11" i="1"/>
  <c r="P11" i="1" s="1"/>
  <c r="M613" i="1"/>
  <c r="P613" i="1" s="1"/>
  <c r="M269" i="1"/>
  <c r="P269" i="1" s="1"/>
  <c r="M245" i="1"/>
  <c r="M127" i="1"/>
  <c r="M478" i="1"/>
  <c r="M480" i="1"/>
  <c r="M103" i="1"/>
  <c r="M529" i="1"/>
  <c r="P529" i="1" s="1"/>
  <c r="M153" i="1"/>
  <c r="P153" i="1" s="1"/>
  <c r="M896" i="1"/>
  <c r="P896" i="1" s="1"/>
  <c r="M655" i="1"/>
  <c r="P655" i="1" s="1"/>
  <c r="M58" i="1"/>
  <c r="M789" i="1"/>
  <c r="M70" i="1"/>
  <c r="M609" i="1"/>
  <c r="M7" i="1"/>
  <c r="P7" i="1" s="1"/>
  <c r="M645" i="1"/>
  <c r="P645" i="1" s="1"/>
  <c r="M922" i="1"/>
  <c r="P922" i="1" s="1"/>
  <c r="M637" i="1"/>
  <c r="M485" i="1"/>
  <c r="M488" i="1"/>
  <c r="M853" i="1"/>
  <c r="M373" i="1"/>
  <c r="M258" i="1"/>
  <c r="P258" i="1" s="1"/>
  <c r="M539" i="1"/>
  <c r="P539" i="1" s="1"/>
  <c r="M600" i="1"/>
  <c r="P600" i="1" s="1"/>
  <c r="M696" i="1"/>
  <c r="P696" i="1" s="1"/>
  <c r="M476" i="1"/>
  <c r="M623" i="1"/>
  <c r="M256" i="1"/>
  <c r="M298" i="1"/>
  <c r="M651" i="1"/>
  <c r="P651" i="1" s="1"/>
  <c r="M333" i="1"/>
  <c r="P333" i="1" s="1"/>
  <c r="M634" i="1"/>
  <c r="P634" i="1" s="1"/>
  <c r="M6" i="1"/>
  <c r="M989" i="1"/>
  <c r="M893" i="1"/>
  <c r="M662" i="1"/>
  <c r="M223" i="1"/>
  <c r="M314" i="1"/>
  <c r="P314" i="1" s="1"/>
  <c r="M293" i="1"/>
  <c r="P293" i="1" s="1"/>
  <c r="M484" i="1"/>
  <c r="P484" i="1" s="1"/>
  <c r="M312" i="1"/>
  <c r="M665" i="1"/>
  <c r="M19" i="1"/>
  <c r="M669" i="1"/>
  <c r="M759" i="1"/>
  <c r="M944" i="1"/>
  <c r="P944" i="1" s="1"/>
  <c r="M740" i="1"/>
  <c r="P740" i="1" s="1"/>
  <c r="M505" i="1"/>
  <c r="P505" i="1" s="1"/>
  <c r="M263" i="1"/>
  <c r="M424" i="1"/>
  <c r="M212" i="1"/>
  <c r="M54" i="1"/>
  <c r="M85" i="1"/>
  <c r="M83" i="1"/>
  <c r="P83" i="1" s="1"/>
  <c r="M474" i="1"/>
  <c r="P474" i="1" s="1"/>
  <c r="M736" i="1"/>
  <c r="M159" i="1"/>
  <c r="P159" i="1" s="1"/>
  <c r="M180" i="1"/>
  <c r="M765" i="1"/>
  <c r="M595" i="1"/>
  <c r="M280" i="1"/>
  <c r="M75" i="1"/>
  <c r="P75" i="1" s="1"/>
  <c r="M546" i="1"/>
  <c r="P546" i="1" s="1"/>
  <c r="M722" i="1"/>
  <c r="M715" i="1"/>
  <c r="M561" i="1"/>
  <c r="P561" i="1" s="1"/>
  <c r="M236" i="1"/>
  <c r="M442" i="1"/>
  <c r="M449" i="1"/>
  <c r="M123" i="1"/>
  <c r="P123" i="1" s="1"/>
  <c r="M344" i="1"/>
  <c r="P344" i="1" s="1"/>
  <c r="M731" i="1"/>
  <c r="M292" i="1"/>
  <c r="M902" i="1"/>
  <c r="M585" i="1"/>
  <c r="M95" i="1"/>
  <c r="P95" i="1" s="1"/>
  <c r="M800" i="1"/>
  <c r="M543" i="1"/>
  <c r="P543" i="1" s="1"/>
  <c r="M890" i="1"/>
  <c r="P890" i="1" s="1"/>
  <c r="M445" i="1"/>
  <c r="M209" i="1"/>
  <c r="M506" i="1"/>
  <c r="M652" i="1"/>
  <c r="M894" i="1"/>
  <c r="M628" i="1"/>
  <c r="P628" i="1" s="1"/>
  <c r="M938" i="1"/>
  <c r="P938" i="1" s="1"/>
  <c r="M610" i="1"/>
  <c r="P610" i="1" s="1"/>
  <c r="M568" i="1"/>
  <c r="M544" i="1"/>
  <c r="M157" i="1"/>
  <c r="M231" i="1"/>
  <c r="M329" i="1"/>
  <c r="M953" i="1"/>
  <c r="M877" i="1"/>
  <c r="P877" i="1" s="1"/>
  <c r="M744" i="1"/>
  <c r="P744" i="1" s="1"/>
  <c r="M754" i="1"/>
  <c r="M283" i="1"/>
  <c r="M193" i="1"/>
  <c r="M831" i="1"/>
  <c r="M733" i="1"/>
  <c r="M767" i="1"/>
  <c r="M968" i="1"/>
  <c r="P968" i="1" s="1"/>
  <c r="M801" i="1"/>
  <c r="P801" i="1" s="1"/>
  <c r="M503" i="1"/>
  <c r="M207" i="1"/>
  <c r="M22" i="1"/>
  <c r="M920" i="1"/>
  <c r="M469" i="1"/>
  <c r="M647" i="1"/>
  <c r="M586" i="1"/>
  <c r="P586" i="1" s="1"/>
  <c r="M739" i="1"/>
  <c r="P739" i="1" s="1"/>
  <c r="M67" i="1"/>
  <c r="P67" i="1" s="1"/>
  <c r="M709" i="1"/>
  <c r="M116" i="1"/>
  <c r="M830" i="1"/>
  <c r="M995" i="1"/>
  <c r="M842" i="1"/>
  <c r="M555" i="1"/>
  <c r="P555" i="1" s="1"/>
  <c r="M679" i="1"/>
  <c r="P679" i="1" s="1"/>
  <c r="M104" i="1"/>
  <c r="M169" i="1"/>
  <c r="P169" i="1" s="1"/>
  <c r="M530" i="1"/>
  <c r="M795" i="1"/>
  <c r="M602" i="1"/>
  <c r="M491" i="1"/>
  <c r="M630" i="1"/>
  <c r="P630" i="1" s="1"/>
  <c r="M933" i="1"/>
  <c r="P933" i="1" s="1"/>
  <c r="M53" i="1"/>
  <c r="M650" i="1"/>
  <c r="M749" i="1"/>
  <c r="P749" i="1" s="1"/>
  <c r="M365" i="1"/>
  <c r="M175" i="1"/>
  <c r="M925" i="1"/>
  <c r="M643" i="1"/>
  <c r="P643" i="1" s="1"/>
  <c r="M873" i="1"/>
  <c r="P873" i="1" s="1"/>
  <c r="M869" i="1"/>
  <c r="M188" i="1"/>
  <c r="M196" i="1"/>
  <c r="M366" i="1"/>
  <c r="M90" i="1"/>
  <c r="P90" i="1" s="1"/>
  <c r="M470" i="1"/>
  <c r="M936" i="1"/>
  <c r="P936" i="1" s="1"/>
  <c r="M275" i="1"/>
  <c r="P275" i="1" s="1"/>
  <c r="M455" i="1"/>
  <c r="M594" i="1"/>
  <c r="M382" i="1"/>
  <c r="M522" i="1"/>
  <c r="M351" i="1"/>
  <c r="M179" i="1"/>
  <c r="P179" i="1" s="1"/>
  <c r="M705" i="1"/>
  <c r="P705" i="1" s="1"/>
  <c r="M697" i="1"/>
  <c r="P697" i="1" s="1"/>
  <c r="M982" i="1"/>
  <c r="M578" i="1"/>
  <c r="M708" i="1"/>
  <c r="M784" i="1"/>
  <c r="M511" i="1"/>
  <c r="M363" i="1"/>
  <c r="M835" i="1"/>
  <c r="P835" i="1" s="1"/>
  <c r="M206" i="1"/>
  <c r="P206" i="1" s="1"/>
  <c r="M388" i="1"/>
  <c r="M580" i="1"/>
  <c r="M69" i="1"/>
  <c r="M693" i="1"/>
  <c r="M498" i="1"/>
  <c r="M428" i="1"/>
  <c r="M145" i="1"/>
  <c r="P145" i="1" s="1"/>
  <c r="M771" i="1"/>
  <c r="P771" i="1" s="1"/>
  <c r="M690" i="1"/>
  <c r="M219" i="1"/>
  <c r="M863" i="1"/>
  <c r="M520" i="1"/>
  <c r="M48" i="1"/>
  <c r="M703" i="1"/>
  <c r="M523" i="1"/>
  <c r="P523" i="1" s="1"/>
  <c r="M267" i="1"/>
  <c r="P267" i="1" s="1"/>
  <c r="M144" i="1"/>
  <c r="P144" i="1" s="1"/>
  <c r="M975" i="1"/>
  <c r="M100" i="1"/>
  <c r="M423" i="1"/>
  <c r="M618" i="1"/>
  <c r="M251" i="1"/>
  <c r="M677" i="1"/>
  <c r="P677" i="1" s="1"/>
  <c r="M364" i="1"/>
  <c r="P364" i="1" s="1"/>
  <c r="M891" i="1"/>
  <c r="M517" i="1"/>
  <c r="P517" i="1" s="1"/>
  <c r="M868" i="1"/>
  <c r="M579" i="1"/>
  <c r="M203" i="1"/>
  <c r="M163" i="1"/>
  <c r="M993" i="1"/>
  <c r="P993" i="1" s="1"/>
  <c r="M691" i="1"/>
  <c r="P691" i="1" s="1"/>
  <c r="M601" i="1"/>
  <c r="M187" i="1"/>
  <c r="M545" i="1"/>
  <c r="P545" i="1" s="1"/>
  <c r="M928" i="1"/>
  <c r="M717" i="1"/>
  <c r="M716" i="1"/>
  <c r="M306" i="1"/>
  <c r="P306" i="1" s="1"/>
  <c r="M51" i="1"/>
  <c r="P51" i="1" s="1"/>
  <c r="M803" i="1"/>
  <c r="M184" i="1"/>
  <c r="M427" i="1"/>
  <c r="P427" i="1" s="1"/>
  <c r="M255" i="1"/>
  <c r="M230" i="1"/>
  <c r="M762" i="1"/>
  <c r="M247" i="1"/>
  <c r="P247" i="1" s="1"/>
  <c r="M384" i="1"/>
  <c r="P384" i="1" s="1"/>
  <c r="M354" i="1"/>
  <c r="M99" i="1"/>
  <c r="M27" i="1"/>
  <c r="P27" i="1" s="1"/>
  <c r="M707" i="1"/>
  <c r="M76" i="1"/>
  <c r="M824" i="1"/>
  <c r="M46" i="1"/>
  <c r="P46" i="1" s="1"/>
  <c r="M96" i="1"/>
  <c r="P96" i="1" s="1"/>
  <c r="M874" i="1"/>
  <c r="M446" i="1"/>
  <c r="M398" i="1"/>
  <c r="P398" i="1" s="1"/>
  <c r="M819" i="1"/>
  <c r="M473" i="1"/>
  <c r="M347" i="1"/>
  <c r="M130" i="1"/>
  <c r="P130" i="1" s="1"/>
  <c r="M699" i="1"/>
  <c r="M607" i="1"/>
  <c r="M134" i="1"/>
  <c r="M616" i="1"/>
  <c r="P616" i="1" s="1"/>
  <c r="M540" i="1"/>
  <c r="M512" i="1"/>
  <c r="M942" i="1"/>
  <c r="M550" i="1"/>
  <c r="P550" i="1" s="1"/>
  <c r="M772" i="1"/>
  <c r="M295" i="1"/>
  <c r="M119" i="1"/>
  <c r="M875" i="1"/>
  <c r="P875" i="1" s="1"/>
  <c r="M325" i="1"/>
  <c r="M454" i="1"/>
  <c r="M682" i="1"/>
  <c r="M625" i="1"/>
  <c r="P625" i="1" s="1"/>
  <c r="M154" i="1"/>
  <c r="M467" i="1"/>
  <c r="M905" i="1"/>
  <c r="M411" i="1"/>
  <c r="P411" i="1" s="1"/>
  <c r="M738" i="1"/>
  <c r="M164" i="1"/>
  <c r="M978" i="1"/>
  <c r="M735" i="1"/>
  <c r="P735" i="1" s="1"/>
  <c r="M381" i="1"/>
  <c r="M178" i="1"/>
  <c r="M724" i="1"/>
  <c r="M222" i="1"/>
  <c r="P222" i="1" s="1"/>
  <c r="M551" i="1"/>
  <c r="M182" i="1"/>
  <c r="M818" i="1"/>
  <c r="M582" i="1"/>
  <c r="P582" i="1" s="1"/>
  <c r="M29" i="1"/>
  <c r="M345" i="1"/>
  <c r="M954" i="1"/>
  <c r="M148" i="1"/>
  <c r="P148" i="1" s="1"/>
  <c r="M10" i="1"/>
  <c r="M266" i="1"/>
  <c r="M39" i="1"/>
  <c r="AD59" i="1"/>
  <c r="AD494" i="1"/>
  <c r="AD960" i="1"/>
  <c r="AD110" i="1"/>
  <c r="AD174" i="1"/>
  <c r="AD764" i="1"/>
  <c r="AD124" i="1"/>
  <c r="AD636" i="1"/>
  <c r="AD431" i="1"/>
  <c r="AD140" i="1"/>
  <c r="AD671" i="1"/>
  <c r="AD143" i="1"/>
  <c r="AD141" i="1"/>
  <c r="AD632" i="1"/>
  <c r="AD249" i="1"/>
  <c r="AD274" i="1"/>
  <c r="AD513" i="1"/>
  <c r="AD937" i="1"/>
  <c r="AD25" i="1"/>
  <c r="AD264" i="1"/>
  <c r="AD980" i="1"/>
  <c r="AD294" i="1"/>
  <c r="AD899" i="1"/>
  <c r="AD639" i="1"/>
  <c r="AD947" i="1"/>
  <c r="AD689" i="1"/>
  <c r="AD37" i="1"/>
  <c r="AD82" i="1"/>
  <c r="AD979" i="1"/>
  <c r="AD882" i="1"/>
  <c r="AD798" i="1"/>
  <c r="AD604" i="1"/>
  <c r="AD303" i="1"/>
  <c r="AD888" i="1"/>
  <c r="AD809" i="1"/>
  <c r="AD974" i="1"/>
  <c r="AD444" i="1"/>
  <c r="AD776" i="1"/>
  <c r="AD581" i="1"/>
  <c r="AD242" i="1"/>
  <c r="AD793" i="1"/>
  <c r="AD698" i="1"/>
  <c r="AD525" i="1"/>
  <c r="AD945" i="1"/>
  <c r="AD510" i="1"/>
  <c r="AD229" i="1"/>
  <c r="AD617" i="1"/>
  <c r="AD500" i="1"/>
  <c r="AD857" i="1"/>
  <c r="AD753" i="1"/>
  <c r="AD68" i="1"/>
  <c r="AD362" i="1"/>
  <c r="AD165" i="1"/>
  <c r="AD794" i="1"/>
  <c r="AD136" i="1"/>
  <c r="AD737" i="1"/>
  <c r="AD774" i="1"/>
  <c r="AD572" i="1"/>
  <c r="AD564" i="1"/>
  <c r="AD499" i="1"/>
  <c r="AD948" i="1"/>
  <c r="AD422" i="1"/>
  <c r="AD531" i="1"/>
  <c r="AD113" i="1"/>
  <c r="AD92" i="1"/>
  <c r="AD712" i="1"/>
  <c r="AD93" i="1"/>
  <c r="AD927" i="1"/>
  <c r="AD700" i="1"/>
  <c r="AD12" i="1"/>
  <c r="AD976" i="1"/>
  <c r="AD711" i="1"/>
  <c r="AD437" i="1"/>
  <c r="AD489" i="1"/>
  <c r="AD621" i="1"/>
  <c r="AD816" i="1"/>
  <c r="AD331" i="1"/>
  <c r="AD227" i="1"/>
  <c r="AD640" i="1"/>
  <c r="AD261" i="1"/>
  <c r="AD477" i="1"/>
  <c r="AD829" i="1"/>
  <c r="AD472" i="1"/>
  <c r="AD310" i="1"/>
  <c r="AD855" i="1"/>
  <c r="AD656" i="1"/>
  <c r="AD757" i="1"/>
  <c r="AD419" i="1"/>
  <c r="AD648" i="1"/>
  <c r="AD597" i="1"/>
  <c r="AD181" i="1"/>
  <c r="AD356" i="1"/>
  <c r="AD837" i="1"/>
  <c r="AD38" i="1"/>
  <c r="AD573" i="1"/>
  <c r="AD463" i="1"/>
  <c r="AD918" i="1"/>
  <c r="AD486" i="1"/>
  <c r="AD300" i="1"/>
  <c r="AD763" i="1"/>
  <c r="AD73" i="1"/>
  <c r="AD459" i="1"/>
  <c r="AD612" i="1"/>
  <c r="AD244" i="1"/>
  <c r="AD971" i="1"/>
  <c r="AD742" i="1"/>
  <c r="AD620" i="1"/>
  <c r="AD605" i="1"/>
  <c r="AD502" i="1"/>
  <c r="AD125" i="1"/>
  <c r="AD346" i="1"/>
  <c r="AD907" i="1"/>
  <c r="AD646" i="1"/>
  <c r="AD590" i="1"/>
  <c r="AD528" i="1"/>
  <c r="AD371" i="1"/>
  <c r="AD162" i="1"/>
  <c r="AD654" i="1"/>
  <c r="AD685" i="1"/>
  <c r="AD659" i="1"/>
  <c r="AD931" i="1"/>
  <c r="AD880" i="1"/>
  <c r="AD339" i="1"/>
  <c r="AD385" i="1"/>
  <c r="AD563" i="1"/>
  <c r="AD680" i="1"/>
  <c r="AD390" i="1"/>
  <c r="AD307" i="1"/>
  <c r="AD33" i="1"/>
  <c r="AD47" i="1"/>
  <c r="AD814" i="1"/>
  <c r="AD992" i="1"/>
  <c r="AD587" i="1"/>
  <c r="AD638" i="1"/>
  <c r="AD302" i="1"/>
  <c r="AD177" i="1"/>
  <c r="AD34" i="1"/>
  <c r="AD521" i="1"/>
  <c r="AD232" i="1"/>
  <c r="AD291" i="1"/>
  <c r="AD688" i="1"/>
  <c r="AD913" i="1"/>
  <c r="AD661" i="1"/>
  <c r="AD681" i="1"/>
  <c r="AD799" i="1"/>
  <c r="AD843" i="1"/>
  <c r="AD21" i="1"/>
  <c r="AD781" i="1"/>
  <c r="AD810" i="1"/>
  <c r="AD720" i="1"/>
  <c r="AD63" i="1"/>
  <c r="AD340" i="1"/>
  <c r="AD870" i="1"/>
  <c r="AD405" i="1"/>
  <c r="AD383" i="1"/>
  <c r="AD341" i="1"/>
  <c r="AD30" i="1"/>
  <c r="AD108" i="1"/>
  <c r="AD534" i="1"/>
  <c r="AD1000" i="1"/>
  <c r="AD773" i="1"/>
  <c r="AD128" i="1"/>
  <c r="AD714" i="1"/>
  <c r="AD598" i="1"/>
  <c r="AD990" i="1"/>
  <c r="AD946" i="1"/>
  <c r="AD817" i="1"/>
  <c r="AD560" i="1"/>
  <c r="AD334" i="1"/>
  <c r="AD841" i="1"/>
  <c r="AD399" i="1"/>
  <c r="AD115" i="1"/>
  <c r="AD78" i="1"/>
  <c r="AD952" i="1"/>
  <c r="AD439" i="1"/>
  <c r="AD393" i="1"/>
  <c r="AD318" i="1"/>
  <c r="AD865" i="1"/>
  <c r="AD160" i="1"/>
  <c r="AD879" i="1"/>
  <c r="AD897" i="1"/>
  <c r="AD201" i="1"/>
  <c r="AD847" i="1"/>
  <c r="AD120" i="1"/>
  <c r="AD608" i="1"/>
  <c r="AD79" i="1"/>
  <c r="AD285" i="1"/>
  <c r="AD904" i="1"/>
  <c r="AD195" i="1"/>
  <c r="AD57" i="1"/>
  <c r="AD101" i="1"/>
  <c r="AD197" i="1"/>
  <c r="AD254" i="1"/>
  <c r="AD149" i="1"/>
  <c r="AD751" i="1"/>
  <c r="AD827" i="1"/>
  <c r="AD194" i="1"/>
  <c r="AD895" i="1"/>
  <c r="AD265" i="1"/>
  <c r="AD81" i="1"/>
  <c r="AD60" i="1"/>
  <c r="AD535" i="1"/>
  <c r="AD17" i="1"/>
  <c r="AD986" i="1"/>
  <c r="AD270" i="1"/>
  <c r="AD487" i="1"/>
  <c r="AD23" i="1"/>
  <c r="AD468" i="1"/>
  <c r="AD1001" i="1"/>
  <c r="AD436" i="1"/>
  <c r="AD224" i="1"/>
  <c r="AD308" i="1"/>
  <c r="AD778" i="1"/>
  <c r="AD941" i="1"/>
  <c r="AD497" i="1"/>
  <c r="AD358" i="1"/>
  <c r="AD973" i="1"/>
  <c r="AD335" i="1"/>
  <c r="AD701" i="1"/>
  <c r="AD871" i="1"/>
  <c r="AD189" i="1"/>
  <c r="AD327" i="1"/>
  <c r="AD649" i="1"/>
  <c r="AD284" i="1"/>
  <c r="AD884" i="1"/>
  <c r="AD916" i="1"/>
  <c r="AD577" i="1"/>
  <c r="AD906" i="1"/>
  <c r="AD984" i="1"/>
  <c r="AD939" i="1"/>
  <c r="AD553" i="1"/>
  <c r="AD9" i="1"/>
  <c r="AD591" i="1"/>
  <c r="AD619" i="1"/>
  <c r="AD761" i="1"/>
  <c r="AD202" i="1"/>
  <c r="AD253" i="1"/>
  <c r="AD808" i="1"/>
  <c r="AD548" i="1"/>
  <c r="AD94" i="1"/>
  <c r="AD850" i="1"/>
  <c r="AD994" i="1"/>
  <c r="AD785" i="1"/>
  <c r="AD541" i="1"/>
  <c r="AD443" i="1"/>
  <c r="AD574" i="1"/>
  <c r="AD641" i="1"/>
  <c r="AD834" i="1"/>
  <c r="AD721" i="1"/>
  <c r="AD908" i="1"/>
  <c r="AD71" i="1"/>
  <c r="AD158" i="1"/>
  <c r="AD471" i="1"/>
  <c r="AD328" i="1"/>
  <c r="AD642" i="1"/>
  <c r="AD932" i="1"/>
  <c r="AD107" i="1"/>
  <c r="AD702" i="1"/>
  <c r="AD660" i="1"/>
  <c r="AD524" i="1"/>
  <c r="AD725" i="1"/>
  <c r="AD278" i="1"/>
  <c r="AD514" i="1"/>
  <c r="AD575" i="1"/>
  <c r="AD881" i="1"/>
  <c r="AD657" i="1"/>
  <c r="AD315" i="1"/>
  <c r="AD909" i="1"/>
  <c r="AD501" i="1"/>
  <c r="AD603" i="1"/>
  <c r="AD52" i="1"/>
  <c r="AD432" i="1"/>
  <c r="AD889" i="1"/>
  <c r="AD770" i="1"/>
  <c r="AD87" i="1"/>
  <c r="AD624" i="1"/>
  <c r="AD129" i="1"/>
  <c r="AD447" i="1"/>
  <c r="AD565" i="1"/>
  <c r="AD775" i="1"/>
  <c r="AD557" i="1"/>
  <c r="AD370" i="1"/>
  <c r="AD787" i="1"/>
  <c r="AD192" i="1"/>
  <c r="AD239" i="1"/>
  <c r="AD458" i="1"/>
  <c r="AD40" i="1"/>
  <c r="AD728" i="1"/>
  <c r="AD131" i="1"/>
  <c r="AD453" i="1"/>
  <c r="AD375" i="1"/>
  <c r="AD518" i="1"/>
  <c r="AD168" i="1"/>
  <c r="AD8" i="1"/>
  <c r="AD440" i="1"/>
  <c r="AD408" i="1"/>
  <c r="AD138" i="1"/>
  <c r="AD161" i="1"/>
  <c r="AD599" i="1"/>
  <c r="AD102" i="1"/>
  <c r="AD65" i="1"/>
  <c r="AD466" i="1"/>
  <c r="AD271" i="1"/>
  <c r="AD97" i="1"/>
  <c r="AD536" i="1"/>
  <c r="AD570" i="1"/>
  <c r="AD146" i="1"/>
  <c r="AD856" i="1"/>
  <c r="AD321" i="1"/>
  <c r="AD4" i="1"/>
  <c r="AD183" i="1"/>
  <c r="AD729" i="1"/>
  <c r="AD900" i="1"/>
  <c r="AD538" i="1"/>
  <c r="AD495" i="1"/>
  <c r="AD228" i="1"/>
  <c r="AD233" i="1"/>
  <c r="AD150" i="1"/>
  <c r="AD133" i="1"/>
  <c r="AD18" i="1"/>
  <c r="AD279" i="1"/>
  <c r="AD379" i="1"/>
  <c r="AD970" i="1"/>
  <c r="AD210" i="1"/>
  <c r="AD750" i="1"/>
  <c r="AD147" i="1"/>
  <c r="AD166" i="1"/>
  <c r="AD88" i="1"/>
  <c r="AD956" i="1"/>
  <c r="AD430" i="1"/>
  <c r="AD859" i="1"/>
  <c r="AD589" i="1"/>
  <c r="AD839" i="1"/>
  <c r="AD813" i="1"/>
  <c r="AD915" i="1"/>
  <c r="AD997" i="1"/>
  <c r="AD268" i="1"/>
  <c r="AD950" i="1"/>
  <c r="AD919" i="1"/>
  <c r="AD44" i="1"/>
  <c r="AD252" i="1"/>
  <c r="AD317" i="1"/>
  <c r="AD257" i="1"/>
  <c r="AD214" i="1"/>
  <c r="AD416" i="1"/>
  <c r="AD360" i="1"/>
  <c r="AD190" i="1"/>
  <c r="AD461" i="1"/>
  <c r="AD421" i="1"/>
  <c r="AD392" i="1"/>
  <c r="AD72" i="1"/>
  <c r="AD930" i="1"/>
  <c r="AD91" i="1"/>
  <c r="AD858" i="1"/>
  <c r="AD713" i="1"/>
  <c r="AD425" i="1"/>
  <c r="AD220" i="1"/>
  <c r="AD547" i="1"/>
  <c r="AD234" i="1"/>
  <c r="AD626" i="1"/>
  <c r="AD903" i="1"/>
  <c r="AD687" i="1"/>
  <c r="AD615" i="1"/>
  <c r="AD670" i="1"/>
  <c r="AD462" i="1"/>
  <c r="AD508" i="1"/>
  <c r="AD526" i="1"/>
  <c r="AD241" i="1"/>
  <c r="AD673" i="1"/>
  <c r="AD686" i="1"/>
  <c r="AD964" i="1"/>
  <c r="AD403" i="1"/>
  <c r="AD460" i="1"/>
  <c r="AD840" i="1"/>
  <c r="AD372" i="1"/>
  <c r="AD89" i="1"/>
  <c r="AD593" i="1"/>
  <c r="AD259" i="1"/>
  <c r="AD387" i="1"/>
  <c r="AD167" i="1"/>
  <c r="AD558" i="1"/>
  <c r="AD678" i="1"/>
  <c r="AD216" i="1"/>
  <c r="AD727" i="1"/>
  <c r="AD966" i="1"/>
  <c r="AD866" i="1"/>
  <c r="AD337" i="1"/>
  <c r="AD313" i="1"/>
  <c r="AD41" i="1"/>
  <c r="AD934" i="1"/>
  <c r="AD549" i="1"/>
  <c r="AD262" i="1"/>
  <c r="AD305" i="1"/>
  <c r="AD911" i="1"/>
  <c r="AD452" i="1"/>
  <c r="AD752" i="1"/>
  <c r="AD883" i="1"/>
  <c r="AD779" i="1"/>
  <c r="AD515" i="1"/>
  <c r="AD299" i="1"/>
  <c r="AD61" i="1"/>
  <c r="AD464" i="1"/>
  <c r="AD170" i="1"/>
  <c r="AD412" i="1"/>
  <c r="AD887" i="1"/>
  <c r="AD250" i="1"/>
  <c r="AD867" i="1"/>
  <c r="AD592" i="1"/>
  <c r="AD806" i="1"/>
  <c r="AD338" i="1"/>
  <c r="AD433" i="1"/>
  <c r="AD768" i="1"/>
  <c r="AD537" i="1"/>
  <c r="AD435" i="1"/>
  <c r="AD400" i="1"/>
  <c r="AD316" i="1"/>
  <c r="AD336" i="1"/>
  <c r="AD80" i="1"/>
  <c r="AD367" i="1"/>
  <c r="AD965" i="1"/>
  <c r="AD658" i="1"/>
  <c r="AD225" i="1"/>
  <c r="AD791" i="1"/>
  <c r="AD349" i="1"/>
  <c r="AD121" i="1"/>
  <c r="AD567" i="1"/>
  <c r="AD519" i="1"/>
  <c r="AD998" i="1"/>
  <c r="AD304" i="1"/>
  <c r="AD56" i="1"/>
  <c r="AD191" i="1"/>
  <c r="AD667" i="1"/>
  <c r="AD176" i="1"/>
  <c r="AD326" i="1"/>
  <c r="AD5" i="1"/>
  <c r="AD991" i="1"/>
  <c r="AD483" i="1"/>
  <c r="AD777" i="1"/>
  <c r="AD780" i="1"/>
  <c r="AD848" i="1"/>
  <c r="AD958" i="1"/>
  <c r="AD155" i="1"/>
  <c r="AD683" i="1"/>
  <c r="AD26" i="1"/>
  <c r="AD719" i="1"/>
  <c r="AD533" i="1"/>
  <c r="AD152" i="1"/>
  <c r="AD49" i="1"/>
  <c r="AD288" i="1"/>
  <c r="AD457" i="1"/>
  <c r="AD66" i="1"/>
  <c r="AD988" i="1"/>
  <c r="AD114" i="1"/>
  <c r="AD394" i="1"/>
  <c r="AD106" i="1"/>
  <c r="AD969" i="1"/>
  <c r="AD987" i="1"/>
  <c r="AD117" i="1"/>
  <c r="AD860" i="1"/>
  <c r="AD142" i="1"/>
  <c r="AD554" i="1"/>
  <c r="AD957" i="1"/>
  <c r="AD401" i="1"/>
  <c r="AD981" i="1"/>
  <c r="AD924" i="1"/>
  <c r="AD644" i="1"/>
  <c r="AD479" i="1"/>
  <c r="AD496" i="1"/>
  <c r="AD105" i="1"/>
  <c r="AD695" i="1"/>
  <c r="AD606" i="1"/>
  <c r="AD583" i="1"/>
  <c r="AD355" i="1"/>
  <c r="AD664" i="1"/>
  <c r="AD627" i="1"/>
  <c r="AD758" i="1"/>
  <c r="AD406" i="1"/>
  <c r="AD198" i="1"/>
  <c r="AD917" i="1"/>
  <c r="AD552" i="1"/>
  <c r="AD790" i="1"/>
  <c r="AD414" i="1"/>
  <c r="AD109" i="1"/>
  <c r="AD290" i="1"/>
  <c r="AD852" i="1"/>
  <c r="AD289" i="1"/>
  <c r="AD122" i="1"/>
  <c r="AD963" i="1"/>
  <c r="AD676" i="1"/>
  <c r="AD805" i="1"/>
  <c r="AD556" i="1"/>
  <c r="AD898" i="1"/>
  <c r="AD55" i="1"/>
  <c r="AD456" i="1"/>
  <c r="AD559" i="1"/>
  <c r="AD584" i="1"/>
  <c r="AD395" i="1"/>
  <c r="AD237" i="1"/>
  <c r="AD410" i="1"/>
  <c r="AD368" i="1"/>
  <c r="AD74" i="1"/>
  <c r="AD353" i="1"/>
  <c r="AD482" i="1"/>
  <c r="AD844" i="1"/>
  <c r="AD173" i="1"/>
  <c r="AD287" i="1"/>
  <c r="AD832" i="1"/>
  <c r="AD86" i="1"/>
  <c r="AD996" i="1"/>
  <c r="AD374" i="1"/>
  <c r="AD769" i="1"/>
  <c r="AD350" i="1"/>
  <c r="AD802" i="1"/>
  <c r="AD16" i="1"/>
  <c r="AD45" i="1"/>
  <c r="AD200" i="1"/>
  <c r="AD332" i="1"/>
  <c r="AD706" i="1"/>
  <c r="AD208" i="1"/>
  <c r="AD999" i="1"/>
  <c r="AD450" i="1"/>
  <c r="AD766" i="1"/>
  <c r="AD260" i="1"/>
  <c r="AD465" i="1"/>
  <c r="AD297" i="1"/>
  <c r="AD84" i="1"/>
  <c r="AD783" i="1"/>
  <c r="AD404" i="1"/>
  <c r="AD211" i="1"/>
  <c r="AD118" i="1"/>
  <c r="AD309" i="1"/>
  <c r="AD434" i="1"/>
  <c r="AD507" i="1"/>
  <c r="AD967" i="1"/>
  <c r="AD286" i="1"/>
  <c r="AD562" i="1"/>
  <c r="AD820" i="1"/>
  <c r="AD935" i="1"/>
  <c r="AD352" i="1"/>
  <c r="AD238" i="1"/>
  <c r="AD674" i="1"/>
  <c r="AD386" i="1"/>
  <c r="AD272" i="1"/>
  <c r="AD281" i="1"/>
  <c r="AD569" i="1"/>
  <c r="AD397" i="1"/>
  <c r="AD629" i="1"/>
  <c r="AD481" i="1"/>
  <c r="AD914" i="1"/>
  <c r="AD851" i="1"/>
  <c r="AD2" i="1"/>
  <c r="AD389" i="1"/>
  <c r="AD213" i="1"/>
  <c r="AD380" i="1"/>
  <c r="AD812" i="1"/>
  <c r="AD726" i="1"/>
  <c r="AD672" i="1"/>
  <c r="AD710" i="1"/>
  <c r="AD704" i="1"/>
  <c r="AD959" i="1"/>
  <c r="AD836" i="1"/>
  <c r="AD576" i="1"/>
  <c r="AD240" i="1"/>
  <c r="AD614" i="1"/>
  <c r="AD376" i="1"/>
  <c r="AD951" i="1"/>
  <c r="AD221" i="1"/>
  <c r="AD743" i="1"/>
  <c r="AD926" i="1"/>
  <c r="AD838" i="1"/>
  <c r="AD854" i="1"/>
  <c r="AD98" i="1"/>
  <c r="AD24" i="1"/>
  <c r="AD741" i="1"/>
  <c r="AD566" i="1"/>
  <c r="AD277" i="1"/>
  <c r="AD235" i="1"/>
  <c r="AD15" i="1"/>
  <c r="AD296" i="1"/>
  <c r="AD718" i="1"/>
  <c r="AD878" i="1"/>
  <c r="AD137" i="1"/>
  <c r="AD204" i="1"/>
  <c r="AD833" i="1"/>
  <c r="AD940" i="1"/>
  <c r="AD796" i="1"/>
  <c r="AD448" i="1"/>
  <c r="AD226" i="1"/>
  <c r="AD361" i="1"/>
  <c r="AD185" i="1"/>
  <c r="AD156" i="1"/>
  <c r="AD438" i="1"/>
  <c r="AD357" i="1"/>
  <c r="AD972" i="1"/>
  <c r="AD359" i="1"/>
  <c r="AD921" i="1"/>
  <c r="AD186" i="1"/>
  <c r="AD929" i="1"/>
  <c r="AD962" i="1"/>
  <c r="AD343" i="1"/>
  <c r="AD62" i="1"/>
  <c r="AD730" i="1"/>
  <c r="AD923" i="1"/>
  <c r="AD675" i="1"/>
  <c r="AD943" i="1"/>
  <c r="AD588" i="1"/>
  <c r="AD596" i="1"/>
  <c r="AD983" i="1"/>
  <c r="AD622" i="1"/>
  <c r="AD823" i="1"/>
  <c r="AD876" i="1"/>
  <c r="AD14" i="1"/>
  <c r="AD723" i="1"/>
  <c r="AD475" i="1"/>
  <c r="AD846" i="1"/>
  <c r="AD788" i="1"/>
  <c r="AD732" i="1"/>
  <c r="AD493" i="1"/>
  <c r="AD420" i="1"/>
  <c r="AD413" i="1"/>
  <c r="AD635" i="1"/>
  <c r="AD845" i="1"/>
  <c r="AD402" i="1"/>
  <c r="AD949" i="1"/>
  <c r="AD668" i="1"/>
  <c r="AD172" i="1"/>
  <c r="AD734" i="1"/>
  <c r="AD509" i="1"/>
  <c r="AD527" i="1"/>
  <c r="AD282" i="1"/>
  <c r="AD28" i="1"/>
  <c r="AD901" i="1"/>
  <c r="AD429" i="1"/>
  <c r="AD151" i="1"/>
  <c r="AD42" i="1"/>
  <c r="AD985" i="1"/>
  <c r="AD417" i="1"/>
  <c r="AD199" i="1"/>
  <c r="AD276" i="1"/>
  <c r="AD426" i="1"/>
  <c r="AD323" i="1"/>
  <c r="AD811" i="1"/>
  <c r="AD807" i="1"/>
  <c r="AD825" i="1"/>
  <c r="AD377" i="1"/>
  <c r="AD407" i="1"/>
  <c r="AD301" i="1"/>
  <c r="AD112" i="1"/>
  <c r="AD35" i="1"/>
  <c r="AD330" i="1"/>
  <c r="AD77" i="1"/>
  <c r="AD415" i="1"/>
  <c r="AD822" i="1"/>
  <c r="AD441" i="1"/>
  <c r="AD861" i="1"/>
  <c r="AD745" i="1"/>
  <c r="AD322" i="1"/>
  <c r="AD246" i="1"/>
  <c r="AD31" i="1"/>
  <c r="AD324" i="1"/>
  <c r="AD215" i="1"/>
  <c r="AD311" i="1"/>
  <c r="AD218" i="1"/>
  <c r="AD243" i="1"/>
  <c r="AD273" i="1"/>
  <c r="AD666" i="1"/>
  <c r="AD3" i="1"/>
  <c r="AD746" i="1"/>
  <c r="AD248" i="1"/>
  <c r="AD886" i="1"/>
  <c r="AD828" i="1"/>
  <c r="AD955" i="1"/>
  <c r="AD418" i="1"/>
  <c r="AD132" i="1"/>
  <c r="AD50" i="1"/>
  <c r="AD815" i="1"/>
  <c r="AD910" i="1"/>
  <c r="AD126" i="1"/>
  <c r="AD36" i="1"/>
  <c r="AD490" i="1"/>
  <c r="AD348" i="1"/>
  <c r="AD396" i="1"/>
  <c r="AD684" i="1"/>
  <c r="AD542" i="1"/>
  <c r="AD492" i="1"/>
  <c r="AD342" i="1"/>
  <c r="AD760" i="1"/>
  <c r="AD504" i="1"/>
  <c r="AD571" i="1"/>
  <c r="AD756" i="1"/>
  <c r="AD611" i="1"/>
  <c r="AD663" i="1"/>
  <c r="AD135" i="1"/>
  <c r="AD391" i="1"/>
  <c r="AD217" i="1"/>
  <c r="AD804" i="1"/>
  <c r="AD369" i="1"/>
  <c r="AD977" i="1"/>
  <c r="AD872" i="1"/>
  <c r="AD171" i="1"/>
  <c r="AD64" i="1"/>
  <c r="AD892" i="1"/>
  <c r="AD205" i="1"/>
  <c r="AD912" i="1"/>
  <c r="AD792" i="1"/>
  <c r="AD378" i="1"/>
  <c r="AD961" i="1"/>
  <c r="AD755" i="1"/>
  <c r="AD516" i="1"/>
  <c r="AD821" i="1"/>
  <c r="AD633" i="1"/>
  <c r="AD139" i="1"/>
  <c r="AD451" i="1"/>
  <c r="AD747" i="1"/>
  <c r="AD864" i="1"/>
  <c r="AD320" i="1"/>
  <c r="AD532" i="1"/>
  <c r="AD692" i="1"/>
  <c r="AD782" i="1"/>
  <c r="AD748" i="1"/>
  <c r="AD20" i="1"/>
  <c r="AD43" i="1"/>
  <c r="AD885" i="1"/>
  <c r="AD653" i="1"/>
  <c r="AD786" i="1"/>
  <c r="AD409" i="1"/>
  <c r="AD32" i="1"/>
  <c r="AD797" i="1"/>
  <c r="AD111" i="1"/>
  <c r="AD694" i="1"/>
  <c r="AD849" i="1"/>
  <c r="AD13" i="1"/>
  <c r="AD319" i="1"/>
  <c r="AD826" i="1"/>
  <c r="AD631" i="1"/>
  <c r="AD862" i="1"/>
  <c r="AD11" i="1"/>
  <c r="AD613" i="1"/>
  <c r="AD269" i="1"/>
  <c r="AD245" i="1"/>
  <c r="AD127" i="1"/>
  <c r="AD478" i="1"/>
  <c r="AD480" i="1"/>
  <c r="AD103" i="1"/>
  <c r="AD529" i="1"/>
  <c r="AD153" i="1"/>
  <c r="AD896" i="1"/>
  <c r="AD655" i="1"/>
  <c r="AD58" i="1"/>
  <c r="AD789" i="1"/>
  <c r="AD70" i="1"/>
  <c r="AD609" i="1"/>
  <c r="AD7" i="1"/>
  <c r="AD645" i="1"/>
  <c r="AD922" i="1"/>
  <c r="AD637" i="1"/>
  <c r="AD485" i="1"/>
  <c r="AD488" i="1"/>
  <c r="AD853" i="1"/>
  <c r="AD373" i="1"/>
  <c r="AD258" i="1"/>
  <c r="AD539" i="1"/>
  <c r="AD600" i="1"/>
  <c r="AD696" i="1"/>
  <c r="AD476" i="1"/>
  <c r="AD623" i="1"/>
  <c r="AD256" i="1"/>
  <c r="AD298" i="1"/>
  <c r="AD651" i="1"/>
  <c r="AD333" i="1"/>
  <c r="AD634" i="1"/>
  <c r="AD6" i="1"/>
  <c r="AD989" i="1"/>
  <c r="AD893" i="1"/>
  <c r="AD662" i="1"/>
  <c r="AD223" i="1"/>
  <c r="AD314" i="1"/>
  <c r="AD293" i="1"/>
  <c r="AD484" i="1"/>
  <c r="AD312" i="1"/>
  <c r="AD665" i="1"/>
  <c r="AD19" i="1"/>
  <c r="AD669" i="1"/>
  <c r="AD759" i="1"/>
  <c r="AD944" i="1"/>
  <c r="AD740" i="1"/>
  <c r="AD505" i="1"/>
  <c r="AD263" i="1"/>
  <c r="AD424" i="1"/>
  <c r="AD212" i="1"/>
  <c r="AD54" i="1"/>
  <c r="AD85" i="1"/>
  <c r="AD83" i="1"/>
  <c r="AD474" i="1"/>
  <c r="AD736" i="1"/>
  <c r="AD159" i="1"/>
  <c r="AD180" i="1"/>
  <c r="AD765" i="1"/>
  <c r="AD595" i="1"/>
  <c r="AD280" i="1"/>
  <c r="AD75" i="1"/>
  <c r="AD546" i="1"/>
  <c r="AD722" i="1"/>
  <c r="AD715" i="1"/>
  <c r="AD561" i="1"/>
  <c r="AD236" i="1"/>
  <c r="AD442" i="1"/>
  <c r="AD449" i="1"/>
  <c r="AD123" i="1"/>
  <c r="AD344" i="1"/>
  <c r="AD731" i="1"/>
  <c r="AD292" i="1"/>
  <c r="AD902" i="1"/>
  <c r="AD585" i="1"/>
  <c r="AD95" i="1"/>
  <c r="AD800" i="1"/>
  <c r="AD543" i="1"/>
  <c r="AD890" i="1"/>
  <c r="AD445" i="1"/>
  <c r="AD209" i="1"/>
  <c r="AD506" i="1"/>
  <c r="AD652" i="1"/>
  <c r="AD894" i="1"/>
  <c r="AD628" i="1"/>
  <c r="AD938" i="1"/>
  <c r="AD610" i="1"/>
  <c r="AD568" i="1"/>
  <c r="AD544" i="1"/>
  <c r="AD157" i="1"/>
  <c r="AD231" i="1"/>
  <c r="AD329" i="1"/>
  <c r="AD953" i="1"/>
  <c r="AD877" i="1"/>
  <c r="AD744" i="1"/>
  <c r="AD754" i="1"/>
  <c r="AD283" i="1"/>
  <c r="AD193" i="1"/>
  <c r="AD831" i="1"/>
  <c r="AD733" i="1"/>
  <c r="AD767" i="1"/>
  <c r="AD968" i="1"/>
  <c r="AD801" i="1"/>
  <c r="AD503" i="1"/>
  <c r="AD207" i="1"/>
  <c r="AD22" i="1"/>
  <c r="AD920" i="1"/>
  <c r="AD469" i="1"/>
  <c r="AD647" i="1"/>
  <c r="AD586" i="1"/>
  <c r="AD739" i="1"/>
  <c r="AD67" i="1"/>
  <c r="AD709" i="1"/>
  <c r="AD116" i="1"/>
  <c r="AD830" i="1"/>
  <c r="AD995" i="1"/>
  <c r="AD842" i="1"/>
  <c r="AD555" i="1"/>
  <c r="AD679" i="1"/>
  <c r="AD104" i="1"/>
  <c r="AD169" i="1"/>
  <c r="AD530" i="1"/>
  <c r="AD795" i="1"/>
  <c r="AD602" i="1"/>
  <c r="AD491" i="1"/>
  <c r="AD630" i="1"/>
  <c r="AD933" i="1"/>
  <c r="AD53" i="1"/>
  <c r="AD650" i="1"/>
  <c r="AD749" i="1"/>
  <c r="AD365" i="1"/>
  <c r="AD175" i="1"/>
  <c r="AD925" i="1"/>
  <c r="AD643" i="1"/>
  <c r="AD873" i="1"/>
  <c r="AD869" i="1"/>
  <c r="AD188" i="1"/>
  <c r="AD196" i="1"/>
  <c r="AD366" i="1"/>
  <c r="AD90" i="1"/>
  <c r="AD470" i="1"/>
  <c r="AD936" i="1"/>
  <c r="AD275" i="1"/>
  <c r="AD455" i="1"/>
  <c r="AD594" i="1"/>
  <c r="AD382" i="1"/>
  <c r="AD522" i="1"/>
  <c r="AD351" i="1"/>
  <c r="AD179" i="1"/>
  <c r="AD705" i="1"/>
  <c r="AD697" i="1"/>
  <c r="AD982" i="1"/>
  <c r="AD578" i="1"/>
  <c r="AD708" i="1"/>
  <c r="AD784" i="1"/>
  <c r="AD511" i="1"/>
  <c r="AD363" i="1"/>
  <c r="AD835" i="1"/>
  <c r="AD206" i="1"/>
  <c r="AD388" i="1"/>
  <c r="AD580" i="1"/>
  <c r="AD69" i="1"/>
  <c r="AD693" i="1"/>
  <c r="AD498" i="1"/>
  <c r="AD428" i="1"/>
  <c r="AD145" i="1"/>
  <c r="AD771" i="1"/>
  <c r="AD690" i="1"/>
  <c r="AD219" i="1"/>
  <c r="AD863" i="1"/>
  <c r="AD520" i="1"/>
  <c r="AD48" i="1"/>
  <c r="AD703" i="1"/>
  <c r="AD523" i="1"/>
  <c r="AD267" i="1"/>
  <c r="AD144" i="1"/>
  <c r="AD975" i="1"/>
  <c r="AD100" i="1"/>
  <c r="AD423" i="1"/>
  <c r="AD618" i="1"/>
  <c r="AD251" i="1"/>
  <c r="AD677" i="1"/>
  <c r="AD364" i="1"/>
  <c r="AD891" i="1"/>
  <c r="AD517" i="1"/>
  <c r="AD868" i="1"/>
  <c r="AD579" i="1"/>
  <c r="AD203" i="1"/>
  <c r="AD163" i="1"/>
  <c r="AD993" i="1"/>
  <c r="AD691" i="1"/>
  <c r="AD601" i="1"/>
  <c r="AD187" i="1"/>
  <c r="AD545" i="1"/>
  <c r="AD928" i="1"/>
  <c r="AD717" i="1"/>
  <c r="AD716" i="1"/>
  <c r="AD306" i="1"/>
  <c r="AD51" i="1"/>
  <c r="AD803" i="1"/>
  <c r="AD184" i="1"/>
  <c r="AD427" i="1"/>
  <c r="AD255" i="1"/>
  <c r="AD230" i="1"/>
  <c r="AD762" i="1"/>
  <c r="AD247" i="1"/>
  <c r="AD384" i="1"/>
  <c r="AD354" i="1"/>
  <c r="AD99" i="1"/>
  <c r="AD27" i="1"/>
  <c r="AD707" i="1"/>
  <c r="AD76" i="1"/>
  <c r="AD824" i="1"/>
  <c r="AD46" i="1"/>
  <c r="AD96" i="1"/>
  <c r="AD874" i="1"/>
  <c r="AD446" i="1"/>
  <c r="AD398" i="1"/>
  <c r="AD819" i="1"/>
  <c r="AD473" i="1"/>
  <c r="AD347" i="1"/>
  <c r="AD130" i="1"/>
  <c r="AD699" i="1"/>
  <c r="AD607" i="1"/>
  <c r="AD134" i="1"/>
  <c r="AD616" i="1"/>
  <c r="AD540" i="1"/>
  <c r="AD512" i="1"/>
  <c r="AD942" i="1"/>
  <c r="AD550" i="1"/>
  <c r="AD772" i="1"/>
  <c r="AD295" i="1"/>
  <c r="AD119" i="1"/>
  <c r="AD875" i="1"/>
  <c r="AD325" i="1"/>
  <c r="AD454" i="1"/>
  <c r="AD682" i="1"/>
  <c r="AD625" i="1"/>
  <c r="AD154" i="1"/>
  <c r="AD467" i="1"/>
  <c r="AD905" i="1"/>
  <c r="AD411" i="1"/>
  <c r="AD738" i="1"/>
  <c r="AD164" i="1"/>
  <c r="AD978" i="1"/>
  <c r="AD735" i="1"/>
  <c r="AD381" i="1"/>
  <c r="AD178" i="1"/>
  <c r="AD724" i="1"/>
  <c r="AD222" i="1"/>
  <c r="AD551" i="1"/>
  <c r="AD182" i="1"/>
  <c r="AD818" i="1"/>
  <c r="AD582" i="1"/>
  <c r="AD29" i="1"/>
  <c r="AD345" i="1"/>
  <c r="AD954" i="1"/>
  <c r="AD148" i="1"/>
  <c r="AD10" i="1"/>
  <c r="AD266" i="1"/>
  <c r="AD39" i="1"/>
  <c r="I59" i="1"/>
  <c r="I494" i="1"/>
  <c r="I960" i="1"/>
  <c r="I110" i="1"/>
  <c r="I174" i="1"/>
  <c r="I764" i="1"/>
  <c r="I124" i="1"/>
  <c r="I636" i="1"/>
  <c r="I431" i="1"/>
  <c r="I140" i="1"/>
  <c r="I671" i="1"/>
  <c r="I143" i="1"/>
  <c r="I141" i="1"/>
  <c r="I632" i="1"/>
  <c r="I249" i="1"/>
  <c r="I274" i="1"/>
  <c r="I513" i="1"/>
  <c r="I937" i="1"/>
  <c r="I25" i="1"/>
  <c r="I264" i="1"/>
  <c r="I980" i="1"/>
  <c r="I294" i="1"/>
  <c r="I899" i="1"/>
  <c r="I639" i="1"/>
  <c r="I947" i="1"/>
  <c r="I689" i="1"/>
  <c r="I37" i="1"/>
  <c r="I82" i="1"/>
  <c r="I979" i="1"/>
  <c r="I882" i="1"/>
  <c r="I798" i="1"/>
  <c r="I604" i="1"/>
  <c r="I303" i="1"/>
  <c r="I888" i="1"/>
  <c r="I809" i="1"/>
  <c r="I974" i="1"/>
  <c r="I444" i="1"/>
  <c r="I776" i="1"/>
  <c r="I581" i="1"/>
  <c r="I242" i="1"/>
  <c r="I793" i="1"/>
  <c r="I698" i="1"/>
  <c r="I525" i="1"/>
  <c r="I945" i="1"/>
  <c r="I510" i="1"/>
  <c r="I229" i="1"/>
  <c r="I617" i="1"/>
  <c r="I500" i="1"/>
  <c r="I857" i="1"/>
  <c r="I753" i="1"/>
  <c r="I68" i="1"/>
  <c r="I362" i="1"/>
  <c r="I165" i="1"/>
  <c r="I794" i="1"/>
  <c r="I136" i="1"/>
  <c r="I737" i="1"/>
  <c r="I774" i="1"/>
  <c r="I572" i="1"/>
  <c r="I564" i="1"/>
  <c r="I499" i="1"/>
  <c r="I948" i="1"/>
  <c r="I422" i="1"/>
  <c r="I531" i="1"/>
  <c r="I113" i="1"/>
  <c r="I92" i="1"/>
  <c r="I712" i="1"/>
  <c r="I93" i="1"/>
  <c r="I927" i="1"/>
  <c r="I700" i="1"/>
  <c r="I12" i="1"/>
  <c r="I976" i="1"/>
  <c r="I711" i="1"/>
  <c r="I437" i="1"/>
  <c r="I489" i="1"/>
  <c r="I621" i="1"/>
  <c r="I816" i="1"/>
  <c r="I331" i="1"/>
  <c r="I227" i="1"/>
  <c r="I640" i="1"/>
  <c r="I261" i="1"/>
  <c r="I477" i="1"/>
  <c r="I829" i="1"/>
  <c r="I472" i="1"/>
  <c r="I310" i="1"/>
  <c r="I855" i="1"/>
  <c r="I656" i="1"/>
  <c r="I757" i="1"/>
  <c r="I419" i="1"/>
  <c r="I648" i="1"/>
  <c r="I597" i="1"/>
  <c r="I181" i="1"/>
  <c r="I356" i="1"/>
  <c r="I837" i="1"/>
  <c r="I38" i="1"/>
  <c r="I573" i="1"/>
  <c r="I463" i="1"/>
  <c r="I918" i="1"/>
  <c r="I486" i="1"/>
  <c r="I300" i="1"/>
  <c r="I763" i="1"/>
  <c r="I73" i="1"/>
  <c r="I459" i="1"/>
  <c r="I612" i="1"/>
  <c r="I244" i="1"/>
  <c r="I971" i="1"/>
  <c r="I742" i="1"/>
  <c r="I620" i="1"/>
  <c r="I605" i="1"/>
  <c r="I502" i="1"/>
  <c r="I125" i="1"/>
  <c r="I346" i="1"/>
  <c r="I907" i="1"/>
  <c r="I646" i="1"/>
  <c r="I590" i="1"/>
  <c r="I528" i="1"/>
  <c r="I371" i="1"/>
  <c r="I162" i="1"/>
  <c r="I654" i="1"/>
  <c r="I685" i="1"/>
  <c r="I659" i="1"/>
  <c r="I931" i="1"/>
  <c r="I880" i="1"/>
  <c r="I339" i="1"/>
  <c r="I385" i="1"/>
  <c r="I563" i="1"/>
  <c r="I680" i="1"/>
  <c r="I390" i="1"/>
  <c r="I307" i="1"/>
  <c r="I33" i="1"/>
  <c r="I47" i="1"/>
  <c r="I814" i="1"/>
  <c r="I992" i="1"/>
  <c r="I587" i="1"/>
  <c r="I638" i="1"/>
  <c r="I302" i="1"/>
  <c r="I177" i="1"/>
  <c r="I34" i="1"/>
  <c r="I521" i="1"/>
  <c r="I232" i="1"/>
  <c r="I291" i="1"/>
  <c r="I688" i="1"/>
  <c r="I913" i="1"/>
  <c r="I661" i="1"/>
  <c r="I681" i="1"/>
  <c r="I799" i="1"/>
  <c r="I843" i="1"/>
  <c r="I21" i="1"/>
  <c r="I781" i="1"/>
  <c r="I810" i="1"/>
  <c r="I720" i="1"/>
  <c r="I63" i="1"/>
  <c r="I340" i="1"/>
  <c r="I870" i="1"/>
  <c r="I405" i="1"/>
  <c r="I383" i="1"/>
  <c r="I341" i="1"/>
  <c r="I30" i="1"/>
  <c r="I108" i="1"/>
  <c r="I534" i="1"/>
  <c r="I1000" i="1"/>
  <c r="I773" i="1"/>
  <c r="I128" i="1"/>
  <c r="I714" i="1"/>
  <c r="I598" i="1"/>
  <c r="I990" i="1"/>
  <c r="I946" i="1"/>
  <c r="I817" i="1"/>
  <c r="I560" i="1"/>
  <c r="I334" i="1"/>
  <c r="I841" i="1"/>
  <c r="I399" i="1"/>
  <c r="I115" i="1"/>
  <c r="I78" i="1"/>
  <c r="I952" i="1"/>
  <c r="I439" i="1"/>
  <c r="I393" i="1"/>
  <c r="I318" i="1"/>
  <c r="I865" i="1"/>
  <c r="I160" i="1"/>
  <c r="I879" i="1"/>
  <c r="I897" i="1"/>
  <c r="I201" i="1"/>
  <c r="I847" i="1"/>
  <c r="I120" i="1"/>
  <c r="I608" i="1"/>
  <c r="I79" i="1"/>
  <c r="I285" i="1"/>
  <c r="I904" i="1"/>
  <c r="I195" i="1"/>
  <c r="I57" i="1"/>
  <c r="I101" i="1"/>
  <c r="I197" i="1"/>
  <c r="I254" i="1"/>
  <c r="I149" i="1"/>
  <c r="I751" i="1"/>
  <c r="I827" i="1"/>
  <c r="I194" i="1"/>
  <c r="I895" i="1"/>
  <c r="I265" i="1"/>
  <c r="I81" i="1"/>
  <c r="I60" i="1"/>
  <c r="I535" i="1"/>
  <c r="I17" i="1"/>
  <c r="I986" i="1"/>
  <c r="I270" i="1"/>
  <c r="I487" i="1"/>
  <c r="I23" i="1"/>
  <c r="I468" i="1"/>
  <c r="I1001" i="1"/>
  <c r="I436" i="1"/>
  <c r="I224" i="1"/>
  <c r="I308" i="1"/>
  <c r="I778" i="1"/>
  <c r="I941" i="1"/>
  <c r="I497" i="1"/>
  <c r="I358" i="1"/>
  <c r="I973" i="1"/>
  <c r="I335" i="1"/>
  <c r="I701" i="1"/>
  <c r="I871" i="1"/>
  <c r="I189" i="1"/>
  <c r="I327" i="1"/>
  <c r="I649" i="1"/>
  <c r="I284" i="1"/>
  <c r="I884" i="1"/>
  <c r="I916" i="1"/>
  <c r="I577" i="1"/>
  <c r="I906" i="1"/>
  <c r="I984" i="1"/>
  <c r="I939" i="1"/>
  <c r="I553" i="1"/>
  <c r="I9" i="1"/>
  <c r="I591" i="1"/>
  <c r="I619" i="1"/>
  <c r="I761" i="1"/>
  <c r="I202" i="1"/>
  <c r="I253" i="1"/>
  <c r="I808" i="1"/>
  <c r="I548" i="1"/>
  <c r="I94" i="1"/>
  <c r="I850" i="1"/>
  <c r="I994" i="1"/>
  <c r="I785" i="1"/>
  <c r="I541" i="1"/>
  <c r="I443" i="1"/>
  <c r="I574" i="1"/>
  <c r="I641" i="1"/>
  <c r="I834" i="1"/>
  <c r="I721" i="1"/>
  <c r="I908" i="1"/>
  <c r="I71" i="1"/>
  <c r="I158" i="1"/>
  <c r="I471" i="1"/>
  <c r="I328" i="1"/>
  <c r="I642" i="1"/>
  <c r="I932" i="1"/>
  <c r="I107" i="1"/>
  <c r="I702" i="1"/>
  <c r="I660" i="1"/>
  <c r="I524" i="1"/>
  <c r="I725" i="1"/>
  <c r="I278" i="1"/>
  <c r="I514" i="1"/>
  <c r="I575" i="1"/>
  <c r="I881" i="1"/>
  <c r="I657" i="1"/>
  <c r="I315" i="1"/>
  <c r="I909" i="1"/>
  <c r="I501" i="1"/>
  <c r="I603" i="1"/>
  <c r="I52" i="1"/>
  <c r="I432" i="1"/>
  <c r="I889" i="1"/>
  <c r="I770" i="1"/>
  <c r="I87" i="1"/>
  <c r="I624" i="1"/>
  <c r="I129" i="1"/>
  <c r="I447" i="1"/>
  <c r="I565" i="1"/>
  <c r="I775" i="1"/>
  <c r="I557" i="1"/>
  <c r="I370" i="1"/>
  <c r="I787" i="1"/>
  <c r="I192" i="1"/>
  <c r="I239" i="1"/>
  <c r="I458" i="1"/>
  <c r="I40" i="1"/>
  <c r="I728" i="1"/>
  <c r="I131" i="1"/>
  <c r="I453" i="1"/>
  <c r="I375" i="1"/>
  <c r="I518" i="1"/>
  <c r="I168" i="1"/>
  <c r="I8" i="1"/>
  <c r="I440" i="1"/>
  <c r="I408" i="1"/>
  <c r="I138" i="1"/>
  <c r="I161" i="1"/>
  <c r="I599" i="1"/>
  <c r="I102" i="1"/>
  <c r="I65" i="1"/>
  <c r="I466" i="1"/>
  <c r="I271" i="1"/>
  <c r="I97" i="1"/>
  <c r="I536" i="1"/>
  <c r="I570" i="1"/>
  <c r="I146" i="1"/>
  <c r="I856" i="1"/>
  <c r="I321" i="1"/>
  <c r="I4" i="1"/>
  <c r="I183" i="1"/>
  <c r="I729" i="1"/>
  <c r="I900" i="1"/>
  <c r="I538" i="1"/>
  <c r="I495" i="1"/>
  <c r="I228" i="1"/>
  <c r="I233" i="1"/>
  <c r="I150" i="1"/>
  <c r="I133" i="1"/>
  <c r="I18" i="1"/>
  <c r="I279" i="1"/>
  <c r="I379" i="1"/>
  <c r="I970" i="1"/>
  <c r="I210" i="1"/>
  <c r="I750" i="1"/>
  <c r="I147" i="1"/>
  <c r="I166" i="1"/>
  <c r="I88" i="1"/>
  <c r="I956" i="1"/>
  <c r="I430" i="1"/>
  <c r="I859" i="1"/>
  <c r="I589" i="1"/>
  <c r="I839" i="1"/>
  <c r="I813" i="1"/>
  <c r="I915" i="1"/>
  <c r="I997" i="1"/>
  <c r="I268" i="1"/>
  <c r="I950" i="1"/>
  <c r="I919" i="1"/>
  <c r="I44" i="1"/>
  <c r="I252" i="1"/>
  <c r="I317" i="1"/>
  <c r="I257" i="1"/>
  <c r="I214" i="1"/>
  <c r="I416" i="1"/>
  <c r="I360" i="1"/>
  <c r="I190" i="1"/>
  <c r="I461" i="1"/>
  <c r="I421" i="1"/>
  <c r="I392" i="1"/>
  <c r="I72" i="1"/>
  <c r="I930" i="1"/>
  <c r="I91" i="1"/>
  <c r="I858" i="1"/>
  <c r="I713" i="1"/>
  <c r="I425" i="1"/>
  <c r="I220" i="1"/>
  <c r="I547" i="1"/>
  <c r="I234" i="1"/>
  <c r="I626" i="1"/>
  <c r="I903" i="1"/>
  <c r="I687" i="1"/>
  <c r="I615" i="1"/>
  <c r="I670" i="1"/>
  <c r="I462" i="1"/>
  <c r="I508" i="1"/>
  <c r="I526" i="1"/>
  <c r="I241" i="1"/>
  <c r="I673" i="1"/>
  <c r="I686" i="1"/>
  <c r="I964" i="1"/>
  <c r="I403" i="1"/>
  <c r="I460" i="1"/>
  <c r="I840" i="1"/>
  <c r="I372" i="1"/>
  <c r="I89" i="1"/>
  <c r="I593" i="1"/>
  <c r="I259" i="1"/>
  <c r="I387" i="1"/>
  <c r="I167" i="1"/>
  <c r="I558" i="1"/>
  <c r="I678" i="1"/>
  <c r="I216" i="1"/>
  <c r="I727" i="1"/>
  <c r="I966" i="1"/>
  <c r="I866" i="1"/>
  <c r="I337" i="1"/>
  <c r="I313" i="1"/>
  <c r="I41" i="1"/>
  <c r="I934" i="1"/>
  <c r="I549" i="1"/>
  <c r="I262" i="1"/>
  <c r="I305" i="1"/>
  <c r="I911" i="1"/>
  <c r="I452" i="1"/>
  <c r="I752" i="1"/>
  <c r="I883" i="1"/>
  <c r="I779" i="1"/>
  <c r="I515" i="1"/>
  <c r="I299" i="1"/>
  <c r="I61" i="1"/>
  <c r="I464" i="1"/>
  <c r="I170" i="1"/>
  <c r="I412" i="1"/>
  <c r="I887" i="1"/>
  <c r="I250" i="1"/>
  <c r="I867" i="1"/>
  <c r="I592" i="1"/>
  <c r="I806" i="1"/>
  <c r="I338" i="1"/>
  <c r="I433" i="1"/>
  <c r="I768" i="1"/>
  <c r="I537" i="1"/>
  <c r="I435" i="1"/>
  <c r="I400" i="1"/>
  <c r="I316" i="1"/>
  <c r="I336" i="1"/>
  <c r="I80" i="1"/>
  <c r="I367" i="1"/>
  <c r="I965" i="1"/>
  <c r="I658" i="1"/>
  <c r="I225" i="1"/>
  <c r="I791" i="1"/>
  <c r="I349" i="1"/>
  <c r="I121" i="1"/>
  <c r="I567" i="1"/>
  <c r="I519" i="1"/>
  <c r="I998" i="1"/>
  <c r="I304" i="1"/>
  <c r="I56" i="1"/>
  <c r="I191" i="1"/>
  <c r="I667" i="1"/>
  <c r="I176" i="1"/>
  <c r="I326" i="1"/>
  <c r="I5" i="1"/>
  <c r="I991" i="1"/>
  <c r="I483" i="1"/>
  <c r="I777" i="1"/>
  <c r="I780" i="1"/>
  <c r="I848" i="1"/>
  <c r="I958" i="1"/>
  <c r="I155" i="1"/>
  <c r="I683" i="1"/>
  <c r="I26" i="1"/>
  <c r="I719" i="1"/>
  <c r="I533" i="1"/>
  <c r="I152" i="1"/>
  <c r="I49" i="1"/>
  <c r="I288" i="1"/>
  <c r="I457" i="1"/>
  <c r="I66" i="1"/>
  <c r="I988" i="1"/>
  <c r="I114" i="1"/>
  <c r="I394" i="1"/>
  <c r="I106" i="1"/>
  <c r="I969" i="1"/>
  <c r="I987" i="1"/>
  <c r="I117" i="1"/>
  <c r="I860" i="1"/>
  <c r="I142" i="1"/>
  <c r="I554" i="1"/>
  <c r="I957" i="1"/>
  <c r="I401" i="1"/>
  <c r="I981" i="1"/>
  <c r="I924" i="1"/>
  <c r="I644" i="1"/>
  <c r="I479" i="1"/>
  <c r="I496" i="1"/>
  <c r="I105" i="1"/>
  <c r="I695" i="1"/>
  <c r="I606" i="1"/>
  <c r="I583" i="1"/>
  <c r="I355" i="1"/>
  <c r="I664" i="1"/>
  <c r="I627" i="1"/>
  <c r="I758" i="1"/>
  <c r="I406" i="1"/>
  <c r="I198" i="1"/>
  <c r="I917" i="1"/>
  <c r="I552" i="1"/>
  <c r="I790" i="1"/>
  <c r="I414" i="1"/>
  <c r="I109" i="1"/>
  <c r="I290" i="1"/>
  <c r="I852" i="1"/>
  <c r="I289" i="1"/>
  <c r="I122" i="1"/>
  <c r="I963" i="1"/>
  <c r="I676" i="1"/>
  <c r="I805" i="1"/>
  <c r="I556" i="1"/>
  <c r="I898" i="1"/>
  <c r="I55" i="1"/>
  <c r="I456" i="1"/>
  <c r="I559" i="1"/>
  <c r="I584" i="1"/>
  <c r="I395" i="1"/>
  <c r="I237" i="1"/>
  <c r="I410" i="1"/>
  <c r="I368" i="1"/>
  <c r="I74" i="1"/>
  <c r="I353" i="1"/>
  <c r="I482" i="1"/>
  <c r="I844" i="1"/>
  <c r="I173" i="1"/>
  <c r="I287" i="1"/>
  <c r="I832" i="1"/>
  <c r="I86" i="1"/>
  <c r="I996" i="1"/>
  <c r="I374" i="1"/>
  <c r="I769" i="1"/>
  <c r="I350" i="1"/>
  <c r="I802" i="1"/>
  <c r="I16" i="1"/>
  <c r="I45" i="1"/>
  <c r="I200" i="1"/>
  <c r="I332" i="1"/>
  <c r="I706" i="1"/>
  <c r="I208" i="1"/>
  <c r="I999" i="1"/>
  <c r="I450" i="1"/>
  <c r="I766" i="1"/>
  <c r="I260" i="1"/>
  <c r="I465" i="1"/>
  <c r="I297" i="1"/>
  <c r="I84" i="1"/>
  <c r="I783" i="1"/>
  <c r="I404" i="1"/>
  <c r="I211" i="1"/>
  <c r="I118" i="1"/>
  <c r="I309" i="1"/>
  <c r="I434" i="1"/>
  <c r="I507" i="1"/>
  <c r="I967" i="1"/>
  <c r="I286" i="1"/>
  <c r="I562" i="1"/>
  <c r="I820" i="1"/>
  <c r="I935" i="1"/>
  <c r="I352" i="1"/>
  <c r="I238" i="1"/>
  <c r="I674" i="1"/>
  <c r="I386" i="1"/>
  <c r="I272" i="1"/>
  <c r="I281" i="1"/>
  <c r="I569" i="1"/>
  <c r="I397" i="1"/>
  <c r="I629" i="1"/>
  <c r="I481" i="1"/>
  <c r="I914" i="1"/>
  <c r="I851" i="1"/>
  <c r="I2" i="1"/>
  <c r="I389" i="1"/>
  <c r="I213" i="1"/>
  <c r="I380" i="1"/>
  <c r="I812" i="1"/>
  <c r="I726" i="1"/>
  <c r="I672" i="1"/>
  <c r="I710" i="1"/>
  <c r="I704" i="1"/>
  <c r="I959" i="1"/>
  <c r="I836" i="1"/>
  <c r="I576" i="1"/>
  <c r="I240" i="1"/>
  <c r="I614" i="1"/>
  <c r="I376" i="1"/>
  <c r="I951" i="1"/>
  <c r="I221" i="1"/>
  <c r="I743" i="1"/>
  <c r="I926" i="1"/>
  <c r="I838" i="1"/>
  <c r="I854" i="1"/>
  <c r="I98" i="1"/>
  <c r="I24" i="1"/>
  <c r="I741" i="1"/>
  <c r="I566" i="1"/>
  <c r="I277" i="1"/>
  <c r="I235" i="1"/>
  <c r="I15" i="1"/>
  <c r="I296" i="1"/>
  <c r="I718" i="1"/>
  <c r="I878" i="1"/>
  <c r="I137" i="1"/>
  <c r="I204" i="1"/>
  <c r="I833" i="1"/>
  <c r="I940" i="1"/>
  <c r="I796" i="1"/>
  <c r="I448" i="1"/>
  <c r="I226" i="1"/>
  <c r="I361" i="1"/>
  <c r="I185" i="1"/>
  <c r="I156" i="1"/>
  <c r="I438" i="1"/>
  <c r="I357" i="1"/>
  <c r="I972" i="1"/>
  <c r="I359" i="1"/>
  <c r="I921" i="1"/>
  <c r="I186" i="1"/>
  <c r="I929" i="1"/>
  <c r="I962" i="1"/>
  <c r="I343" i="1"/>
  <c r="I62" i="1"/>
  <c r="I730" i="1"/>
  <c r="I923" i="1"/>
  <c r="I675" i="1"/>
  <c r="I943" i="1"/>
  <c r="I588" i="1"/>
  <c r="I596" i="1"/>
  <c r="I983" i="1"/>
  <c r="I622" i="1"/>
  <c r="I823" i="1"/>
  <c r="I876" i="1"/>
  <c r="I14" i="1"/>
  <c r="I723" i="1"/>
  <c r="I475" i="1"/>
  <c r="I846" i="1"/>
  <c r="I788" i="1"/>
  <c r="I732" i="1"/>
  <c r="I493" i="1"/>
  <c r="I420" i="1"/>
  <c r="I413" i="1"/>
  <c r="I635" i="1"/>
  <c r="I845" i="1"/>
  <c r="I402" i="1"/>
  <c r="I949" i="1"/>
  <c r="I668" i="1"/>
  <c r="I172" i="1"/>
  <c r="I734" i="1"/>
  <c r="I509" i="1"/>
  <c r="I527" i="1"/>
  <c r="I282" i="1"/>
  <c r="I28" i="1"/>
  <c r="I901" i="1"/>
  <c r="I429" i="1"/>
  <c r="I151" i="1"/>
  <c r="I42" i="1"/>
  <c r="I985" i="1"/>
  <c r="I417" i="1"/>
  <c r="I199" i="1"/>
  <c r="I276" i="1"/>
  <c r="I426" i="1"/>
  <c r="I323" i="1"/>
  <c r="I811" i="1"/>
  <c r="I807" i="1"/>
  <c r="I825" i="1"/>
  <c r="I377" i="1"/>
  <c r="I407" i="1"/>
  <c r="I301" i="1"/>
  <c r="I112" i="1"/>
  <c r="I35" i="1"/>
  <c r="I330" i="1"/>
  <c r="I77" i="1"/>
  <c r="I415" i="1"/>
  <c r="I822" i="1"/>
  <c r="I441" i="1"/>
  <c r="I861" i="1"/>
  <c r="I745" i="1"/>
  <c r="I322" i="1"/>
  <c r="I246" i="1"/>
  <c r="I31" i="1"/>
  <c r="I324" i="1"/>
  <c r="I215" i="1"/>
  <c r="I311" i="1"/>
  <c r="I218" i="1"/>
  <c r="I243" i="1"/>
  <c r="I273" i="1"/>
  <c r="I666" i="1"/>
  <c r="I3" i="1"/>
  <c r="I746" i="1"/>
  <c r="I248" i="1"/>
  <c r="I886" i="1"/>
  <c r="I828" i="1"/>
  <c r="I955" i="1"/>
  <c r="I418" i="1"/>
  <c r="I132" i="1"/>
  <c r="I50" i="1"/>
  <c r="I815" i="1"/>
  <c r="I910" i="1"/>
  <c r="I126" i="1"/>
  <c r="I36" i="1"/>
  <c r="I490" i="1"/>
  <c r="I348" i="1"/>
  <c r="I396" i="1"/>
  <c r="I684" i="1"/>
  <c r="I542" i="1"/>
  <c r="I492" i="1"/>
  <c r="I342" i="1"/>
  <c r="I760" i="1"/>
  <c r="I504" i="1"/>
  <c r="I571" i="1"/>
  <c r="I756" i="1"/>
  <c r="I611" i="1"/>
  <c r="I663" i="1"/>
  <c r="I135" i="1"/>
  <c r="I391" i="1"/>
  <c r="I217" i="1"/>
  <c r="I804" i="1"/>
  <c r="I369" i="1"/>
  <c r="I977" i="1"/>
  <c r="I872" i="1"/>
  <c r="I171" i="1"/>
  <c r="I64" i="1"/>
  <c r="I892" i="1"/>
  <c r="I205" i="1"/>
  <c r="I912" i="1"/>
  <c r="I792" i="1"/>
  <c r="I378" i="1"/>
  <c r="I961" i="1"/>
  <c r="I755" i="1"/>
  <c r="I516" i="1"/>
  <c r="I821" i="1"/>
  <c r="I633" i="1"/>
  <c r="I139" i="1"/>
  <c r="I451" i="1"/>
  <c r="I747" i="1"/>
  <c r="I864" i="1"/>
  <c r="I320" i="1"/>
  <c r="I532" i="1"/>
  <c r="I692" i="1"/>
  <c r="I782" i="1"/>
  <c r="I748" i="1"/>
  <c r="I20" i="1"/>
  <c r="I43" i="1"/>
  <c r="I885" i="1"/>
  <c r="I653" i="1"/>
  <c r="I786" i="1"/>
  <c r="I409" i="1"/>
  <c r="I32" i="1"/>
  <c r="I797" i="1"/>
  <c r="I111" i="1"/>
  <c r="I694" i="1"/>
  <c r="I849" i="1"/>
  <c r="I13" i="1"/>
  <c r="I319" i="1"/>
  <c r="I826" i="1"/>
  <c r="I631" i="1"/>
  <c r="I862" i="1"/>
  <c r="I11" i="1"/>
  <c r="I613" i="1"/>
  <c r="I269" i="1"/>
  <c r="I245" i="1"/>
  <c r="I127" i="1"/>
  <c r="I478" i="1"/>
  <c r="I480" i="1"/>
  <c r="I103" i="1"/>
  <c r="I529" i="1"/>
  <c r="I153" i="1"/>
  <c r="I896" i="1"/>
  <c r="I655" i="1"/>
  <c r="I58" i="1"/>
  <c r="I789" i="1"/>
  <c r="I70" i="1"/>
  <c r="I609" i="1"/>
  <c r="I7" i="1"/>
  <c r="I645" i="1"/>
  <c r="I922" i="1"/>
  <c r="I637" i="1"/>
  <c r="I485" i="1"/>
  <c r="I488" i="1"/>
  <c r="I853" i="1"/>
  <c r="I373" i="1"/>
  <c r="I258" i="1"/>
  <c r="I539" i="1"/>
  <c r="I600" i="1"/>
  <c r="I696" i="1"/>
  <c r="I476" i="1"/>
  <c r="I623" i="1"/>
  <c r="I256" i="1"/>
  <c r="I298" i="1"/>
  <c r="I651" i="1"/>
  <c r="I333" i="1"/>
  <c r="I634" i="1"/>
  <c r="I6" i="1"/>
  <c r="I989" i="1"/>
  <c r="I893" i="1"/>
  <c r="I662" i="1"/>
  <c r="I223" i="1"/>
  <c r="I314" i="1"/>
  <c r="I293" i="1"/>
  <c r="I484" i="1"/>
  <c r="I312" i="1"/>
  <c r="I665" i="1"/>
  <c r="I19" i="1"/>
  <c r="I669" i="1"/>
  <c r="I759" i="1"/>
  <c r="I944" i="1"/>
  <c r="I740" i="1"/>
  <c r="I505" i="1"/>
  <c r="I263" i="1"/>
  <c r="I424" i="1"/>
  <c r="I212" i="1"/>
  <c r="I54" i="1"/>
  <c r="I85" i="1"/>
  <c r="I83" i="1"/>
  <c r="I474" i="1"/>
  <c r="I736" i="1"/>
  <c r="I159" i="1"/>
  <c r="I180" i="1"/>
  <c r="I765" i="1"/>
  <c r="I595" i="1"/>
  <c r="I280" i="1"/>
  <c r="I75" i="1"/>
  <c r="I546" i="1"/>
  <c r="I722" i="1"/>
  <c r="I715" i="1"/>
  <c r="I561" i="1"/>
  <c r="I236" i="1"/>
  <c r="I442" i="1"/>
  <c r="I449" i="1"/>
  <c r="I123" i="1"/>
  <c r="I344" i="1"/>
  <c r="I731" i="1"/>
  <c r="I292" i="1"/>
  <c r="I902" i="1"/>
  <c r="I585" i="1"/>
  <c r="I95" i="1"/>
  <c r="I800" i="1"/>
  <c r="I543" i="1"/>
  <c r="I890" i="1"/>
  <c r="I445" i="1"/>
  <c r="I209" i="1"/>
  <c r="I506" i="1"/>
  <c r="I652" i="1"/>
  <c r="I894" i="1"/>
  <c r="I628" i="1"/>
  <c r="I938" i="1"/>
  <c r="I610" i="1"/>
  <c r="I568" i="1"/>
  <c r="I544" i="1"/>
  <c r="I157" i="1"/>
  <c r="I231" i="1"/>
  <c r="I329" i="1"/>
  <c r="I953" i="1"/>
  <c r="I877" i="1"/>
  <c r="I744" i="1"/>
  <c r="I754" i="1"/>
  <c r="I283" i="1"/>
  <c r="I193" i="1"/>
  <c r="I831" i="1"/>
  <c r="I733" i="1"/>
  <c r="I767" i="1"/>
  <c r="I968" i="1"/>
  <c r="I801" i="1"/>
  <c r="I503" i="1"/>
  <c r="I207" i="1"/>
  <c r="I22" i="1"/>
  <c r="I920" i="1"/>
  <c r="I469" i="1"/>
  <c r="I647" i="1"/>
  <c r="I586" i="1"/>
  <c r="I739" i="1"/>
  <c r="I67" i="1"/>
  <c r="I709" i="1"/>
  <c r="I116" i="1"/>
  <c r="I830" i="1"/>
  <c r="I995" i="1"/>
  <c r="I842" i="1"/>
  <c r="I555" i="1"/>
  <c r="I679" i="1"/>
  <c r="I104" i="1"/>
  <c r="I169" i="1"/>
  <c r="I530" i="1"/>
  <c r="I795" i="1"/>
  <c r="I602" i="1"/>
  <c r="I491" i="1"/>
  <c r="I630" i="1"/>
  <c r="I933" i="1"/>
  <c r="I53" i="1"/>
  <c r="I650" i="1"/>
  <c r="I749" i="1"/>
  <c r="I365" i="1"/>
  <c r="I175" i="1"/>
  <c r="I925" i="1"/>
  <c r="I643" i="1"/>
  <c r="I873" i="1"/>
  <c r="I869" i="1"/>
  <c r="I188" i="1"/>
  <c r="I196" i="1"/>
  <c r="I366" i="1"/>
  <c r="I90" i="1"/>
  <c r="I470" i="1"/>
  <c r="I936" i="1"/>
  <c r="I275" i="1"/>
  <c r="I455" i="1"/>
  <c r="I594" i="1"/>
  <c r="I382" i="1"/>
  <c r="I522" i="1"/>
  <c r="I351" i="1"/>
  <c r="I179" i="1"/>
  <c r="I705" i="1"/>
  <c r="I697" i="1"/>
  <c r="I982" i="1"/>
  <c r="I578" i="1"/>
  <c r="I708" i="1"/>
  <c r="I784" i="1"/>
  <c r="I511" i="1"/>
  <c r="I363" i="1"/>
  <c r="I835" i="1"/>
  <c r="I206" i="1"/>
  <c r="I388" i="1"/>
  <c r="I580" i="1"/>
  <c r="I69" i="1"/>
  <c r="I693" i="1"/>
  <c r="I498" i="1"/>
  <c r="I428" i="1"/>
  <c r="I145" i="1"/>
  <c r="I771" i="1"/>
  <c r="I690" i="1"/>
  <c r="I219" i="1"/>
  <c r="I863" i="1"/>
  <c r="I520" i="1"/>
  <c r="I48" i="1"/>
  <c r="I703" i="1"/>
  <c r="I523" i="1"/>
  <c r="I267" i="1"/>
  <c r="I144" i="1"/>
  <c r="I975" i="1"/>
  <c r="I100" i="1"/>
  <c r="I423" i="1"/>
  <c r="I618" i="1"/>
  <c r="I251" i="1"/>
  <c r="I677" i="1"/>
  <c r="I364" i="1"/>
  <c r="I891" i="1"/>
  <c r="I517" i="1"/>
  <c r="I868" i="1"/>
  <c r="I579" i="1"/>
  <c r="I203" i="1"/>
  <c r="I163" i="1"/>
  <c r="I993" i="1"/>
  <c r="I691" i="1"/>
  <c r="I601" i="1"/>
  <c r="I187" i="1"/>
  <c r="I545" i="1"/>
  <c r="I928" i="1"/>
  <c r="I717" i="1"/>
  <c r="I716" i="1"/>
  <c r="I306" i="1"/>
  <c r="I51" i="1"/>
  <c r="I803" i="1"/>
  <c r="I184" i="1"/>
  <c r="I427" i="1"/>
  <c r="I255" i="1"/>
  <c r="I230" i="1"/>
  <c r="I762" i="1"/>
  <c r="I247" i="1"/>
  <c r="I384" i="1"/>
  <c r="I354" i="1"/>
  <c r="I99" i="1"/>
  <c r="I27" i="1"/>
  <c r="I707" i="1"/>
  <c r="I76" i="1"/>
  <c r="I824" i="1"/>
  <c r="I46" i="1"/>
  <c r="I96" i="1"/>
  <c r="I874" i="1"/>
  <c r="I446" i="1"/>
  <c r="I398" i="1"/>
  <c r="I819" i="1"/>
  <c r="I473" i="1"/>
  <c r="I347" i="1"/>
  <c r="I130" i="1"/>
  <c r="I699" i="1"/>
  <c r="I607" i="1"/>
  <c r="I134" i="1"/>
  <c r="I616" i="1"/>
  <c r="I540" i="1"/>
  <c r="I512" i="1"/>
  <c r="I942" i="1"/>
  <c r="I550" i="1"/>
  <c r="I772" i="1"/>
  <c r="I295" i="1"/>
  <c r="I119" i="1"/>
  <c r="I875" i="1"/>
  <c r="I325" i="1"/>
  <c r="I454" i="1"/>
  <c r="I682" i="1"/>
  <c r="I625" i="1"/>
  <c r="I154" i="1"/>
  <c r="I467" i="1"/>
  <c r="I905" i="1"/>
  <c r="I411" i="1"/>
  <c r="I738" i="1"/>
  <c r="I164" i="1"/>
  <c r="I978" i="1"/>
  <c r="I735" i="1"/>
  <c r="I381" i="1"/>
  <c r="I178" i="1"/>
  <c r="I724" i="1"/>
  <c r="I222" i="1"/>
  <c r="I551" i="1"/>
  <c r="I182" i="1"/>
  <c r="I818" i="1"/>
  <c r="I582" i="1"/>
  <c r="I29" i="1"/>
  <c r="I345" i="1"/>
  <c r="I954" i="1"/>
  <c r="I148" i="1"/>
  <c r="I10" i="1"/>
  <c r="I266" i="1"/>
  <c r="I39" i="1"/>
  <c r="G494" i="1"/>
  <c r="H494" i="1" s="1"/>
  <c r="G59" i="1"/>
  <c r="H59" i="1" s="1"/>
  <c r="G960" i="1"/>
  <c r="H960" i="1" s="1"/>
  <c r="G764" i="1"/>
  <c r="H764" i="1" s="1"/>
  <c r="G124" i="1"/>
  <c r="H124" i="1" s="1"/>
  <c r="G636" i="1"/>
  <c r="H636" i="1" s="1"/>
  <c r="G431" i="1"/>
  <c r="H431" i="1" s="1"/>
  <c r="G140" i="1"/>
  <c r="H140" i="1" s="1"/>
  <c r="G671" i="1"/>
  <c r="H671" i="1" s="1"/>
  <c r="G143" i="1"/>
  <c r="H143" i="1" s="1"/>
  <c r="G141" i="1"/>
  <c r="H141" i="1" s="1"/>
  <c r="G632" i="1"/>
  <c r="H632" i="1" s="1"/>
  <c r="G249" i="1"/>
  <c r="H249" i="1" s="1"/>
  <c r="G274" i="1"/>
  <c r="H274" i="1" s="1"/>
  <c r="G513" i="1"/>
  <c r="H513" i="1" s="1"/>
  <c r="G937" i="1"/>
  <c r="H937" i="1" s="1"/>
  <c r="G25" i="1"/>
  <c r="H25" i="1" s="1"/>
  <c r="G264" i="1"/>
  <c r="H264" i="1" s="1"/>
  <c r="G980" i="1"/>
  <c r="H980" i="1" s="1"/>
  <c r="G294" i="1"/>
  <c r="H294" i="1" s="1"/>
  <c r="G899" i="1"/>
  <c r="H899" i="1" s="1"/>
  <c r="G639" i="1"/>
  <c r="H639" i="1" s="1"/>
  <c r="G947" i="1"/>
  <c r="H947" i="1" s="1"/>
  <c r="G689" i="1"/>
  <c r="H689" i="1" s="1"/>
  <c r="G37" i="1"/>
  <c r="H37" i="1" s="1"/>
  <c r="G82" i="1"/>
  <c r="H82" i="1" s="1"/>
  <c r="G979" i="1"/>
  <c r="H979" i="1" s="1"/>
  <c r="G882" i="1"/>
  <c r="H882" i="1" s="1"/>
  <c r="G798" i="1"/>
  <c r="H798" i="1" s="1"/>
  <c r="G604" i="1"/>
  <c r="H604" i="1" s="1"/>
  <c r="G303" i="1"/>
  <c r="H303" i="1" s="1"/>
  <c r="G888" i="1"/>
  <c r="H888" i="1" s="1"/>
  <c r="G809" i="1"/>
  <c r="H809" i="1" s="1"/>
  <c r="G974" i="1"/>
  <c r="H974" i="1" s="1"/>
  <c r="G444" i="1"/>
  <c r="H444" i="1" s="1"/>
  <c r="G776" i="1"/>
  <c r="H776" i="1" s="1"/>
  <c r="G581" i="1"/>
  <c r="H581" i="1" s="1"/>
  <c r="G242" i="1"/>
  <c r="H242" i="1" s="1"/>
  <c r="G793" i="1"/>
  <c r="H793" i="1" s="1"/>
  <c r="G698" i="1"/>
  <c r="H698" i="1" s="1"/>
  <c r="G525" i="1"/>
  <c r="H525" i="1" s="1"/>
  <c r="G945" i="1"/>
  <c r="H945" i="1" s="1"/>
  <c r="G510" i="1"/>
  <c r="H510" i="1" s="1"/>
  <c r="G229" i="1"/>
  <c r="H229" i="1" s="1"/>
  <c r="G617" i="1"/>
  <c r="H617" i="1" s="1"/>
  <c r="G500" i="1"/>
  <c r="H500" i="1" s="1"/>
  <c r="G857" i="1"/>
  <c r="H857" i="1" s="1"/>
  <c r="G753" i="1"/>
  <c r="H753" i="1" s="1"/>
  <c r="G68" i="1"/>
  <c r="H68" i="1" s="1"/>
  <c r="G362" i="1"/>
  <c r="H362" i="1" s="1"/>
  <c r="G165" i="1"/>
  <c r="H165" i="1" s="1"/>
  <c r="G794" i="1"/>
  <c r="H794" i="1" s="1"/>
  <c r="G136" i="1"/>
  <c r="H136" i="1" s="1"/>
  <c r="G737" i="1"/>
  <c r="H737" i="1" s="1"/>
  <c r="G774" i="1"/>
  <c r="H774" i="1" s="1"/>
  <c r="G572" i="1"/>
  <c r="H572" i="1" s="1"/>
  <c r="G564" i="1"/>
  <c r="H564" i="1" s="1"/>
  <c r="G499" i="1"/>
  <c r="H499" i="1" s="1"/>
  <c r="G948" i="1"/>
  <c r="H948" i="1" s="1"/>
  <c r="G422" i="1"/>
  <c r="H422" i="1" s="1"/>
  <c r="G531" i="1"/>
  <c r="H531" i="1" s="1"/>
  <c r="G113" i="1"/>
  <c r="H113" i="1" s="1"/>
  <c r="G92" i="1"/>
  <c r="H92" i="1" s="1"/>
  <c r="G712" i="1"/>
  <c r="H712" i="1" s="1"/>
  <c r="G93" i="1"/>
  <c r="H93" i="1" s="1"/>
  <c r="G927" i="1"/>
  <c r="H927" i="1" s="1"/>
  <c r="G700" i="1"/>
  <c r="H700" i="1" s="1"/>
  <c r="G12" i="1"/>
  <c r="H12" i="1" s="1"/>
  <c r="G976" i="1"/>
  <c r="H976" i="1" s="1"/>
  <c r="G711" i="1"/>
  <c r="H711" i="1" s="1"/>
  <c r="G437" i="1"/>
  <c r="H437" i="1" s="1"/>
  <c r="G489" i="1"/>
  <c r="H489" i="1" s="1"/>
  <c r="G621" i="1"/>
  <c r="H621" i="1" s="1"/>
  <c r="G816" i="1"/>
  <c r="H816" i="1" s="1"/>
  <c r="G331" i="1"/>
  <c r="H331" i="1" s="1"/>
  <c r="G227" i="1"/>
  <c r="H227" i="1" s="1"/>
  <c r="G640" i="1"/>
  <c r="H640" i="1" s="1"/>
  <c r="G261" i="1"/>
  <c r="H261" i="1" s="1"/>
  <c r="G477" i="1"/>
  <c r="H477" i="1" s="1"/>
  <c r="G829" i="1"/>
  <c r="H829" i="1" s="1"/>
  <c r="G472" i="1"/>
  <c r="H472" i="1" s="1"/>
  <c r="G310" i="1"/>
  <c r="H310" i="1" s="1"/>
  <c r="G855" i="1"/>
  <c r="H855" i="1" s="1"/>
  <c r="G656" i="1"/>
  <c r="H656" i="1" s="1"/>
  <c r="G757" i="1"/>
  <c r="H757" i="1" s="1"/>
  <c r="G419" i="1"/>
  <c r="H419" i="1" s="1"/>
  <c r="G648" i="1"/>
  <c r="H648" i="1" s="1"/>
  <c r="G597" i="1"/>
  <c r="H597" i="1" s="1"/>
  <c r="G181" i="1"/>
  <c r="H181" i="1" s="1"/>
  <c r="G356" i="1"/>
  <c r="H356" i="1" s="1"/>
  <c r="G837" i="1"/>
  <c r="H837" i="1" s="1"/>
  <c r="G38" i="1"/>
  <c r="H38" i="1" s="1"/>
  <c r="G573" i="1"/>
  <c r="H573" i="1" s="1"/>
  <c r="G463" i="1"/>
  <c r="H463" i="1" s="1"/>
  <c r="G918" i="1"/>
  <c r="H918" i="1" s="1"/>
  <c r="G486" i="1"/>
  <c r="H486" i="1" s="1"/>
  <c r="G300" i="1"/>
  <c r="H300" i="1" s="1"/>
  <c r="G763" i="1"/>
  <c r="H763" i="1" s="1"/>
  <c r="G73" i="1"/>
  <c r="H73" i="1" s="1"/>
  <c r="G459" i="1"/>
  <c r="H459" i="1" s="1"/>
  <c r="G612" i="1"/>
  <c r="H612" i="1" s="1"/>
  <c r="G244" i="1"/>
  <c r="H244" i="1" s="1"/>
  <c r="G971" i="1"/>
  <c r="H971" i="1" s="1"/>
  <c r="G742" i="1"/>
  <c r="H742" i="1" s="1"/>
  <c r="G620" i="1"/>
  <c r="H620" i="1" s="1"/>
  <c r="G605" i="1"/>
  <c r="H605" i="1" s="1"/>
  <c r="G502" i="1"/>
  <c r="H502" i="1" s="1"/>
  <c r="G125" i="1"/>
  <c r="H125" i="1" s="1"/>
  <c r="G346" i="1"/>
  <c r="H346" i="1" s="1"/>
  <c r="G907" i="1"/>
  <c r="H907" i="1" s="1"/>
  <c r="G646" i="1"/>
  <c r="H646" i="1" s="1"/>
  <c r="G590" i="1"/>
  <c r="H590" i="1" s="1"/>
  <c r="G528" i="1"/>
  <c r="H528" i="1" s="1"/>
  <c r="G371" i="1"/>
  <c r="H371" i="1" s="1"/>
  <c r="G162" i="1"/>
  <c r="H162" i="1" s="1"/>
  <c r="G654" i="1"/>
  <c r="H654" i="1" s="1"/>
  <c r="G685" i="1"/>
  <c r="H685" i="1" s="1"/>
  <c r="G659" i="1"/>
  <c r="H659" i="1" s="1"/>
  <c r="G931" i="1"/>
  <c r="H931" i="1" s="1"/>
  <c r="G880" i="1"/>
  <c r="H880" i="1" s="1"/>
  <c r="G339" i="1"/>
  <c r="H339" i="1" s="1"/>
  <c r="G385" i="1"/>
  <c r="H385" i="1" s="1"/>
  <c r="G563" i="1"/>
  <c r="H563" i="1" s="1"/>
  <c r="G680" i="1"/>
  <c r="H680" i="1" s="1"/>
  <c r="G390" i="1"/>
  <c r="H390" i="1" s="1"/>
  <c r="G307" i="1"/>
  <c r="H307" i="1" s="1"/>
  <c r="G33" i="1"/>
  <c r="H33" i="1" s="1"/>
  <c r="G47" i="1"/>
  <c r="H47" i="1" s="1"/>
  <c r="G814" i="1"/>
  <c r="H814" i="1" s="1"/>
  <c r="G992" i="1"/>
  <c r="H992" i="1" s="1"/>
  <c r="G587" i="1"/>
  <c r="H587" i="1" s="1"/>
  <c r="G638" i="1"/>
  <c r="H638" i="1" s="1"/>
  <c r="G302" i="1"/>
  <c r="H302" i="1" s="1"/>
  <c r="G177" i="1"/>
  <c r="H177" i="1" s="1"/>
  <c r="G34" i="1"/>
  <c r="H34" i="1" s="1"/>
  <c r="G521" i="1"/>
  <c r="H521" i="1" s="1"/>
  <c r="G232" i="1"/>
  <c r="H232" i="1" s="1"/>
  <c r="G291" i="1"/>
  <c r="H291" i="1" s="1"/>
  <c r="G688" i="1"/>
  <c r="H688" i="1" s="1"/>
  <c r="G913" i="1"/>
  <c r="H913" i="1" s="1"/>
  <c r="G661" i="1"/>
  <c r="H661" i="1" s="1"/>
  <c r="G681" i="1"/>
  <c r="H681" i="1" s="1"/>
  <c r="G799" i="1"/>
  <c r="H799" i="1" s="1"/>
  <c r="G843" i="1"/>
  <c r="H843" i="1" s="1"/>
  <c r="G21" i="1"/>
  <c r="H21" i="1" s="1"/>
  <c r="G781" i="1"/>
  <c r="H781" i="1" s="1"/>
  <c r="G810" i="1"/>
  <c r="H810" i="1" s="1"/>
  <c r="G720" i="1"/>
  <c r="H720" i="1" s="1"/>
  <c r="G63" i="1"/>
  <c r="H63" i="1" s="1"/>
  <c r="G340" i="1"/>
  <c r="H340" i="1" s="1"/>
  <c r="G870" i="1"/>
  <c r="H870" i="1" s="1"/>
  <c r="G405" i="1"/>
  <c r="H405" i="1" s="1"/>
  <c r="G383" i="1"/>
  <c r="H383" i="1" s="1"/>
  <c r="G341" i="1"/>
  <c r="H341" i="1" s="1"/>
  <c r="G30" i="1"/>
  <c r="H30" i="1" s="1"/>
  <c r="G108" i="1"/>
  <c r="H108" i="1" s="1"/>
  <c r="G534" i="1"/>
  <c r="H534" i="1" s="1"/>
  <c r="G1000" i="1"/>
  <c r="H1000" i="1" s="1"/>
  <c r="G773" i="1"/>
  <c r="H773" i="1" s="1"/>
  <c r="G128" i="1"/>
  <c r="H128" i="1" s="1"/>
  <c r="G714" i="1"/>
  <c r="H714" i="1" s="1"/>
  <c r="G598" i="1"/>
  <c r="H598" i="1" s="1"/>
  <c r="G990" i="1"/>
  <c r="H990" i="1" s="1"/>
  <c r="G946" i="1"/>
  <c r="H946" i="1" s="1"/>
  <c r="G817" i="1"/>
  <c r="H817" i="1" s="1"/>
  <c r="G560" i="1"/>
  <c r="H560" i="1" s="1"/>
  <c r="G334" i="1"/>
  <c r="H334" i="1" s="1"/>
  <c r="G841" i="1"/>
  <c r="H841" i="1" s="1"/>
  <c r="G399" i="1"/>
  <c r="H399" i="1" s="1"/>
  <c r="G115" i="1"/>
  <c r="H115" i="1" s="1"/>
  <c r="G78" i="1"/>
  <c r="H78" i="1" s="1"/>
  <c r="G952" i="1"/>
  <c r="H952" i="1" s="1"/>
  <c r="G439" i="1"/>
  <c r="H439" i="1" s="1"/>
  <c r="G393" i="1"/>
  <c r="H393" i="1" s="1"/>
  <c r="G318" i="1"/>
  <c r="H318" i="1" s="1"/>
  <c r="G865" i="1"/>
  <c r="H865" i="1" s="1"/>
  <c r="G160" i="1"/>
  <c r="H160" i="1" s="1"/>
  <c r="G879" i="1"/>
  <c r="H879" i="1" s="1"/>
  <c r="G897" i="1"/>
  <c r="H897" i="1" s="1"/>
  <c r="G201" i="1"/>
  <c r="H201" i="1" s="1"/>
  <c r="G847" i="1"/>
  <c r="H847" i="1" s="1"/>
  <c r="G120" i="1"/>
  <c r="H120" i="1" s="1"/>
  <c r="G608" i="1"/>
  <c r="H608" i="1" s="1"/>
  <c r="G79" i="1"/>
  <c r="H79" i="1" s="1"/>
  <c r="G285" i="1"/>
  <c r="H285" i="1" s="1"/>
  <c r="G904" i="1"/>
  <c r="H904" i="1" s="1"/>
  <c r="G195" i="1"/>
  <c r="H195" i="1" s="1"/>
  <c r="G57" i="1"/>
  <c r="H57" i="1" s="1"/>
  <c r="G101" i="1"/>
  <c r="H101" i="1" s="1"/>
  <c r="G197" i="1"/>
  <c r="H197" i="1" s="1"/>
  <c r="G254" i="1"/>
  <c r="H254" i="1" s="1"/>
  <c r="G149" i="1"/>
  <c r="H149" i="1" s="1"/>
  <c r="G751" i="1"/>
  <c r="H751" i="1" s="1"/>
  <c r="G827" i="1"/>
  <c r="H827" i="1" s="1"/>
  <c r="G194" i="1"/>
  <c r="H194" i="1" s="1"/>
  <c r="G895" i="1"/>
  <c r="H895" i="1" s="1"/>
  <c r="G265" i="1"/>
  <c r="H265" i="1" s="1"/>
  <c r="G81" i="1"/>
  <c r="H81" i="1" s="1"/>
  <c r="G60" i="1"/>
  <c r="H60" i="1" s="1"/>
  <c r="G535" i="1"/>
  <c r="H535" i="1" s="1"/>
  <c r="G17" i="1"/>
  <c r="H17" i="1" s="1"/>
  <c r="G986" i="1"/>
  <c r="H986" i="1" s="1"/>
  <c r="G270" i="1"/>
  <c r="H270" i="1" s="1"/>
  <c r="G487" i="1"/>
  <c r="H487" i="1" s="1"/>
  <c r="G23" i="1"/>
  <c r="H23" i="1" s="1"/>
  <c r="G468" i="1"/>
  <c r="H468" i="1" s="1"/>
  <c r="G1001" i="1"/>
  <c r="H1001" i="1" s="1"/>
  <c r="G436" i="1"/>
  <c r="H436" i="1" s="1"/>
  <c r="G224" i="1"/>
  <c r="H224" i="1" s="1"/>
  <c r="G308" i="1"/>
  <c r="H308" i="1" s="1"/>
  <c r="G778" i="1"/>
  <c r="H778" i="1" s="1"/>
  <c r="G941" i="1"/>
  <c r="H941" i="1" s="1"/>
  <c r="G497" i="1"/>
  <c r="H497" i="1" s="1"/>
  <c r="G358" i="1"/>
  <c r="H358" i="1" s="1"/>
  <c r="G973" i="1"/>
  <c r="H973" i="1" s="1"/>
  <c r="G335" i="1"/>
  <c r="H335" i="1" s="1"/>
  <c r="G701" i="1"/>
  <c r="H701" i="1" s="1"/>
  <c r="G871" i="1"/>
  <c r="H871" i="1" s="1"/>
  <c r="G189" i="1"/>
  <c r="H189" i="1" s="1"/>
  <c r="G327" i="1"/>
  <c r="H327" i="1" s="1"/>
  <c r="G649" i="1"/>
  <c r="H649" i="1" s="1"/>
  <c r="G284" i="1"/>
  <c r="H284" i="1" s="1"/>
  <c r="G884" i="1"/>
  <c r="H884" i="1" s="1"/>
  <c r="G916" i="1"/>
  <c r="H916" i="1" s="1"/>
  <c r="G577" i="1"/>
  <c r="H577" i="1" s="1"/>
  <c r="G906" i="1"/>
  <c r="H906" i="1" s="1"/>
  <c r="G984" i="1"/>
  <c r="H984" i="1" s="1"/>
  <c r="G939" i="1"/>
  <c r="H939" i="1" s="1"/>
  <c r="G553" i="1"/>
  <c r="H553" i="1" s="1"/>
  <c r="G9" i="1"/>
  <c r="H9" i="1" s="1"/>
  <c r="G591" i="1"/>
  <c r="H591" i="1" s="1"/>
  <c r="G619" i="1"/>
  <c r="H619" i="1" s="1"/>
  <c r="G761" i="1"/>
  <c r="H761" i="1" s="1"/>
  <c r="G202" i="1"/>
  <c r="H202" i="1" s="1"/>
  <c r="G253" i="1"/>
  <c r="H253" i="1" s="1"/>
  <c r="G808" i="1"/>
  <c r="H808" i="1" s="1"/>
  <c r="G548" i="1"/>
  <c r="H548" i="1" s="1"/>
  <c r="G94" i="1"/>
  <c r="H94" i="1" s="1"/>
  <c r="G850" i="1"/>
  <c r="H850" i="1" s="1"/>
  <c r="G994" i="1"/>
  <c r="H994" i="1" s="1"/>
  <c r="G785" i="1"/>
  <c r="H785" i="1" s="1"/>
  <c r="G541" i="1"/>
  <c r="H541" i="1" s="1"/>
  <c r="G443" i="1"/>
  <c r="H443" i="1" s="1"/>
  <c r="G574" i="1"/>
  <c r="H574" i="1" s="1"/>
  <c r="G641" i="1"/>
  <c r="H641" i="1" s="1"/>
  <c r="G834" i="1"/>
  <c r="H834" i="1" s="1"/>
  <c r="G721" i="1"/>
  <c r="H721" i="1" s="1"/>
  <c r="G908" i="1"/>
  <c r="H908" i="1" s="1"/>
  <c r="G71" i="1"/>
  <c r="H71" i="1" s="1"/>
  <c r="G158" i="1"/>
  <c r="H158" i="1" s="1"/>
  <c r="G471" i="1"/>
  <c r="H471" i="1" s="1"/>
  <c r="G328" i="1"/>
  <c r="H328" i="1" s="1"/>
  <c r="G642" i="1"/>
  <c r="H642" i="1" s="1"/>
  <c r="G932" i="1"/>
  <c r="H932" i="1" s="1"/>
  <c r="G107" i="1"/>
  <c r="H107" i="1" s="1"/>
  <c r="G702" i="1"/>
  <c r="H702" i="1" s="1"/>
  <c r="G660" i="1"/>
  <c r="H660" i="1" s="1"/>
  <c r="G524" i="1"/>
  <c r="H524" i="1" s="1"/>
  <c r="G725" i="1"/>
  <c r="H725" i="1" s="1"/>
  <c r="G278" i="1"/>
  <c r="H278" i="1" s="1"/>
  <c r="G514" i="1"/>
  <c r="H514" i="1" s="1"/>
  <c r="G575" i="1"/>
  <c r="H575" i="1" s="1"/>
  <c r="G881" i="1"/>
  <c r="H881" i="1" s="1"/>
  <c r="G657" i="1"/>
  <c r="H657" i="1" s="1"/>
  <c r="G315" i="1"/>
  <c r="H315" i="1" s="1"/>
  <c r="G909" i="1"/>
  <c r="H909" i="1" s="1"/>
  <c r="G501" i="1"/>
  <c r="H501" i="1" s="1"/>
  <c r="G603" i="1"/>
  <c r="H603" i="1" s="1"/>
  <c r="G52" i="1"/>
  <c r="H52" i="1" s="1"/>
  <c r="G432" i="1"/>
  <c r="H432" i="1" s="1"/>
  <c r="G889" i="1"/>
  <c r="H889" i="1" s="1"/>
  <c r="G770" i="1"/>
  <c r="H770" i="1" s="1"/>
  <c r="G87" i="1"/>
  <c r="H87" i="1" s="1"/>
  <c r="G624" i="1"/>
  <c r="H624" i="1" s="1"/>
  <c r="G129" i="1"/>
  <c r="H129" i="1" s="1"/>
  <c r="G447" i="1"/>
  <c r="H447" i="1" s="1"/>
  <c r="G565" i="1"/>
  <c r="H565" i="1" s="1"/>
  <c r="G775" i="1"/>
  <c r="H775" i="1" s="1"/>
  <c r="G557" i="1"/>
  <c r="H557" i="1" s="1"/>
  <c r="G370" i="1"/>
  <c r="H370" i="1" s="1"/>
  <c r="G787" i="1"/>
  <c r="H787" i="1" s="1"/>
  <c r="G192" i="1"/>
  <c r="H192" i="1" s="1"/>
  <c r="G239" i="1"/>
  <c r="H239" i="1" s="1"/>
  <c r="G458" i="1"/>
  <c r="H458" i="1" s="1"/>
  <c r="G40" i="1"/>
  <c r="H40" i="1" s="1"/>
  <c r="G728" i="1"/>
  <c r="H728" i="1" s="1"/>
  <c r="G131" i="1"/>
  <c r="H131" i="1" s="1"/>
  <c r="G453" i="1"/>
  <c r="H453" i="1" s="1"/>
  <c r="G375" i="1"/>
  <c r="H375" i="1" s="1"/>
  <c r="G518" i="1"/>
  <c r="H518" i="1" s="1"/>
  <c r="G168" i="1"/>
  <c r="H168" i="1" s="1"/>
  <c r="G8" i="1"/>
  <c r="H8" i="1" s="1"/>
  <c r="G440" i="1"/>
  <c r="H440" i="1" s="1"/>
  <c r="G408" i="1"/>
  <c r="H408" i="1" s="1"/>
  <c r="G138" i="1"/>
  <c r="H138" i="1" s="1"/>
  <c r="G161" i="1"/>
  <c r="H161" i="1" s="1"/>
  <c r="G599" i="1"/>
  <c r="H599" i="1" s="1"/>
  <c r="G102" i="1"/>
  <c r="H102" i="1" s="1"/>
  <c r="G65" i="1"/>
  <c r="H65" i="1" s="1"/>
  <c r="G466" i="1"/>
  <c r="H466" i="1" s="1"/>
  <c r="G271" i="1"/>
  <c r="H271" i="1" s="1"/>
  <c r="G97" i="1"/>
  <c r="H97" i="1" s="1"/>
  <c r="G536" i="1"/>
  <c r="H536" i="1" s="1"/>
  <c r="G570" i="1"/>
  <c r="H570" i="1" s="1"/>
  <c r="G146" i="1"/>
  <c r="H146" i="1" s="1"/>
  <c r="G856" i="1"/>
  <c r="H856" i="1" s="1"/>
  <c r="G321" i="1"/>
  <c r="H321" i="1" s="1"/>
  <c r="G4" i="1"/>
  <c r="H4" i="1" s="1"/>
  <c r="G183" i="1"/>
  <c r="H183" i="1" s="1"/>
  <c r="G729" i="1"/>
  <c r="H729" i="1" s="1"/>
  <c r="G900" i="1"/>
  <c r="H900" i="1" s="1"/>
  <c r="G538" i="1"/>
  <c r="H538" i="1" s="1"/>
  <c r="G495" i="1"/>
  <c r="H495" i="1" s="1"/>
  <c r="G228" i="1"/>
  <c r="H228" i="1" s="1"/>
  <c r="G233" i="1"/>
  <c r="H233" i="1" s="1"/>
  <c r="G150" i="1"/>
  <c r="H150" i="1" s="1"/>
  <c r="G133" i="1"/>
  <c r="H133" i="1" s="1"/>
  <c r="G18" i="1"/>
  <c r="H18" i="1" s="1"/>
  <c r="G279" i="1"/>
  <c r="H279" i="1" s="1"/>
  <c r="G379" i="1"/>
  <c r="H379" i="1" s="1"/>
  <c r="G970" i="1"/>
  <c r="H970" i="1" s="1"/>
  <c r="G210" i="1"/>
  <c r="H210" i="1" s="1"/>
  <c r="G750" i="1"/>
  <c r="H750" i="1" s="1"/>
  <c r="G147" i="1"/>
  <c r="H147" i="1" s="1"/>
  <c r="G166" i="1"/>
  <c r="H166" i="1" s="1"/>
  <c r="G88" i="1"/>
  <c r="H88" i="1" s="1"/>
  <c r="G956" i="1"/>
  <c r="H956" i="1" s="1"/>
  <c r="G430" i="1"/>
  <c r="H430" i="1" s="1"/>
  <c r="G859" i="1"/>
  <c r="H859" i="1" s="1"/>
  <c r="G589" i="1"/>
  <c r="H589" i="1" s="1"/>
  <c r="G839" i="1"/>
  <c r="H839" i="1" s="1"/>
  <c r="G813" i="1"/>
  <c r="H813" i="1" s="1"/>
  <c r="G915" i="1"/>
  <c r="H915" i="1" s="1"/>
  <c r="G997" i="1"/>
  <c r="H997" i="1" s="1"/>
  <c r="G268" i="1"/>
  <c r="H268" i="1" s="1"/>
  <c r="G950" i="1"/>
  <c r="H950" i="1" s="1"/>
  <c r="G919" i="1"/>
  <c r="H919" i="1" s="1"/>
  <c r="G44" i="1"/>
  <c r="H44" i="1" s="1"/>
  <c r="G252" i="1"/>
  <c r="H252" i="1" s="1"/>
  <c r="G317" i="1"/>
  <c r="H317" i="1" s="1"/>
  <c r="G257" i="1"/>
  <c r="H257" i="1" s="1"/>
  <c r="G214" i="1"/>
  <c r="H214" i="1" s="1"/>
  <c r="G416" i="1"/>
  <c r="H416" i="1" s="1"/>
  <c r="G360" i="1"/>
  <c r="H360" i="1" s="1"/>
  <c r="G190" i="1"/>
  <c r="H190" i="1" s="1"/>
  <c r="G461" i="1"/>
  <c r="H461" i="1" s="1"/>
  <c r="G421" i="1"/>
  <c r="H421" i="1" s="1"/>
  <c r="G392" i="1"/>
  <c r="H392" i="1" s="1"/>
  <c r="G72" i="1"/>
  <c r="H72" i="1" s="1"/>
  <c r="G930" i="1"/>
  <c r="H930" i="1" s="1"/>
  <c r="G91" i="1"/>
  <c r="H91" i="1" s="1"/>
  <c r="G858" i="1"/>
  <c r="H858" i="1" s="1"/>
  <c r="G713" i="1"/>
  <c r="H713" i="1" s="1"/>
  <c r="G425" i="1"/>
  <c r="H425" i="1" s="1"/>
  <c r="G220" i="1"/>
  <c r="H220" i="1" s="1"/>
  <c r="G547" i="1"/>
  <c r="H547" i="1" s="1"/>
  <c r="G234" i="1"/>
  <c r="H234" i="1" s="1"/>
  <c r="G626" i="1"/>
  <c r="H626" i="1" s="1"/>
  <c r="G903" i="1"/>
  <c r="H903" i="1" s="1"/>
  <c r="G687" i="1"/>
  <c r="H687" i="1" s="1"/>
  <c r="G615" i="1"/>
  <c r="H615" i="1" s="1"/>
  <c r="G670" i="1"/>
  <c r="H670" i="1" s="1"/>
  <c r="G462" i="1"/>
  <c r="H462" i="1" s="1"/>
  <c r="G508" i="1"/>
  <c r="H508" i="1" s="1"/>
  <c r="G526" i="1"/>
  <c r="H526" i="1" s="1"/>
  <c r="G241" i="1"/>
  <c r="H241" i="1" s="1"/>
  <c r="G673" i="1"/>
  <c r="H673" i="1" s="1"/>
  <c r="G686" i="1"/>
  <c r="H686" i="1" s="1"/>
  <c r="G964" i="1"/>
  <c r="H964" i="1" s="1"/>
  <c r="G403" i="1"/>
  <c r="H403" i="1" s="1"/>
  <c r="G460" i="1"/>
  <c r="H460" i="1" s="1"/>
  <c r="G840" i="1"/>
  <c r="H840" i="1" s="1"/>
  <c r="G372" i="1"/>
  <c r="H372" i="1" s="1"/>
  <c r="G89" i="1"/>
  <c r="H89" i="1" s="1"/>
  <c r="G593" i="1"/>
  <c r="H593" i="1" s="1"/>
  <c r="G259" i="1"/>
  <c r="H259" i="1" s="1"/>
  <c r="G387" i="1"/>
  <c r="H387" i="1" s="1"/>
  <c r="G167" i="1"/>
  <c r="H167" i="1" s="1"/>
  <c r="G558" i="1"/>
  <c r="H558" i="1" s="1"/>
  <c r="G678" i="1"/>
  <c r="H678" i="1" s="1"/>
  <c r="G216" i="1"/>
  <c r="H216" i="1" s="1"/>
  <c r="G727" i="1"/>
  <c r="H727" i="1" s="1"/>
  <c r="G966" i="1"/>
  <c r="H966" i="1" s="1"/>
  <c r="G866" i="1"/>
  <c r="H866" i="1" s="1"/>
  <c r="G337" i="1"/>
  <c r="H337" i="1" s="1"/>
  <c r="G313" i="1"/>
  <c r="H313" i="1" s="1"/>
  <c r="G41" i="1"/>
  <c r="H41" i="1" s="1"/>
  <c r="G934" i="1"/>
  <c r="H934" i="1" s="1"/>
  <c r="G549" i="1"/>
  <c r="H549" i="1" s="1"/>
  <c r="G262" i="1"/>
  <c r="H262" i="1" s="1"/>
  <c r="G305" i="1"/>
  <c r="H305" i="1" s="1"/>
  <c r="G911" i="1"/>
  <c r="H911" i="1" s="1"/>
  <c r="G452" i="1"/>
  <c r="H452" i="1" s="1"/>
  <c r="G752" i="1"/>
  <c r="H752" i="1" s="1"/>
  <c r="G883" i="1"/>
  <c r="H883" i="1" s="1"/>
  <c r="G779" i="1"/>
  <c r="H779" i="1" s="1"/>
  <c r="G515" i="1"/>
  <c r="H515" i="1" s="1"/>
  <c r="G299" i="1"/>
  <c r="H299" i="1" s="1"/>
  <c r="G61" i="1"/>
  <c r="H61" i="1" s="1"/>
  <c r="G464" i="1"/>
  <c r="H464" i="1" s="1"/>
  <c r="G170" i="1"/>
  <c r="H170" i="1" s="1"/>
  <c r="G412" i="1"/>
  <c r="H412" i="1" s="1"/>
  <c r="G887" i="1"/>
  <c r="H887" i="1" s="1"/>
  <c r="G250" i="1"/>
  <c r="H250" i="1" s="1"/>
  <c r="G867" i="1"/>
  <c r="H867" i="1" s="1"/>
  <c r="G592" i="1"/>
  <c r="H592" i="1" s="1"/>
  <c r="G806" i="1"/>
  <c r="H806" i="1" s="1"/>
  <c r="G338" i="1"/>
  <c r="H338" i="1" s="1"/>
  <c r="G433" i="1"/>
  <c r="H433" i="1" s="1"/>
  <c r="G768" i="1"/>
  <c r="H768" i="1" s="1"/>
  <c r="G537" i="1"/>
  <c r="H537" i="1" s="1"/>
  <c r="G435" i="1"/>
  <c r="H435" i="1" s="1"/>
  <c r="G400" i="1"/>
  <c r="H400" i="1" s="1"/>
  <c r="G316" i="1"/>
  <c r="H316" i="1" s="1"/>
  <c r="G336" i="1"/>
  <c r="H336" i="1" s="1"/>
  <c r="G80" i="1"/>
  <c r="H80" i="1" s="1"/>
  <c r="G367" i="1"/>
  <c r="H367" i="1" s="1"/>
  <c r="G965" i="1"/>
  <c r="H965" i="1" s="1"/>
  <c r="G658" i="1"/>
  <c r="H658" i="1" s="1"/>
  <c r="G225" i="1"/>
  <c r="H225" i="1" s="1"/>
  <c r="G791" i="1"/>
  <c r="H791" i="1" s="1"/>
  <c r="G349" i="1"/>
  <c r="H349" i="1" s="1"/>
  <c r="G121" i="1"/>
  <c r="H121" i="1" s="1"/>
  <c r="G567" i="1"/>
  <c r="H567" i="1" s="1"/>
  <c r="G519" i="1"/>
  <c r="H519" i="1" s="1"/>
  <c r="G998" i="1"/>
  <c r="H998" i="1" s="1"/>
  <c r="G304" i="1"/>
  <c r="H304" i="1" s="1"/>
  <c r="G56" i="1"/>
  <c r="H56" i="1" s="1"/>
  <c r="G191" i="1"/>
  <c r="H191" i="1" s="1"/>
  <c r="G667" i="1"/>
  <c r="H667" i="1" s="1"/>
  <c r="G176" i="1"/>
  <c r="H176" i="1" s="1"/>
  <c r="G326" i="1"/>
  <c r="H326" i="1" s="1"/>
  <c r="G5" i="1"/>
  <c r="H5" i="1" s="1"/>
  <c r="G991" i="1"/>
  <c r="H991" i="1" s="1"/>
  <c r="G483" i="1"/>
  <c r="H483" i="1" s="1"/>
  <c r="G777" i="1"/>
  <c r="H777" i="1" s="1"/>
  <c r="G780" i="1"/>
  <c r="H780" i="1" s="1"/>
  <c r="G848" i="1"/>
  <c r="H848" i="1" s="1"/>
  <c r="G958" i="1"/>
  <c r="H958" i="1" s="1"/>
  <c r="G155" i="1"/>
  <c r="H155" i="1" s="1"/>
  <c r="G683" i="1"/>
  <c r="H683" i="1" s="1"/>
  <c r="G26" i="1"/>
  <c r="H26" i="1" s="1"/>
  <c r="G719" i="1"/>
  <c r="H719" i="1" s="1"/>
  <c r="G533" i="1"/>
  <c r="H533" i="1" s="1"/>
  <c r="G152" i="1"/>
  <c r="H152" i="1" s="1"/>
  <c r="G49" i="1"/>
  <c r="H49" i="1" s="1"/>
  <c r="G288" i="1"/>
  <c r="H288" i="1" s="1"/>
  <c r="G457" i="1"/>
  <c r="H457" i="1" s="1"/>
  <c r="G66" i="1"/>
  <c r="H66" i="1" s="1"/>
  <c r="G988" i="1"/>
  <c r="H988" i="1" s="1"/>
  <c r="G114" i="1"/>
  <c r="H114" i="1" s="1"/>
  <c r="G394" i="1"/>
  <c r="H394" i="1" s="1"/>
  <c r="G106" i="1"/>
  <c r="H106" i="1" s="1"/>
  <c r="G969" i="1"/>
  <c r="H969" i="1" s="1"/>
  <c r="G987" i="1"/>
  <c r="H987" i="1" s="1"/>
  <c r="G117" i="1"/>
  <c r="H117" i="1" s="1"/>
  <c r="G860" i="1"/>
  <c r="H860" i="1" s="1"/>
  <c r="G142" i="1"/>
  <c r="H142" i="1" s="1"/>
  <c r="G554" i="1"/>
  <c r="H554" i="1" s="1"/>
  <c r="G957" i="1"/>
  <c r="H957" i="1" s="1"/>
  <c r="G401" i="1"/>
  <c r="H401" i="1" s="1"/>
  <c r="G981" i="1"/>
  <c r="H981" i="1" s="1"/>
  <c r="G924" i="1"/>
  <c r="H924" i="1" s="1"/>
  <c r="G644" i="1"/>
  <c r="H644" i="1" s="1"/>
  <c r="G479" i="1"/>
  <c r="H479" i="1" s="1"/>
  <c r="G496" i="1"/>
  <c r="H496" i="1" s="1"/>
  <c r="G105" i="1"/>
  <c r="H105" i="1" s="1"/>
  <c r="G695" i="1"/>
  <c r="H695" i="1" s="1"/>
  <c r="G606" i="1"/>
  <c r="H606" i="1" s="1"/>
  <c r="G583" i="1"/>
  <c r="H583" i="1" s="1"/>
  <c r="G355" i="1"/>
  <c r="H355" i="1" s="1"/>
  <c r="G664" i="1"/>
  <c r="H664" i="1" s="1"/>
  <c r="G627" i="1"/>
  <c r="H627" i="1" s="1"/>
  <c r="G758" i="1"/>
  <c r="H758" i="1" s="1"/>
  <c r="G406" i="1"/>
  <c r="H406" i="1" s="1"/>
  <c r="G198" i="1"/>
  <c r="H198" i="1" s="1"/>
  <c r="G917" i="1"/>
  <c r="H917" i="1" s="1"/>
  <c r="G552" i="1"/>
  <c r="H552" i="1" s="1"/>
  <c r="G790" i="1"/>
  <c r="H790" i="1" s="1"/>
  <c r="G414" i="1"/>
  <c r="H414" i="1" s="1"/>
  <c r="G109" i="1"/>
  <c r="H109" i="1" s="1"/>
  <c r="G290" i="1"/>
  <c r="H290" i="1" s="1"/>
  <c r="G852" i="1"/>
  <c r="H852" i="1" s="1"/>
  <c r="G289" i="1"/>
  <c r="H289" i="1" s="1"/>
  <c r="G122" i="1"/>
  <c r="H122" i="1" s="1"/>
  <c r="G963" i="1"/>
  <c r="H963" i="1" s="1"/>
  <c r="G676" i="1"/>
  <c r="H676" i="1" s="1"/>
  <c r="G805" i="1"/>
  <c r="H805" i="1" s="1"/>
  <c r="G556" i="1"/>
  <c r="H556" i="1" s="1"/>
  <c r="G898" i="1"/>
  <c r="H898" i="1" s="1"/>
  <c r="G55" i="1"/>
  <c r="H55" i="1" s="1"/>
  <c r="G456" i="1"/>
  <c r="H456" i="1" s="1"/>
  <c r="G559" i="1"/>
  <c r="H559" i="1" s="1"/>
  <c r="G584" i="1"/>
  <c r="H584" i="1" s="1"/>
  <c r="G395" i="1"/>
  <c r="H395" i="1" s="1"/>
  <c r="G237" i="1"/>
  <c r="H237" i="1" s="1"/>
  <c r="G410" i="1"/>
  <c r="H410" i="1" s="1"/>
  <c r="G368" i="1"/>
  <c r="H368" i="1" s="1"/>
  <c r="G74" i="1"/>
  <c r="H74" i="1" s="1"/>
  <c r="G353" i="1"/>
  <c r="H353" i="1" s="1"/>
  <c r="G482" i="1"/>
  <c r="H482" i="1" s="1"/>
  <c r="G844" i="1"/>
  <c r="H844" i="1" s="1"/>
  <c r="G173" i="1"/>
  <c r="H173" i="1" s="1"/>
  <c r="G287" i="1"/>
  <c r="H287" i="1" s="1"/>
  <c r="G832" i="1"/>
  <c r="H832" i="1" s="1"/>
  <c r="G86" i="1"/>
  <c r="H86" i="1" s="1"/>
  <c r="G996" i="1"/>
  <c r="H996" i="1" s="1"/>
  <c r="G374" i="1"/>
  <c r="H374" i="1" s="1"/>
  <c r="G769" i="1"/>
  <c r="H769" i="1" s="1"/>
  <c r="G350" i="1"/>
  <c r="H350" i="1" s="1"/>
  <c r="G802" i="1"/>
  <c r="H802" i="1" s="1"/>
  <c r="G16" i="1"/>
  <c r="H16" i="1" s="1"/>
  <c r="G45" i="1"/>
  <c r="H45" i="1" s="1"/>
  <c r="G200" i="1"/>
  <c r="H200" i="1" s="1"/>
  <c r="G332" i="1"/>
  <c r="H332" i="1" s="1"/>
  <c r="G706" i="1"/>
  <c r="H706" i="1" s="1"/>
  <c r="G208" i="1"/>
  <c r="H208" i="1" s="1"/>
  <c r="G999" i="1"/>
  <c r="H999" i="1" s="1"/>
  <c r="G450" i="1"/>
  <c r="H450" i="1" s="1"/>
  <c r="G766" i="1"/>
  <c r="H766" i="1" s="1"/>
  <c r="G260" i="1"/>
  <c r="H260" i="1" s="1"/>
  <c r="G465" i="1"/>
  <c r="H465" i="1" s="1"/>
  <c r="G297" i="1"/>
  <c r="H297" i="1" s="1"/>
  <c r="G84" i="1"/>
  <c r="H84" i="1" s="1"/>
  <c r="G783" i="1"/>
  <c r="H783" i="1" s="1"/>
  <c r="G404" i="1"/>
  <c r="H404" i="1" s="1"/>
  <c r="G211" i="1"/>
  <c r="H211" i="1" s="1"/>
  <c r="G118" i="1"/>
  <c r="H118" i="1" s="1"/>
  <c r="G309" i="1"/>
  <c r="H309" i="1" s="1"/>
  <c r="G434" i="1"/>
  <c r="H434" i="1" s="1"/>
  <c r="G507" i="1"/>
  <c r="H507" i="1" s="1"/>
  <c r="G967" i="1"/>
  <c r="H967" i="1" s="1"/>
  <c r="G286" i="1"/>
  <c r="H286" i="1" s="1"/>
  <c r="G562" i="1"/>
  <c r="H562" i="1" s="1"/>
  <c r="G820" i="1"/>
  <c r="H820" i="1" s="1"/>
  <c r="G935" i="1"/>
  <c r="H935" i="1" s="1"/>
  <c r="G352" i="1"/>
  <c r="H352" i="1" s="1"/>
  <c r="G238" i="1"/>
  <c r="H238" i="1" s="1"/>
  <c r="G674" i="1"/>
  <c r="H674" i="1" s="1"/>
  <c r="G386" i="1"/>
  <c r="H386" i="1" s="1"/>
  <c r="G272" i="1"/>
  <c r="H272" i="1" s="1"/>
  <c r="G281" i="1"/>
  <c r="H281" i="1" s="1"/>
  <c r="G569" i="1"/>
  <c r="H569" i="1" s="1"/>
  <c r="G397" i="1"/>
  <c r="H397" i="1" s="1"/>
  <c r="G629" i="1"/>
  <c r="H629" i="1" s="1"/>
  <c r="G481" i="1"/>
  <c r="H481" i="1" s="1"/>
  <c r="G914" i="1"/>
  <c r="H914" i="1" s="1"/>
  <c r="G851" i="1"/>
  <c r="H851" i="1" s="1"/>
  <c r="G2" i="1"/>
  <c r="H2" i="1" s="1"/>
  <c r="G389" i="1"/>
  <c r="H389" i="1" s="1"/>
  <c r="G213" i="1"/>
  <c r="H213" i="1" s="1"/>
  <c r="G380" i="1"/>
  <c r="H380" i="1" s="1"/>
  <c r="G812" i="1"/>
  <c r="H812" i="1" s="1"/>
  <c r="G726" i="1"/>
  <c r="H726" i="1" s="1"/>
  <c r="G672" i="1"/>
  <c r="H672" i="1" s="1"/>
  <c r="G710" i="1"/>
  <c r="H710" i="1" s="1"/>
  <c r="G704" i="1"/>
  <c r="H704" i="1" s="1"/>
  <c r="G959" i="1"/>
  <c r="H959" i="1" s="1"/>
  <c r="G836" i="1"/>
  <c r="H836" i="1" s="1"/>
  <c r="G576" i="1"/>
  <c r="H576" i="1" s="1"/>
  <c r="G240" i="1"/>
  <c r="H240" i="1" s="1"/>
  <c r="G614" i="1"/>
  <c r="H614" i="1" s="1"/>
  <c r="G376" i="1"/>
  <c r="H376" i="1" s="1"/>
  <c r="G951" i="1"/>
  <c r="H951" i="1" s="1"/>
  <c r="G221" i="1"/>
  <c r="H221" i="1" s="1"/>
  <c r="G743" i="1"/>
  <c r="H743" i="1" s="1"/>
  <c r="G926" i="1"/>
  <c r="H926" i="1" s="1"/>
  <c r="G838" i="1"/>
  <c r="H838" i="1" s="1"/>
  <c r="G854" i="1"/>
  <c r="H854" i="1" s="1"/>
  <c r="G98" i="1"/>
  <c r="H98" i="1" s="1"/>
  <c r="G24" i="1"/>
  <c r="H24" i="1" s="1"/>
  <c r="G741" i="1"/>
  <c r="H741" i="1" s="1"/>
  <c r="G566" i="1"/>
  <c r="H566" i="1" s="1"/>
  <c r="G277" i="1"/>
  <c r="H277" i="1" s="1"/>
  <c r="G235" i="1"/>
  <c r="H235" i="1" s="1"/>
  <c r="G15" i="1"/>
  <c r="H15" i="1" s="1"/>
  <c r="G296" i="1"/>
  <c r="H296" i="1" s="1"/>
  <c r="G718" i="1"/>
  <c r="H718" i="1" s="1"/>
  <c r="G878" i="1"/>
  <c r="H878" i="1" s="1"/>
  <c r="G137" i="1"/>
  <c r="H137" i="1" s="1"/>
  <c r="G204" i="1"/>
  <c r="H204" i="1" s="1"/>
  <c r="G833" i="1"/>
  <c r="H833" i="1" s="1"/>
  <c r="G940" i="1"/>
  <c r="H940" i="1" s="1"/>
  <c r="G796" i="1"/>
  <c r="H796" i="1" s="1"/>
  <c r="G448" i="1"/>
  <c r="H448" i="1" s="1"/>
  <c r="G226" i="1"/>
  <c r="H226" i="1" s="1"/>
  <c r="G361" i="1"/>
  <c r="H361" i="1" s="1"/>
  <c r="G185" i="1"/>
  <c r="H185" i="1" s="1"/>
  <c r="G156" i="1"/>
  <c r="H156" i="1" s="1"/>
  <c r="G438" i="1"/>
  <c r="H438" i="1" s="1"/>
  <c r="G357" i="1"/>
  <c r="H357" i="1" s="1"/>
  <c r="G972" i="1"/>
  <c r="H972" i="1" s="1"/>
  <c r="G359" i="1"/>
  <c r="H359" i="1" s="1"/>
  <c r="G921" i="1"/>
  <c r="H921" i="1" s="1"/>
  <c r="G186" i="1"/>
  <c r="H186" i="1" s="1"/>
  <c r="G929" i="1"/>
  <c r="H929" i="1" s="1"/>
  <c r="G962" i="1"/>
  <c r="H962" i="1" s="1"/>
  <c r="G343" i="1"/>
  <c r="H343" i="1" s="1"/>
  <c r="G62" i="1"/>
  <c r="H62" i="1" s="1"/>
  <c r="G730" i="1"/>
  <c r="H730" i="1" s="1"/>
  <c r="G923" i="1"/>
  <c r="H923" i="1" s="1"/>
  <c r="G675" i="1"/>
  <c r="H675" i="1" s="1"/>
  <c r="G943" i="1"/>
  <c r="H943" i="1" s="1"/>
  <c r="G588" i="1"/>
  <c r="H588" i="1" s="1"/>
  <c r="G596" i="1"/>
  <c r="H596" i="1" s="1"/>
  <c r="G983" i="1"/>
  <c r="H983" i="1" s="1"/>
  <c r="G622" i="1"/>
  <c r="H622" i="1" s="1"/>
  <c r="G823" i="1"/>
  <c r="H823" i="1" s="1"/>
  <c r="G876" i="1"/>
  <c r="H876" i="1" s="1"/>
  <c r="G14" i="1"/>
  <c r="H14" i="1" s="1"/>
  <c r="G723" i="1"/>
  <c r="H723" i="1" s="1"/>
  <c r="G475" i="1"/>
  <c r="H475" i="1" s="1"/>
  <c r="G846" i="1"/>
  <c r="H846" i="1" s="1"/>
  <c r="G788" i="1"/>
  <c r="H788" i="1" s="1"/>
  <c r="G732" i="1"/>
  <c r="H732" i="1" s="1"/>
  <c r="G493" i="1"/>
  <c r="H493" i="1" s="1"/>
  <c r="G420" i="1"/>
  <c r="H420" i="1" s="1"/>
  <c r="G413" i="1"/>
  <c r="H413" i="1" s="1"/>
  <c r="G635" i="1"/>
  <c r="H635" i="1" s="1"/>
  <c r="G845" i="1"/>
  <c r="H845" i="1" s="1"/>
  <c r="G402" i="1"/>
  <c r="H402" i="1" s="1"/>
  <c r="G949" i="1"/>
  <c r="H949" i="1" s="1"/>
  <c r="G668" i="1"/>
  <c r="H668" i="1" s="1"/>
  <c r="G172" i="1"/>
  <c r="H172" i="1" s="1"/>
  <c r="G734" i="1"/>
  <c r="H734" i="1" s="1"/>
  <c r="G509" i="1"/>
  <c r="H509" i="1" s="1"/>
  <c r="G527" i="1"/>
  <c r="H527" i="1" s="1"/>
  <c r="G282" i="1"/>
  <c r="H282" i="1" s="1"/>
  <c r="G28" i="1"/>
  <c r="H28" i="1" s="1"/>
  <c r="G901" i="1"/>
  <c r="H901" i="1" s="1"/>
  <c r="G429" i="1"/>
  <c r="H429" i="1" s="1"/>
  <c r="G151" i="1"/>
  <c r="H151" i="1" s="1"/>
  <c r="G42" i="1"/>
  <c r="H42" i="1" s="1"/>
  <c r="G985" i="1"/>
  <c r="H985" i="1" s="1"/>
  <c r="G417" i="1"/>
  <c r="H417" i="1" s="1"/>
  <c r="G199" i="1"/>
  <c r="H199" i="1" s="1"/>
  <c r="G276" i="1"/>
  <c r="H276" i="1" s="1"/>
  <c r="G426" i="1"/>
  <c r="H426" i="1" s="1"/>
  <c r="G323" i="1"/>
  <c r="H323" i="1" s="1"/>
  <c r="G811" i="1"/>
  <c r="H811" i="1" s="1"/>
  <c r="G807" i="1"/>
  <c r="H807" i="1" s="1"/>
  <c r="G825" i="1"/>
  <c r="H825" i="1" s="1"/>
  <c r="G377" i="1"/>
  <c r="H377" i="1" s="1"/>
  <c r="G407" i="1"/>
  <c r="H407" i="1" s="1"/>
  <c r="G301" i="1"/>
  <c r="H301" i="1" s="1"/>
  <c r="G112" i="1"/>
  <c r="H112" i="1" s="1"/>
  <c r="G35" i="1"/>
  <c r="H35" i="1" s="1"/>
  <c r="G330" i="1"/>
  <c r="H330" i="1" s="1"/>
  <c r="G77" i="1"/>
  <c r="H77" i="1" s="1"/>
  <c r="G415" i="1"/>
  <c r="H415" i="1" s="1"/>
  <c r="G822" i="1"/>
  <c r="H822" i="1" s="1"/>
  <c r="G441" i="1"/>
  <c r="H441" i="1" s="1"/>
  <c r="G861" i="1"/>
  <c r="H861" i="1" s="1"/>
  <c r="G745" i="1"/>
  <c r="H745" i="1" s="1"/>
  <c r="G322" i="1"/>
  <c r="H322" i="1" s="1"/>
  <c r="G246" i="1"/>
  <c r="H246" i="1" s="1"/>
  <c r="G31" i="1"/>
  <c r="H31" i="1" s="1"/>
  <c r="G324" i="1"/>
  <c r="H324" i="1" s="1"/>
  <c r="G215" i="1"/>
  <c r="H215" i="1" s="1"/>
  <c r="G311" i="1"/>
  <c r="H311" i="1" s="1"/>
  <c r="G218" i="1"/>
  <c r="H218" i="1" s="1"/>
  <c r="G243" i="1"/>
  <c r="H243" i="1" s="1"/>
  <c r="G273" i="1"/>
  <c r="H273" i="1" s="1"/>
  <c r="G666" i="1"/>
  <c r="H666" i="1" s="1"/>
  <c r="G3" i="1"/>
  <c r="H3" i="1" s="1"/>
  <c r="G746" i="1"/>
  <c r="H746" i="1" s="1"/>
  <c r="G248" i="1"/>
  <c r="H248" i="1" s="1"/>
  <c r="G886" i="1"/>
  <c r="H886" i="1" s="1"/>
  <c r="G828" i="1"/>
  <c r="H828" i="1" s="1"/>
  <c r="G955" i="1"/>
  <c r="H955" i="1" s="1"/>
  <c r="G418" i="1"/>
  <c r="H418" i="1" s="1"/>
  <c r="G132" i="1"/>
  <c r="H132" i="1" s="1"/>
  <c r="G50" i="1"/>
  <c r="H50" i="1" s="1"/>
  <c r="G815" i="1"/>
  <c r="H815" i="1" s="1"/>
  <c r="G910" i="1"/>
  <c r="H910" i="1" s="1"/>
  <c r="G126" i="1"/>
  <c r="H126" i="1" s="1"/>
  <c r="G36" i="1"/>
  <c r="H36" i="1" s="1"/>
  <c r="G490" i="1"/>
  <c r="H490" i="1" s="1"/>
  <c r="G348" i="1"/>
  <c r="H348" i="1" s="1"/>
  <c r="G396" i="1"/>
  <c r="H396" i="1" s="1"/>
  <c r="G684" i="1"/>
  <c r="H684" i="1" s="1"/>
  <c r="G542" i="1"/>
  <c r="H542" i="1" s="1"/>
  <c r="G492" i="1"/>
  <c r="H492" i="1" s="1"/>
  <c r="G342" i="1"/>
  <c r="H342" i="1" s="1"/>
  <c r="G760" i="1"/>
  <c r="H760" i="1" s="1"/>
  <c r="G504" i="1"/>
  <c r="H504" i="1" s="1"/>
  <c r="G571" i="1"/>
  <c r="H571" i="1" s="1"/>
  <c r="G756" i="1"/>
  <c r="H756" i="1" s="1"/>
  <c r="G611" i="1"/>
  <c r="H611" i="1" s="1"/>
  <c r="G663" i="1"/>
  <c r="H663" i="1" s="1"/>
  <c r="G135" i="1"/>
  <c r="H135" i="1" s="1"/>
  <c r="G391" i="1"/>
  <c r="H391" i="1" s="1"/>
  <c r="G217" i="1"/>
  <c r="H217" i="1" s="1"/>
  <c r="G804" i="1"/>
  <c r="H804" i="1" s="1"/>
  <c r="G369" i="1"/>
  <c r="H369" i="1" s="1"/>
  <c r="G977" i="1"/>
  <c r="H977" i="1" s="1"/>
  <c r="G872" i="1"/>
  <c r="H872" i="1" s="1"/>
  <c r="G171" i="1"/>
  <c r="H171" i="1" s="1"/>
  <c r="G64" i="1"/>
  <c r="H64" i="1" s="1"/>
  <c r="G892" i="1"/>
  <c r="H892" i="1" s="1"/>
  <c r="G205" i="1"/>
  <c r="H205" i="1" s="1"/>
  <c r="G912" i="1"/>
  <c r="H912" i="1" s="1"/>
  <c r="G792" i="1"/>
  <c r="H792" i="1" s="1"/>
  <c r="G378" i="1"/>
  <c r="H378" i="1" s="1"/>
  <c r="G961" i="1"/>
  <c r="H961" i="1" s="1"/>
  <c r="G755" i="1"/>
  <c r="H755" i="1" s="1"/>
  <c r="G516" i="1"/>
  <c r="H516" i="1" s="1"/>
  <c r="G821" i="1"/>
  <c r="H821" i="1" s="1"/>
  <c r="G633" i="1"/>
  <c r="H633" i="1" s="1"/>
  <c r="G139" i="1"/>
  <c r="H139" i="1" s="1"/>
  <c r="G451" i="1"/>
  <c r="H451" i="1" s="1"/>
  <c r="G747" i="1"/>
  <c r="H747" i="1" s="1"/>
  <c r="G864" i="1"/>
  <c r="H864" i="1" s="1"/>
  <c r="G320" i="1"/>
  <c r="H320" i="1" s="1"/>
  <c r="G532" i="1"/>
  <c r="H532" i="1" s="1"/>
  <c r="G692" i="1"/>
  <c r="H692" i="1" s="1"/>
  <c r="G782" i="1"/>
  <c r="H782" i="1" s="1"/>
  <c r="G748" i="1"/>
  <c r="H748" i="1" s="1"/>
  <c r="G20" i="1"/>
  <c r="H20" i="1" s="1"/>
  <c r="G43" i="1"/>
  <c r="H43" i="1" s="1"/>
  <c r="G885" i="1"/>
  <c r="H885" i="1" s="1"/>
  <c r="G653" i="1"/>
  <c r="H653" i="1" s="1"/>
  <c r="G786" i="1"/>
  <c r="H786" i="1" s="1"/>
  <c r="G409" i="1"/>
  <c r="H409" i="1" s="1"/>
  <c r="G32" i="1"/>
  <c r="H32" i="1" s="1"/>
  <c r="G797" i="1"/>
  <c r="H797" i="1" s="1"/>
  <c r="G111" i="1"/>
  <c r="H111" i="1" s="1"/>
  <c r="G694" i="1"/>
  <c r="H694" i="1" s="1"/>
  <c r="G849" i="1"/>
  <c r="H849" i="1" s="1"/>
  <c r="G13" i="1"/>
  <c r="H13" i="1" s="1"/>
  <c r="G319" i="1"/>
  <c r="H319" i="1" s="1"/>
  <c r="G826" i="1"/>
  <c r="H826" i="1" s="1"/>
  <c r="G631" i="1"/>
  <c r="H631" i="1" s="1"/>
  <c r="G862" i="1"/>
  <c r="H862" i="1" s="1"/>
  <c r="G11" i="1"/>
  <c r="H11" i="1" s="1"/>
  <c r="G613" i="1"/>
  <c r="H613" i="1" s="1"/>
  <c r="G269" i="1"/>
  <c r="H269" i="1" s="1"/>
  <c r="G245" i="1"/>
  <c r="H245" i="1" s="1"/>
  <c r="G127" i="1"/>
  <c r="H127" i="1" s="1"/>
  <c r="G478" i="1"/>
  <c r="H478" i="1" s="1"/>
  <c r="G480" i="1"/>
  <c r="H480" i="1" s="1"/>
  <c r="G103" i="1"/>
  <c r="H103" i="1" s="1"/>
  <c r="G529" i="1"/>
  <c r="H529" i="1" s="1"/>
  <c r="G153" i="1"/>
  <c r="H153" i="1" s="1"/>
  <c r="G896" i="1"/>
  <c r="H896" i="1" s="1"/>
  <c r="G655" i="1"/>
  <c r="H655" i="1" s="1"/>
  <c r="G58" i="1"/>
  <c r="H58" i="1" s="1"/>
  <c r="G789" i="1"/>
  <c r="H789" i="1" s="1"/>
  <c r="G70" i="1"/>
  <c r="H70" i="1" s="1"/>
  <c r="G609" i="1"/>
  <c r="H609" i="1" s="1"/>
  <c r="G7" i="1"/>
  <c r="H7" i="1" s="1"/>
  <c r="G645" i="1"/>
  <c r="H645" i="1" s="1"/>
  <c r="G922" i="1"/>
  <c r="H922" i="1" s="1"/>
  <c r="G637" i="1"/>
  <c r="H637" i="1" s="1"/>
  <c r="G485" i="1"/>
  <c r="H485" i="1" s="1"/>
  <c r="G488" i="1"/>
  <c r="H488" i="1" s="1"/>
  <c r="G853" i="1"/>
  <c r="H853" i="1" s="1"/>
  <c r="G373" i="1"/>
  <c r="H373" i="1" s="1"/>
  <c r="G258" i="1"/>
  <c r="H258" i="1" s="1"/>
  <c r="G539" i="1"/>
  <c r="H539" i="1" s="1"/>
  <c r="G600" i="1"/>
  <c r="H600" i="1" s="1"/>
  <c r="G696" i="1"/>
  <c r="H696" i="1" s="1"/>
  <c r="G476" i="1"/>
  <c r="H476" i="1" s="1"/>
  <c r="G623" i="1"/>
  <c r="H623" i="1" s="1"/>
  <c r="G256" i="1"/>
  <c r="H256" i="1" s="1"/>
  <c r="G298" i="1"/>
  <c r="H298" i="1" s="1"/>
  <c r="G651" i="1"/>
  <c r="H651" i="1" s="1"/>
  <c r="G333" i="1"/>
  <c r="H333" i="1" s="1"/>
  <c r="G634" i="1"/>
  <c r="H634" i="1" s="1"/>
  <c r="G6" i="1"/>
  <c r="H6" i="1" s="1"/>
  <c r="G989" i="1"/>
  <c r="H989" i="1" s="1"/>
  <c r="G893" i="1"/>
  <c r="H893" i="1" s="1"/>
  <c r="G662" i="1"/>
  <c r="H662" i="1" s="1"/>
  <c r="G223" i="1"/>
  <c r="H223" i="1" s="1"/>
  <c r="G314" i="1"/>
  <c r="H314" i="1" s="1"/>
  <c r="G293" i="1"/>
  <c r="H293" i="1" s="1"/>
  <c r="G484" i="1"/>
  <c r="H484" i="1" s="1"/>
  <c r="G312" i="1"/>
  <c r="H312" i="1" s="1"/>
  <c r="G665" i="1"/>
  <c r="H665" i="1" s="1"/>
  <c r="G19" i="1"/>
  <c r="H19" i="1" s="1"/>
  <c r="G669" i="1"/>
  <c r="H669" i="1" s="1"/>
  <c r="G759" i="1"/>
  <c r="H759" i="1" s="1"/>
  <c r="G944" i="1"/>
  <c r="H944" i="1" s="1"/>
  <c r="G740" i="1"/>
  <c r="H740" i="1" s="1"/>
  <c r="G505" i="1"/>
  <c r="H505" i="1" s="1"/>
  <c r="G263" i="1"/>
  <c r="H263" i="1" s="1"/>
  <c r="G424" i="1"/>
  <c r="H424" i="1" s="1"/>
  <c r="G212" i="1"/>
  <c r="H212" i="1" s="1"/>
  <c r="G54" i="1"/>
  <c r="H54" i="1" s="1"/>
  <c r="G85" i="1"/>
  <c r="H85" i="1" s="1"/>
  <c r="G83" i="1"/>
  <c r="H83" i="1" s="1"/>
  <c r="G474" i="1"/>
  <c r="H474" i="1" s="1"/>
  <c r="G736" i="1"/>
  <c r="H736" i="1" s="1"/>
  <c r="G159" i="1"/>
  <c r="H159" i="1" s="1"/>
  <c r="G180" i="1"/>
  <c r="H180" i="1" s="1"/>
  <c r="G765" i="1"/>
  <c r="H765" i="1" s="1"/>
  <c r="G595" i="1"/>
  <c r="H595" i="1" s="1"/>
  <c r="G280" i="1"/>
  <c r="H280" i="1" s="1"/>
  <c r="G75" i="1"/>
  <c r="H75" i="1" s="1"/>
  <c r="G546" i="1"/>
  <c r="H546" i="1" s="1"/>
  <c r="G722" i="1"/>
  <c r="H722" i="1" s="1"/>
  <c r="G715" i="1"/>
  <c r="H715" i="1" s="1"/>
  <c r="G561" i="1"/>
  <c r="H561" i="1" s="1"/>
  <c r="G236" i="1"/>
  <c r="H236" i="1" s="1"/>
  <c r="G442" i="1"/>
  <c r="H442" i="1" s="1"/>
  <c r="G449" i="1"/>
  <c r="H449" i="1" s="1"/>
  <c r="G123" i="1"/>
  <c r="H123" i="1" s="1"/>
  <c r="G344" i="1"/>
  <c r="H344" i="1" s="1"/>
  <c r="G731" i="1"/>
  <c r="H731" i="1" s="1"/>
  <c r="G292" i="1"/>
  <c r="H292" i="1" s="1"/>
  <c r="G902" i="1"/>
  <c r="H902" i="1" s="1"/>
  <c r="G585" i="1"/>
  <c r="H585" i="1" s="1"/>
  <c r="G95" i="1"/>
  <c r="H95" i="1" s="1"/>
  <c r="G800" i="1"/>
  <c r="H800" i="1" s="1"/>
  <c r="G543" i="1"/>
  <c r="H543" i="1" s="1"/>
  <c r="G890" i="1"/>
  <c r="H890" i="1" s="1"/>
  <c r="G445" i="1"/>
  <c r="H445" i="1" s="1"/>
  <c r="G209" i="1"/>
  <c r="H209" i="1" s="1"/>
  <c r="G506" i="1"/>
  <c r="H506" i="1" s="1"/>
  <c r="G652" i="1"/>
  <c r="H652" i="1" s="1"/>
  <c r="G894" i="1"/>
  <c r="H894" i="1" s="1"/>
  <c r="G628" i="1"/>
  <c r="H628" i="1" s="1"/>
  <c r="G938" i="1"/>
  <c r="H938" i="1" s="1"/>
  <c r="G610" i="1"/>
  <c r="H610" i="1" s="1"/>
  <c r="G568" i="1"/>
  <c r="H568" i="1" s="1"/>
  <c r="G544" i="1"/>
  <c r="H544" i="1" s="1"/>
  <c r="G157" i="1"/>
  <c r="H157" i="1" s="1"/>
  <c r="G231" i="1"/>
  <c r="H231" i="1" s="1"/>
  <c r="G329" i="1"/>
  <c r="H329" i="1" s="1"/>
  <c r="G953" i="1"/>
  <c r="H953" i="1" s="1"/>
  <c r="G877" i="1"/>
  <c r="H877" i="1" s="1"/>
  <c r="G744" i="1"/>
  <c r="H744" i="1" s="1"/>
  <c r="G754" i="1"/>
  <c r="H754" i="1" s="1"/>
  <c r="G283" i="1"/>
  <c r="H283" i="1" s="1"/>
  <c r="G193" i="1"/>
  <c r="H193" i="1" s="1"/>
  <c r="G831" i="1"/>
  <c r="H831" i="1" s="1"/>
  <c r="G733" i="1"/>
  <c r="H733" i="1" s="1"/>
  <c r="G767" i="1"/>
  <c r="H767" i="1" s="1"/>
  <c r="G968" i="1"/>
  <c r="H968" i="1" s="1"/>
  <c r="G801" i="1"/>
  <c r="H801" i="1" s="1"/>
  <c r="G503" i="1"/>
  <c r="H503" i="1" s="1"/>
  <c r="G207" i="1"/>
  <c r="H207" i="1" s="1"/>
  <c r="G22" i="1"/>
  <c r="H22" i="1" s="1"/>
  <c r="G920" i="1"/>
  <c r="H920" i="1" s="1"/>
  <c r="G469" i="1"/>
  <c r="H469" i="1" s="1"/>
  <c r="G647" i="1"/>
  <c r="H647" i="1" s="1"/>
  <c r="G586" i="1"/>
  <c r="H586" i="1" s="1"/>
  <c r="G739" i="1"/>
  <c r="H739" i="1" s="1"/>
  <c r="G67" i="1"/>
  <c r="H67" i="1" s="1"/>
  <c r="G709" i="1"/>
  <c r="H709" i="1" s="1"/>
  <c r="G116" i="1"/>
  <c r="H116" i="1" s="1"/>
  <c r="G830" i="1"/>
  <c r="H830" i="1" s="1"/>
  <c r="G995" i="1"/>
  <c r="H995" i="1" s="1"/>
  <c r="G842" i="1"/>
  <c r="H842" i="1" s="1"/>
  <c r="G555" i="1"/>
  <c r="H555" i="1" s="1"/>
  <c r="G679" i="1"/>
  <c r="H679" i="1" s="1"/>
  <c r="G104" i="1"/>
  <c r="H104" i="1" s="1"/>
  <c r="G169" i="1"/>
  <c r="H169" i="1" s="1"/>
  <c r="G530" i="1"/>
  <c r="H530" i="1" s="1"/>
  <c r="G795" i="1"/>
  <c r="H795" i="1" s="1"/>
  <c r="G602" i="1"/>
  <c r="H602" i="1" s="1"/>
  <c r="G491" i="1"/>
  <c r="H491" i="1" s="1"/>
  <c r="G630" i="1"/>
  <c r="H630" i="1" s="1"/>
  <c r="G933" i="1"/>
  <c r="H933" i="1" s="1"/>
  <c r="G53" i="1"/>
  <c r="H53" i="1" s="1"/>
  <c r="G650" i="1"/>
  <c r="H650" i="1" s="1"/>
  <c r="G749" i="1"/>
  <c r="H749" i="1" s="1"/>
  <c r="G365" i="1"/>
  <c r="H365" i="1" s="1"/>
  <c r="G175" i="1"/>
  <c r="H175" i="1" s="1"/>
  <c r="G925" i="1"/>
  <c r="H925" i="1" s="1"/>
  <c r="G643" i="1"/>
  <c r="H643" i="1" s="1"/>
  <c r="G873" i="1"/>
  <c r="H873" i="1" s="1"/>
  <c r="G869" i="1"/>
  <c r="H869" i="1" s="1"/>
  <c r="G188" i="1"/>
  <c r="H188" i="1" s="1"/>
  <c r="G196" i="1"/>
  <c r="H196" i="1" s="1"/>
  <c r="G366" i="1"/>
  <c r="H366" i="1" s="1"/>
  <c r="G90" i="1"/>
  <c r="H90" i="1" s="1"/>
  <c r="G470" i="1"/>
  <c r="H470" i="1" s="1"/>
  <c r="G936" i="1"/>
  <c r="H936" i="1" s="1"/>
  <c r="G275" i="1"/>
  <c r="H275" i="1" s="1"/>
  <c r="G455" i="1"/>
  <c r="H455" i="1" s="1"/>
  <c r="G594" i="1"/>
  <c r="H594" i="1" s="1"/>
  <c r="G382" i="1"/>
  <c r="H382" i="1" s="1"/>
  <c r="G522" i="1"/>
  <c r="H522" i="1" s="1"/>
  <c r="G351" i="1"/>
  <c r="H351" i="1" s="1"/>
  <c r="G179" i="1"/>
  <c r="H179" i="1" s="1"/>
  <c r="G705" i="1"/>
  <c r="H705" i="1" s="1"/>
  <c r="G697" i="1"/>
  <c r="H697" i="1" s="1"/>
  <c r="G982" i="1"/>
  <c r="H982" i="1" s="1"/>
  <c r="G578" i="1"/>
  <c r="H578" i="1" s="1"/>
  <c r="G708" i="1"/>
  <c r="H708" i="1" s="1"/>
  <c r="G784" i="1"/>
  <c r="H784" i="1" s="1"/>
  <c r="G511" i="1"/>
  <c r="H511" i="1" s="1"/>
  <c r="G363" i="1"/>
  <c r="H363" i="1" s="1"/>
  <c r="G835" i="1"/>
  <c r="H835" i="1" s="1"/>
  <c r="G206" i="1"/>
  <c r="H206" i="1" s="1"/>
  <c r="G388" i="1"/>
  <c r="H388" i="1" s="1"/>
  <c r="G580" i="1"/>
  <c r="H580" i="1" s="1"/>
  <c r="G69" i="1"/>
  <c r="H69" i="1" s="1"/>
  <c r="G693" i="1"/>
  <c r="H693" i="1" s="1"/>
  <c r="G498" i="1"/>
  <c r="H498" i="1" s="1"/>
  <c r="G428" i="1"/>
  <c r="H428" i="1" s="1"/>
  <c r="G145" i="1"/>
  <c r="H145" i="1" s="1"/>
  <c r="G771" i="1"/>
  <c r="H771" i="1" s="1"/>
  <c r="G690" i="1"/>
  <c r="H690" i="1" s="1"/>
  <c r="G219" i="1"/>
  <c r="H219" i="1" s="1"/>
  <c r="G863" i="1"/>
  <c r="H863" i="1" s="1"/>
  <c r="G520" i="1"/>
  <c r="H520" i="1" s="1"/>
  <c r="G48" i="1"/>
  <c r="H48" i="1" s="1"/>
  <c r="G703" i="1"/>
  <c r="H703" i="1" s="1"/>
  <c r="G523" i="1"/>
  <c r="H523" i="1" s="1"/>
  <c r="G267" i="1"/>
  <c r="H267" i="1" s="1"/>
  <c r="G144" i="1"/>
  <c r="H144" i="1" s="1"/>
  <c r="G975" i="1"/>
  <c r="H975" i="1" s="1"/>
  <c r="G100" i="1"/>
  <c r="H100" i="1" s="1"/>
  <c r="G423" i="1"/>
  <c r="H423" i="1" s="1"/>
  <c r="G618" i="1"/>
  <c r="H618" i="1" s="1"/>
  <c r="G251" i="1"/>
  <c r="H251" i="1" s="1"/>
  <c r="G677" i="1"/>
  <c r="H677" i="1" s="1"/>
  <c r="G364" i="1"/>
  <c r="H364" i="1" s="1"/>
  <c r="G891" i="1"/>
  <c r="H891" i="1" s="1"/>
  <c r="G517" i="1"/>
  <c r="H517" i="1" s="1"/>
  <c r="G868" i="1"/>
  <c r="H868" i="1" s="1"/>
  <c r="G579" i="1"/>
  <c r="H579" i="1" s="1"/>
  <c r="G203" i="1"/>
  <c r="H203" i="1" s="1"/>
  <c r="G163" i="1"/>
  <c r="H163" i="1" s="1"/>
  <c r="G993" i="1"/>
  <c r="H993" i="1" s="1"/>
  <c r="G691" i="1"/>
  <c r="H691" i="1" s="1"/>
  <c r="G601" i="1"/>
  <c r="H601" i="1" s="1"/>
  <c r="G187" i="1"/>
  <c r="H187" i="1" s="1"/>
  <c r="G545" i="1"/>
  <c r="H545" i="1" s="1"/>
  <c r="G928" i="1"/>
  <c r="H928" i="1" s="1"/>
  <c r="G717" i="1"/>
  <c r="H717" i="1" s="1"/>
  <c r="G716" i="1"/>
  <c r="H716" i="1" s="1"/>
  <c r="G306" i="1"/>
  <c r="H306" i="1" s="1"/>
  <c r="G51" i="1"/>
  <c r="H51" i="1" s="1"/>
  <c r="G803" i="1"/>
  <c r="H803" i="1" s="1"/>
  <c r="G184" i="1"/>
  <c r="H184" i="1" s="1"/>
  <c r="G427" i="1"/>
  <c r="H427" i="1" s="1"/>
  <c r="G255" i="1"/>
  <c r="H255" i="1" s="1"/>
  <c r="G230" i="1"/>
  <c r="H230" i="1" s="1"/>
  <c r="G762" i="1"/>
  <c r="H762" i="1" s="1"/>
  <c r="G247" i="1"/>
  <c r="H247" i="1" s="1"/>
  <c r="G384" i="1"/>
  <c r="H384" i="1" s="1"/>
  <c r="G354" i="1"/>
  <c r="H354" i="1" s="1"/>
  <c r="G99" i="1"/>
  <c r="H99" i="1" s="1"/>
  <c r="G27" i="1"/>
  <c r="H27" i="1" s="1"/>
  <c r="G707" i="1"/>
  <c r="H707" i="1" s="1"/>
  <c r="G76" i="1"/>
  <c r="H76" i="1" s="1"/>
  <c r="G824" i="1"/>
  <c r="H824" i="1" s="1"/>
  <c r="G46" i="1"/>
  <c r="H46" i="1" s="1"/>
  <c r="G96" i="1"/>
  <c r="H96" i="1" s="1"/>
  <c r="G874" i="1"/>
  <c r="H874" i="1" s="1"/>
  <c r="G446" i="1"/>
  <c r="H446" i="1" s="1"/>
  <c r="G398" i="1"/>
  <c r="H398" i="1" s="1"/>
  <c r="G819" i="1"/>
  <c r="H819" i="1" s="1"/>
  <c r="G473" i="1"/>
  <c r="H473" i="1" s="1"/>
  <c r="G347" i="1"/>
  <c r="H347" i="1" s="1"/>
  <c r="G130" i="1"/>
  <c r="H130" i="1" s="1"/>
  <c r="G699" i="1"/>
  <c r="H699" i="1" s="1"/>
  <c r="G607" i="1"/>
  <c r="H607" i="1" s="1"/>
  <c r="G134" i="1"/>
  <c r="H134" i="1" s="1"/>
  <c r="G616" i="1"/>
  <c r="H616" i="1" s="1"/>
  <c r="G540" i="1"/>
  <c r="H540" i="1" s="1"/>
  <c r="G512" i="1"/>
  <c r="H512" i="1" s="1"/>
  <c r="G942" i="1"/>
  <c r="H942" i="1" s="1"/>
  <c r="G550" i="1"/>
  <c r="H550" i="1" s="1"/>
  <c r="G772" i="1"/>
  <c r="H772" i="1" s="1"/>
  <c r="G295" i="1"/>
  <c r="H295" i="1" s="1"/>
  <c r="G119" i="1"/>
  <c r="H119" i="1" s="1"/>
  <c r="G875" i="1"/>
  <c r="H875" i="1" s="1"/>
  <c r="G325" i="1"/>
  <c r="H325" i="1" s="1"/>
  <c r="G454" i="1"/>
  <c r="H454" i="1" s="1"/>
  <c r="G682" i="1"/>
  <c r="H682" i="1" s="1"/>
  <c r="G625" i="1"/>
  <c r="H625" i="1" s="1"/>
  <c r="G154" i="1"/>
  <c r="H154" i="1" s="1"/>
  <c r="G467" i="1"/>
  <c r="H467" i="1" s="1"/>
  <c r="G905" i="1"/>
  <c r="H905" i="1" s="1"/>
  <c r="G411" i="1"/>
  <c r="H411" i="1" s="1"/>
  <c r="G738" i="1"/>
  <c r="H738" i="1" s="1"/>
  <c r="G164" i="1"/>
  <c r="H164" i="1" s="1"/>
  <c r="G978" i="1"/>
  <c r="H978" i="1" s="1"/>
  <c r="G735" i="1"/>
  <c r="H735" i="1" s="1"/>
  <c r="G381" i="1"/>
  <c r="H381" i="1" s="1"/>
  <c r="G178" i="1"/>
  <c r="H178" i="1" s="1"/>
  <c r="G724" i="1"/>
  <c r="H724" i="1" s="1"/>
  <c r="G222" i="1"/>
  <c r="H222" i="1" s="1"/>
  <c r="G551" i="1"/>
  <c r="H551" i="1" s="1"/>
  <c r="G182" i="1"/>
  <c r="H182" i="1" s="1"/>
  <c r="G818" i="1"/>
  <c r="H818" i="1" s="1"/>
  <c r="G582" i="1"/>
  <c r="H582" i="1" s="1"/>
  <c r="G29" i="1"/>
  <c r="H29" i="1" s="1"/>
  <c r="G345" i="1"/>
  <c r="H345" i="1" s="1"/>
  <c r="G954" i="1"/>
  <c r="H954" i="1" s="1"/>
  <c r="G148" i="1"/>
  <c r="H148" i="1" s="1"/>
  <c r="G10" i="1"/>
  <c r="H10" i="1" s="1"/>
  <c r="G266" i="1"/>
  <c r="H266" i="1" s="1"/>
  <c r="G39" i="1"/>
  <c r="H39" i="1" s="1"/>
  <c r="G174" i="1"/>
  <c r="H174" i="1" s="1"/>
  <c r="G110" i="1"/>
  <c r="H110" i="1" s="1"/>
  <c r="AI28" i="1" l="1"/>
  <c r="I7" i="8"/>
  <c r="I5" i="8"/>
  <c r="I13" i="8"/>
  <c r="J13" i="8" s="1"/>
  <c r="I8" i="8"/>
  <c r="J8" i="8" s="1"/>
  <c r="I9" i="8"/>
  <c r="J9" i="8" s="1"/>
  <c r="I2" i="8"/>
  <c r="J2" i="8" s="1"/>
  <c r="I12" i="8"/>
  <c r="J12" i="8" s="1"/>
  <c r="I4" i="8"/>
  <c r="J4" i="8" s="1"/>
  <c r="I11" i="8"/>
  <c r="J11" i="8" s="1"/>
  <c r="I3" i="8"/>
  <c r="J3" i="8" s="1"/>
  <c r="I10" i="8"/>
  <c r="J10" i="8" s="1"/>
  <c r="J7" i="8"/>
  <c r="J6" i="8"/>
  <c r="J5" i="8"/>
  <c r="G8" i="8"/>
  <c r="W29" i="1"/>
  <c r="W381" i="1"/>
  <c r="W154" i="1"/>
  <c r="W772" i="1"/>
  <c r="W699" i="1"/>
  <c r="W96" i="1"/>
  <c r="W384" i="1"/>
  <c r="W51" i="1"/>
  <c r="W691" i="1"/>
  <c r="W364" i="1"/>
  <c r="W267" i="1"/>
  <c r="W771" i="1"/>
  <c r="W206" i="1"/>
  <c r="W697" i="1"/>
  <c r="W275" i="1"/>
  <c r="W873" i="1"/>
  <c r="W933" i="1"/>
  <c r="W679" i="1"/>
  <c r="W739" i="1"/>
  <c r="W801" i="1"/>
  <c r="W744" i="1"/>
  <c r="W610" i="1"/>
  <c r="W890" i="1"/>
  <c r="W344" i="1"/>
  <c r="W546" i="1"/>
  <c r="W474" i="1"/>
  <c r="W740" i="1"/>
  <c r="W293" i="1"/>
  <c r="W333" i="1"/>
  <c r="W539" i="1"/>
  <c r="W645" i="1"/>
  <c r="W153" i="1"/>
  <c r="W613" i="1"/>
  <c r="W694" i="1"/>
  <c r="W43" i="1"/>
  <c r="W747" i="1"/>
  <c r="W378" i="1"/>
  <c r="W977" i="1"/>
  <c r="W756" i="1"/>
  <c r="W396" i="1"/>
  <c r="W132" i="1"/>
  <c r="W666" i="1"/>
  <c r="W246" i="1"/>
  <c r="W330" i="1"/>
  <c r="W811" i="1"/>
  <c r="W151" i="1"/>
  <c r="W172" i="1"/>
  <c r="W493" i="1"/>
  <c r="W823" i="1"/>
  <c r="W730" i="1"/>
  <c r="W972" i="1"/>
  <c r="W796" i="1"/>
  <c r="W15" i="1"/>
  <c r="W838" i="1"/>
  <c r="W576" i="1"/>
  <c r="W380" i="1"/>
  <c r="W397" i="1"/>
  <c r="W935" i="1"/>
  <c r="W118" i="1"/>
  <c r="W766" i="1"/>
  <c r="W16" i="1"/>
  <c r="W287" i="1"/>
  <c r="W237" i="1"/>
  <c r="W805" i="1"/>
  <c r="W414" i="1"/>
  <c r="W664" i="1"/>
  <c r="W644" i="1"/>
  <c r="W117" i="1"/>
  <c r="W457" i="1"/>
  <c r="W155" i="1"/>
  <c r="W326" i="1"/>
  <c r="W567" i="1"/>
  <c r="W80" i="1"/>
  <c r="W338" i="1"/>
  <c r="W464" i="1"/>
  <c r="W911" i="1"/>
  <c r="W866" i="1"/>
  <c r="W259" i="1"/>
  <c r="W686" i="1"/>
  <c r="W687" i="1"/>
  <c r="W858" i="1"/>
  <c r="W360" i="1"/>
  <c r="W950" i="1"/>
  <c r="W430" i="1"/>
  <c r="W379" i="1"/>
  <c r="W538" i="1"/>
  <c r="W570" i="1"/>
  <c r="W161" i="1"/>
  <c r="W453" i="1"/>
  <c r="W370" i="1"/>
  <c r="W770" i="1"/>
  <c r="W657" i="1"/>
  <c r="W702" i="1"/>
  <c r="W908" i="1"/>
  <c r="W994" i="1"/>
  <c r="W619" i="1"/>
  <c r="W916" i="1"/>
  <c r="W335" i="1"/>
  <c r="W436" i="1"/>
  <c r="W535" i="1"/>
  <c r="W149" i="1"/>
  <c r="W79" i="1"/>
  <c r="W865" i="1"/>
  <c r="W841" i="1"/>
  <c r="W128" i="1"/>
  <c r="W405" i="1"/>
  <c r="W843" i="1"/>
  <c r="W521" i="1"/>
  <c r="W47" i="1"/>
  <c r="W880" i="1"/>
  <c r="W590" i="1"/>
  <c r="W742" i="1"/>
  <c r="W486" i="1"/>
  <c r="W597" i="1"/>
  <c r="W829" i="1"/>
  <c r="W489" i="1"/>
  <c r="W712" i="1"/>
  <c r="W572" i="1"/>
  <c r="W753" i="1"/>
  <c r="W698" i="1"/>
  <c r="W888" i="1"/>
  <c r="W689" i="1"/>
  <c r="W937" i="1"/>
  <c r="W140" i="1"/>
  <c r="W494" i="1"/>
  <c r="W59" i="1"/>
  <c r="W582" i="1"/>
  <c r="W735" i="1"/>
  <c r="W625" i="1"/>
  <c r="W550" i="1"/>
  <c r="W130" i="1"/>
  <c r="W46" i="1"/>
  <c r="W247" i="1"/>
  <c r="W306" i="1"/>
  <c r="W993" i="1"/>
  <c r="W677" i="1"/>
  <c r="W523" i="1"/>
  <c r="W145" i="1"/>
  <c r="W835" i="1"/>
  <c r="W705" i="1"/>
  <c r="W936" i="1"/>
  <c r="W643" i="1"/>
  <c r="W630" i="1"/>
  <c r="W555" i="1"/>
  <c r="W586" i="1"/>
  <c r="W968" i="1"/>
  <c r="W877" i="1"/>
  <c r="W938" i="1"/>
  <c r="W543" i="1"/>
  <c r="W123" i="1"/>
  <c r="W75" i="1"/>
  <c r="W83" i="1"/>
  <c r="W944" i="1"/>
  <c r="W314" i="1"/>
  <c r="W651" i="1"/>
  <c r="W258" i="1"/>
  <c r="W7" i="1"/>
  <c r="W529" i="1"/>
  <c r="W11" i="1"/>
  <c r="W111" i="1"/>
  <c r="W20" i="1"/>
  <c r="W451" i="1"/>
  <c r="W792" i="1"/>
  <c r="W369" i="1"/>
  <c r="W571" i="1"/>
  <c r="W348" i="1"/>
  <c r="W418" i="1"/>
  <c r="W273" i="1"/>
  <c r="W322" i="1"/>
  <c r="W35" i="1"/>
  <c r="W323" i="1"/>
  <c r="W429" i="1"/>
  <c r="W668" i="1"/>
  <c r="W732" i="1"/>
  <c r="W622" i="1"/>
  <c r="W62" i="1"/>
  <c r="W357" i="1"/>
  <c r="W940" i="1"/>
  <c r="W235" i="1"/>
  <c r="W926" i="1"/>
  <c r="W836" i="1"/>
  <c r="W213" i="1"/>
  <c r="W569" i="1"/>
  <c r="W820" i="1"/>
  <c r="W211" i="1"/>
  <c r="W450" i="1"/>
  <c r="W802" i="1"/>
  <c r="W173" i="1"/>
  <c r="W395" i="1"/>
  <c r="W676" i="1"/>
  <c r="W790" i="1"/>
  <c r="W355" i="1"/>
  <c r="W924" i="1"/>
  <c r="W987" i="1"/>
  <c r="W288" i="1"/>
  <c r="W958" i="1"/>
  <c r="W176" i="1"/>
  <c r="W121" i="1"/>
  <c r="W336" i="1"/>
  <c r="W806" i="1"/>
  <c r="W61" i="1"/>
  <c r="W305" i="1"/>
  <c r="W966" i="1"/>
  <c r="W593" i="1"/>
  <c r="W673" i="1"/>
  <c r="W903" i="1"/>
  <c r="W91" i="1"/>
  <c r="W416" i="1"/>
  <c r="W268" i="1"/>
  <c r="W956" i="1"/>
  <c r="W279" i="1"/>
  <c r="W900" i="1"/>
  <c r="W536" i="1"/>
  <c r="W138" i="1"/>
  <c r="W131" i="1"/>
  <c r="W557" i="1"/>
  <c r="W889" i="1"/>
  <c r="W881" i="1"/>
  <c r="W107" i="1"/>
  <c r="W721" i="1"/>
  <c r="W850" i="1"/>
  <c r="W591" i="1"/>
  <c r="W884" i="1"/>
  <c r="W973" i="1"/>
  <c r="W1001" i="1"/>
  <c r="W60" i="1"/>
  <c r="W254" i="1"/>
  <c r="W608" i="1"/>
  <c r="W318" i="1"/>
  <c r="W334" i="1"/>
  <c r="W773" i="1"/>
  <c r="W870" i="1"/>
  <c r="W799" i="1"/>
  <c r="W34" i="1"/>
  <c r="W33" i="1"/>
  <c r="W931" i="1"/>
  <c r="W646" i="1"/>
  <c r="W971" i="1"/>
  <c r="W918" i="1"/>
  <c r="W648" i="1"/>
  <c r="W477" i="1"/>
  <c r="W437" i="1"/>
  <c r="W92" i="1"/>
  <c r="W774" i="1"/>
  <c r="W857" i="1"/>
  <c r="W793" i="1"/>
  <c r="W303" i="1"/>
  <c r="W947" i="1"/>
  <c r="W513" i="1"/>
  <c r="W431" i="1"/>
  <c r="W39" i="1"/>
  <c r="W818" i="1"/>
  <c r="W978" i="1"/>
  <c r="W682" i="1"/>
  <c r="W942" i="1"/>
  <c r="W347" i="1"/>
  <c r="W824" i="1"/>
  <c r="W762" i="1"/>
  <c r="W716" i="1"/>
  <c r="W163" i="1"/>
  <c r="W251" i="1"/>
  <c r="W703" i="1"/>
  <c r="W428" i="1"/>
  <c r="W363" i="1"/>
  <c r="W179" i="1"/>
  <c r="W470" i="1"/>
  <c r="W925" i="1"/>
  <c r="W491" i="1"/>
  <c r="W842" i="1"/>
  <c r="W647" i="1"/>
  <c r="W767" i="1"/>
  <c r="W953" i="1"/>
  <c r="W628" i="1"/>
  <c r="W800" i="1"/>
  <c r="W449" i="1"/>
  <c r="W280" i="1"/>
  <c r="W85" i="1"/>
  <c r="W759" i="1"/>
  <c r="W223" i="1"/>
  <c r="W298" i="1"/>
  <c r="W373" i="1"/>
  <c r="W609" i="1"/>
  <c r="W103" i="1"/>
  <c r="W862" i="1"/>
  <c r="W797" i="1"/>
  <c r="W748" i="1"/>
  <c r="W139" i="1"/>
  <c r="W912" i="1"/>
  <c r="W804" i="1"/>
  <c r="W504" i="1"/>
  <c r="W490" i="1"/>
  <c r="W955" i="1"/>
  <c r="W243" i="1"/>
  <c r="W745" i="1"/>
  <c r="W112" i="1"/>
  <c r="W426" i="1"/>
  <c r="W901" i="1"/>
  <c r="W949" i="1"/>
  <c r="W788" i="1"/>
  <c r="W983" i="1"/>
  <c r="W343" i="1"/>
  <c r="W438" i="1"/>
  <c r="W833" i="1"/>
  <c r="W277" i="1"/>
  <c r="W743" i="1"/>
  <c r="W959" i="1"/>
  <c r="W389" i="1"/>
  <c r="W281" i="1"/>
  <c r="W562" i="1"/>
  <c r="W404" i="1"/>
  <c r="W999" i="1"/>
  <c r="W350" i="1"/>
  <c r="W844" i="1"/>
  <c r="W584" i="1"/>
  <c r="W963" i="1"/>
  <c r="W552" i="1"/>
  <c r="W583" i="1"/>
  <c r="W981" i="1"/>
  <c r="W969" i="1"/>
  <c r="W49" i="1"/>
  <c r="W848" i="1"/>
  <c r="W667" i="1"/>
  <c r="W349" i="1"/>
  <c r="W316" i="1"/>
  <c r="W592" i="1"/>
  <c r="W299" i="1"/>
  <c r="W262" i="1"/>
  <c r="W727" i="1"/>
  <c r="W89" i="1"/>
  <c r="W241" i="1"/>
  <c r="W626" i="1"/>
  <c r="W930" i="1"/>
  <c r="W214" i="1"/>
  <c r="W997" i="1"/>
  <c r="W88" i="1"/>
  <c r="W18" i="1"/>
  <c r="W729" i="1"/>
  <c r="W97" i="1"/>
  <c r="W408" i="1"/>
  <c r="W728" i="1"/>
  <c r="W775" i="1"/>
  <c r="W432" i="1"/>
  <c r="W575" i="1"/>
  <c r="W932" i="1"/>
  <c r="W834" i="1"/>
  <c r="W94" i="1"/>
  <c r="W9" i="1"/>
  <c r="W284" i="1"/>
  <c r="W358" i="1"/>
  <c r="W468" i="1"/>
  <c r="W81" i="1"/>
  <c r="W197" i="1"/>
  <c r="W120" i="1"/>
  <c r="W393" i="1"/>
  <c r="W560" i="1"/>
  <c r="W1000" i="1"/>
  <c r="W340" i="1"/>
  <c r="W681" i="1"/>
  <c r="W177" i="1"/>
  <c r="W307" i="1"/>
  <c r="W659" i="1"/>
  <c r="W907" i="1"/>
  <c r="W244" i="1"/>
  <c r="W463" i="1"/>
  <c r="W419" i="1"/>
  <c r="W261" i="1"/>
  <c r="W711" i="1"/>
  <c r="W113" i="1"/>
  <c r="W737" i="1"/>
  <c r="W500" i="1"/>
  <c r="W242" i="1"/>
  <c r="W604" i="1"/>
  <c r="W639" i="1"/>
  <c r="W274" i="1"/>
  <c r="W636" i="1"/>
  <c r="W266" i="1"/>
  <c r="W182" i="1"/>
  <c r="W164" i="1"/>
  <c r="W454" i="1"/>
  <c r="W512" i="1"/>
  <c r="W473" i="1"/>
  <c r="W76" i="1"/>
  <c r="W230" i="1"/>
  <c r="W717" i="1"/>
  <c r="W203" i="1"/>
  <c r="W618" i="1"/>
  <c r="W48" i="1"/>
  <c r="W498" i="1"/>
  <c r="W511" i="1"/>
  <c r="W351" i="1"/>
  <c r="W90" i="1"/>
  <c r="W175" i="1"/>
  <c r="W602" i="1"/>
  <c r="W995" i="1"/>
  <c r="W469" i="1"/>
  <c r="W733" i="1"/>
  <c r="W329" i="1"/>
  <c r="W894" i="1"/>
  <c r="W95" i="1"/>
  <c r="W442" i="1"/>
  <c r="W595" i="1"/>
  <c r="W54" i="1"/>
  <c r="W669" i="1"/>
  <c r="W662" i="1"/>
  <c r="W256" i="1"/>
  <c r="W853" i="1"/>
  <c r="W70" i="1"/>
  <c r="W480" i="1"/>
  <c r="W631" i="1"/>
  <c r="W32" i="1"/>
  <c r="W782" i="1"/>
  <c r="W633" i="1"/>
  <c r="W205" i="1"/>
  <c r="W217" i="1"/>
  <c r="W760" i="1"/>
  <c r="W36" i="1"/>
  <c r="W828" i="1"/>
  <c r="W218" i="1"/>
  <c r="W861" i="1"/>
  <c r="W301" i="1"/>
  <c r="W276" i="1"/>
  <c r="W28" i="1"/>
  <c r="W402" i="1"/>
  <c r="W846" i="1"/>
  <c r="W596" i="1"/>
  <c r="W962" i="1"/>
  <c r="W156" i="1"/>
  <c r="W204" i="1"/>
  <c r="W566" i="1"/>
  <c r="W221" i="1"/>
  <c r="W704" i="1"/>
  <c r="W2" i="1"/>
  <c r="W272" i="1"/>
  <c r="W286" i="1"/>
  <c r="W783" i="1"/>
  <c r="W208" i="1"/>
  <c r="W769" i="1"/>
  <c r="W482" i="1"/>
  <c r="W559" i="1"/>
  <c r="W122" i="1"/>
  <c r="W917" i="1"/>
  <c r="W606" i="1"/>
  <c r="W401" i="1"/>
  <c r="W106" i="1"/>
  <c r="W152" i="1"/>
  <c r="W780" i="1"/>
  <c r="W191" i="1"/>
  <c r="W791" i="1"/>
  <c r="W400" i="1"/>
  <c r="W867" i="1"/>
  <c r="W515" i="1"/>
  <c r="W549" i="1"/>
  <c r="W216" i="1"/>
  <c r="W372" i="1"/>
  <c r="W526" i="1"/>
  <c r="W234" i="1"/>
  <c r="W72" i="1"/>
  <c r="W257" i="1"/>
  <c r="W10" i="1"/>
  <c r="W551" i="1"/>
  <c r="W738" i="1"/>
  <c r="W325" i="1"/>
  <c r="W540" i="1"/>
  <c r="W819" i="1"/>
  <c r="W707" i="1"/>
  <c r="W255" i="1"/>
  <c r="W928" i="1"/>
  <c r="W148" i="1"/>
  <c r="W222" i="1"/>
  <c r="W411" i="1"/>
  <c r="W875" i="1"/>
  <c r="W616" i="1"/>
  <c r="W398" i="1"/>
  <c r="W27" i="1"/>
  <c r="W427" i="1"/>
  <c r="W545" i="1"/>
  <c r="W868" i="1"/>
  <c r="W100" i="1"/>
  <c r="W863" i="1"/>
  <c r="W69" i="1"/>
  <c r="W708" i="1"/>
  <c r="W382" i="1"/>
  <c r="W196" i="1"/>
  <c r="W954" i="1"/>
  <c r="W724" i="1"/>
  <c r="W905" i="1"/>
  <c r="W119" i="1"/>
  <c r="W134" i="1"/>
  <c r="W446" i="1"/>
  <c r="W99" i="1"/>
  <c r="W184" i="1"/>
  <c r="W187" i="1"/>
  <c r="W517" i="1"/>
  <c r="W975" i="1"/>
  <c r="W219" i="1"/>
  <c r="W580" i="1"/>
  <c r="W578" i="1"/>
  <c r="W594" i="1"/>
  <c r="W188" i="1"/>
  <c r="W650" i="1"/>
  <c r="W169" i="1"/>
  <c r="W709" i="1"/>
  <c r="W207" i="1"/>
  <c r="W283" i="1"/>
  <c r="W544" i="1"/>
  <c r="W209" i="1"/>
  <c r="W292" i="1"/>
  <c r="W715" i="1"/>
  <c r="W159" i="1"/>
  <c r="W263" i="1"/>
  <c r="W312" i="1"/>
  <c r="W6" i="1"/>
  <c r="W696" i="1"/>
  <c r="W637" i="1"/>
  <c r="W655" i="1"/>
  <c r="W245" i="1"/>
  <c r="W13" i="1"/>
  <c r="W653" i="1"/>
  <c r="W320" i="1"/>
  <c r="W755" i="1"/>
  <c r="W171" i="1"/>
  <c r="W663" i="1"/>
  <c r="W542" i="1"/>
  <c r="W815" i="1"/>
  <c r="W746" i="1"/>
  <c r="W324" i="1"/>
  <c r="W415" i="1"/>
  <c r="W825" i="1"/>
  <c r="W985" i="1"/>
  <c r="W509" i="1"/>
  <c r="W413" i="1"/>
  <c r="W14" i="1"/>
  <c r="W675" i="1"/>
  <c r="W921" i="1"/>
  <c r="W226" i="1"/>
  <c r="W718" i="1"/>
  <c r="W98" i="1"/>
  <c r="W614" i="1"/>
  <c r="W726" i="1"/>
  <c r="W481" i="1"/>
  <c r="W238" i="1"/>
  <c r="W434" i="1"/>
  <c r="W465" i="1"/>
  <c r="W200" i="1"/>
  <c r="W86" i="1"/>
  <c r="W368" i="1"/>
  <c r="W898" i="1"/>
  <c r="W290" i="1"/>
  <c r="W758" i="1"/>
  <c r="W496" i="1"/>
  <c r="W142" i="1"/>
  <c r="W988" i="1"/>
  <c r="W26" i="1"/>
  <c r="W991" i="1"/>
  <c r="W998" i="1"/>
  <c r="W965" i="1"/>
  <c r="W768" i="1"/>
  <c r="W412" i="1"/>
  <c r="W752" i="1"/>
  <c r="W313" i="1"/>
  <c r="W167" i="1"/>
  <c r="W403" i="1"/>
  <c r="W670" i="1"/>
  <c r="W425" i="1"/>
  <c r="W461" i="1"/>
  <c r="W44" i="1"/>
  <c r="W589" i="1"/>
  <c r="W210" i="1"/>
  <c r="W228" i="1"/>
  <c r="W856" i="1"/>
  <c r="W102" i="1"/>
  <c r="W518" i="1"/>
  <c r="W192" i="1"/>
  <c r="W624" i="1"/>
  <c r="W909" i="1"/>
  <c r="W524" i="1"/>
  <c r="W158" i="1"/>
  <c r="W541" i="1"/>
  <c r="W202" i="1"/>
  <c r="W906" i="1"/>
  <c r="W871" i="1"/>
  <c r="W308" i="1"/>
  <c r="W986" i="1"/>
  <c r="W827" i="1"/>
  <c r="W904" i="1"/>
  <c r="W879" i="1"/>
  <c r="W115" i="1"/>
  <c r="W598" i="1"/>
  <c r="W341" i="1"/>
  <c r="W781" i="1"/>
  <c r="W291" i="1"/>
  <c r="W992" i="1"/>
  <c r="W385" i="1"/>
  <c r="W371" i="1"/>
  <c r="W605" i="1"/>
  <c r="W763" i="1"/>
  <c r="W356" i="1"/>
  <c r="W310" i="1"/>
  <c r="W816" i="1"/>
  <c r="W927" i="1"/>
  <c r="W499" i="1"/>
  <c r="W362" i="1"/>
  <c r="W945" i="1"/>
  <c r="W974" i="1"/>
  <c r="W82" i="1"/>
  <c r="W264" i="1"/>
  <c r="W143" i="1"/>
  <c r="W110" i="1"/>
  <c r="W345" i="1"/>
  <c r="W178" i="1"/>
  <c r="W467" i="1"/>
  <c r="W295" i="1"/>
  <c r="W607" i="1"/>
  <c r="W874" i="1"/>
  <c r="W354" i="1"/>
  <c r="W803" i="1"/>
  <c r="W601" i="1"/>
  <c r="W891" i="1"/>
  <c r="W144" i="1"/>
  <c r="W690" i="1"/>
  <c r="W388" i="1"/>
  <c r="W982" i="1"/>
  <c r="W455" i="1"/>
  <c r="W869" i="1"/>
  <c r="W53" i="1"/>
  <c r="W104" i="1"/>
  <c r="W67" i="1"/>
  <c r="W503" i="1"/>
  <c r="W754" i="1"/>
  <c r="W568" i="1"/>
  <c r="W445" i="1"/>
  <c r="W731" i="1"/>
  <c r="W722" i="1"/>
  <c r="W736" i="1"/>
  <c r="W505" i="1"/>
  <c r="W484" i="1"/>
  <c r="W634" i="1"/>
  <c r="W600" i="1"/>
  <c r="W922" i="1"/>
  <c r="W896" i="1"/>
  <c r="W269" i="1"/>
  <c r="W849" i="1"/>
  <c r="W885" i="1"/>
  <c r="W864" i="1"/>
  <c r="W961" i="1"/>
  <c r="W872" i="1"/>
  <c r="W611" i="1"/>
  <c r="W684" i="1"/>
  <c r="W50" i="1"/>
  <c r="W3" i="1"/>
  <c r="W31" i="1"/>
  <c r="W77" i="1"/>
  <c r="W807" i="1"/>
  <c r="W42" i="1"/>
  <c r="W734" i="1"/>
  <c r="W420" i="1"/>
  <c r="W876" i="1"/>
  <c r="W923" i="1"/>
  <c r="W359" i="1"/>
  <c r="W448" i="1"/>
  <c r="W296" i="1"/>
  <c r="W854" i="1"/>
  <c r="W240" i="1"/>
  <c r="W812" i="1"/>
  <c r="W629" i="1"/>
  <c r="W352" i="1"/>
  <c r="W309" i="1"/>
  <c r="W260" i="1"/>
  <c r="W45" i="1"/>
  <c r="W832" i="1"/>
  <c r="W410" i="1"/>
  <c r="W556" i="1"/>
  <c r="W109" i="1"/>
  <c r="W627" i="1"/>
  <c r="W479" i="1"/>
  <c r="W860" i="1"/>
  <c r="W66" i="1"/>
  <c r="W683" i="1"/>
  <c r="W5" i="1"/>
  <c r="W519" i="1"/>
  <c r="W367" i="1"/>
  <c r="W433" i="1"/>
  <c r="W170" i="1"/>
  <c r="W452" i="1"/>
  <c r="W337" i="1"/>
  <c r="W387" i="1"/>
  <c r="W964" i="1"/>
  <c r="W615" i="1"/>
  <c r="W713" i="1"/>
  <c r="W190" i="1"/>
  <c r="W919" i="1"/>
  <c r="W859" i="1"/>
  <c r="W970" i="1"/>
  <c r="W495" i="1"/>
  <c r="W146" i="1"/>
  <c r="W599" i="1"/>
  <c r="W375" i="1"/>
  <c r="W787" i="1"/>
  <c r="W87" i="1"/>
  <c r="W315" i="1"/>
  <c r="W660" i="1"/>
  <c r="W71" i="1"/>
  <c r="W785" i="1"/>
  <c r="W761" i="1"/>
  <c r="W577" i="1"/>
  <c r="W701" i="1"/>
  <c r="W224" i="1"/>
  <c r="W17" i="1"/>
  <c r="W751" i="1"/>
  <c r="W285" i="1"/>
  <c r="W160" i="1"/>
  <c r="W399" i="1"/>
  <c r="W714" i="1"/>
  <c r="W383" i="1"/>
  <c r="W21" i="1"/>
  <c r="W232" i="1"/>
  <c r="W814" i="1"/>
  <c r="W339" i="1"/>
  <c r="W528" i="1"/>
  <c r="W620" i="1"/>
  <c r="W300" i="1"/>
  <c r="W181" i="1"/>
  <c r="W472" i="1"/>
  <c r="W621" i="1"/>
  <c r="W93" i="1"/>
  <c r="W564" i="1"/>
  <c r="W68" i="1"/>
  <c r="W525" i="1"/>
  <c r="W809" i="1"/>
  <c r="W37" i="1"/>
  <c r="W25" i="1"/>
  <c r="W671" i="1"/>
  <c r="W960" i="1"/>
  <c r="W915" i="1"/>
  <c r="W166" i="1"/>
  <c r="W40" i="1"/>
  <c r="W52" i="1"/>
  <c r="W641" i="1"/>
  <c r="W553" i="1"/>
  <c r="W649" i="1"/>
  <c r="W23" i="1"/>
  <c r="W847" i="1"/>
  <c r="W817" i="1"/>
  <c r="W534" i="1"/>
  <c r="W661" i="1"/>
  <c r="W685" i="1"/>
  <c r="W612" i="1"/>
  <c r="W573" i="1"/>
  <c r="W640" i="1"/>
  <c r="W136" i="1"/>
  <c r="W581" i="1"/>
  <c r="W798" i="1"/>
  <c r="W249" i="1"/>
  <c r="W441" i="1"/>
  <c r="W407" i="1"/>
  <c r="W185" i="1"/>
  <c r="W137" i="1"/>
  <c r="W84" i="1"/>
  <c r="W706" i="1"/>
  <c r="W374" i="1"/>
  <c r="W957" i="1"/>
  <c r="W394" i="1"/>
  <c r="W533" i="1"/>
  <c r="W779" i="1"/>
  <c r="W934" i="1"/>
  <c r="W678" i="1"/>
  <c r="W813" i="1"/>
  <c r="W147" i="1"/>
  <c r="W150" i="1"/>
  <c r="W458" i="1"/>
  <c r="W278" i="1"/>
  <c r="W574" i="1"/>
  <c r="W327" i="1"/>
  <c r="W487" i="1"/>
  <c r="W895" i="1"/>
  <c r="W201" i="1"/>
  <c r="W108" i="1"/>
  <c r="W913" i="1"/>
  <c r="W638" i="1"/>
  <c r="W654" i="1"/>
  <c r="W38" i="1"/>
  <c r="W227" i="1"/>
  <c r="W12" i="1"/>
  <c r="W794" i="1"/>
  <c r="W882" i="1"/>
  <c r="W632" i="1"/>
  <c r="W764" i="1"/>
  <c r="W377" i="1"/>
  <c r="W417" i="1"/>
  <c r="W878" i="1"/>
  <c r="W24" i="1"/>
  <c r="W332" i="1"/>
  <c r="W996" i="1"/>
  <c r="W74" i="1"/>
  <c r="W114" i="1"/>
  <c r="W719" i="1"/>
  <c r="W483" i="1"/>
  <c r="W41" i="1"/>
  <c r="W558" i="1"/>
  <c r="W460" i="1"/>
  <c r="W750" i="1"/>
  <c r="W233" i="1"/>
  <c r="W321" i="1"/>
  <c r="W65" i="1"/>
  <c r="W168" i="1"/>
  <c r="W239" i="1"/>
  <c r="W129" i="1"/>
  <c r="W501" i="1"/>
  <c r="W725" i="1"/>
  <c r="W471" i="1"/>
  <c r="W443" i="1"/>
  <c r="W253" i="1"/>
  <c r="W984" i="1"/>
  <c r="W189" i="1"/>
  <c r="W778" i="1"/>
  <c r="W270" i="1"/>
  <c r="W194" i="1"/>
  <c r="W195" i="1"/>
  <c r="W897" i="1"/>
  <c r="W78" i="1"/>
  <c r="W990" i="1"/>
  <c r="W30" i="1"/>
  <c r="W810" i="1"/>
  <c r="W688" i="1"/>
  <c r="W587" i="1"/>
  <c r="W563" i="1"/>
  <c r="W162" i="1"/>
  <c r="W502" i="1"/>
  <c r="W73" i="1"/>
  <c r="W837" i="1"/>
  <c r="W855" i="1"/>
  <c r="W331" i="1"/>
  <c r="W700" i="1"/>
  <c r="W948" i="1"/>
  <c r="W165" i="1"/>
  <c r="W510" i="1"/>
  <c r="W444" i="1"/>
  <c r="W979" i="1"/>
  <c r="W980" i="1"/>
  <c r="W141" i="1"/>
  <c r="W174" i="1"/>
  <c r="H5" i="8"/>
  <c r="R835" i="1"/>
  <c r="R801" i="1"/>
  <c r="R877" i="1"/>
  <c r="R314" i="1"/>
  <c r="R3" i="1"/>
  <c r="R260" i="1"/>
  <c r="R452" i="1"/>
  <c r="R771" i="1"/>
  <c r="R315" i="1"/>
  <c r="P724" i="1"/>
  <c r="R724" i="1"/>
  <c r="P134" i="1"/>
  <c r="R134" i="1"/>
  <c r="P219" i="1"/>
  <c r="R219" i="1"/>
  <c r="P578" i="1"/>
  <c r="R578" i="1"/>
  <c r="P188" i="1"/>
  <c r="R188" i="1"/>
  <c r="P650" i="1"/>
  <c r="R650" i="1"/>
  <c r="P709" i="1"/>
  <c r="R709" i="1"/>
  <c r="P544" i="1"/>
  <c r="R544" i="1"/>
  <c r="P263" i="1"/>
  <c r="R263" i="1"/>
  <c r="P6" i="1"/>
  <c r="R6" i="1"/>
  <c r="P245" i="1"/>
  <c r="R245" i="1"/>
  <c r="P653" i="1"/>
  <c r="R653" i="1"/>
  <c r="P663" i="1"/>
  <c r="R663" i="1"/>
  <c r="P746" i="1"/>
  <c r="R746" i="1"/>
  <c r="P415" i="1"/>
  <c r="R415" i="1"/>
  <c r="P985" i="1"/>
  <c r="R985" i="1"/>
  <c r="P509" i="1"/>
  <c r="R509" i="1"/>
  <c r="P14" i="1"/>
  <c r="R14" i="1"/>
  <c r="P921" i="1"/>
  <c r="R921" i="1"/>
  <c r="P718" i="1"/>
  <c r="R718" i="1"/>
  <c r="P614" i="1"/>
  <c r="R614" i="1"/>
  <c r="P481" i="1"/>
  <c r="R481" i="1"/>
  <c r="P465" i="1"/>
  <c r="R465" i="1"/>
  <c r="P86" i="1"/>
  <c r="R86" i="1"/>
  <c r="P290" i="1"/>
  <c r="R290" i="1"/>
  <c r="P496" i="1"/>
  <c r="R496" i="1"/>
  <c r="P412" i="1"/>
  <c r="R412" i="1"/>
  <c r="P313" i="1"/>
  <c r="R313" i="1"/>
  <c r="P425" i="1"/>
  <c r="R425" i="1"/>
  <c r="P44" i="1"/>
  <c r="R44" i="1"/>
  <c r="P589" i="1"/>
  <c r="R589" i="1"/>
  <c r="P228" i="1"/>
  <c r="R228" i="1"/>
  <c r="P102" i="1"/>
  <c r="R102" i="1"/>
  <c r="P192" i="1"/>
  <c r="R192" i="1"/>
  <c r="P909" i="1"/>
  <c r="R909" i="1"/>
  <c r="P158" i="1"/>
  <c r="R158" i="1"/>
  <c r="P871" i="1"/>
  <c r="R871" i="1"/>
  <c r="P827" i="1"/>
  <c r="R827" i="1"/>
  <c r="P115" i="1"/>
  <c r="R115" i="1"/>
  <c r="P341" i="1"/>
  <c r="R341" i="1"/>
  <c r="P992" i="1"/>
  <c r="R992" i="1"/>
  <c r="P763" i="1"/>
  <c r="R763" i="1"/>
  <c r="P310" i="1"/>
  <c r="R310" i="1"/>
  <c r="P499" i="1"/>
  <c r="R499" i="1"/>
  <c r="P945" i="1"/>
  <c r="R945" i="1"/>
  <c r="P82" i="1"/>
  <c r="R82" i="1"/>
  <c r="P110" i="1"/>
  <c r="R110" i="1"/>
  <c r="R411" i="1"/>
  <c r="R144" i="1"/>
  <c r="R696" i="1"/>
  <c r="R282" i="1"/>
  <c r="R719" i="1"/>
  <c r="P905" i="1"/>
  <c r="R905" i="1"/>
  <c r="P184" i="1"/>
  <c r="R184" i="1"/>
  <c r="P594" i="1"/>
  <c r="R594" i="1"/>
  <c r="P283" i="1"/>
  <c r="R283" i="1"/>
  <c r="P312" i="1"/>
  <c r="R312" i="1"/>
  <c r="P815" i="1"/>
  <c r="R815" i="1"/>
  <c r="P675" i="1"/>
  <c r="R675" i="1"/>
  <c r="P238" i="1"/>
  <c r="R238" i="1"/>
  <c r="P26" i="1"/>
  <c r="R26" i="1"/>
  <c r="P403" i="1"/>
  <c r="R403" i="1"/>
  <c r="P856" i="1"/>
  <c r="R856" i="1"/>
  <c r="P202" i="1"/>
  <c r="R202" i="1"/>
  <c r="P879" i="1"/>
  <c r="R879" i="1"/>
  <c r="P371" i="1"/>
  <c r="R371" i="1"/>
  <c r="P927" i="1"/>
  <c r="R927" i="1"/>
  <c r="P143" i="1"/>
  <c r="R143" i="1"/>
  <c r="P345" i="1"/>
  <c r="R345" i="1"/>
  <c r="P178" i="1"/>
  <c r="R178" i="1"/>
  <c r="P467" i="1"/>
  <c r="R467" i="1"/>
  <c r="P295" i="1"/>
  <c r="R295" i="1"/>
  <c r="P607" i="1"/>
  <c r="R607" i="1"/>
  <c r="P874" i="1"/>
  <c r="R874" i="1"/>
  <c r="P354" i="1"/>
  <c r="R354" i="1"/>
  <c r="P803" i="1"/>
  <c r="R803" i="1"/>
  <c r="P601" i="1"/>
  <c r="R601" i="1"/>
  <c r="P891" i="1"/>
  <c r="R891" i="1"/>
  <c r="P690" i="1"/>
  <c r="R690" i="1"/>
  <c r="P388" i="1"/>
  <c r="R388" i="1"/>
  <c r="P982" i="1"/>
  <c r="R982" i="1"/>
  <c r="P455" i="1"/>
  <c r="R455" i="1"/>
  <c r="P869" i="1"/>
  <c r="R869" i="1"/>
  <c r="P53" i="1"/>
  <c r="R53" i="1"/>
  <c r="P104" i="1"/>
  <c r="R104" i="1"/>
  <c r="P503" i="1"/>
  <c r="R503" i="1"/>
  <c r="P754" i="1"/>
  <c r="R754" i="1"/>
  <c r="P568" i="1"/>
  <c r="R568" i="1"/>
  <c r="P445" i="1"/>
  <c r="R445" i="1"/>
  <c r="P731" i="1"/>
  <c r="R731" i="1"/>
  <c r="P722" i="1"/>
  <c r="R722" i="1"/>
  <c r="P736" i="1"/>
  <c r="R736" i="1"/>
  <c r="R875" i="1"/>
  <c r="R655" i="1"/>
  <c r="R983" i="1"/>
  <c r="R965" i="1"/>
  <c r="P954" i="1"/>
  <c r="R954" i="1"/>
  <c r="P119" i="1"/>
  <c r="R119" i="1"/>
  <c r="P446" i="1"/>
  <c r="R446" i="1"/>
  <c r="P99" i="1"/>
  <c r="R99" i="1"/>
  <c r="P187" i="1"/>
  <c r="R187" i="1"/>
  <c r="P975" i="1"/>
  <c r="R975" i="1"/>
  <c r="P580" i="1"/>
  <c r="R580" i="1"/>
  <c r="P207" i="1"/>
  <c r="R207" i="1"/>
  <c r="P209" i="1"/>
  <c r="R209" i="1"/>
  <c r="P292" i="1"/>
  <c r="R292" i="1"/>
  <c r="P715" i="1"/>
  <c r="R715" i="1"/>
  <c r="P637" i="1"/>
  <c r="R637" i="1"/>
  <c r="P755" i="1"/>
  <c r="R755" i="1"/>
  <c r="P324" i="1"/>
  <c r="R324" i="1"/>
  <c r="P825" i="1"/>
  <c r="R825" i="1"/>
  <c r="P413" i="1"/>
  <c r="R413" i="1"/>
  <c r="P98" i="1"/>
  <c r="R98" i="1"/>
  <c r="P726" i="1"/>
  <c r="R726" i="1"/>
  <c r="P434" i="1"/>
  <c r="R434" i="1"/>
  <c r="P200" i="1"/>
  <c r="R200" i="1"/>
  <c r="P368" i="1"/>
  <c r="R368" i="1"/>
  <c r="P898" i="1"/>
  <c r="R898" i="1"/>
  <c r="P758" i="1"/>
  <c r="R758" i="1"/>
  <c r="P142" i="1"/>
  <c r="R142" i="1"/>
  <c r="P988" i="1"/>
  <c r="R988" i="1"/>
  <c r="P991" i="1"/>
  <c r="R991" i="1"/>
  <c r="P998" i="1"/>
  <c r="R998" i="1"/>
  <c r="P768" i="1"/>
  <c r="R768" i="1"/>
  <c r="P752" i="1"/>
  <c r="R752" i="1"/>
  <c r="P167" i="1"/>
  <c r="R167" i="1"/>
  <c r="P670" i="1"/>
  <c r="R670" i="1"/>
  <c r="P461" i="1"/>
  <c r="R461" i="1"/>
  <c r="P210" i="1"/>
  <c r="R210" i="1"/>
  <c r="P624" i="1"/>
  <c r="R624" i="1"/>
  <c r="P524" i="1"/>
  <c r="R524" i="1"/>
  <c r="P541" i="1"/>
  <c r="R541" i="1"/>
  <c r="P906" i="1"/>
  <c r="R906" i="1"/>
  <c r="P308" i="1"/>
  <c r="R308" i="1"/>
  <c r="P986" i="1"/>
  <c r="R986" i="1"/>
  <c r="P904" i="1"/>
  <c r="R904" i="1"/>
  <c r="P598" i="1"/>
  <c r="R598" i="1"/>
  <c r="P781" i="1"/>
  <c r="R781" i="1"/>
  <c r="P291" i="1"/>
  <c r="R291" i="1"/>
  <c r="P385" i="1"/>
  <c r="R385" i="1"/>
  <c r="P605" i="1"/>
  <c r="R605" i="1"/>
  <c r="P356" i="1"/>
  <c r="R356" i="1"/>
  <c r="P816" i="1"/>
  <c r="R816" i="1"/>
  <c r="P362" i="1"/>
  <c r="R362" i="1"/>
  <c r="P974" i="1"/>
  <c r="R974" i="1"/>
  <c r="P264" i="1"/>
  <c r="R264" i="1"/>
  <c r="P29" i="1"/>
  <c r="R29" i="1"/>
  <c r="P381" i="1"/>
  <c r="R381" i="1"/>
  <c r="P154" i="1"/>
  <c r="R154" i="1"/>
  <c r="P772" i="1"/>
  <c r="R772" i="1"/>
  <c r="P699" i="1"/>
  <c r="R699" i="1"/>
  <c r="R616" i="1"/>
  <c r="R628" i="1"/>
  <c r="R13" i="1"/>
  <c r="R226" i="1"/>
  <c r="R398" i="1"/>
  <c r="R179" i="1"/>
  <c r="R95" i="1"/>
  <c r="R320" i="1"/>
  <c r="R951" i="1"/>
  <c r="R241" i="1"/>
  <c r="P818" i="1"/>
  <c r="R818" i="1"/>
  <c r="P682" i="1"/>
  <c r="R682" i="1"/>
  <c r="P347" i="1"/>
  <c r="R347" i="1"/>
  <c r="P762" i="1"/>
  <c r="R762" i="1"/>
  <c r="P163" i="1"/>
  <c r="R163" i="1"/>
  <c r="P703" i="1"/>
  <c r="R703" i="1"/>
  <c r="P428" i="1"/>
  <c r="R428" i="1"/>
  <c r="P363" i="1"/>
  <c r="R363" i="1"/>
  <c r="P470" i="1"/>
  <c r="R470" i="1"/>
  <c r="P842" i="1"/>
  <c r="R842" i="1"/>
  <c r="P280" i="1"/>
  <c r="R280" i="1"/>
  <c r="P759" i="1"/>
  <c r="R759" i="1"/>
  <c r="P298" i="1"/>
  <c r="R298" i="1"/>
  <c r="P609" i="1"/>
  <c r="R609" i="1"/>
  <c r="P862" i="1"/>
  <c r="R862" i="1"/>
  <c r="P748" i="1"/>
  <c r="R748" i="1"/>
  <c r="P912" i="1"/>
  <c r="R912" i="1"/>
  <c r="P504" i="1"/>
  <c r="R504" i="1"/>
  <c r="P955" i="1"/>
  <c r="R955" i="1"/>
  <c r="P901" i="1"/>
  <c r="R901" i="1"/>
  <c r="P949" i="1"/>
  <c r="R949" i="1"/>
  <c r="P788" i="1"/>
  <c r="R788" i="1"/>
  <c r="P833" i="1"/>
  <c r="R833" i="1"/>
  <c r="P562" i="1"/>
  <c r="R562" i="1"/>
  <c r="P999" i="1"/>
  <c r="R999" i="1"/>
  <c r="P350" i="1"/>
  <c r="R350" i="1"/>
  <c r="P844" i="1"/>
  <c r="R844" i="1"/>
  <c r="P963" i="1"/>
  <c r="R963" i="1"/>
  <c r="P583" i="1"/>
  <c r="R583" i="1"/>
  <c r="P969" i="1"/>
  <c r="R969" i="1"/>
  <c r="P848" i="1"/>
  <c r="R848" i="1"/>
  <c r="P316" i="1"/>
  <c r="R316" i="1"/>
  <c r="P214" i="1"/>
  <c r="R214" i="1"/>
  <c r="P775" i="1"/>
  <c r="R775" i="1"/>
  <c r="R27" i="1"/>
  <c r="R90" i="1"/>
  <c r="R561" i="1"/>
  <c r="R171" i="1"/>
  <c r="R281" i="1"/>
  <c r="R317" i="1"/>
  <c r="P743" i="1"/>
  <c r="R743" i="1"/>
  <c r="P408" i="1"/>
  <c r="R408" i="1"/>
  <c r="P419" i="1"/>
  <c r="R419" i="1"/>
  <c r="P266" i="1"/>
  <c r="R266" i="1"/>
  <c r="P182" i="1"/>
  <c r="R182" i="1"/>
  <c r="P164" i="1"/>
  <c r="R164" i="1"/>
  <c r="P454" i="1"/>
  <c r="R454" i="1"/>
  <c r="P512" i="1"/>
  <c r="R512" i="1"/>
  <c r="P473" i="1"/>
  <c r="R473" i="1"/>
  <c r="P76" i="1"/>
  <c r="R76" i="1"/>
  <c r="P230" i="1"/>
  <c r="R230" i="1"/>
  <c r="P717" i="1"/>
  <c r="R717" i="1"/>
  <c r="P203" i="1"/>
  <c r="R203" i="1"/>
  <c r="P618" i="1"/>
  <c r="R618" i="1"/>
  <c r="P48" i="1"/>
  <c r="R48" i="1"/>
  <c r="P498" i="1"/>
  <c r="R498" i="1"/>
  <c r="P511" i="1"/>
  <c r="R511" i="1"/>
  <c r="P351" i="1"/>
  <c r="R351" i="1"/>
  <c r="P175" i="1"/>
  <c r="R175" i="1"/>
  <c r="P602" i="1"/>
  <c r="R602" i="1"/>
  <c r="P995" i="1"/>
  <c r="R995" i="1"/>
  <c r="P469" i="1"/>
  <c r="R469" i="1"/>
  <c r="P733" i="1"/>
  <c r="R733" i="1"/>
  <c r="P329" i="1"/>
  <c r="R329" i="1"/>
  <c r="P894" i="1"/>
  <c r="R894" i="1"/>
  <c r="P442" i="1"/>
  <c r="R442" i="1"/>
  <c r="P595" i="1"/>
  <c r="R595" i="1"/>
  <c r="P54" i="1"/>
  <c r="R54" i="1"/>
  <c r="P669" i="1"/>
  <c r="R669" i="1"/>
  <c r="P662" i="1"/>
  <c r="R662" i="1"/>
  <c r="P256" i="1"/>
  <c r="R256" i="1"/>
  <c r="P853" i="1"/>
  <c r="R853" i="1"/>
  <c r="P70" i="1"/>
  <c r="R70" i="1"/>
  <c r="P480" i="1"/>
  <c r="R480" i="1"/>
  <c r="P631" i="1"/>
  <c r="R631" i="1"/>
  <c r="P32" i="1"/>
  <c r="R32" i="1"/>
  <c r="P782" i="1"/>
  <c r="R782" i="1"/>
  <c r="P633" i="1"/>
  <c r="R633" i="1"/>
  <c r="P205" i="1"/>
  <c r="R205" i="1"/>
  <c r="P217" i="1"/>
  <c r="R217" i="1"/>
  <c r="P760" i="1"/>
  <c r="R760" i="1"/>
  <c r="P36" i="1"/>
  <c r="R36" i="1"/>
  <c r="P828" i="1"/>
  <c r="R828" i="1"/>
  <c r="P218" i="1"/>
  <c r="R218" i="1"/>
  <c r="P861" i="1"/>
  <c r="R861" i="1"/>
  <c r="P301" i="1"/>
  <c r="R301" i="1"/>
  <c r="P276" i="1"/>
  <c r="R276" i="1"/>
  <c r="P28" i="1"/>
  <c r="R28" i="1"/>
  <c r="P402" i="1"/>
  <c r="R402" i="1"/>
  <c r="P846" i="1"/>
  <c r="R846" i="1"/>
  <c r="P596" i="1"/>
  <c r="R596" i="1"/>
  <c r="P962" i="1"/>
  <c r="R962" i="1"/>
  <c r="P156" i="1"/>
  <c r="R156" i="1"/>
  <c r="P204" i="1"/>
  <c r="R204" i="1"/>
  <c r="P566" i="1"/>
  <c r="R566" i="1"/>
  <c r="P221" i="1"/>
  <c r="R221" i="1"/>
  <c r="P704" i="1"/>
  <c r="R704" i="1"/>
  <c r="P2" i="1"/>
  <c r="R2" i="1"/>
  <c r="P272" i="1"/>
  <c r="R272" i="1"/>
  <c r="P286" i="1"/>
  <c r="R286" i="1"/>
  <c r="P783" i="1"/>
  <c r="R783" i="1"/>
  <c r="P208" i="1"/>
  <c r="R208" i="1"/>
  <c r="P769" i="1"/>
  <c r="R769" i="1"/>
  <c r="P482" i="1"/>
  <c r="R482" i="1"/>
  <c r="P559" i="1"/>
  <c r="R559" i="1"/>
  <c r="P122" i="1"/>
  <c r="R122" i="1"/>
  <c r="P917" i="1"/>
  <c r="R917" i="1"/>
  <c r="R427" i="1"/>
  <c r="R749" i="1"/>
  <c r="R159" i="1"/>
  <c r="R542" i="1"/>
  <c r="R233" i="1"/>
  <c r="P39" i="1"/>
  <c r="R39" i="1"/>
  <c r="P978" i="1"/>
  <c r="R978" i="1"/>
  <c r="P942" i="1"/>
  <c r="R942" i="1"/>
  <c r="P824" i="1"/>
  <c r="R824" i="1"/>
  <c r="P716" i="1"/>
  <c r="R716" i="1"/>
  <c r="P251" i="1"/>
  <c r="R251" i="1"/>
  <c r="P925" i="1"/>
  <c r="R925" i="1"/>
  <c r="P491" i="1"/>
  <c r="R491" i="1"/>
  <c r="P647" i="1"/>
  <c r="R647" i="1"/>
  <c r="P767" i="1"/>
  <c r="R767" i="1"/>
  <c r="P953" i="1"/>
  <c r="R953" i="1"/>
  <c r="P800" i="1"/>
  <c r="R800" i="1"/>
  <c r="P449" i="1"/>
  <c r="R449" i="1"/>
  <c r="P85" i="1"/>
  <c r="R85" i="1"/>
  <c r="P223" i="1"/>
  <c r="R223" i="1"/>
  <c r="P373" i="1"/>
  <c r="R373" i="1"/>
  <c r="P103" i="1"/>
  <c r="R103" i="1"/>
  <c r="P797" i="1"/>
  <c r="R797" i="1"/>
  <c r="P139" i="1"/>
  <c r="R139" i="1"/>
  <c r="P804" i="1"/>
  <c r="R804" i="1"/>
  <c r="P490" i="1"/>
  <c r="R490" i="1"/>
  <c r="P243" i="1"/>
  <c r="R243" i="1"/>
  <c r="P745" i="1"/>
  <c r="R745" i="1"/>
  <c r="P426" i="1"/>
  <c r="R426" i="1"/>
  <c r="P343" i="1"/>
  <c r="R343" i="1"/>
  <c r="P438" i="1"/>
  <c r="R438" i="1"/>
  <c r="P277" i="1"/>
  <c r="R277" i="1"/>
  <c r="P959" i="1"/>
  <c r="R959" i="1"/>
  <c r="P389" i="1"/>
  <c r="R389" i="1"/>
  <c r="P404" i="1"/>
  <c r="R404" i="1"/>
  <c r="P552" i="1"/>
  <c r="R552" i="1"/>
  <c r="P981" i="1"/>
  <c r="R981" i="1"/>
  <c r="P49" i="1"/>
  <c r="R49" i="1"/>
  <c r="P667" i="1"/>
  <c r="R667" i="1"/>
  <c r="P349" i="1"/>
  <c r="R349" i="1"/>
  <c r="P592" i="1"/>
  <c r="R592" i="1"/>
  <c r="P299" i="1"/>
  <c r="R299" i="1"/>
  <c r="P262" i="1"/>
  <c r="R262" i="1"/>
  <c r="P727" i="1"/>
  <c r="R727" i="1"/>
  <c r="P89" i="1"/>
  <c r="R89" i="1"/>
  <c r="P626" i="1"/>
  <c r="R626" i="1"/>
  <c r="P930" i="1"/>
  <c r="R930" i="1"/>
  <c r="P997" i="1"/>
  <c r="R997" i="1"/>
  <c r="P88" i="1"/>
  <c r="R88" i="1"/>
  <c r="P18" i="1"/>
  <c r="R18" i="1"/>
  <c r="P729" i="1"/>
  <c r="R729" i="1"/>
  <c r="P97" i="1"/>
  <c r="R97" i="1"/>
  <c r="P728" i="1"/>
  <c r="R728" i="1"/>
  <c r="P432" i="1"/>
  <c r="R432" i="1"/>
  <c r="P575" i="1"/>
  <c r="R575" i="1"/>
  <c r="P932" i="1"/>
  <c r="R932" i="1"/>
  <c r="P834" i="1"/>
  <c r="R834" i="1"/>
  <c r="P94" i="1"/>
  <c r="R94" i="1"/>
  <c r="P9" i="1"/>
  <c r="R9" i="1"/>
  <c r="P284" i="1"/>
  <c r="R284" i="1"/>
  <c r="P358" i="1"/>
  <c r="R358" i="1"/>
  <c r="P468" i="1"/>
  <c r="R468" i="1"/>
  <c r="P81" i="1"/>
  <c r="R81" i="1"/>
  <c r="P197" i="1"/>
  <c r="R197" i="1"/>
  <c r="P120" i="1"/>
  <c r="R120" i="1"/>
  <c r="P393" i="1"/>
  <c r="R393" i="1"/>
  <c r="P560" i="1"/>
  <c r="R560" i="1"/>
  <c r="P1000" i="1"/>
  <c r="R1000" i="1"/>
  <c r="P340" i="1"/>
  <c r="R340" i="1"/>
  <c r="P681" i="1"/>
  <c r="R681" i="1"/>
  <c r="P177" i="1"/>
  <c r="R177" i="1"/>
  <c r="P307" i="1"/>
  <c r="R307" i="1"/>
  <c r="P659" i="1"/>
  <c r="R659" i="1"/>
  <c r="P907" i="1"/>
  <c r="R907" i="1"/>
  <c r="P244" i="1"/>
  <c r="R244" i="1"/>
  <c r="P463" i="1"/>
  <c r="R463" i="1"/>
  <c r="P261" i="1"/>
  <c r="R261" i="1"/>
  <c r="P711" i="1"/>
  <c r="R711" i="1"/>
  <c r="P113" i="1"/>
  <c r="R113" i="1"/>
  <c r="P737" i="1"/>
  <c r="R737" i="1"/>
  <c r="P500" i="1"/>
  <c r="R500" i="1"/>
  <c r="P242" i="1"/>
  <c r="R242" i="1"/>
  <c r="P604" i="1"/>
  <c r="R604" i="1"/>
  <c r="P639" i="1"/>
  <c r="R639" i="1"/>
  <c r="P274" i="1"/>
  <c r="R274" i="1"/>
  <c r="P636" i="1"/>
  <c r="R636" i="1"/>
  <c r="P10" i="1"/>
  <c r="R10" i="1"/>
  <c r="P551" i="1"/>
  <c r="R551" i="1"/>
  <c r="P738" i="1"/>
  <c r="R738" i="1"/>
  <c r="P325" i="1"/>
  <c r="R325" i="1"/>
  <c r="P540" i="1"/>
  <c r="R540" i="1"/>
  <c r="P819" i="1"/>
  <c r="R819" i="1"/>
  <c r="P707" i="1"/>
  <c r="R707" i="1"/>
  <c r="P255" i="1"/>
  <c r="R255" i="1"/>
  <c r="P928" i="1"/>
  <c r="R928" i="1"/>
  <c r="P579" i="1"/>
  <c r="R579" i="1"/>
  <c r="P423" i="1"/>
  <c r="R423" i="1"/>
  <c r="P520" i="1"/>
  <c r="R520" i="1"/>
  <c r="P693" i="1"/>
  <c r="R693" i="1"/>
  <c r="P784" i="1"/>
  <c r="R784" i="1"/>
  <c r="P522" i="1"/>
  <c r="R522" i="1"/>
  <c r="P366" i="1"/>
  <c r="R366" i="1"/>
  <c r="P365" i="1"/>
  <c r="R365" i="1"/>
  <c r="P795" i="1"/>
  <c r="R795" i="1"/>
  <c r="P830" i="1"/>
  <c r="R830" i="1"/>
  <c r="P920" i="1"/>
  <c r="R920" i="1"/>
  <c r="P831" i="1"/>
  <c r="R831" i="1"/>
  <c r="P231" i="1"/>
  <c r="R231" i="1"/>
  <c r="P652" i="1"/>
  <c r="R652" i="1"/>
  <c r="P585" i="1"/>
  <c r="R585" i="1"/>
  <c r="P236" i="1"/>
  <c r="R236" i="1"/>
  <c r="P765" i="1"/>
  <c r="R765" i="1"/>
  <c r="P212" i="1"/>
  <c r="R212" i="1"/>
  <c r="P19" i="1"/>
  <c r="R19" i="1"/>
  <c r="P893" i="1"/>
  <c r="R893" i="1"/>
  <c r="P623" i="1"/>
  <c r="R623" i="1"/>
  <c r="P488" i="1"/>
  <c r="R488" i="1"/>
  <c r="P789" i="1"/>
  <c r="R789" i="1"/>
  <c r="P478" i="1"/>
  <c r="R478" i="1"/>
  <c r="P826" i="1"/>
  <c r="R826" i="1"/>
  <c r="P409" i="1"/>
  <c r="R409" i="1"/>
  <c r="P692" i="1"/>
  <c r="R692" i="1"/>
  <c r="P821" i="1"/>
  <c r="R821" i="1"/>
  <c r="P892" i="1"/>
  <c r="R892" i="1"/>
  <c r="P391" i="1"/>
  <c r="R391" i="1"/>
  <c r="P342" i="1"/>
  <c r="R342" i="1"/>
  <c r="P126" i="1"/>
  <c r="R126" i="1"/>
  <c r="P886" i="1"/>
  <c r="R886" i="1"/>
  <c r="P311" i="1"/>
  <c r="R311" i="1"/>
  <c r="P441" i="1"/>
  <c r="R441" i="1"/>
  <c r="P407" i="1"/>
  <c r="R407" i="1"/>
  <c r="P199" i="1"/>
  <c r="R199" i="1"/>
  <c r="P845" i="1"/>
  <c r="R845" i="1"/>
  <c r="P475" i="1"/>
  <c r="R475" i="1"/>
  <c r="P588" i="1"/>
  <c r="R588" i="1"/>
  <c r="P929" i="1"/>
  <c r="R929" i="1"/>
  <c r="P185" i="1"/>
  <c r="R185" i="1"/>
  <c r="P137" i="1"/>
  <c r="R137" i="1"/>
  <c r="P741" i="1"/>
  <c r="R741" i="1"/>
  <c r="P710" i="1"/>
  <c r="R710" i="1"/>
  <c r="P851" i="1"/>
  <c r="R851" i="1"/>
  <c r="P386" i="1"/>
  <c r="R386" i="1"/>
  <c r="P967" i="1"/>
  <c r="R967" i="1"/>
  <c r="P84" i="1"/>
  <c r="R84" i="1"/>
  <c r="P706" i="1"/>
  <c r="R706" i="1"/>
  <c r="P374" i="1"/>
  <c r="R374" i="1"/>
  <c r="P353" i="1"/>
  <c r="R353" i="1"/>
  <c r="P456" i="1"/>
  <c r="R456" i="1"/>
  <c r="P289" i="1"/>
  <c r="R289" i="1"/>
  <c r="P198" i="1"/>
  <c r="R198" i="1"/>
  <c r="P957" i="1"/>
  <c r="R957" i="1"/>
  <c r="P394" i="1"/>
  <c r="R394" i="1"/>
  <c r="P533" i="1"/>
  <c r="R533" i="1"/>
  <c r="P777" i="1"/>
  <c r="R777" i="1"/>
  <c r="P56" i="1"/>
  <c r="R56" i="1"/>
  <c r="P225" i="1"/>
  <c r="R225" i="1"/>
  <c r="P435" i="1"/>
  <c r="R435" i="1"/>
  <c r="P250" i="1"/>
  <c r="R250" i="1"/>
  <c r="P779" i="1"/>
  <c r="R779" i="1"/>
  <c r="P934" i="1"/>
  <c r="R934" i="1"/>
  <c r="P678" i="1"/>
  <c r="R678" i="1"/>
  <c r="P840" i="1"/>
  <c r="R840" i="1"/>
  <c r="P508" i="1"/>
  <c r="R508" i="1"/>
  <c r="P547" i="1"/>
  <c r="R547" i="1"/>
  <c r="P392" i="1"/>
  <c r="R392" i="1"/>
  <c r="P813" i="1"/>
  <c r="R813" i="1"/>
  <c r="P147" i="1"/>
  <c r="R147" i="1"/>
  <c r="P150" i="1"/>
  <c r="R150" i="1"/>
  <c r="P4" i="1"/>
  <c r="R4" i="1"/>
  <c r="P466" i="1"/>
  <c r="R466" i="1"/>
  <c r="P8" i="1"/>
  <c r="R8" i="1"/>
  <c r="P458" i="1"/>
  <c r="R458" i="1"/>
  <c r="P447" i="1"/>
  <c r="R447" i="1"/>
  <c r="P603" i="1"/>
  <c r="R603" i="1"/>
  <c r="P278" i="1"/>
  <c r="R278" i="1"/>
  <c r="P328" i="1"/>
  <c r="R328" i="1"/>
  <c r="P574" i="1"/>
  <c r="R574" i="1"/>
  <c r="P808" i="1"/>
  <c r="R808" i="1"/>
  <c r="P939" i="1"/>
  <c r="R939" i="1"/>
  <c r="P327" i="1"/>
  <c r="R327" i="1"/>
  <c r="P941" i="1"/>
  <c r="R941" i="1"/>
  <c r="P487" i="1"/>
  <c r="R487" i="1"/>
  <c r="P895" i="1"/>
  <c r="R895" i="1"/>
  <c r="P57" i="1"/>
  <c r="R57" i="1"/>
  <c r="P201" i="1"/>
  <c r="R201" i="1"/>
  <c r="P952" i="1"/>
  <c r="R952" i="1"/>
  <c r="P946" i="1"/>
  <c r="R946" i="1"/>
  <c r="P108" i="1"/>
  <c r="R108" i="1"/>
  <c r="P720" i="1"/>
  <c r="R720" i="1"/>
  <c r="P913" i="1"/>
  <c r="R913" i="1"/>
  <c r="P638" i="1"/>
  <c r="R638" i="1"/>
  <c r="P680" i="1"/>
  <c r="R680" i="1"/>
  <c r="P654" i="1"/>
  <c r="R654" i="1"/>
  <c r="P125" i="1"/>
  <c r="R125" i="1"/>
  <c r="P459" i="1"/>
  <c r="R459" i="1"/>
  <c r="P38" i="1"/>
  <c r="R38" i="1"/>
  <c r="P656" i="1"/>
  <c r="R656" i="1"/>
  <c r="P227" i="1"/>
  <c r="R227" i="1"/>
  <c r="P12" i="1"/>
  <c r="R12" i="1"/>
  <c r="P422" i="1"/>
  <c r="R422" i="1"/>
  <c r="P794" i="1"/>
  <c r="R794" i="1"/>
  <c r="P229" i="1"/>
  <c r="R229" i="1"/>
  <c r="P776" i="1"/>
  <c r="R776" i="1"/>
  <c r="P882" i="1"/>
  <c r="R882" i="1"/>
  <c r="P294" i="1"/>
  <c r="R294" i="1"/>
  <c r="P632" i="1"/>
  <c r="R632" i="1"/>
  <c r="P764" i="1"/>
  <c r="R764" i="1"/>
  <c r="R148" i="1"/>
  <c r="R545" i="1"/>
  <c r="R169" i="1"/>
  <c r="R505" i="1"/>
  <c r="R584" i="1"/>
  <c r="R518" i="1"/>
  <c r="P868" i="1"/>
  <c r="R868" i="1"/>
  <c r="P100" i="1"/>
  <c r="R100" i="1"/>
  <c r="P863" i="1"/>
  <c r="R863" i="1"/>
  <c r="P69" i="1"/>
  <c r="R69" i="1"/>
  <c r="P708" i="1"/>
  <c r="R708" i="1"/>
  <c r="P382" i="1"/>
  <c r="R382" i="1"/>
  <c r="P196" i="1"/>
  <c r="R196" i="1"/>
  <c r="P530" i="1"/>
  <c r="R530" i="1"/>
  <c r="P116" i="1"/>
  <c r="R116" i="1"/>
  <c r="P22" i="1"/>
  <c r="R22" i="1"/>
  <c r="P193" i="1"/>
  <c r="R193" i="1"/>
  <c r="P157" i="1"/>
  <c r="R157" i="1"/>
  <c r="P506" i="1"/>
  <c r="R506" i="1"/>
  <c r="P902" i="1"/>
  <c r="R902" i="1"/>
  <c r="P180" i="1"/>
  <c r="R180" i="1"/>
  <c r="P424" i="1"/>
  <c r="R424" i="1"/>
  <c r="P665" i="1"/>
  <c r="R665" i="1"/>
  <c r="P989" i="1"/>
  <c r="R989" i="1"/>
  <c r="P476" i="1"/>
  <c r="R476" i="1"/>
  <c r="P485" i="1"/>
  <c r="R485" i="1"/>
  <c r="P58" i="1"/>
  <c r="R58" i="1"/>
  <c r="P127" i="1"/>
  <c r="R127" i="1"/>
  <c r="P319" i="1"/>
  <c r="R319" i="1"/>
  <c r="P786" i="1"/>
  <c r="R786" i="1"/>
  <c r="P532" i="1"/>
  <c r="R532" i="1"/>
  <c r="P516" i="1"/>
  <c r="R516" i="1"/>
  <c r="P64" i="1"/>
  <c r="R64" i="1"/>
  <c r="P135" i="1"/>
  <c r="R135" i="1"/>
  <c r="P492" i="1"/>
  <c r="R492" i="1"/>
  <c r="P910" i="1"/>
  <c r="R910" i="1"/>
  <c r="P248" i="1"/>
  <c r="R248" i="1"/>
  <c r="P215" i="1"/>
  <c r="R215" i="1"/>
  <c r="P822" i="1"/>
  <c r="R822" i="1"/>
  <c r="P377" i="1"/>
  <c r="R377" i="1"/>
  <c r="P417" i="1"/>
  <c r="R417" i="1"/>
  <c r="P527" i="1"/>
  <c r="R527" i="1"/>
  <c r="P635" i="1"/>
  <c r="R635" i="1"/>
  <c r="P723" i="1"/>
  <c r="R723" i="1"/>
  <c r="P943" i="1"/>
  <c r="R943" i="1"/>
  <c r="P186" i="1"/>
  <c r="R186" i="1"/>
  <c r="P361" i="1"/>
  <c r="R361" i="1"/>
  <c r="P878" i="1"/>
  <c r="R878" i="1"/>
  <c r="P24" i="1"/>
  <c r="R24" i="1"/>
  <c r="P376" i="1"/>
  <c r="R376" i="1"/>
  <c r="P672" i="1"/>
  <c r="R672" i="1"/>
  <c r="P914" i="1"/>
  <c r="R914" i="1"/>
  <c r="P674" i="1"/>
  <c r="R674" i="1"/>
  <c r="P507" i="1"/>
  <c r="R507" i="1"/>
  <c r="P297" i="1"/>
  <c r="R297" i="1"/>
  <c r="P332" i="1"/>
  <c r="R332" i="1"/>
  <c r="P996" i="1"/>
  <c r="R996" i="1"/>
  <c r="P74" i="1"/>
  <c r="R74" i="1"/>
  <c r="P55" i="1"/>
  <c r="R55" i="1"/>
  <c r="P852" i="1"/>
  <c r="R852" i="1"/>
  <c r="P406" i="1"/>
  <c r="R406" i="1"/>
  <c r="P105" i="1"/>
  <c r="R105" i="1"/>
  <c r="P554" i="1"/>
  <c r="R554" i="1"/>
  <c r="P114" i="1"/>
  <c r="R114" i="1"/>
  <c r="P483" i="1"/>
  <c r="R483" i="1"/>
  <c r="P304" i="1"/>
  <c r="R304" i="1"/>
  <c r="P658" i="1"/>
  <c r="R658" i="1"/>
  <c r="P537" i="1"/>
  <c r="R537" i="1"/>
  <c r="P887" i="1"/>
  <c r="R887" i="1"/>
  <c r="P883" i="1"/>
  <c r="R883" i="1"/>
  <c r="P41" i="1"/>
  <c r="R41" i="1"/>
  <c r="P558" i="1"/>
  <c r="R558" i="1"/>
  <c r="P460" i="1"/>
  <c r="R460" i="1"/>
  <c r="P462" i="1"/>
  <c r="R462" i="1"/>
  <c r="P220" i="1"/>
  <c r="R220" i="1"/>
  <c r="P421" i="1"/>
  <c r="R421" i="1"/>
  <c r="P252" i="1"/>
  <c r="R252" i="1"/>
  <c r="P839" i="1"/>
  <c r="R839" i="1"/>
  <c r="P750" i="1"/>
  <c r="R750" i="1"/>
  <c r="P321" i="1"/>
  <c r="R321" i="1"/>
  <c r="P65" i="1"/>
  <c r="R65" i="1"/>
  <c r="P168" i="1"/>
  <c r="R168" i="1"/>
  <c r="P239" i="1"/>
  <c r="R239" i="1"/>
  <c r="P129" i="1"/>
  <c r="R129" i="1"/>
  <c r="P501" i="1"/>
  <c r="R501" i="1"/>
  <c r="P725" i="1"/>
  <c r="R725" i="1"/>
  <c r="P471" i="1"/>
  <c r="R471" i="1"/>
  <c r="P443" i="1"/>
  <c r="R443" i="1"/>
  <c r="P253" i="1"/>
  <c r="R253" i="1"/>
  <c r="P984" i="1"/>
  <c r="R984" i="1"/>
  <c r="P189" i="1"/>
  <c r="R189" i="1"/>
  <c r="P778" i="1"/>
  <c r="R778" i="1"/>
  <c r="P270" i="1"/>
  <c r="R270" i="1"/>
  <c r="P194" i="1"/>
  <c r="R194" i="1"/>
  <c r="P195" i="1"/>
  <c r="R195" i="1"/>
  <c r="P897" i="1"/>
  <c r="R897" i="1"/>
  <c r="P78" i="1"/>
  <c r="R78" i="1"/>
  <c r="P990" i="1"/>
  <c r="R990" i="1"/>
  <c r="P30" i="1"/>
  <c r="R30" i="1"/>
  <c r="P810" i="1"/>
  <c r="R810" i="1"/>
  <c r="P688" i="1"/>
  <c r="R688" i="1"/>
  <c r="P587" i="1"/>
  <c r="R587" i="1"/>
  <c r="P563" i="1"/>
  <c r="R563" i="1"/>
  <c r="P162" i="1"/>
  <c r="R162" i="1"/>
  <c r="P502" i="1"/>
  <c r="R502" i="1"/>
  <c r="P73" i="1"/>
  <c r="R73" i="1"/>
  <c r="P837" i="1"/>
  <c r="R837" i="1"/>
  <c r="P855" i="1"/>
  <c r="R855" i="1"/>
  <c r="P331" i="1"/>
  <c r="R331" i="1"/>
  <c r="P700" i="1"/>
  <c r="R700" i="1"/>
  <c r="P948" i="1"/>
  <c r="R948" i="1"/>
  <c r="P165" i="1"/>
  <c r="R165" i="1"/>
  <c r="P510" i="1"/>
  <c r="R510" i="1"/>
  <c r="P444" i="1"/>
  <c r="R444" i="1"/>
  <c r="P979" i="1"/>
  <c r="R979" i="1"/>
  <c r="P980" i="1"/>
  <c r="R980" i="1"/>
  <c r="P141" i="1"/>
  <c r="R141" i="1"/>
  <c r="P174" i="1"/>
  <c r="R174" i="1"/>
  <c r="R222" i="1"/>
  <c r="R517" i="1"/>
  <c r="R67" i="1"/>
  <c r="R112" i="1"/>
  <c r="R695" i="1"/>
  <c r="P606" i="1"/>
  <c r="R606" i="1"/>
  <c r="P401" i="1"/>
  <c r="R401" i="1"/>
  <c r="P106" i="1"/>
  <c r="R106" i="1"/>
  <c r="P152" i="1"/>
  <c r="R152" i="1"/>
  <c r="P780" i="1"/>
  <c r="R780" i="1"/>
  <c r="P191" i="1"/>
  <c r="R191" i="1"/>
  <c r="P791" i="1"/>
  <c r="R791" i="1"/>
  <c r="P400" i="1"/>
  <c r="R400" i="1"/>
  <c r="P867" i="1"/>
  <c r="R867" i="1"/>
  <c r="P515" i="1"/>
  <c r="R515" i="1"/>
  <c r="P549" i="1"/>
  <c r="R549" i="1"/>
  <c r="P216" i="1"/>
  <c r="R216" i="1"/>
  <c r="P372" i="1"/>
  <c r="R372" i="1"/>
  <c r="P526" i="1"/>
  <c r="R526" i="1"/>
  <c r="P234" i="1"/>
  <c r="R234" i="1"/>
  <c r="P72" i="1"/>
  <c r="R72" i="1"/>
  <c r="P257" i="1"/>
  <c r="R257" i="1"/>
  <c r="P915" i="1"/>
  <c r="R915" i="1"/>
  <c r="P166" i="1"/>
  <c r="R166" i="1"/>
  <c r="P133" i="1"/>
  <c r="R133" i="1"/>
  <c r="P183" i="1"/>
  <c r="R183" i="1"/>
  <c r="P271" i="1"/>
  <c r="R271" i="1"/>
  <c r="P440" i="1"/>
  <c r="R440" i="1"/>
  <c r="P40" i="1"/>
  <c r="R40" i="1"/>
  <c r="P565" i="1"/>
  <c r="R565" i="1"/>
  <c r="P52" i="1"/>
  <c r="R52" i="1"/>
  <c r="P514" i="1"/>
  <c r="R514" i="1"/>
  <c r="P642" i="1"/>
  <c r="R642" i="1"/>
  <c r="P641" i="1"/>
  <c r="R641" i="1"/>
  <c r="P548" i="1"/>
  <c r="R548" i="1"/>
  <c r="P553" i="1"/>
  <c r="R553" i="1"/>
  <c r="P649" i="1"/>
  <c r="R649" i="1"/>
  <c r="P497" i="1"/>
  <c r="R497" i="1"/>
  <c r="P23" i="1"/>
  <c r="R23" i="1"/>
  <c r="P265" i="1"/>
  <c r="R265" i="1"/>
  <c r="P101" i="1"/>
  <c r="R101" i="1"/>
  <c r="P847" i="1"/>
  <c r="R847" i="1"/>
  <c r="P439" i="1"/>
  <c r="R439" i="1"/>
  <c r="P817" i="1"/>
  <c r="R817" i="1"/>
  <c r="P534" i="1"/>
  <c r="R534" i="1"/>
  <c r="P63" i="1"/>
  <c r="R63" i="1"/>
  <c r="P661" i="1"/>
  <c r="R661" i="1"/>
  <c r="P302" i="1"/>
  <c r="R302" i="1"/>
  <c r="P390" i="1"/>
  <c r="R390" i="1"/>
  <c r="P685" i="1"/>
  <c r="R685" i="1"/>
  <c r="P346" i="1"/>
  <c r="R346" i="1"/>
  <c r="P612" i="1"/>
  <c r="R612" i="1"/>
  <c r="P573" i="1"/>
  <c r="R573" i="1"/>
  <c r="P757" i="1"/>
  <c r="R757" i="1"/>
  <c r="P640" i="1"/>
  <c r="R640" i="1"/>
  <c r="P976" i="1"/>
  <c r="R976" i="1"/>
  <c r="P531" i="1"/>
  <c r="R531" i="1"/>
  <c r="P136" i="1"/>
  <c r="R136" i="1"/>
  <c r="P617" i="1"/>
  <c r="R617" i="1"/>
  <c r="P581" i="1"/>
  <c r="R581" i="1"/>
  <c r="P798" i="1"/>
  <c r="R798" i="1"/>
  <c r="P899" i="1"/>
  <c r="R899" i="1"/>
  <c r="P249" i="1"/>
  <c r="R249" i="1"/>
  <c r="P124" i="1"/>
  <c r="R124" i="1"/>
  <c r="H13" i="8"/>
  <c r="R267" i="1"/>
  <c r="R145" i="1"/>
  <c r="R739" i="1"/>
  <c r="R968" i="1"/>
  <c r="R740" i="1"/>
  <c r="R600" i="1"/>
  <c r="R896" i="1"/>
  <c r="R849" i="1"/>
  <c r="R864" i="1"/>
  <c r="R872" i="1"/>
  <c r="R684" i="1"/>
  <c r="R273" i="1"/>
  <c r="R448" i="1"/>
  <c r="R367" i="1"/>
  <c r="R375" i="1"/>
  <c r="R364" i="1"/>
  <c r="R523" i="1"/>
  <c r="R679" i="1"/>
  <c r="R586" i="1"/>
  <c r="R474" i="1"/>
  <c r="R944" i="1"/>
  <c r="R539" i="1"/>
  <c r="R153" i="1"/>
  <c r="R694" i="1"/>
  <c r="R747" i="1"/>
  <c r="R977" i="1"/>
  <c r="R396" i="1"/>
  <c r="R683" i="1"/>
  <c r="R495" i="1"/>
  <c r="R285" i="1"/>
  <c r="R383" i="1"/>
  <c r="R339" i="1"/>
  <c r="R181" i="1"/>
  <c r="R564" i="1"/>
  <c r="R37" i="1"/>
  <c r="R96" i="1"/>
  <c r="R384" i="1"/>
  <c r="R51" i="1"/>
  <c r="R691" i="1"/>
  <c r="R677" i="1"/>
  <c r="R933" i="1"/>
  <c r="R555" i="1"/>
  <c r="R546" i="1"/>
  <c r="R83" i="1"/>
  <c r="R258" i="1"/>
  <c r="R529" i="1"/>
  <c r="R111" i="1"/>
  <c r="R451" i="1"/>
  <c r="R369" i="1"/>
  <c r="R348" i="1"/>
  <c r="R734" i="1"/>
  <c r="R240" i="1"/>
  <c r="R479" i="1"/>
  <c r="R919" i="1"/>
  <c r="R224" i="1"/>
  <c r="P59" i="1"/>
  <c r="R582" i="1"/>
  <c r="R735" i="1"/>
  <c r="R625" i="1"/>
  <c r="R550" i="1"/>
  <c r="R130" i="1"/>
  <c r="R46" i="1"/>
  <c r="R247" i="1"/>
  <c r="R306" i="1"/>
  <c r="R993" i="1"/>
  <c r="R873" i="1"/>
  <c r="R630" i="1"/>
  <c r="R344" i="1"/>
  <c r="R75" i="1"/>
  <c r="R634" i="1"/>
  <c r="R322" i="1"/>
  <c r="R860" i="1"/>
  <c r="R859" i="1"/>
  <c r="R17" i="1"/>
  <c r="P31" i="1"/>
  <c r="R31" i="1"/>
  <c r="P77" i="1"/>
  <c r="R77" i="1"/>
  <c r="P807" i="1"/>
  <c r="R807" i="1"/>
  <c r="P42" i="1"/>
  <c r="R42" i="1"/>
  <c r="P876" i="1"/>
  <c r="R876" i="1"/>
  <c r="P923" i="1"/>
  <c r="R923" i="1"/>
  <c r="P296" i="1"/>
  <c r="R296" i="1"/>
  <c r="P854" i="1"/>
  <c r="R854" i="1"/>
  <c r="P629" i="1"/>
  <c r="R629" i="1"/>
  <c r="P352" i="1"/>
  <c r="R352" i="1"/>
  <c r="P45" i="1"/>
  <c r="R45" i="1"/>
  <c r="P410" i="1"/>
  <c r="R410" i="1"/>
  <c r="P556" i="1"/>
  <c r="R556" i="1"/>
  <c r="P627" i="1"/>
  <c r="R627" i="1"/>
  <c r="P66" i="1"/>
  <c r="R66" i="1"/>
  <c r="P5" i="1"/>
  <c r="R5" i="1"/>
  <c r="P519" i="1"/>
  <c r="R519" i="1"/>
  <c r="P433" i="1"/>
  <c r="R433" i="1"/>
  <c r="P337" i="1"/>
  <c r="R337" i="1"/>
  <c r="P964" i="1"/>
  <c r="R964" i="1"/>
  <c r="P615" i="1"/>
  <c r="R615" i="1"/>
  <c r="P190" i="1"/>
  <c r="R190" i="1"/>
  <c r="P970" i="1"/>
  <c r="R970" i="1"/>
  <c r="P146" i="1"/>
  <c r="R146" i="1"/>
  <c r="P599" i="1"/>
  <c r="R599" i="1"/>
  <c r="P787" i="1"/>
  <c r="R787" i="1"/>
  <c r="P660" i="1"/>
  <c r="R660" i="1"/>
  <c r="P785" i="1"/>
  <c r="R785" i="1"/>
  <c r="P761" i="1"/>
  <c r="R761" i="1"/>
  <c r="P701" i="1"/>
  <c r="R701" i="1"/>
  <c r="P751" i="1"/>
  <c r="R751" i="1"/>
  <c r="P160" i="1"/>
  <c r="R160" i="1"/>
  <c r="P714" i="1"/>
  <c r="R714" i="1"/>
  <c r="P21" i="1"/>
  <c r="R21" i="1"/>
  <c r="P814" i="1"/>
  <c r="R814" i="1"/>
  <c r="P528" i="1"/>
  <c r="R528" i="1"/>
  <c r="P300" i="1"/>
  <c r="R300" i="1"/>
  <c r="P472" i="1"/>
  <c r="R472" i="1"/>
  <c r="P93" i="1"/>
  <c r="R93" i="1"/>
  <c r="P68" i="1"/>
  <c r="R68" i="1"/>
  <c r="P809" i="1"/>
  <c r="R809" i="1"/>
  <c r="P25" i="1"/>
  <c r="R25" i="1"/>
  <c r="P960" i="1"/>
  <c r="R960" i="1"/>
  <c r="R275" i="1"/>
  <c r="R643" i="1"/>
  <c r="R890" i="1"/>
  <c r="R123" i="1"/>
  <c r="R333" i="1"/>
  <c r="R922" i="1"/>
  <c r="R269" i="1"/>
  <c r="R885" i="1"/>
  <c r="R961" i="1"/>
  <c r="R611" i="1"/>
  <c r="R50" i="1"/>
  <c r="R420" i="1"/>
  <c r="R812" i="1"/>
  <c r="R109" i="1"/>
  <c r="R713" i="1"/>
  <c r="R577" i="1"/>
  <c r="P132" i="1"/>
  <c r="R132" i="1"/>
  <c r="P666" i="1"/>
  <c r="R666" i="1"/>
  <c r="P246" i="1"/>
  <c r="R246" i="1"/>
  <c r="P330" i="1"/>
  <c r="R330" i="1"/>
  <c r="P811" i="1"/>
  <c r="R811" i="1"/>
  <c r="P151" i="1"/>
  <c r="R151" i="1"/>
  <c r="P172" i="1"/>
  <c r="R172" i="1"/>
  <c r="P493" i="1"/>
  <c r="R493" i="1"/>
  <c r="P823" i="1"/>
  <c r="R823" i="1"/>
  <c r="P730" i="1"/>
  <c r="R730" i="1"/>
  <c r="P972" i="1"/>
  <c r="R972" i="1"/>
  <c r="P796" i="1"/>
  <c r="R796" i="1"/>
  <c r="P15" i="1"/>
  <c r="R15" i="1"/>
  <c r="P838" i="1"/>
  <c r="R838" i="1"/>
  <c r="P576" i="1"/>
  <c r="R576" i="1"/>
  <c r="P380" i="1"/>
  <c r="R380" i="1"/>
  <c r="P397" i="1"/>
  <c r="R397" i="1"/>
  <c r="P935" i="1"/>
  <c r="R935" i="1"/>
  <c r="P118" i="1"/>
  <c r="R118" i="1"/>
  <c r="P766" i="1"/>
  <c r="R766" i="1"/>
  <c r="P16" i="1"/>
  <c r="R16" i="1"/>
  <c r="P287" i="1"/>
  <c r="R287" i="1"/>
  <c r="P237" i="1"/>
  <c r="R237" i="1"/>
  <c r="P805" i="1"/>
  <c r="R805" i="1"/>
  <c r="P414" i="1"/>
  <c r="R414" i="1"/>
  <c r="P664" i="1"/>
  <c r="R664" i="1"/>
  <c r="P644" i="1"/>
  <c r="R644" i="1"/>
  <c r="P117" i="1"/>
  <c r="R117" i="1"/>
  <c r="P457" i="1"/>
  <c r="R457" i="1"/>
  <c r="P155" i="1"/>
  <c r="R155" i="1"/>
  <c r="P326" i="1"/>
  <c r="R326" i="1"/>
  <c r="P567" i="1"/>
  <c r="R567" i="1"/>
  <c r="P80" i="1"/>
  <c r="R80" i="1"/>
  <c r="P338" i="1"/>
  <c r="R338" i="1"/>
  <c r="P464" i="1"/>
  <c r="R464" i="1"/>
  <c r="P911" i="1"/>
  <c r="R911" i="1"/>
  <c r="P866" i="1"/>
  <c r="R866" i="1"/>
  <c r="P259" i="1"/>
  <c r="R259" i="1"/>
  <c r="P686" i="1"/>
  <c r="R686" i="1"/>
  <c r="P687" i="1"/>
  <c r="R687" i="1"/>
  <c r="P858" i="1"/>
  <c r="R858" i="1"/>
  <c r="P360" i="1"/>
  <c r="R360" i="1"/>
  <c r="P950" i="1"/>
  <c r="R950" i="1"/>
  <c r="P430" i="1"/>
  <c r="R430" i="1"/>
  <c r="P379" i="1"/>
  <c r="R379" i="1"/>
  <c r="P538" i="1"/>
  <c r="R538" i="1"/>
  <c r="P570" i="1"/>
  <c r="R570" i="1"/>
  <c r="P161" i="1"/>
  <c r="R161" i="1"/>
  <c r="P453" i="1"/>
  <c r="R453" i="1"/>
  <c r="P370" i="1"/>
  <c r="R370" i="1"/>
  <c r="P770" i="1"/>
  <c r="R770" i="1"/>
  <c r="P657" i="1"/>
  <c r="R657" i="1"/>
  <c r="P702" i="1"/>
  <c r="R702" i="1"/>
  <c r="P908" i="1"/>
  <c r="R908" i="1"/>
  <c r="P994" i="1"/>
  <c r="R994" i="1"/>
  <c r="P619" i="1"/>
  <c r="R619" i="1"/>
  <c r="P916" i="1"/>
  <c r="R916" i="1"/>
  <c r="P335" i="1"/>
  <c r="R335" i="1"/>
  <c r="P436" i="1"/>
  <c r="R436" i="1"/>
  <c r="P535" i="1"/>
  <c r="R535" i="1"/>
  <c r="P149" i="1"/>
  <c r="R149" i="1"/>
  <c r="P79" i="1"/>
  <c r="R79" i="1"/>
  <c r="P865" i="1"/>
  <c r="R865" i="1"/>
  <c r="P841" i="1"/>
  <c r="R841" i="1"/>
  <c r="P128" i="1"/>
  <c r="R128" i="1"/>
  <c r="P405" i="1"/>
  <c r="R405" i="1"/>
  <c r="P843" i="1"/>
  <c r="R843" i="1"/>
  <c r="P521" i="1"/>
  <c r="R521" i="1"/>
  <c r="P47" i="1"/>
  <c r="R47" i="1"/>
  <c r="P880" i="1"/>
  <c r="R880" i="1"/>
  <c r="P590" i="1"/>
  <c r="R590" i="1"/>
  <c r="P742" i="1"/>
  <c r="R742" i="1"/>
  <c r="P486" i="1"/>
  <c r="R486" i="1"/>
  <c r="P597" i="1"/>
  <c r="R597" i="1"/>
  <c r="P829" i="1"/>
  <c r="R829" i="1"/>
  <c r="P489" i="1"/>
  <c r="R489" i="1"/>
  <c r="P712" i="1"/>
  <c r="R712" i="1"/>
  <c r="P572" i="1"/>
  <c r="R572" i="1"/>
  <c r="P753" i="1"/>
  <c r="R753" i="1"/>
  <c r="P698" i="1"/>
  <c r="R698" i="1"/>
  <c r="P888" i="1"/>
  <c r="R888" i="1"/>
  <c r="P689" i="1"/>
  <c r="R689" i="1"/>
  <c r="P937" i="1"/>
  <c r="R937" i="1"/>
  <c r="P140" i="1"/>
  <c r="R140" i="1"/>
  <c r="P494" i="1"/>
  <c r="R494" i="1"/>
  <c r="R697" i="1"/>
  <c r="R936" i="1"/>
  <c r="R610" i="1"/>
  <c r="R543" i="1"/>
  <c r="R484" i="1"/>
  <c r="R651" i="1"/>
  <c r="R645" i="1"/>
  <c r="R613" i="1"/>
  <c r="R43" i="1"/>
  <c r="R378" i="1"/>
  <c r="R756" i="1"/>
  <c r="R418" i="1"/>
  <c r="R832" i="1"/>
  <c r="R387" i="1"/>
  <c r="R71" i="1"/>
  <c r="R399" i="1"/>
  <c r="R232" i="1"/>
  <c r="R620" i="1"/>
  <c r="R621" i="1"/>
  <c r="R525" i="1"/>
  <c r="R671" i="1"/>
  <c r="P35" i="1"/>
  <c r="R35" i="1"/>
  <c r="P323" i="1"/>
  <c r="R323" i="1"/>
  <c r="P429" i="1"/>
  <c r="R429" i="1"/>
  <c r="P668" i="1"/>
  <c r="R668" i="1"/>
  <c r="P732" i="1"/>
  <c r="R732" i="1"/>
  <c r="P622" i="1"/>
  <c r="R622" i="1"/>
  <c r="P62" i="1"/>
  <c r="R62" i="1"/>
  <c r="P357" i="1"/>
  <c r="R357" i="1"/>
  <c r="P940" i="1"/>
  <c r="R940" i="1"/>
  <c r="P235" i="1"/>
  <c r="R235" i="1"/>
  <c r="P926" i="1"/>
  <c r="R926" i="1"/>
  <c r="P836" i="1"/>
  <c r="R836" i="1"/>
  <c r="P213" i="1"/>
  <c r="R213" i="1"/>
  <c r="P569" i="1"/>
  <c r="R569" i="1"/>
  <c r="P820" i="1"/>
  <c r="R820" i="1"/>
  <c r="P211" i="1"/>
  <c r="R211" i="1"/>
  <c r="P450" i="1"/>
  <c r="R450" i="1"/>
  <c r="P802" i="1"/>
  <c r="R802" i="1"/>
  <c r="P173" i="1"/>
  <c r="R173" i="1"/>
  <c r="P395" i="1"/>
  <c r="R395" i="1"/>
  <c r="P676" i="1"/>
  <c r="R676" i="1"/>
  <c r="P790" i="1"/>
  <c r="R790" i="1"/>
  <c r="P355" i="1"/>
  <c r="R355" i="1"/>
  <c r="P924" i="1"/>
  <c r="R924" i="1"/>
  <c r="P987" i="1"/>
  <c r="R987" i="1"/>
  <c r="P288" i="1"/>
  <c r="R288" i="1"/>
  <c r="P958" i="1"/>
  <c r="R958" i="1"/>
  <c r="P176" i="1"/>
  <c r="R176" i="1"/>
  <c r="P121" i="1"/>
  <c r="R121" i="1"/>
  <c r="P336" i="1"/>
  <c r="R336" i="1"/>
  <c r="P806" i="1"/>
  <c r="R806" i="1"/>
  <c r="P61" i="1"/>
  <c r="R61" i="1"/>
  <c r="P305" i="1"/>
  <c r="R305" i="1"/>
  <c r="P966" i="1"/>
  <c r="R966" i="1"/>
  <c r="P593" i="1"/>
  <c r="R593" i="1"/>
  <c r="P673" i="1"/>
  <c r="R673" i="1"/>
  <c r="P903" i="1"/>
  <c r="R903" i="1"/>
  <c r="P91" i="1"/>
  <c r="R91" i="1"/>
  <c r="P416" i="1"/>
  <c r="R416" i="1"/>
  <c r="P268" i="1"/>
  <c r="R268" i="1"/>
  <c r="P956" i="1"/>
  <c r="R956" i="1"/>
  <c r="P279" i="1"/>
  <c r="R279" i="1"/>
  <c r="P900" i="1"/>
  <c r="R900" i="1"/>
  <c r="P536" i="1"/>
  <c r="R536" i="1"/>
  <c r="P138" i="1"/>
  <c r="R138" i="1"/>
  <c r="P131" i="1"/>
  <c r="R131" i="1"/>
  <c r="P557" i="1"/>
  <c r="R557" i="1"/>
  <c r="P889" i="1"/>
  <c r="R889" i="1"/>
  <c r="P881" i="1"/>
  <c r="R881" i="1"/>
  <c r="P107" i="1"/>
  <c r="R107" i="1"/>
  <c r="P721" i="1"/>
  <c r="R721" i="1"/>
  <c r="P850" i="1"/>
  <c r="R850" i="1"/>
  <c r="P591" i="1"/>
  <c r="R591" i="1"/>
  <c r="P884" i="1"/>
  <c r="R884" i="1"/>
  <c r="P973" i="1"/>
  <c r="R973" i="1"/>
  <c r="P1001" i="1"/>
  <c r="R1001" i="1"/>
  <c r="P60" i="1"/>
  <c r="R60" i="1"/>
  <c r="P254" i="1"/>
  <c r="R254" i="1"/>
  <c r="P608" i="1"/>
  <c r="R608" i="1"/>
  <c r="P318" i="1"/>
  <c r="R318" i="1"/>
  <c r="P334" i="1"/>
  <c r="R334" i="1"/>
  <c r="P773" i="1"/>
  <c r="R773" i="1"/>
  <c r="P870" i="1"/>
  <c r="R870" i="1"/>
  <c r="P799" i="1"/>
  <c r="R799" i="1"/>
  <c r="P34" i="1"/>
  <c r="R34" i="1"/>
  <c r="P33" i="1"/>
  <c r="R33" i="1"/>
  <c r="P931" i="1"/>
  <c r="R931" i="1"/>
  <c r="P646" i="1"/>
  <c r="R646" i="1"/>
  <c r="P971" i="1"/>
  <c r="R971" i="1"/>
  <c r="P918" i="1"/>
  <c r="R918" i="1"/>
  <c r="P648" i="1"/>
  <c r="R648" i="1"/>
  <c r="P477" i="1"/>
  <c r="R477" i="1"/>
  <c r="P437" i="1"/>
  <c r="R437" i="1"/>
  <c r="P92" i="1"/>
  <c r="R92" i="1"/>
  <c r="P774" i="1"/>
  <c r="R774" i="1"/>
  <c r="P857" i="1"/>
  <c r="R857" i="1"/>
  <c r="P793" i="1"/>
  <c r="R793" i="1"/>
  <c r="P303" i="1"/>
  <c r="R303" i="1"/>
  <c r="P947" i="1"/>
  <c r="R947" i="1"/>
  <c r="P513" i="1"/>
  <c r="R513" i="1"/>
  <c r="P431" i="1"/>
  <c r="R431" i="1"/>
  <c r="G13" i="8"/>
  <c r="R206" i="1"/>
  <c r="R705" i="1"/>
  <c r="R744" i="1"/>
  <c r="R938" i="1"/>
  <c r="R293" i="1"/>
  <c r="R7" i="1"/>
  <c r="R11" i="1"/>
  <c r="R20" i="1"/>
  <c r="R792" i="1"/>
  <c r="R571" i="1"/>
  <c r="R359" i="1"/>
  <c r="R309" i="1"/>
  <c r="R170" i="1"/>
  <c r="R87" i="1"/>
  <c r="G11" i="8"/>
  <c r="H6" i="8"/>
  <c r="D2" i="12"/>
  <c r="H2" i="8"/>
  <c r="G6" i="8"/>
  <c r="H4" i="8"/>
  <c r="H7" i="8"/>
  <c r="F5" i="8"/>
  <c r="F6" i="8"/>
  <c r="H9" i="8"/>
  <c r="F7" i="8"/>
  <c r="G4" i="8"/>
  <c r="H10" i="8"/>
  <c r="F2" i="8"/>
  <c r="F8" i="8"/>
  <c r="G5" i="8"/>
  <c r="F9" i="8"/>
  <c r="H12" i="8"/>
  <c r="H11" i="8"/>
  <c r="F10" i="8"/>
  <c r="H3" i="8"/>
  <c r="F11" i="8"/>
  <c r="F4" i="8"/>
  <c r="F12" i="8"/>
  <c r="G9" i="8"/>
  <c r="G3" i="8"/>
  <c r="F13" i="8"/>
  <c r="G10" i="8"/>
  <c r="H8" i="8"/>
  <c r="G2" i="8"/>
  <c r="F3" i="8"/>
</calcChain>
</file>

<file path=xl/sharedStrings.xml><?xml version="1.0" encoding="utf-8"?>
<sst xmlns="http://schemas.openxmlformats.org/spreadsheetml/2006/main" count="9994" uniqueCount="2142">
  <si>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</si>
  <si>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</si>
  <si>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</si>
  <si>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</si>
  <si>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</si>
  <si>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</si>
  <si>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</si>
  <si>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</si>
  <si>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</si>
  <si>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</si>
  <si>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</si>
  <si>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</si>
  <si>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</si>
  <si>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</si>
  <si>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</si>
  <si>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</si>
  <si>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</si>
  <si>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</si>
  <si>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</si>
  <si>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</si>
  <si>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</si>
  <si>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</si>
  <si>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</si>
  <si>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</si>
  <si>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</si>
  <si>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</si>
  <si>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</si>
  <si>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</si>
  <si>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</si>
  <si>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</si>
  <si>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</si>
  <si>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</si>
  <si>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</si>
  <si>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</si>
  <si>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</si>
  <si>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</si>
  <si>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</si>
  <si>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</si>
  <si>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</si>
  <si>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</si>
  <si>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</si>
  <si>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</si>
  <si>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</si>
  <si>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</si>
  <si>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</si>
  <si>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</si>
  <si>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</si>
  <si>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</si>
  <si>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</si>
  <si>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</si>
  <si>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</si>
  <si>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</si>
  <si>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</si>
  <si>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</si>
  <si>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</si>
  <si>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</si>
  <si>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</si>
  <si>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</si>
  <si>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</si>
  <si>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</si>
  <si>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</si>
  <si>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</si>
  <si>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</si>
  <si>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</si>
  <si>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</si>
  <si>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</si>
  <si>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</si>
  <si>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</si>
  <si>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</si>
  <si>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</si>
  <si>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</si>
  <si>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</si>
  <si>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</si>
  <si>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</si>
  <si>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</si>
  <si>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</si>
  <si>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</si>
  <si>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</si>
  <si>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</si>
  <si>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</si>
  <si>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</si>
  <si>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</si>
  <si>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</si>
  <si>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</si>
  <si>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</si>
  <si>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</si>
  <si>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</si>
  <si>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</si>
  <si>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</si>
  <si>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</si>
  <si>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</si>
  <si>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</si>
  <si>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</si>
  <si>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</si>
  <si>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</si>
  <si>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</si>
  <si>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</si>
  <si>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</si>
  <si>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</si>
  <si>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</si>
  <si>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</si>
  <si>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</si>
  <si>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</si>
  <si>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</si>
  <si>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</si>
  <si>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</si>
  <si>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</si>
  <si>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</si>
  <si>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</si>
  <si>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</si>
  <si>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</si>
  <si>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</si>
  <si>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</si>
  <si>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</si>
  <si>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</si>
  <si>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</si>
  <si>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</si>
  <si>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</si>
  <si>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</si>
  <si>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</si>
  <si>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</si>
  <si>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</si>
  <si>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</si>
  <si>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</si>
  <si>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</si>
  <si>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</si>
  <si>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</si>
  <si>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</si>
  <si>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</si>
  <si>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</si>
  <si>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</si>
  <si>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</si>
  <si>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</si>
  <si>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</si>
  <si>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</si>
  <si>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</si>
  <si>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</si>
  <si>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</si>
  <si>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</si>
  <si>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</si>
  <si>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</si>
  <si>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</si>
  <si>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</si>
  <si>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</si>
  <si>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</si>
  <si>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</si>
  <si>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</si>
  <si>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</si>
  <si>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</si>
  <si>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</si>
  <si>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</si>
  <si>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</si>
  <si>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</si>
  <si>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</si>
  <si>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</si>
  <si>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</si>
  <si>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</si>
  <si>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</si>
  <si>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</si>
  <si>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</si>
  <si>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</si>
  <si>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</si>
  <si>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</si>
  <si>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</si>
  <si>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</si>
  <si>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</si>
  <si>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</si>
  <si>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</si>
  <si>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</si>
  <si>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</si>
  <si>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</si>
  <si>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</si>
  <si>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</si>
  <si>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</si>
  <si>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</si>
  <si>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</si>
  <si>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</si>
  <si>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</si>
  <si>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</si>
  <si>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</si>
  <si>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</si>
  <si>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</si>
  <si>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</si>
  <si>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</si>
  <si>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</si>
  <si>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</si>
  <si>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</si>
  <si>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</si>
  <si>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</si>
  <si>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</si>
  <si>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</si>
  <si>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</si>
  <si>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</si>
  <si>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</si>
  <si>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</si>
  <si>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</si>
  <si>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</si>
  <si>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</si>
  <si>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</si>
  <si>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</si>
  <si>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</si>
  <si>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</si>
  <si>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</si>
  <si>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</si>
  <si>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</si>
  <si>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</si>
  <si>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</si>
  <si>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</si>
  <si>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</si>
  <si>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</si>
  <si>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</si>
  <si>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</si>
  <si>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</si>
  <si>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</si>
  <si>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</si>
  <si>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</si>
  <si>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</si>
  <si>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</si>
  <si>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</si>
  <si>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</si>
  <si>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</si>
  <si>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</si>
  <si>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</si>
  <si>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</si>
  <si>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</si>
  <si>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</si>
  <si>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</si>
  <si>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</si>
  <si>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</si>
  <si>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</si>
  <si>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</si>
  <si>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</si>
  <si>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</si>
  <si>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</si>
  <si>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</si>
  <si>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</si>
  <si>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</si>
  <si>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</si>
  <si>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</si>
  <si>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</si>
  <si>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</si>
  <si>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</si>
  <si>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</si>
  <si>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</si>
  <si>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</si>
  <si>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</si>
  <si>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</si>
  <si>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</si>
  <si>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</si>
  <si>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</si>
  <si>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</si>
  <si>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</si>
  <si>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</si>
  <si>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</si>
  <si>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</si>
  <si>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</si>
  <si>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</si>
  <si>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</si>
  <si>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</si>
  <si>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</si>
  <si>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</si>
  <si>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</si>
  <si>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</si>
  <si>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</si>
  <si>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</si>
  <si>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</si>
  <si>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</si>
  <si>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</si>
  <si>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</si>
  <si>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</si>
  <si>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</si>
  <si>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</si>
  <si>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</si>
  <si>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</si>
  <si>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</si>
  <si>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</si>
  <si>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</si>
  <si>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</si>
  <si>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</si>
  <si>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</si>
  <si>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</si>
  <si>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</si>
  <si>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</si>
  <si>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</si>
  <si>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</si>
  <si>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</si>
  <si>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</si>
  <si>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</si>
  <si>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</si>
  <si>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</si>
  <si>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</si>
  <si>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</si>
  <si>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</si>
  <si>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</si>
  <si>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</si>
  <si>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</si>
  <si>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</si>
  <si>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</si>
  <si>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</si>
  <si>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</si>
  <si>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</si>
  <si>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</si>
  <si>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</si>
  <si>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</si>
  <si>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</si>
  <si>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</si>
  <si>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</si>
  <si>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</si>
  <si>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</si>
  <si>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</si>
  <si>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</si>
  <si>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</si>
  <si>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</si>
  <si>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</si>
  <si>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</si>
  <si>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</si>
  <si>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</si>
  <si>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</si>
  <si>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</si>
  <si>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</si>
  <si>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</si>
  <si>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</si>
  <si>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</si>
  <si>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</si>
  <si>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</si>
  <si>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</si>
  <si>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</si>
  <si>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</si>
  <si>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</si>
  <si>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</si>
  <si>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</si>
  <si>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</si>
  <si>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</si>
  <si>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</si>
  <si>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</si>
  <si>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</si>
  <si>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</si>
  <si>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</si>
  <si>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</si>
  <si>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</si>
  <si>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</si>
  <si>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</si>
  <si>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</si>
  <si>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</si>
  <si>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</si>
  <si>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</si>
  <si>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</si>
  <si>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</si>
  <si>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</si>
  <si>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</si>
  <si>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</si>
  <si>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</si>
  <si>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</si>
  <si>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</si>
  <si>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</si>
  <si>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</si>
  <si>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</si>
  <si>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</si>
  <si>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</si>
  <si>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</si>
  <si>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</si>
  <si>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</si>
  <si>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</si>
  <si>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</si>
  <si>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</si>
  <si>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</si>
  <si>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</si>
  <si>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</si>
  <si>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</si>
  <si>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</si>
  <si>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</si>
  <si>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</si>
  <si>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</si>
  <si>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</si>
  <si>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</si>
  <si>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</si>
  <si>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</si>
  <si>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</si>
  <si>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</si>
  <si>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</si>
  <si>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</si>
  <si>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</si>
  <si>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</si>
  <si>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</si>
  <si>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</si>
  <si>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</si>
  <si>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</si>
  <si>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</si>
  <si>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</si>
  <si>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</si>
  <si>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</si>
  <si>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</si>
  <si>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</si>
  <si>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</si>
  <si>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</si>
  <si>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</si>
  <si>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</si>
  <si>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</si>
  <si>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</si>
  <si>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</si>
  <si>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</si>
  <si>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</si>
  <si>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</si>
  <si>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</si>
  <si>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</si>
  <si>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</si>
  <si>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</si>
  <si>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</si>
  <si>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</si>
  <si>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</si>
  <si>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</si>
  <si>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</si>
  <si>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</si>
  <si>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</si>
  <si>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</si>
  <si>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</si>
  <si>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</si>
  <si>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</si>
  <si>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</si>
  <si>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</si>
  <si>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</si>
  <si>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</si>
  <si>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</si>
  <si>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</si>
  <si>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</si>
  <si>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</si>
  <si>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</si>
  <si>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</si>
  <si>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</si>
  <si>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</si>
  <si>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</si>
  <si>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</si>
  <si>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</si>
  <si>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</si>
  <si>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</si>
  <si>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</si>
  <si>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</si>
  <si>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</si>
  <si>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</si>
  <si>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</si>
  <si>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</si>
  <si>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</si>
  <si>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</si>
  <si>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</si>
  <si>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</si>
  <si>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</si>
  <si>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</si>
  <si>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</si>
  <si>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</si>
  <si>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</si>
  <si>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</si>
  <si>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</si>
  <si>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</si>
  <si>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</si>
  <si>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</si>
  <si>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</si>
  <si>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</si>
  <si>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</si>
  <si>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</si>
  <si>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</si>
  <si>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</si>
  <si>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</si>
  <si>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</si>
  <si>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</si>
  <si>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</si>
  <si>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</si>
  <si>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</si>
  <si>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</si>
  <si>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</si>
  <si>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</si>
  <si>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</si>
  <si>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</si>
  <si>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</si>
  <si>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</si>
  <si>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</si>
  <si>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</si>
  <si>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</si>
  <si>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</si>
  <si>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</si>
  <si>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</si>
  <si>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</si>
  <si>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</si>
  <si>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</si>
  <si>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</si>
  <si>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</si>
  <si>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</si>
  <si>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</si>
  <si>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</si>
  <si>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</si>
  <si>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</si>
  <si>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</si>
  <si>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</si>
  <si>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</si>
  <si>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</si>
  <si>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</si>
  <si>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</si>
  <si>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</si>
  <si>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</si>
  <si>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</si>
  <si>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</si>
  <si>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</si>
  <si>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</si>
  <si>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</si>
  <si>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</si>
  <si>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</si>
  <si>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</si>
  <si>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</si>
  <si>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</si>
  <si>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</si>
  <si>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</si>
  <si>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</si>
  <si>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</si>
  <si>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</si>
  <si>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</si>
  <si>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</si>
  <si>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</si>
  <si>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</si>
  <si>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</si>
  <si>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</si>
  <si>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</si>
  <si>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</si>
  <si>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</si>
  <si>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</si>
  <si>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</si>
  <si>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</si>
  <si>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</si>
  <si>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</si>
  <si>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</si>
  <si>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</si>
  <si>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</si>
  <si>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</si>
  <si>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</si>
  <si>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</si>
  <si>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</si>
  <si>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</si>
  <si>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</si>
  <si>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</si>
  <si>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</si>
  <si>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</si>
  <si>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</si>
  <si>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</si>
  <si>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</si>
  <si>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</si>
  <si>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</si>
  <si>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</si>
  <si>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</si>
  <si>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</si>
  <si>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</si>
  <si>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</si>
  <si>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</si>
  <si>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</si>
  <si>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</si>
  <si>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</si>
  <si>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</si>
  <si>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</si>
  <si>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</si>
  <si>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</si>
  <si>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</si>
  <si>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</si>
  <si>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</si>
  <si>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</si>
  <si>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</si>
  <si>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</si>
  <si>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</si>
  <si>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</si>
  <si>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</si>
  <si>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</si>
  <si>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</si>
  <si>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</si>
  <si>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</si>
  <si>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</si>
  <si>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</si>
  <si>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</si>
  <si>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</si>
  <si>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</si>
  <si>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</si>
  <si>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</si>
  <si>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</si>
  <si>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</si>
  <si>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</si>
  <si>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</si>
  <si>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</si>
  <si>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</si>
  <si>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</si>
  <si>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</si>
  <si>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</si>
  <si>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</si>
  <si>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</si>
  <si>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</si>
  <si>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</si>
  <si>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</si>
  <si>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</si>
  <si>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</si>
  <si>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</si>
  <si>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</si>
  <si>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</si>
  <si>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</si>
  <si>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</si>
  <si>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</si>
  <si>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</si>
  <si>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</si>
  <si>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</si>
  <si>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</si>
  <si>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</si>
  <si>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</si>
  <si>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</si>
  <si>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</si>
  <si>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</si>
  <si>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</si>
  <si>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</si>
  <si>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</si>
  <si>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</si>
  <si>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</si>
  <si>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</si>
  <si>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</si>
  <si>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</si>
  <si>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</si>
  <si>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</si>
  <si>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</si>
  <si>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</si>
  <si>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</si>
  <si>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</si>
  <si>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</si>
  <si>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</si>
  <si>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</si>
  <si>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</si>
  <si>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</si>
  <si>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</si>
  <si>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</si>
  <si>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</si>
  <si>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</si>
  <si>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</si>
  <si>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</si>
  <si>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</si>
  <si>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</si>
  <si>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</si>
  <si>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</si>
  <si>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</si>
  <si>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</si>
  <si>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</si>
  <si>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</si>
  <si>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</si>
  <si>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</si>
  <si>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</si>
  <si>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</si>
  <si>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</si>
  <si>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</si>
  <si>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</si>
  <si>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</si>
  <si>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</si>
  <si>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</si>
  <si>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</si>
  <si>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</si>
  <si>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</si>
  <si>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</si>
  <si>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</si>
  <si>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</si>
  <si>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</si>
  <si>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</si>
  <si>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</si>
  <si>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</si>
  <si>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</si>
  <si>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</si>
  <si>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</si>
  <si>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</si>
  <si>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</si>
  <si>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</si>
  <si>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</si>
  <si>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</si>
  <si>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</si>
  <si>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</si>
  <si>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</si>
  <si>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</si>
  <si>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</si>
  <si>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</si>
  <si>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</si>
  <si>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</si>
  <si>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</si>
  <si>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</si>
  <si>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</si>
  <si>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</si>
  <si>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</si>
  <si>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</si>
  <si>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</si>
  <si>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</si>
  <si>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</si>
  <si>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</si>
  <si>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</si>
  <si>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</si>
  <si>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</si>
  <si>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</si>
  <si>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</si>
  <si>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</si>
  <si>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</si>
  <si>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</si>
  <si>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</si>
  <si>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</si>
  <si>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</si>
  <si>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</si>
  <si>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</si>
  <si>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</si>
  <si>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</si>
  <si>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</si>
  <si>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</si>
  <si>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</si>
  <si>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</si>
  <si>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</si>
  <si>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</si>
  <si>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</si>
  <si>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</si>
  <si>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</si>
  <si>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</si>
  <si>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</si>
  <si>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</si>
  <si>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</si>
  <si>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</si>
  <si>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</si>
  <si>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</si>
  <si>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</si>
  <si>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</si>
  <si>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</si>
  <si>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</si>
  <si>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</si>
  <si>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</si>
  <si>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</si>
  <si>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</si>
  <si>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</si>
  <si>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</si>
  <si>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</si>
  <si>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</si>
  <si>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</si>
  <si>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</si>
  <si>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</si>
  <si>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</si>
  <si>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</si>
  <si>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</si>
  <si>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</si>
  <si>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</si>
  <si>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</si>
  <si>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</si>
  <si>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</si>
  <si>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</si>
  <si>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</si>
  <si>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</si>
  <si>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</si>
  <si>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</si>
  <si>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</si>
  <si>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</si>
  <si>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</si>
  <si>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</si>
  <si>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</si>
  <si>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</si>
  <si>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</si>
  <si>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</si>
  <si>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</si>
  <si>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</si>
  <si>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</si>
  <si>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</si>
  <si>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</si>
  <si>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</si>
  <si>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</si>
  <si>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</si>
  <si>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</si>
  <si>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</si>
  <si>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</si>
  <si>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</si>
  <si>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</si>
  <si>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</si>
  <si>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</si>
  <si>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</si>
  <si>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</si>
  <si>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</si>
  <si>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</si>
  <si>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</si>
  <si>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</si>
  <si>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</si>
  <si>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</si>
  <si>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</si>
  <si>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</si>
  <si>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</si>
  <si>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</si>
  <si>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</si>
  <si>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</si>
  <si>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</si>
  <si>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</si>
  <si>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</si>
  <si>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</si>
  <si>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</si>
  <si>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</si>
  <si>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</si>
  <si>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</si>
  <si>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</si>
  <si>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</si>
  <si>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</si>
  <si>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</si>
  <si>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</si>
  <si>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</si>
  <si>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</si>
  <si>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</si>
  <si>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</si>
  <si>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</si>
  <si>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</si>
  <si>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</si>
  <si>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</si>
  <si>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</si>
  <si>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</si>
  <si>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</si>
  <si>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</si>
  <si>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</si>
  <si>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</si>
  <si>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</si>
  <si>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</si>
  <si>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</si>
  <si>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</si>
  <si>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</si>
  <si>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</si>
  <si>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</si>
  <si>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</si>
  <si>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</si>
  <si>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</si>
  <si>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</si>
  <si>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</si>
  <si>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</si>
  <si>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</si>
  <si>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</si>
  <si>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</si>
  <si>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</si>
  <si>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</si>
  <si>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</si>
  <si>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</si>
  <si>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</si>
  <si>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</si>
  <si>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</si>
  <si>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</si>
  <si>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</si>
  <si>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</si>
  <si>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</si>
  <si>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</si>
  <si>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</si>
  <si>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</si>
  <si>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</si>
  <si>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</si>
  <si>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</si>
  <si>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</si>
  <si>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</si>
  <si>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</si>
  <si>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</si>
  <si>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</si>
  <si>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</si>
  <si>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</si>
  <si>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</si>
  <si>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</si>
  <si>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</si>
  <si>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</si>
  <si>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</si>
  <si>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</si>
  <si>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</si>
  <si>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</si>
  <si>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</si>
  <si>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</si>
  <si>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</si>
  <si>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</si>
  <si>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</si>
  <si>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</si>
  <si>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</si>
  <si>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</si>
  <si>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</si>
  <si>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</si>
  <si>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</si>
  <si>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</si>
  <si>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</si>
  <si>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</si>
  <si>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</si>
  <si>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</si>
  <si>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</si>
  <si>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</si>
  <si>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</si>
  <si>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</si>
  <si>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</si>
  <si>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</si>
  <si>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</si>
  <si>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</si>
  <si>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</si>
  <si>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</si>
  <si>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</si>
  <si>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</si>
  <si>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</si>
  <si>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</si>
  <si>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</si>
  <si>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</si>
  <si>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</si>
  <si>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</si>
  <si>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</si>
  <si>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</si>
  <si>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</si>
  <si>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</si>
  <si>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</si>
  <si>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</si>
  <si>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</si>
  <si>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</si>
  <si>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</si>
  <si>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</si>
  <si>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</si>
  <si>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</si>
  <si>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</si>
  <si>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</si>
  <si>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</si>
  <si>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</si>
  <si>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</si>
  <si>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</si>
  <si>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</si>
  <si>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</si>
  <si>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</si>
  <si>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</si>
  <si>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</si>
  <si>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</si>
  <si>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</si>
  <si>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</si>
  <si>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</si>
  <si>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</si>
  <si>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</si>
  <si>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</si>
  <si>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</si>
  <si>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</si>
  <si>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</si>
  <si>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</si>
  <si>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</si>
  <si>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</si>
  <si>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</si>
  <si>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</si>
  <si>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</si>
  <si>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</si>
  <si>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</si>
  <si>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</si>
  <si>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</si>
  <si>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</si>
  <si>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</si>
  <si>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</si>
  <si>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</si>
  <si>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</si>
  <si>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</si>
  <si>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</si>
  <si>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</si>
  <si>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</si>
  <si>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</si>
  <si>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</si>
  <si>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</si>
  <si>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</si>
  <si>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</si>
  <si>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</si>
  <si>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</si>
  <si>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</si>
  <si>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</si>
  <si>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</si>
  <si>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</si>
  <si>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</si>
  <si>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</si>
  <si>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</si>
  <si>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</si>
  <si>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</si>
  <si>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</si>
  <si>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</si>
  <si>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</si>
  <si>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</si>
  <si>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</si>
  <si>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</si>
  <si>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</si>
  <si>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</si>
  <si>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</si>
  <si>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</si>
  <si>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</si>
  <si>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</si>
  <si>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</si>
  <si>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</si>
  <si>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</si>
  <si>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</si>
  <si>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</si>
  <si>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</si>
  <si>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</si>
  <si>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</si>
  <si>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</si>
  <si>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</si>
  <si>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</si>
  <si>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</si>
  <si>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</si>
  <si>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</si>
  <si>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</si>
  <si>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</si>
  <si>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</si>
  <si>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</si>
  <si>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</si>
  <si>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</si>
  <si>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</si>
  <si>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</si>
  <si>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</si>
  <si>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</si>
  <si>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</si>
  <si>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</si>
  <si>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</si>
  <si>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</si>
  <si>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</si>
  <si>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</si>
  <si>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</si>
  <si>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</si>
  <si>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</si>
  <si>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</si>
  <si>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</si>
  <si>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</si>
  <si>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</si>
  <si>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</si>
  <si>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</si>
  <si>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</si>
  <si>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</si>
  <si>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</si>
  <si>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</si>
  <si>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</si>
  <si>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</si>
  <si>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</si>
  <si>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</si>
  <si>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</si>
  <si>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</si>
  <si>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</si>
  <si>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</si>
  <si>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</si>
  <si>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</si>
  <si>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</si>
  <si>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</si>
  <si>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</si>
  <si>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</si>
  <si>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</si>
  <si>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</si>
  <si>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</si>
  <si>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</si>
  <si>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</si>
  <si>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</si>
  <si>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</si>
  <si>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</si>
  <si>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</si>
  <si>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</si>
  <si>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</si>
  <si>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</si>
  <si>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</si>
  <si>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</si>
  <si>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</si>
  <si>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</si>
  <si>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</si>
  <si>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</si>
  <si>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</si>
  <si>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</si>
  <si>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</si>
  <si>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</si>
  <si>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</si>
  <si>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</si>
  <si>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</si>
  <si>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</si>
  <si>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</si>
  <si>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</si>
  <si>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</si>
  <si>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</si>
  <si>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</si>
  <si>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</si>
  <si>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</si>
  <si>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</si>
  <si>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</si>
  <si>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</si>
  <si>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</si>
  <si>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</si>
  <si>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</si>
  <si>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</si>
  <si>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</si>
  <si>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</si>
  <si>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</si>
  <si>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</si>
  <si>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</si>
  <si>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</si>
  <si>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</si>
  <si>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</si>
  <si>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</si>
  <si>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</si>
  <si>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</si>
  <si>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</si>
  <si>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</si>
  <si>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</si>
  <si>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</si>
  <si>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</si>
  <si>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</si>
  <si>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</si>
  <si>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</si>
  <si>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</si>
  <si>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</si>
  <si>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</si>
  <si>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</si>
  <si>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</si>
  <si>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</si>
  <si>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</si>
  <si>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</si>
  <si>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</si>
  <si>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</si>
  <si>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</si>
  <si>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</si>
  <si>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</si>
  <si>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</si>
  <si>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</si>
  <si>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</si>
  <si>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</si>
  <si>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</si>
  <si>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</si>
  <si>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</si>
  <si>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</si>
  <si>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</si>
  <si>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</si>
  <si>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</si>
  <si>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</si>
  <si>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</si>
  <si>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</si>
  <si>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</si>
  <si>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</si>
  <si>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</si>
  <si>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</si>
  <si>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</si>
  <si>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</si>
  <si>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</si>
  <si>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</si>
  <si>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</si>
  <si>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</si>
  <si>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</si>
  <si>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</si>
  <si>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</si>
  <si>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</si>
  <si>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</si>
  <si>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</si>
  <si>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</si>
  <si>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</si>
  <si>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</si>
  <si>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</si>
  <si>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</si>
  <si>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</si>
  <si>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</si>
  <si>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</si>
  <si>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</si>
  <si>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</si>
  <si>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</si>
  <si>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</si>
  <si>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</si>
  <si>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</si>
  <si>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</si>
  <si>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</si>
  <si>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</si>
  <si>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</si>
  <si>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</si>
  <si>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</si>
  <si>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</si>
  <si>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</si>
  <si>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</si>
  <si>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</si>
  <si>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</si>
  <si>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</si>
  <si>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</si>
  <si>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</si>
  <si>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</si>
  <si>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</si>
  <si>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</si>
  <si>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</si>
  <si>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</si>
  <si>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</si>
  <si>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</si>
  <si>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</si>
  <si>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</si>
  <si>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</si>
  <si>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</si>
  <si>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</si>
  <si>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</si>
  <si>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</si>
  <si>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</si>
  <si>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</si>
  <si>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</si>
  <si>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</si>
  <si>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</si>
  <si>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</si>
  <si>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</si>
  <si>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</si>
  <si>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</si>
  <si>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</si>
  <si>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</si>
  <si>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</si>
  <si>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</si>
  <si>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</si>
  <si>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</si>
  <si>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</si>
  <si>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</si>
  <si>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</si>
  <si>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</si>
  <si>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</si>
  <si>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</si>
  <si>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</si>
  <si>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</si>
  <si>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</si>
  <si>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</si>
  <si>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</si>
  <si>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</si>
  <si>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</si>
  <si>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</si>
  <si>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</si>
  <si>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</si>
  <si>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</si>
  <si>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</si>
  <si>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</si>
  <si>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</si>
  <si>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</si>
  <si>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</si>
  <si>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</si>
  <si>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</si>
  <si>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</si>
  <si>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</si>
  <si>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</si>
  <si>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</si>
  <si>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</si>
  <si>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</si>
  <si>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</si>
  <si>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</si>
  <si>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</si>
  <si>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</si>
  <si>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</si>
  <si>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</si>
  <si>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</si>
  <si>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</si>
  <si>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</si>
  <si>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</si>
  <si>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</si>
  <si>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</si>
  <si>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</si>
  <si>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</si>
  <si>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</si>
  <si>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</si>
  <si>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</si>
  <si>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</si>
  <si>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</si>
  <si>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</si>
  <si>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</si>
  <si>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</si>
  <si>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</si>
  <si>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</si>
  <si>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</si>
  <si>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</si>
  <si>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</si>
  <si>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</si>
  <si>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</si>
  <si>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</si>
  <si>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</si>
  <si>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</si>
  <si>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</si>
  <si>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</si>
  <si>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</si>
  <si>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</si>
  <si>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</si>
  <si>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</si>
  <si>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</si>
  <si>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</si>
  <si>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</si>
  <si>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</si>
  <si>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</si>
  <si>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</si>
  <si>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</si>
  <si>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</si>
  <si>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</si>
  <si>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</si>
  <si>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</si>
  <si>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</si>
  <si>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</si>
  <si>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</si>
  <si>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</si>
  <si>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</si>
  <si>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</si>
  <si>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</si>
  <si>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</si>
  <si>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</si>
  <si>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</si>
  <si>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</si>
  <si>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</si>
  <si>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</si>
  <si>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</si>
  <si>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</si>
  <si>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</si>
  <si>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</si>
  <si>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</si>
  <si>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</si>
  <si>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</si>
  <si>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</si>
  <si>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</si>
  <si>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</si>
  <si>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</si>
  <si>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</si>
  <si>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</si>
  <si>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</si>
  <si>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</si>
  <si>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</si>
  <si>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</si>
  <si>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</si>
  <si>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</si>
  <si>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</si>
  <si>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</si>
  <si>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</si>
  <si>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</si>
  <si>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</si>
  <si>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</si>
  <si>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</si>
  <si>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</si>
  <si>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</si>
  <si>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</si>
  <si>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</si>
  <si>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</si>
  <si>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</si>
  <si>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</si>
  <si>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</si>
  <si>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</si>
  <si>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</si>
  <si>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</si>
  <si>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</si>
  <si>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</si>
  <si>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</si>
  <si>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</si>
  <si>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</si>
  <si>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</si>
  <si>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</si>
  <si>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</si>
  <si>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</si>
  <si>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</si>
  <si>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</si>
  <si>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</si>
  <si>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</si>
  <si>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</si>
  <si>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</si>
  <si>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</si>
  <si>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</si>
  <si>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</si>
  <si>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</si>
  <si>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</si>
  <si>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</si>
  <si>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</si>
  <si>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</si>
  <si>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</si>
  <si>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</si>
  <si>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</si>
  <si>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</si>
  <si>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</si>
  <si>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</si>
  <si>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</si>
  <si>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</si>
  <si>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</si>
  <si>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</si>
  <si>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</si>
  <si>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</si>
  <si>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</si>
  <si>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</si>
  <si>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</si>
  <si>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</si>
  <si>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</si>
  <si>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</si>
  <si>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</si>
  <si>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</si>
  <si>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</si>
  <si>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</si>
  <si>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</si>
  <si>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</si>
  <si>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</si>
  <si>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</si>
  <si>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</si>
  <si>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</si>
  <si>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</si>
  <si>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</si>
  <si>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</si>
  <si>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</si>
  <si>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</si>
  <si>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</si>
  <si>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</si>
  <si>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</si>
  <si>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</si>
  <si>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</si>
  <si>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</si>
  <si>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</si>
  <si>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</si>
  <si>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</si>
  <si>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</si>
  <si>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</si>
  <si>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</si>
  <si>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</si>
  <si>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</si>
  <si>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</si>
  <si>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</si>
  <si>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</si>
  <si>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</si>
  <si>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</si>
  <si>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</si>
  <si>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</si>
  <si>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</si>
  <si>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</si>
  <si>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</si>
  <si>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</si>
  <si>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</si>
  <si>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</si>
  <si>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</si>
  <si>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</si>
  <si>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</si>
  <si>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</si>
  <si>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</si>
  <si>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</si>
  <si>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</si>
  <si>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</si>
  <si>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</si>
  <si>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</si>
  <si>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</si>
  <si>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</si>
  <si>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</si>
  <si>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</si>
  <si>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</si>
  <si>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</si>
  <si>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</si>
  <si>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</si>
  <si>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</si>
  <si>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</si>
  <si>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</si>
  <si>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</si>
  <si>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</si>
  <si>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</si>
  <si>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</si>
  <si>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</si>
  <si>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</si>
  <si>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</si>
  <si>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</si>
  <si>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</si>
  <si>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</si>
  <si>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</si>
  <si>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</si>
  <si>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</si>
  <si>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</si>
  <si>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</si>
  <si>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</si>
  <si>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</si>
  <si>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</si>
  <si>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</si>
  <si>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</si>
  <si>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</si>
  <si>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</si>
  <si>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</si>
  <si>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</si>
  <si>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</si>
  <si>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</si>
  <si>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</si>
  <si>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</si>
  <si>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</si>
  <si>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</si>
  <si>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</si>
  <si>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</si>
  <si>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</si>
  <si>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</si>
  <si>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</si>
  <si>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</si>
  <si>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</si>
  <si>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</si>
  <si>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</si>
  <si>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</si>
  <si>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</si>
  <si>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</si>
  <si>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</si>
  <si>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</si>
  <si>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</si>
  <si>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</si>
  <si>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</si>
  <si>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</si>
  <si>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</si>
  <si>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</si>
  <si>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</si>
  <si>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</si>
  <si>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</si>
  <si>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</si>
  <si>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</si>
  <si>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</si>
  <si>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</si>
  <si>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</si>
  <si>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</si>
  <si>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</si>
  <si>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</si>
  <si>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</si>
  <si>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</si>
  <si>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</si>
  <si>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</si>
  <si>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</si>
  <si>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</si>
  <si>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</si>
  <si>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</si>
  <si>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</si>
  <si>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</si>
  <si>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</si>
  <si>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</si>
  <si>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</si>
  <si>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</si>
  <si>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</si>
  <si>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</si>
  <si>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</si>
  <si>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</si>
  <si>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</si>
  <si>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</si>
  <si>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</si>
  <si>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</si>
  <si>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</si>
  <si>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</si>
  <si>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</si>
  <si>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</si>
  <si>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</si>
  <si>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</si>
  <si>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</si>
  <si>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</si>
  <si>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</si>
  <si>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</si>
  <si>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</si>
  <si>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</si>
  <si>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</si>
  <si>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</si>
  <si>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</si>
  <si>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</si>
  <si>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</si>
  <si>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</si>
  <si>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</si>
  <si>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</si>
  <si>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</si>
  <si>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</si>
  <si>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</si>
  <si>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</si>
  <si>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</si>
  <si>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</si>
  <si>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</si>
  <si>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</si>
  <si>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</si>
  <si>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</si>
  <si>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</si>
  <si>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</si>
  <si>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</si>
  <si>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</si>
  <si>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</si>
  <si>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</si>
  <si>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</si>
  <si>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</si>
  <si>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</si>
  <si>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</si>
  <si>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</si>
  <si>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</si>
  <si>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</si>
  <si>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</si>
  <si>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</si>
  <si>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</si>
  <si>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</si>
  <si>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</si>
  <si>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</si>
  <si>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</si>
  <si>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</si>
  <si>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</si>
  <si>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</si>
  <si>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</si>
  <si>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</si>
  <si>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</si>
  <si>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</si>
  <si>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</si>
  <si>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</si>
  <si>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</si>
  <si>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</si>
  <si>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</si>
  <si>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</si>
  <si>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</si>
  <si>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</si>
  <si>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</si>
  <si>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</si>
  <si>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</si>
  <si>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</si>
  <si>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</si>
  <si>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</si>
  <si>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</si>
  <si>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</si>
  <si>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</si>
  <si>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</si>
  <si>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</si>
  <si>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</si>
  <si>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</si>
  <si>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</si>
  <si>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</si>
  <si>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</si>
  <si>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</si>
  <si>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</si>
  <si>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</si>
  <si>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</si>
  <si>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</si>
  <si>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</si>
  <si>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</si>
  <si>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</si>
  <si>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</si>
  <si>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</si>
  <si>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</si>
  <si>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</si>
  <si>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</si>
  <si>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</si>
  <si>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</si>
  <si>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</si>
  <si>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</si>
  <si>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</si>
  <si>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</si>
  <si>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</si>
  <si>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</si>
  <si>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</si>
  <si>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</si>
  <si>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</si>
  <si>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</si>
  <si>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</si>
  <si>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</si>
  <si>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</si>
  <si>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</si>
  <si>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</si>
  <si>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</si>
  <si>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</si>
  <si>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</si>
  <si>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</si>
  <si>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</si>
  <si>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</si>
  <si>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</si>
  <si>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</si>
  <si>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</si>
  <si>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</si>
  <si>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</si>
  <si>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</si>
  <si>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</si>
  <si>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</si>
  <si>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</si>
  <si>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</si>
  <si>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</si>
  <si>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</si>
  <si>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</si>
  <si>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</si>
  <si>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</si>
  <si>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</si>
  <si>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</si>
  <si>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</si>
  <si>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</si>
  <si>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</si>
  <si>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</si>
  <si>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</si>
  <si>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</si>
  <si>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</si>
  <si>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</si>
  <si>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</si>
  <si>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</si>
  <si>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</si>
  <si>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</si>
  <si>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</si>
  <si>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</si>
  <si>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</si>
  <si>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</si>
  <si>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</si>
  <si>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</si>
  <si>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</si>
  <si>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</si>
  <si>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</si>
  <si>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</si>
  <si>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</si>
  <si>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</si>
  <si>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</si>
  <si>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</si>
  <si>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</si>
  <si>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</si>
  <si>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</si>
  <si>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</si>
  <si>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</si>
  <si>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</si>
  <si>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</si>
  <si>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</si>
  <si>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</si>
  <si>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</si>
  <si>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</si>
  <si>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</si>
  <si>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</si>
  <si>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</si>
  <si>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</si>
  <si>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</si>
  <si>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</si>
  <si>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</si>
  <si>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</si>
  <si>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</si>
  <si>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</si>
  <si>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</si>
  <si>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</si>
  <si>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</si>
  <si>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</si>
  <si>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</si>
  <si>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</si>
  <si>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</si>
  <si>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</si>
  <si>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</si>
  <si>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</si>
  <si>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</si>
  <si>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</si>
  <si>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</si>
  <si>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</si>
  <si>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</si>
  <si>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</si>
  <si>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</si>
  <si>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</si>
  <si>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</si>
  <si>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</si>
  <si>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</si>
  <si>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</si>
  <si>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</si>
  <si>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</si>
  <si>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</si>
  <si>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</si>
  <si>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</si>
  <si>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</si>
  <si>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</si>
  <si>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</si>
  <si>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</si>
  <si>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</si>
  <si>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</si>
  <si>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</si>
  <si>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</si>
  <si>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</si>
  <si>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</si>
  <si>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</si>
  <si>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</si>
  <si>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</si>
  <si>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</si>
  <si>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</si>
  <si>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</si>
  <si>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</si>
  <si>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</si>
  <si>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</si>
  <si>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</si>
  <si>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</si>
  <si>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</si>
  <si>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</si>
  <si>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</si>
  <si>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</si>
  <si>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</si>
  <si>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</si>
  <si>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</si>
  <si>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</si>
  <si>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</si>
  <si>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</si>
  <si>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</si>
  <si>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</si>
  <si>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</si>
  <si>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</si>
  <si>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</si>
  <si>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</si>
  <si>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</si>
  <si>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</si>
  <si>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</si>
  <si>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</si>
  <si>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</si>
  <si>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</si>
  <si>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</si>
  <si>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</si>
  <si>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</si>
  <si>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</si>
  <si>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</si>
  <si>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</si>
  <si>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</si>
  <si>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</si>
  <si>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</si>
  <si>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</si>
  <si>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</si>
  <si>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</si>
  <si>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</si>
  <si>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</si>
  <si>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</si>
  <si>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</si>
  <si>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</si>
  <si>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</si>
  <si>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</si>
  <si>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</si>
  <si>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</si>
  <si>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</si>
  <si>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</si>
  <si>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</si>
  <si>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</si>
  <si>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</si>
  <si>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</si>
  <si>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</si>
  <si>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</si>
  <si>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</si>
  <si>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</si>
  <si>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</si>
  <si>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</si>
  <si>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</si>
  <si>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</si>
  <si>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</si>
  <si>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</si>
  <si>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</si>
  <si>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</si>
  <si>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</si>
  <si>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</si>
  <si>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</si>
  <si>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</si>
  <si>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</si>
  <si>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</si>
  <si>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</si>
  <si>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</si>
  <si>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</si>
  <si>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</si>
  <si>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</si>
  <si>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</si>
  <si>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</si>
  <si>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</si>
  <si>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</si>
  <si>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</si>
  <si>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</si>
  <si>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</si>
  <si>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</si>
  <si>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</si>
  <si>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</si>
  <si>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</si>
  <si>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</si>
  <si>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</si>
  <si>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</si>
  <si>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</si>
  <si>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</si>
  <si>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</si>
  <si>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</si>
  <si>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</si>
  <si>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</si>
  <si>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</si>
  <si>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</si>
  <si>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</si>
  <si>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</si>
  <si>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</si>
  <si>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</si>
  <si>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</si>
  <si>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</si>
  <si>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</si>
  <si>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</si>
  <si>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</si>
  <si>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</si>
  <si>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</si>
  <si>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</si>
  <si>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</si>
  <si>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</si>
  <si>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</si>
  <si>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</si>
  <si>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</si>
  <si>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</si>
  <si>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</si>
  <si>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</si>
  <si>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</si>
  <si>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</si>
  <si>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</si>
  <si>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</si>
  <si>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</si>
  <si>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</si>
  <si>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</si>
  <si>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</si>
  <si>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</si>
  <si>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</si>
  <si>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</si>
  <si>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</si>
  <si>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</si>
  <si>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</si>
  <si>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</si>
  <si>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</si>
  <si>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</si>
  <si>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</si>
  <si>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</si>
  <si>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</si>
  <si>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</si>
  <si>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</si>
  <si>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</si>
  <si>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</si>
  <si>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</si>
  <si>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</si>
  <si>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</si>
  <si>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</si>
  <si>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</si>
  <si>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</si>
  <si>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</si>
  <si>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</si>
  <si>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</si>
  <si>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</si>
  <si>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</si>
  <si>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</si>
  <si>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</si>
  <si>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</si>
  <si>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</si>
  <si>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</si>
  <si>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</si>
  <si>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</si>
  <si>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</si>
  <si>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</si>
  <si>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</si>
  <si>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</si>
  <si>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</si>
  <si>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</si>
  <si>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</si>
  <si>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</si>
  <si>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</si>
  <si>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</si>
  <si>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</si>
  <si>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</si>
  <si>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</si>
  <si>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</si>
  <si>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</si>
  <si>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</si>
  <si>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</si>
  <si>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</si>
  <si>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</si>
  <si>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</si>
  <si>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</si>
  <si>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</si>
  <si>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</si>
  <si>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</si>
  <si>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</si>
  <si>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</si>
  <si>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</si>
  <si>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</si>
  <si>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</si>
  <si>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</si>
  <si>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</si>
  <si>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</si>
  <si>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</si>
  <si>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</si>
  <si>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</si>
  <si>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</si>
  <si>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</si>
  <si>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</si>
  <si>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</si>
  <si>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</si>
  <si>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</si>
  <si>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</si>
  <si>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</si>
  <si>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</si>
  <si>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</si>
  <si>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</si>
  <si>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</si>
  <si>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</si>
  <si>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</si>
  <si>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</si>
  <si>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</si>
  <si>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</si>
  <si>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</si>
  <si>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</si>
  <si>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</si>
  <si>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</si>
  <si>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</si>
  <si>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</si>
  <si>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</si>
  <si>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</si>
  <si>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</si>
  <si>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</si>
  <si>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</si>
  <si>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</si>
  <si>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</si>
  <si>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</si>
  <si>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</si>
  <si>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</si>
  <si>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</si>
  <si>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</si>
  <si>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</si>
  <si>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</si>
  <si>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</si>
  <si>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</si>
  <si>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</si>
  <si>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</si>
  <si>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</si>
  <si>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</si>
  <si>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</si>
  <si>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</si>
  <si>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</si>
  <si>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</si>
  <si>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</si>
  <si>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</si>
  <si>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</si>
  <si>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</si>
  <si>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</si>
  <si>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</si>
  <si>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</si>
  <si>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</si>
  <si>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</si>
  <si>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</si>
  <si>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</si>
  <si>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</si>
  <si>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</si>
  <si>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</si>
  <si>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</si>
  <si>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</si>
  <si>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</si>
  <si>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</si>
  <si>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</si>
  <si>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</si>
  <si>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</si>
  <si>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</si>
  <si>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</si>
  <si>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</si>
  <si>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</si>
  <si>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</si>
  <si>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</si>
  <si>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</si>
  <si>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</si>
  <si>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</si>
  <si>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</si>
  <si>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</si>
  <si>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</si>
  <si>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</si>
  <si>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Avergage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</si>
  <si>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</si>
  <si>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</si>
  <si>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</si>
  <si>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</si>
  <si>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</si>
  <si>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</si>
  <si>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</si>
  <si>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</si>
  <si>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</si>
  <si>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</si>
  <si>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</si>
  <si>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</si>
  <si>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</si>
  <si>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</si>
  <si>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</si>
  <si>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</si>
  <si>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</si>
  <si>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</si>
  <si>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</si>
  <si>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</si>
  <si>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</si>
  <si>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</si>
  <si>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</si>
  <si>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</si>
  <si>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</si>
  <si>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</si>
  <si>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</si>
  <si>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</si>
  <si>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</si>
  <si>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</si>
  <si>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</si>
  <si>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</si>
  <si>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</si>
  <si>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</si>
  <si>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Column Labels</t>
  </si>
  <si>
    <t>Grand Total</t>
  </si>
  <si>
    <t>Row Labels</t>
  </si>
  <si>
    <t>Count of Percent Funded</t>
  </si>
  <si>
    <t>Month Launched</t>
  </si>
  <si>
    <t>Deadline Month</t>
  </si>
  <si>
    <t>Date Created Conversion</t>
  </si>
  <si>
    <t>Dete Ended Conversion</t>
  </si>
  <si>
    <t>Nov</t>
  </si>
  <si>
    <t>Aug</t>
  </si>
  <si>
    <t>Jan</t>
  </si>
  <si>
    <t>Sep</t>
  </si>
  <si>
    <t>Oct</t>
  </si>
  <si>
    <t>Jun</t>
  </si>
  <si>
    <t>Mar</t>
  </si>
  <si>
    <t>Dec</t>
  </si>
  <si>
    <t>Jul</t>
  </si>
  <si>
    <t>Apr</t>
  </si>
  <si>
    <t>Feb</t>
  </si>
  <si>
    <t>May</t>
  </si>
  <si>
    <t>Number Successful</t>
  </si>
  <si>
    <t>Number Failed</t>
  </si>
  <si>
    <t>Number Canceled</t>
  </si>
  <si>
    <t>Total Projects</t>
  </si>
  <si>
    <t>Percentage Sucessful</t>
  </si>
  <si>
    <t>Percentage Failed</t>
  </si>
  <si>
    <t>Percentage Canceled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</si>
  <si>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</si>
  <si>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</si>
  <si>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</si>
  <si>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</si>
  <si>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</si>
  <si>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</si>
  <si>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</si>
  <si>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</si>
  <si>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40000 to 44999</t>
  </si>
  <si>
    <t>45000 to 49999</t>
  </si>
  <si>
    <t>25000 to 29999</t>
  </si>
  <si>
    <t>35000 to 39999</t>
  </si>
  <si>
    <t>Percent Funded2</t>
  </si>
  <si>
    <t>Date Created Conversion3</t>
  </si>
  <si>
    <t>Month Launched4</t>
  </si>
  <si>
    <t>Dete Ended Conversion5</t>
  </si>
  <si>
    <t>Deadline Month6</t>
  </si>
  <si>
    <t>Parent Category7</t>
  </si>
  <si>
    <t>Count of outcome</t>
  </si>
  <si>
    <t>(All)</t>
  </si>
  <si>
    <t>Greater than  50000</t>
  </si>
  <si>
    <t>Mean_Total Backers</t>
  </si>
  <si>
    <t>Mean_Backers_succesful</t>
  </si>
  <si>
    <t>Mean_Backers_failed</t>
  </si>
  <si>
    <t>Median_Backers_successful</t>
  </si>
  <si>
    <t>Median_Backers_failed</t>
  </si>
  <si>
    <t>Median_ Total_Backers</t>
  </si>
  <si>
    <t>Minimum_Total_Backers</t>
  </si>
  <si>
    <t>Maximum_Total_Backers</t>
  </si>
  <si>
    <t>Minimum_Backers_successful</t>
  </si>
  <si>
    <t>Minimum_Backers_failed</t>
  </si>
  <si>
    <t>Maximum_Backers_failed</t>
  </si>
  <si>
    <t>Variance_Total_Backers</t>
  </si>
  <si>
    <t>Maximum_Backers_successful</t>
  </si>
  <si>
    <t>Variance_Backers_successful</t>
  </si>
  <si>
    <t>Variance_Backers_failed</t>
  </si>
  <si>
    <t>Count of Parent Category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</si>
  <si>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</si>
  <si>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</si>
  <si>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</si>
  <si>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</si>
  <si>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</si>
  <si>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</si>
  <si>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</si>
  <si>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</si>
  <si>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</si>
  <si>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</si>
  <si>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</si>
  <si>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 Launched</t>
  </si>
  <si>
    <t>Column1</t>
  </si>
  <si>
    <t>Deadline Year2</t>
  </si>
  <si>
    <t>Days_of_Campaign</t>
  </si>
  <si>
    <t>Days_of_campaign2</t>
  </si>
  <si>
    <t>Average of Days_of_campaign2</t>
  </si>
  <si>
    <t>category(Parent)</t>
  </si>
  <si>
    <t>sub-category</t>
  </si>
  <si>
    <t>Sum Successful &amp; failed</t>
  </si>
  <si>
    <t>Successful versus Failed</t>
  </si>
  <si>
    <t>Average Length of Campaign(Successful)</t>
  </si>
  <si>
    <t>Average Length of Campaign(failed)</t>
  </si>
  <si>
    <t>Variance_bakers_failed</t>
  </si>
  <si>
    <t>Sum of pledged</t>
  </si>
  <si>
    <t>Data scientists can use that information to infer that the mean may not reflect the set as well as it would if the set had a lower variance.</t>
  </si>
  <si>
    <t>sqrt of variance</t>
  </si>
  <si>
    <t>Variance measures the average degree to which each point differes from the mean.</t>
  </si>
  <si>
    <t>Std Deviation Total</t>
  </si>
  <si>
    <t>Std Deviation Successful</t>
  </si>
  <si>
    <t>Std Deviation Failed</t>
  </si>
  <si>
    <t xml:space="preserve">The higher the variance, the more range exists within the set.  </t>
  </si>
  <si>
    <t>Probability</t>
  </si>
  <si>
    <t>Mode</t>
  </si>
  <si>
    <t>Std</t>
  </si>
  <si>
    <t>variance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</si>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</sst>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m\ d\,\ yyyy;@"/>
    <numFmt numFmtId="165" formatCode="mm/dd/yy;@"/>
    <numFmt numFmtId="166" formatCode="[$-409]m/d/yy\ h:mm\ AM/PM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Helvetica Neue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7FFF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44" fontId="0" fillId="0" borderId="0" xfId="42" applyFont="1"/>
    <xf numFmtId="0" fontId="0" fillId="0" borderId="0" xfId="43" applyNumberFormat="1" applyFont="1"/>
    <xf numFmtId="0" fontId="0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9" fontId="16" fillId="0" borderId="0" xfId="43" applyFont="1" applyFill="1" applyAlignment="1">
      <alignment horizontal="center"/>
    </xf>
    <xf numFmtId="164" fontId="0" fillId="0" borderId="0" xfId="0" applyNumberFormat="1"/>
    <xf numFmtId="165" fontId="18" fillId="0" borderId="0" xfId="0" applyNumberFormat="1" applyFont="1"/>
    <xf numFmtId="165" fontId="0" fillId="0" borderId="0" xfId="0" applyNumberFormat="1"/>
    <xf numFmtId="0" fontId="16" fillId="33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 wrapText="1"/>
    </xf>
    <xf numFmtId="0" fontId="16" fillId="0" borderId="0" xfId="0" applyFont="1" applyFill="1" applyAlignment="1">
      <alignment wrapText="1"/>
    </xf>
    <xf numFmtId="0" fontId="0" fillId="0" borderId="0" xfId="0" applyNumberFormat="1"/>
    <xf numFmtId="0" fontId="16" fillId="0" borderId="0" xfId="0" applyFont="1"/>
    <xf numFmtId="9" fontId="0" fillId="0" borderId="0" xfId="43" applyFont="1"/>
    <xf numFmtId="9" fontId="19" fillId="0" borderId="0" xfId="43" applyFont="1" applyFill="1" applyAlignment="1">
      <alignment horizontal="center" wrapText="1"/>
    </xf>
    <xf numFmtId="0" fontId="19" fillId="0" borderId="0" xfId="43" applyNumberFormat="1" applyFont="1" applyFill="1" applyAlignment="1">
      <alignment horizontal="center" wrapText="1"/>
    </xf>
    <xf numFmtId="0" fontId="0" fillId="0" borderId="0" xfId="0" applyFill="1"/>
    <xf numFmtId="9" fontId="1" fillId="34" borderId="0" xfId="43" applyFont="1" applyFill="1"/>
    <xf numFmtId="0" fontId="16" fillId="0" borderId="0" xfId="0" applyFont="1" applyFill="1" applyAlignment="1">
      <alignment horizontal="center" wrapText="1"/>
    </xf>
    <xf numFmtId="44" fontId="16" fillId="0" borderId="0" xfId="42" applyFont="1" applyFill="1" applyAlignment="1">
      <alignment horizontal="center"/>
    </xf>
    <xf numFmtId="0" fontId="16" fillId="0" borderId="0" xfId="43" applyNumberFormat="1" applyFont="1" applyFill="1" applyAlignment="1">
      <alignment horizontal="center"/>
    </xf>
    <xf numFmtId="165" fontId="16" fillId="0" borderId="0" xfId="0" applyNumberFormat="1" applyFont="1" applyFill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16" fillId="34" borderId="0" xfId="43" applyNumberFormat="1" applyFont="1" applyFill="1" applyAlignment="1">
      <alignment horizontal="center"/>
    </xf>
    <xf numFmtId="0" fontId="0" fillId="34" borderId="0" xfId="43" applyNumberFormat="1" applyFont="1" applyFill="1"/>
    <xf numFmtId="0" fontId="16" fillId="34" borderId="0" xfId="0" applyFont="1" applyFill="1" applyAlignment="1">
      <alignment horizontal="center"/>
    </xf>
    <xf numFmtId="0" fontId="0" fillId="34" borderId="0" xfId="0" applyFill="1"/>
    <xf numFmtId="2" fontId="16" fillId="0" borderId="0" xfId="0" applyNumberFormat="1" applyFont="1" applyFill="1" applyAlignment="1">
      <alignment horizontal="center"/>
    </xf>
    <xf numFmtId="1" fontId="16" fillId="0" borderId="0" xfId="0" applyNumberFormat="1" applyFont="1" applyFill="1" applyAlignment="1">
      <alignment horizontal="center"/>
    </xf>
    <xf numFmtId="1" fontId="0" fillId="0" borderId="0" xfId="0" applyNumberFormat="1"/>
    <xf numFmtId="166" fontId="16" fillId="34" borderId="0" xfId="0" applyNumberFormat="1" applyFont="1" applyFill="1" applyAlignment="1">
      <alignment horizontal="center"/>
    </xf>
    <xf numFmtId="166" fontId="18" fillId="34" borderId="0" xfId="0" applyNumberFormat="1" applyFont="1" applyFill="1"/>
    <xf numFmtId="166" fontId="0" fillId="34" borderId="0" xfId="0" applyNumberFormat="1" applyFill="1"/>
    <xf numFmtId="2" fontId="0" fillId="0" borderId="0" xfId="0" pivotButton="1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indent="1"/>
    </xf>
    <xf numFmtId="1" fontId="16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4" fontId="0" fillId="0" borderId="0" xfId="0" applyNumberFormat="1"/>
    <xf numFmtId="0" fontId="22" fillId="0" borderId="0" xfId="0" applyFont="1"/>
    <xf numFmtId="44" fontId="22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341B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E7FFF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fill>
        <patternFill patternType="solid">
          <fgColor indexed="64"/>
          <bgColor rgb="FFE7FFF5"/>
        </patternFill>
      </fill>
    </dxf>
    <dxf>
      <fill>
        <patternFill patternType="solid">
          <fgColor indexed="64"/>
          <bgColor rgb="FFE7FF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1" formatCode="0"/>
    </dxf>
    <dxf>
      <numFmt numFmtId="0" formatCode="General"/>
    </dxf>
    <dxf>
      <numFmt numFmtId="166" formatCode="[$-409]m/d/yy\ h:mm\ AM/PM;@"/>
      <fill>
        <patternFill patternType="solid">
          <fgColor indexed="64"/>
          <bgColor rgb="FFE7FFF5"/>
        </patternFill>
      </fill>
    </dxf>
    <dxf>
      <numFmt numFmtId="2" formatCode="0.00"/>
    </dxf>
    <dxf>
      <numFmt numFmtId="164" formatCode="[$-409]mmmm\ d\,\ yyyy;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101"/>
        <name val="Helvetica Neue"/>
        <family val="2"/>
        <scheme val="none"/>
      </font>
      <numFmt numFmtId="166" formatCode="[$-409]m/d/yy\ h:mm\ AM/PM;@"/>
      <fill>
        <patternFill patternType="solid">
          <fgColor indexed="64"/>
          <bgColor rgb="FFE7FF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101"/>
        <name val="Helvetica Neue"/>
        <family val="2"/>
        <scheme val="none"/>
      </font>
      <numFmt numFmtId="165" formatCode="mm/d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E7FF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9600"/>
      <color rgb="FFFF341B"/>
      <color rgb="FFE7FFF5"/>
      <color rgb="FF003BC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[CrowdfundingBook.xlsx]PivotTable_Counts_succesful 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Kickstarters</a:t>
            </a:r>
            <a:r>
              <a:rPr lang="en-US" baseline="0"/>
              <a:t> Funded, Live, Failed, or Canceled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'PivotTable_Counts_succesful 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'PivotTable_Counts_succesful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'PivotTable_Counts_succesful '!$B$5:$B$14</c:f>
              <c:numCache>
                <c:formatCode>0.00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F-9743-96A5-F92D92BC9EF3}"/>
            </c:ext>
          </c:extLst>
        </c:ser>
        <c:ser>
          <c:idx val="1"/>
          <c:order val="1"/>
          <c:tx>
            <c:strRef>
              <c:f>'PivotTable_Counts_succesful 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'PivotTable_Counts_succesful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'PivotTable_Counts_succesful '!$C$5:$C$14</c:f>
              <c:numCache>
                <c:formatCode>0.00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F-9743-96A5-F92D92BC9EF3}"/>
            </c:ext>
          </c:extLst>
        </c:ser>
        <c:ser>
          <c:idx val="2"/>
          <c:order val="2"/>
          <c:tx>
            <c:strRef>
              <c:f>'PivotTable_Counts_succesful 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'PivotTable_Counts_succesful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'PivotTable_Counts_succesful '!$D$5:$D$14</c:f>
              <c:numCache>
                <c:formatCode>0.00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6D-A344-8D43-C8C21347AA82}"/>
            </c:ext>
          </c:extLst>
        </c:ser>
        <c:ser>
          <c:idx val="3"/>
          <c:order val="3"/>
          <c:tx>
            <c:strRef>
              <c:f>'PivotTable_Counts_succesful 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'PivotTable_Counts_succesful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'PivotTable_Counts_succesful '!$E$5:$E$14</c:f>
              <c:numCache>
                <c:formatCode>0.00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6D-A344-8D43-C8C21347A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98280879"/>
        <c:axId val="698282527"/>
      </c:barChart>
      <c:catAx>
        <c:axId val="6982808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82527"/>
        <c:crosses val="autoZero"/>
        <c:auto val="1"/>
        <c:lblAlgn val="ctr"/>
        <c:lblOffset val="100"/>
        <c:noMultiLvlLbl val="0"/>
      </c:catAx>
      <c:valAx>
        <c:axId val="69828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Kickstarters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8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[CrowdfundingBook.xlsx]PivotTable_Filtered_by_Country!PivotTable5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Kickstarter Campaign FIltered by</a:t>
            </a:r>
            <a:r>
              <a:rPr lang="en-US" baseline="0"/>
              <a:t> Co</a:t>
            </a:r>
            <a:r>
              <a:rPr lang="en-US"/>
              <a:t>untry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PivotTable_Filtered_by_Country!$B$3:$B$4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PivotTable_Filtered_by_Country!$A$5:$A$12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PivotTable_Filtered_by_Country!$B$5:$B$12</c:f>
              <c:numCache>
                <c:formatCode>0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9-B243-8D26-CE2BE4E8B4C3}"/>
            </c:ext>
          </c:extLst>
        </c:ser>
        <c:ser>
          <c:idx val="1"/>
          <c:order val="1"/>
          <c:tx>
            <c:strRef>
              <c:f>PivotTable_Filtered_by_Country!$C$3:$C$4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PivotTable_Filtered_by_Country!$A$5:$A$12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PivotTable_Filtered_by_Country!$C$5:$C$12</c:f>
              <c:numCache>
                <c:formatCode>0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C9-B243-8D26-CE2BE4E8B4C3}"/>
            </c:ext>
          </c:extLst>
        </c:ser>
        <c:ser>
          <c:idx val="2"/>
          <c:order val="2"/>
          <c:tx>
            <c:strRef>
              <c:f>PivotTable_Filtered_by_Country!$D$3:$D$4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PivotTable_Filtered_by_Country!$A$5:$A$12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PivotTable_Filtered_by_Country!$D$5:$D$12</c:f>
              <c:numCache>
                <c:formatCode>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0C9-B243-8D26-CE2BE4E8B4C3}"/>
            </c:ext>
          </c:extLst>
        </c:ser>
        <c:ser>
          <c:idx val="3"/>
          <c:order val="3"/>
          <c:tx>
            <c:strRef>
              <c:f>PivotTable_Filtered_by_Country!$E$3:$E$4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PivotTable_Filtered_by_Country!$A$5:$A$12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PivotTable_Filtered_by_Country!$E$5:$E$12</c:f>
              <c:numCache>
                <c:formatCode>0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C9-B243-8D26-CE2BE4E8B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25373183"/>
        <c:axId val="1625374831"/>
      </c:barChart>
      <c:catAx>
        <c:axId val="162537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  <a:r>
                  <a:rPr lang="en-US" baseline="0"/>
                  <a:t> by Country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74831"/>
        <c:crosses val="autoZero"/>
        <c:auto val="1"/>
        <c:lblAlgn val="ctr"/>
        <c:lblOffset val="100"/>
        <c:noMultiLvlLbl val="0"/>
      </c:catAx>
      <c:valAx>
        <c:axId val="162537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7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[CrowdfundingBook.xlsx]Pivot_Outcome_by_year!PivotTable12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from the </a:t>
            </a:r>
            <a:r>
              <a:rPr lang="en-US"/>
              <a:t>Date Kickstarters</a:t>
            </a:r>
            <a:r>
              <a:rPr lang="en-US" baseline="0"/>
              <a:t> Created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Pivot_Outcome_by_year!$B$3:$B$4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Pivot_Outcome_by_year!$A$5:$A$16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Pivot_Outcome_by_year!$B$5:$B$16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4-E744-B376-3CA2B84A98EB}"/>
            </c:ext>
          </c:extLst>
        </c:ser>
        <c:ser>
          <c:idx val="1"/>
          <c:order val="1"/>
          <c:tx>
            <c:strRef>
              <c:f>Pivot_Outcome_by_year!$C$3:$C$4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Pivot_Outcome_by_year!$A$5:$A$16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Pivot_Outcome_by_year!$C$5:$C$16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54-E744-B376-3CA2B84A9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430863"/>
        <c:axId val="2103232175"/>
      </c:lineChart>
      <c:catAx>
        <c:axId val="210343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Campaign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232175"/>
        <c:crosses val="autoZero"/>
        <c:auto val="1"/>
        <c:lblAlgn val="ctr"/>
        <c:lblOffset val="100"/>
        <c:noMultiLvlLbl val="0"/>
      </c:catAx>
      <c:valAx>
        <c:axId val="210323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Kickstarter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43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[CrowdfundingBook.xlsx]Pivot_Chart_Filtered by_Date!PivotTable11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'Pivot_Chart_Filtered by_Date'!$B$3:$B$4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'Pivot_Chart_Filtered by_Date'!$A$5:$A$16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'Pivot_Chart_Filtered by_Date'!$B$5:$B$16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15-B549-8D29-19D68580EA91}"/>
            </c:ext>
          </c:extLst>
        </c:ser>
        <c:ser>
          <c:idx val="1"/>
          <c:order val="1"/>
          <c:tx>
            <c:strRef>
              <c:f>'Pivot_Chart_Filtered by_Date'!$C$3:$C$4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'Pivot_Chart_Filtered by_Date'!$A$5:$A$16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'Pivot_Chart_Filtered by_Date'!$C$5:$C$16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78-7C41-8319-A998C6A81399}"/>
            </c:ext>
          </c:extLst>
        </c:ser>
        <c:ser>
          <c:idx val="2"/>
          <c:order val="2"/>
          <c:tx>
            <c:strRef>
              <c:f>'Pivot_Chart_Filtered by_Date'!$D$3:$D$4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'Pivot_Chart_Filtered by_Date'!$A$5:$A$16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'Pivot_Chart_Filtered by_Date'!$D$5:$D$16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B678-7C41-8319-A998C6A8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683520"/>
        <c:axId val="1831685168"/>
      </c:lineChart>
      <c:catAx>
        <c:axId val="183168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685168"/>
        <c:crosses val="autoZero"/>
        <c:auto val="1"/>
        <c:lblAlgn val="ctr"/>
        <c:lblOffset val="100"/>
        <c:noMultiLvlLbl val="0"/>
      </c:catAx>
      <c:valAx>
        <c:axId val="18316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68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</a:t>
            </a:r>
            <a:r>
              <a:rPr lang="en-US" baseline="0"/>
              <a:t> on Project Goal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Percentage_Goals_by_Success!$F$1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Percentage_Goals_by_Success!$A$2:$A$13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Percentage_Goals_by_Success!$F$2:$F$13</c:f>
              <c:numCache>
                <c:formatCode>0%</c:formatCode>
                <c:ptCount val="12"/>
                <c:pt idx="0">
                  <c:v>0.98039215686274506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F-3442-8C1E-E217D639F718}"/>
            </c:ext>
          </c:extLst>
        </c:ser>
        <c:ser>
          <c:idx val="1"/>
          <c:order val="1"/>
          <c:tx>
            <c:strRef>
              <c:f>Percentage_Goals_by_Success!$G$1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Percentage_Goals_by_Success!$A$2:$A$13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Percentage_Goals_by_Success!$G$2:$G$13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BF-3442-8C1E-E217D639F718}"/>
            </c:ext>
          </c:extLst>
        </c:ser>
        <c:ser>
          <c:idx val="2"/>
          <c:order val="2"/>
          <c:tx>
            <c:strRef>
              <c:f>Percentage_Goals_by_Success!$H$1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Percentage_Goals_by_Success!$A$2:$A$13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Percentage_Goals_by_Success!$H$2:$H$13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BF-3442-8C1E-E217D639F71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CB7-A84B-9086-A5C05AEA9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2963791"/>
        <c:axId val="2102965439"/>
      </c:lineChart>
      <c:catAx>
        <c:axId val="210296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965439"/>
        <c:crosses val="autoZero"/>
        <c:auto val="1"/>
        <c:lblAlgn val="ctr"/>
        <c:lblOffset val="100"/>
        <c:noMultiLvlLbl val="0"/>
      </c:catAx>
      <c:valAx>
        <c:axId val="210296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96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Percentage Successful Versus Failed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Percentage_Goals_by_Success!$J$1</c:f>
              <c:strCache>
                <c:ptCount val="1"/>
                <c:pt idx="0">
                  <c:v>Successful versus Failed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Percentage_Goals_by_Success!$A$2:$A$13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Percentage_Goals_by_Success!$J$2:$J$13</c:f>
              <c:numCache>
                <c:formatCode>0%</c:formatCode>
                <c:ptCount val="12"/>
                <c:pt idx="0">
                  <c:v>0.7142857142857143</c:v>
                </c:pt>
                <c:pt idx="1">
                  <c:v>0.83406113537117899</c:v>
                </c:pt>
                <c:pt idx="2">
                  <c:v>0.56551724137931036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0.72727272727272729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0.41155234657039713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D-EE47-B504-A64EF9A50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12557183"/>
        <c:axId val="612461711"/>
      </c:barChart>
      <c:catAx>
        <c:axId val="61255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61711"/>
        <c:crosses val="autoZero"/>
        <c:auto val="1"/>
        <c:lblAlgn val="ctr"/>
        <c:lblOffset val="100"/>
        <c:noMultiLvlLbl val="0"/>
      </c:catAx>
      <c:valAx>
        <c:axId val="61246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55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Stadard Deviation</a:t>
            </a:r>
            <a:r>
              <a:rPr lang="en-US" baseline="0"/>
              <a:t> of Backers from Successful Projects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'Number of Backers'!$I$1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'Number of Backers'!$H$2:$H$1002</c:f>
              <c:numCache>
                <c:formatCode>0</c:formatCode>
                <c:ptCount val="1001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34</c:v>
                </c:pt>
                <c:pt idx="5">
                  <c:v>41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48</c:v>
                </c:pt>
                <c:pt idx="10">
                  <c:v>48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59</c:v>
                </c:pt>
                <c:pt idx="18">
                  <c:v>62</c:v>
                </c:pt>
                <c:pt idx="19">
                  <c:v>64</c:v>
                </c:pt>
                <c:pt idx="20">
                  <c:v>67</c:v>
                </c:pt>
                <c:pt idx="21">
                  <c:v>69</c:v>
                </c:pt>
                <c:pt idx="22">
                  <c:v>70</c:v>
                </c:pt>
                <c:pt idx="23">
                  <c:v>71</c:v>
                </c:pt>
                <c:pt idx="24">
                  <c:v>72</c:v>
                </c:pt>
                <c:pt idx="25">
                  <c:v>76</c:v>
                </c:pt>
                <c:pt idx="26">
                  <c:v>78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82</c:v>
                </c:pt>
                <c:pt idx="31">
                  <c:v>83</c:v>
                </c:pt>
                <c:pt idx="32">
                  <c:v>83</c:v>
                </c:pt>
                <c:pt idx="33">
                  <c:v>84</c:v>
                </c:pt>
                <c:pt idx="34">
                  <c:v>84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85</c:v>
                </c:pt>
                <c:pt idx="39">
                  <c:v>86</c:v>
                </c:pt>
                <c:pt idx="40">
                  <c:v>86</c:v>
                </c:pt>
                <c:pt idx="41">
                  <c:v>86</c:v>
                </c:pt>
                <c:pt idx="42">
                  <c:v>87</c:v>
                </c:pt>
                <c:pt idx="43">
                  <c:v>87</c:v>
                </c:pt>
                <c:pt idx="44">
                  <c:v>87</c:v>
                </c:pt>
                <c:pt idx="45">
                  <c:v>88</c:v>
                </c:pt>
                <c:pt idx="46">
                  <c:v>88</c:v>
                </c:pt>
                <c:pt idx="47">
                  <c:v>88</c:v>
                </c:pt>
                <c:pt idx="48">
                  <c:v>88</c:v>
                </c:pt>
                <c:pt idx="49">
                  <c:v>89</c:v>
                </c:pt>
                <c:pt idx="50">
                  <c:v>89</c:v>
                </c:pt>
                <c:pt idx="51">
                  <c:v>91</c:v>
                </c:pt>
                <c:pt idx="52">
                  <c:v>92</c:v>
                </c:pt>
                <c:pt idx="53">
                  <c:v>92</c:v>
                </c:pt>
                <c:pt idx="54">
                  <c:v>92</c:v>
                </c:pt>
                <c:pt idx="55">
                  <c:v>92</c:v>
                </c:pt>
                <c:pt idx="56">
                  <c:v>94</c:v>
                </c:pt>
                <c:pt idx="57">
                  <c:v>94</c:v>
                </c:pt>
                <c:pt idx="58">
                  <c:v>94</c:v>
                </c:pt>
                <c:pt idx="59">
                  <c:v>95</c:v>
                </c:pt>
                <c:pt idx="60">
                  <c:v>96</c:v>
                </c:pt>
                <c:pt idx="61">
                  <c:v>96</c:v>
                </c:pt>
                <c:pt idx="62">
                  <c:v>97</c:v>
                </c:pt>
                <c:pt idx="63">
                  <c:v>98</c:v>
                </c:pt>
                <c:pt idx="64">
                  <c:v>98</c:v>
                </c:pt>
                <c:pt idx="65">
                  <c:v>100</c:v>
                </c:pt>
                <c:pt idx="66">
                  <c:v>100</c:v>
                </c:pt>
                <c:pt idx="67">
                  <c:v>101</c:v>
                </c:pt>
                <c:pt idx="68">
                  <c:v>101</c:v>
                </c:pt>
                <c:pt idx="69">
                  <c:v>102</c:v>
                </c:pt>
                <c:pt idx="70">
                  <c:v>102</c:v>
                </c:pt>
                <c:pt idx="71">
                  <c:v>103</c:v>
                </c:pt>
                <c:pt idx="72">
                  <c:v>103</c:v>
                </c:pt>
                <c:pt idx="73">
                  <c:v>106</c:v>
                </c:pt>
                <c:pt idx="74">
                  <c:v>107</c:v>
                </c:pt>
                <c:pt idx="75">
                  <c:v>107</c:v>
                </c:pt>
                <c:pt idx="76">
                  <c:v>107</c:v>
                </c:pt>
                <c:pt idx="77">
                  <c:v>107</c:v>
                </c:pt>
                <c:pt idx="78">
                  <c:v>107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112</c:v>
                </c:pt>
                <c:pt idx="83">
                  <c:v>113</c:v>
                </c:pt>
                <c:pt idx="84">
                  <c:v>113</c:v>
                </c:pt>
                <c:pt idx="85">
                  <c:v>114</c:v>
                </c:pt>
                <c:pt idx="86">
                  <c:v>115</c:v>
                </c:pt>
                <c:pt idx="87">
                  <c:v>116</c:v>
                </c:pt>
                <c:pt idx="88">
                  <c:v>116</c:v>
                </c:pt>
                <c:pt idx="89">
                  <c:v>117</c:v>
                </c:pt>
                <c:pt idx="90">
                  <c:v>117</c:v>
                </c:pt>
                <c:pt idx="91">
                  <c:v>121</c:v>
                </c:pt>
                <c:pt idx="92">
                  <c:v>121</c:v>
                </c:pt>
                <c:pt idx="93">
                  <c:v>122</c:v>
                </c:pt>
                <c:pt idx="94">
                  <c:v>122</c:v>
                </c:pt>
                <c:pt idx="95">
                  <c:v>122</c:v>
                </c:pt>
                <c:pt idx="96">
                  <c:v>123</c:v>
                </c:pt>
                <c:pt idx="97">
                  <c:v>123</c:v>
                </c:pt>
                <c:pt idx="98">
                  <c:v>125</c:v>
                </c:pt>
                <c:pt idx="99">
                  <c:v>126</c:v>
                </c:pt>
                <c:pt idx="100">
                  <c:v>126</c:v>
                </c:pt>
                <c:pt idx="101">
                  <c:v>126</c:v>
                </c:pt>
                <c:pt idx="102">
                  <c:v>126</c:v>
                </c:pt>
                <c:pt idx="103">
                  <c:v>127</c:v>
                </c:pt>
                <c:pt idx="104">
                  <c:v>128</c:v>
                </c:pt>
                <c:pt idx="105">
                  <c:v>128</c:v>
                </c:pt>
                <c:pt idx="106">
                  <c:v>129</c:v>
                </c:pt>
                <c:pt idx="107">
                  <c:v>129</c:v>
                </c:pt>
                <c:pt idx="108">
                  <c:v>130</c:v>
                </c:pt>
                <c:pt idx="109">
                  <c:v>130</c:v>
                </c:pt>
                <c:pt idx="110">
                  <c:v>131</c:v>
                </c:pt>
                <c:pt idx="111">
                  <c:v>131</c:v>
                </c:pt>
                <c:pt idx="112">
                  <c:v>131</c:v>
                </c:pt>
                <c:pt idx="113">
                  <c:v>131</c:v>
                </c:pt>
                <c:pt idx="114">
                  <c:v>133</c:v>
                </c:pt>
                <c:pt idx="115">
                  <c:v>133</c:v>
                </c:pt>
                <c:pt idx="116">
                  <c:v>134</c:v>
                </c:pt>
                <c:pt idx="117">
                  <c:v>134</c:v>
                </c:pt>
                <c:pt idx="118">
                  <c:v>134</c:v>
                </c:pt>
                <c:pt idx="119">
                  <c:v>135</c:v>
                </c:pt>
                <c:pt idx="120">
                  <c:v>135</c:v>
                </c:pt>
                <c:pt idx="121">
                  <c:v>136</c:v>
                </c:pt>
                <c:pt idx="122">
                  <c:v>137</c:v>
                </c:pt>
                <c:pt idx="123">
                  <c:v>137</c:v>
                </c:pt>
                <c:pt idx="124">
                  <c:v>138</c:v>
                </c:pt>
                <c:pt idx="125">
                  <c:v>138</c:v>
                </c:pt>
                <c:pt idx="126">
                  <c:v>139</c:v>
                </c:pt>
                <c:pt idx="127">
                  <c:v>139</c:v>
                </c:pt>
                <c:pt idx="128">
                  <c:v>140</c:v>
                </c:pt>
                <c:pt idx="129">
                  <c:v>140</c:v>
                </c:pt>
                <c:pt idx="130">
                  <c:v>142</c:v>
                </c:pt>
                <c:pt idx="131">
                  <c:v>142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144</c:v>
                </c:pt>
                <c:pt idx="136">
                  <c:v>144</c:v>
                </c:pt>
                <c:pt idx="137">
                  <c:v>146</c:v>
                </c:pt>
                <c:pt idx="138">
                  <c:v>147</c:v>
                </c:pt>
                <c:pt idx="139">
                  <c:v>147</c:v>
                </c:pt>
                <c:pt idx="140">
                  <c:v>147</c:v>
                </c:pt>
                <c:pt idx="141">
                  <c:v>148</c:v>
                </c:pt>
                <c:pt idx="142">
                  <c:v>149</c:v>
                </c:pt>
                <c:pt idx="143">
                  <c:v>149</c:v>
                </c:pt>
                <c:pt idx="144">
                  <c:v>154</c:v>
                </c:pt>
                <c:pt idx="145">
                  <c:v>154</c:v>
                </c:pt>
                <c:pt idx="146">
                  <c:v>154</c:v>
                </c:pt>
                <c:pt idx="147">
                  <c:v>154</c:v>
                </c:pt>
                <c:pt idx="148">
                  <c:v>155</c:v>
                </c:pt>
                <c:pt idx="149">
                  <c:v>156</c:v>
                </c:pt>
                <c:pt idx="150">
                  <c:v>157</c:v>
                </c:pt>
                <c:pt idx="151">
                  <c:v>157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159</c:v>
                </c:pt>
                <c:pt idx="156">
                  <c:v>160</c:v>
                </c:pt>
                <c:pt idx="157">
                  <c:v>163</c:v>
                </c:pt>
                <c:pt idx="158">
                  <c:v>164</c:v>
                </c:pt>
                <c:pt idx="159">
                  <c:v>164</c:v>
                </c:pt>
                <c:pt idx="160">
                  <c:v>164</c:v>
                </c:pt>
                <c:pt idx="161">
                  <c:v>164</c:v>
                </c:pt>
                <c:pt idx="162">
                  <c:v>165</c:v>
                </c:pt>
                <c:pt idx="163">
                  <c:v>165</c:v>
                </c:pt>
                <c:pt idx="164">
                  <c:v>166</c:v>
                </c:pt>
                <c:pt idx="165">
                  <c:v>168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170</c:v>
                </c:pt>
                <c:pt idx="170">
                  <c:v>170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180</c:v>
                </c:pt>
                <c:pt idx="176">
                  <c:v>180</c:v>
                </c:pt>
                <c:pt idx="177">
                  <c:v>180</c:v>
                </c:pt>
                <c:pt idx="178">
                  <c:v>180</c:v>
                </c:pt>
                <c:pt idx="179">
                  <c:v>181</c:v>
                </c:pt>
                <c:pt idx="180">
                  <c:v>183</c:v>
                </c:pt>
                <c:pt idx="181">
                  <c:v>186</c:v>
                </c:pt>
                <c:pt idx="182">
                  <c:v>186</c:v>
                </c:pt>
                <c:pt idx="183">
                  <c:v>186</c:v>
                </c:pt>
                <c:pt idx="184">
                  <c:v>186</c:v>
                </c:pt>
                <c:pt idx="185">
                  <c:v>186</c:v>
                </c:pt>
                <c:pt idx="186">
                  <c:v>187</c:v>
                </c:pt>
                <c:pt idx="187">
                  <c:v>189</c:v>
                </c:pt>
                <c:pt idx="188">
                  <c:v>189</c:v>
                </c:pt>
                <c:pt idx="189">
                  <c:v>190</c:v>
                </c:pt>
                <c:pt idx="190">
                  <c:v>190</c:v>
                </c:pt>
                <c:pt idx="191">
                  <c:v>191</c:v>
                </c:pt>
                <c:pt idx="192">
                  <c:v>191</c:v>
                </c:pt>
                <c:pt idx="193">
                  <c:v>192</c:v>
                </c:pt>
                <c:pt idx="194">
                  <c:v>192</c:v>
                </c:pt>
                <c:pt idx="195">
                  <c:v>194</c:v>
                </c:pt>
                <c:pt idx="196">
                  <c:v>194</c:v>
                </c:pt>
                <c:pt idx="197">
                  <c:v>194</c:v>
                </c:pt>
                <c:pt idx="198">
                  <c:v>195</c:v>
                </c:pt>
                <c:pt idx="199">
                  <c:v>195</c:v>
                </c:pt>
                <c:pt idx="200">
                  <c:v>196</c:v>
                </c:pt>
                <c:pt idx="201">
                  <c:v>198</c:v>
                </c:pt>
                <c:pt idx="202">
                  <c:v>198</c:v>
                </c:pt>
                <c:pt idx="203">
                  <c:v>199</c:v>
                </c:pt>
                <c:pt idx="204">
                  <c:v>199</c:v>
                </c:pt>
                <c:pt idx="205">
                  <c:v>201</c:v>
                </c:pt>
                <c:pt idx="206">
                  <c:v>202</c:v>
                </c:pt>
                <c:pt idx="207">
                  <c:v>202</c:v>
                </c:pt>
                <c:pt idx="208">
                  <c:v>203</c:v>
                </c:pt>
                <c:pt idx="209">
                  <c:v>205</c:v>
                </c:pt>
                <c:pt idx="210">
                  <c:v>206</c:v>
                </c:pt>
                <c:pt idx="211">
                  <c:v>209</c:v>
                </c:pt>
                <c:pt idx="212">
                  <c:v>211</c:v>
                </c:pt>
                <c:pt idx="213">
                  <c:v>211</c:v>
                </c:pt>
                <c:pt idx="214">
                  <c:v>214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222</c:v>
                </c:pt>
                <c:pt idx="222">
                  <c:v>223</c:v>
                </c:pt>
                <c:pt idx="223">
                  <c:v>226</c:v>
                </c:pt>
                <c:pt idx="224">
                  <c:v>227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238</c:v>
                </c:pt>
                <c:pt idx="231">
                  <c:v>239</c:v>
                </c:pt>
                <c:pt idx="232">
                  <c:v>244</c:v>
                </c:pt>
                <c:pt idx="233">
                  <c:v>244</c:v>
                </c:pt>
                <c:pt idx="234">
                  <c:v>246</c:v>
                </c:pt>
                <c:pt idx="235">
                  <c:v>246</c:v>
                </c:pt>
                <c:pt idx="236">
                  <c:v>247</c:v>
                </c:pt>
                <c:pt idx="237">
                  <c:v>247</c:v>
                </c:pt>
                <c:pt idx="238">
                  <c:v>249</c:v>
                </c:pt>
                <c:pt idx="239">
                  <c:v>249</c:v>
                </c:pt>
                <c:pt idx="240">
                  <c:v>250</c:v>
                </c:pt>
                <c:pt idx="241">
                  <c:v>253</c:v>
                </c:pt>
                <c:pt idx="242">
                  <c:v>254</c:v>
                </c:pt>
                <c:pt idx="243">
                  <c:v>261</c:v>
                </c:pt>
                <c:pt idx="244">
                  <c:v>264</c:v>
                </c:pt>
                <c:pt idx="245">
                  <c:v>268</c:v>
                </c:pt>
                <c:pt idx="246">
                  <c:v>269</c:v>
                </c:pt>
                <c:pt idx="247">
                  <c:v>270</c:v>
                </c:pt>
                <c:pt idx="248">
                  <c:v>272</c:v>
                </c:pt>
                <c:pt idx="249">
                  <c:v>275</c:v>
                </c:pt>
                <c:pt idx="250">
                  <c:v>280</c:v>
                </c:pt>
                <c:pt idx="251">
                  <c:v>282</c:v>
                </c:pt>
                <c:pt idx="252">
                  <c:v>288</c:v>
                </c:pt>
                <c:pt idx="253">
                  <c:v>295</c:v>
                </c:pt>
                <c:pt idx="254">
                  <c:v>296</c:v>
                </c:pt>
                <c:pt idx="255">
                  <c:v>297</c:v>
                </c:pt>
                <c:pt idx="256">
                  <c:v>299</c:v>
                </c:pt>
                <c:pt idx="257">
                  <c:v>300</c:v>
                </c:pt>
                <c:pt idx="258">
                  <c:v>303</c:v>
                </c:pt>
                <c:pt idx="259">
                  <c:v>307</c:v>
                </c:pt>
                <c:pt idx="260">
                  <c:v>316</c:v>
                </c:pt>
                <c:pt idx="261">
                  <c:v>329</c:v>
                </c:pt>
                <c:pt idx="262">
                  <c:v>330</c:v>
                </c:pt>
                <c:pt idx="263">
                  <c:v>331</c:v>
                </c:pt>
                <c:pt idx="264">
                  <c:v>336</c:v>
                </c:pt>
                <c:pt idx="265">
                  <c:v>337</c:v>
                </c:pt>
                <c:pt idx="266">
                  <c:v>340</c:v>
                </c:pt>
                <c:pt idx="267">
                  <c:v>361</c:v>
                </c:pt>
                <c:pt idx="268">
                  <c:v>363</c:v>
                </c:pt>
                <c:pt idx="269">
                  <c:v>366</c:v>
                </c:pt>
                <c:pt idx="270">
                  <c:v>369</c:v>
                </c:pt>
                <c:pt idx="271">
                  <c:v>374</c:v>
                </c:pt>
                <c:pt idx="272">
                  <c:v>375</c:v>
                </c:pt>
                <c:pt idx="273">
                  <c:v>381</c:v>
                </c:pt>
                <c:pt idx="274">
                  <c:v>393</c:v>
                </c:pt>
                <c:pt idx="275">
                  <c:v>397</c:v>
                </c:pt>
                <c:pt idx="276">
                  <c:v>409</c:v>
                </c:pt>
                <c:pt idx="277">
                  <c:v>411</c:v>
                </c:pt>
                <c:pt idx="278">
                  <c:v>419</c:v>
                </c:pt>
                <c:pt idx="279">
                  <c:v>432</c:v>
                </c:pt>
                <c:pt idx="280">
                  <c:v>454</c:v>
                </c:pt>
                <c:pt idx="281">
                  <c:v>460</c:v>
                </c:pt>
                <c:pt idx="282">
                  <c:v>470</c:v>
                </c:pt>
                <c:pt idx="283">
                  <c:v>484</c:v>
                </c:pt>
                <c:pt idx="284">
                  <c:v>498</c:v>
                </c:pt>
                <c:pt idx="285">
                  <c:v>524</c:v>
                </c:pt>
                <c:pt idx="286">
                  <c:v>533</c:v>
                </c:pt>
                <c:pt idx="287">
                  <c:v>536</c:v>
                </c:pt>
                <c:pt idx="288">
                  <c:v>546</c:v>
                </c:pt>
                <c:pt idx="289">
                  <c:v>554</c:v>
                </c:pt>
                <c:pt idx="290">
                  <c:v>555</c:v>
                </c:pt>
                <c:pt idx="291">
                  <c:v>589</c:v>
                </c:pt>
                <c:pt idx="292">
                  <c:v>645</c:v>
                </c:pt>
                <c:pt idx="293">
                  <c:v>659</c:v>
                </c:pt>
                <c:pt idx="294">
                  <c:v>676</c:v>
                </c:pt>
                <c:pt idx="295">
                  <c:v>723</c:v>
                </c:pt>
                <c:pt idx="296">
                  <c:v>762</c:v>
                </c:pt>
                <c:pt idx="297">
                  <c:v>768</c:v>
                </c:pt>
                <c:pt idx="298">
                  <c:v>820</c:v>
                </c:pt>
                <c:pt idx="299">
                  <c:v>890</c:v>
                </c:pt>
                <c:pt idx="300">
                  <c:v>903</c:v>
                </c:pt>
                <c:pt idx="301">
                  <c:v>909</c:v>
                </c:pt>
                <c:pt idx="302">
                  <c:v>943</c:v>
                </c:pt>
                <c:pt idx="303">
                  <c:v>980</c:v>
                </c:pt>
                <c:pt idx="304">
                  <c:v>1022</c:v>
                </c:pt>
                <c:pt idx="305">
                  <c:v>1052</c:v>
                </c:pt>
                <c:pt idx="306">
                  <c:v>1071</c:v>
                </c:pt>
                <c:pt idx="307">
                  <c:v>1071</c:v>
                </c:pt>
                <c:pt idx="308">
                  <c:v>1073</c:v>
                </c:pt>
                <c:pt idx="309">
                  <c:v>1095</c:v>
                </c:pt>
                <c:pt idx="310">
                  <c:v>1101</c:v>
                </c:pt>
                <c:pt idx="311">
                  <c:v>1113</c:v>
                </c:pt>
                <c:pt idx="312">
                  <c:v>1137</c:v>
                </c:pt>
                <c:pt idx="313">
                  <c:v>1140</c:v>
                </c:pt>
                <c:pt idx="314">
                  <c:v>1152</c:v>
                </c:pt>
                <c:pt idx="315">
                  <c:v>1170</c:v>
                </c:pt>
                <c:pt idx="316">
                  <c:v>1249</c:v>
                </c:pt>
                <c:pt idx="317">
                  <c:v>1267</c:v>
                </c:pt>
                <c:pt idx="318">
                  <c:v>1345</c:v>
                </c:pt>
                <c:pt idx="319">
                  <c:v>1385</c:v>
                </c:pt>
                <c:pt idx="320">
                  <c:v>1396</c:v>
                </c:pt>
                <c:pt idx="321">
                  <c:v>1396</c:v>
                </c:pt>
                <c:pt idx="322">
                  <c:v>1425</c:v>
                </c:pt>
                <c:pt idx="323">
                  <c:v>1442</c:v>
                </c:pt>
                <c:pt idx="324">
                  <c:v>1518</c:v>
                </c:pt>
                <c:pt idx="325">
                  <c:v>1539</c:v>
                </c:pt>
                <c:pt idx="326">
                  <c:v>1561</c:v>
                </c:pt>
                <c:pt idx="327">
                  <c:v>1572</c:v>
                </c:pt>
                <c:pt idx="328">
                  <c:v>1600</c:v>
                </c:pt>
                <c:pt idx="329">
                  <c:v>1604</c:v>
                </c:pt>
                <c:pt idx="330">
                  <c:v>1605</c:v>
                </c:pt>
                <c:pt idx="331">
                  <c:v>1606</c:v>
                </c:pt>
                <c:pt idx="332">
                  <c:v>1613</c:v>
                </c:pt>
                <c:pt idx="333">
                  <c:v>1621</c:v>
                </c:pt>
                <c:pt idx="334">
                  <c:v>1629</c:v>
                </c:pt>
                <c:pt idx="335">
                  <c:v>1684</c:v>
                </c:pt>
                <c:pt idx="336">
                  <c:v>1690</c:v>
                </c:pt>
                <c:pt idx="337">
                  <c:v>1697</c:v>
                </c:pt>
                <c:pt idx="338">
                  <c:v>1703</c:v>
                </c:pt>
                <c:pt idx="339">
                  <c:v>1713</c:v>
                </c:pt>
                <c:pt idx="340">
                  <c:v>1773</c:v>
                </c:pt>
                <c:pt idx="341">
                  <c:v>1782</c:v>
                </c:pt>
                <c:pt idx="342">
                  <c:v>1784</c:v>
                </c:pt>
                <c:pt idx="343">
                  <c:v>1785</c:v>
                </c:pt>
                <c:pt idx="344">
                  <c:v>1815</c:v>
                </c:pt>
                <c:pt idx="345">
                  <c:v>1821</c:v>
                </c:pt>
                <c:pt idx="346">
                  <c:v>1884</c:v>
                </c:pt>
                <c:pt idx="347">
                  <c:v>1894</c:v>
                </c:pt>
                <c:pt idx="348">
                  <c:v>1917</c:v>
                </c:pt>
                <c:pt idx="349">
                  <c:v>1965</c:v>
                </c:pt>
                <c:pt idx="350">
                  <c:v>1989</c:v>
                </c:pt>
                <c:pt idx="351">
                  <c:v>1991</c:v>
                </c:pt>
                <c:pt idx="352">
                  <c:v>2013</c:v>
                </c:pt>
                <c:pt idx="353">
                  <c:v>2038</c:v>
                </c:pt>
                <c:pt idx="354">
                  <c:v>2053</c:v>
                </c:pt>
                <c:pt idx="355">
                  <c:v>2080</c:v>
                </c:pt>
                <c:pt idx="356">
                  <c:v>2105</c:v>
                </c:pt>
                <c:pt idx="357">
                  <c:v>2106</c:v>
                </c:pt>
                <c:pt idx="358">
                  <c:v>2107</c:v>
                </c:pt>
                <c:pt idx="359">
                  <c:v>2120</c:v>
                </c:pt>
                <c:pt idx="360">
                  <c:v>2144</c:v>
                </c:pt>
                <c:pt idx="361">
                  <c:v>2188</c:v>
                </c:pt>
                <c:pt idx="362">
                  <c:v>2218</c:v>
                </c:pt>
                <c:pt idx="363">
                  <c:v>2220</c:v>
                </c:pt>
                <c:pt idx="364">
                  <c:v>2230</c:v>
                </c:pt>
                <c:pt idx="365">
                  <c:v>2237</c:v>
                </c:pt>
                <c:pt idx="366">
                  <c:v>2266</c:v>
                </c:pt>
                <c:pt idx="367">
                  <c:v>2283</c:v>
                </c:pt>
                <c:pt idx="368">
                  <c:v>2293</c:v>
                </c:pt>
                <c:pt idx="369">
                  <c:v>2331</c:v>
                </c:pt>
                <c:pt idx="370">
                  <c:v>2346</c:v>
                </c:pt>
                <c:pt idx="371">
                  <c:v>2409</c:v>
                </c:pt>
                <c:pt idx="372">
                  <c:v>2431</c:v>
                </c:pt>
                <c:pt idx="373">
                  <c:v>2436</c:v>
                </c:pt>
                <c:pt idx="374">
                  <c:v>2441</c:v>
                </c:pt>
                <c:pt idx="375">
                  <c:v>2443</c:v>
                </c:pt>
                <c:pt idx="376">
                  <c:v>2443</c:v>
                </c:pt>
                <c:pt idx="377">
                  <c:v>2468</c:v>
                </c:pt>
                <c:pt idx="378">
                  <c:v>2475</c:v>
                </c:pt>
                <c:pt idx="379">
                  <c:v>2506</c:v>
                </c:pt>
                <c:pt idx="380">
                  <c:v>2526</c:v>
                </c:pt>
                <c:pt idx="381">
                  <c:v>2528</c:v>
                </c:pt>
                <c:pt idx="382">
                  <c:v>2551</c:v>
                </c:pt>
                <c:pt idx="383">
                  <c:v>2673</c:v>
                </c:pt>
                <c:pt idx="384">
                  <c:v>2693</c:v>
                </c:pt>
                <c:pt idx="385">
                  <c:v>2725</c:v>
                </c:pt>
                <c:pt idx="386">
                  <c:v>2739</c:v>
                </c:pt>
                <c:pt idx="387">
                  <c:v>2756</c:v>
                </c:pt>
                <c:pt idx="388">
                  <c:v>2768</c:v>
                </c:pt>
                <c:pt idx="389">
                  <c:v>2857</c:v>
                </c:pt>
                <c:pt idx="390">
                  <c:v>2875</c:v>
                </c:pt>
                <c:pt idx="391">
                  <c:v>2893</c:v>
                </c:pt>
                <c:pt idx="392">
                  <c:v>2985</c:v>
                </c:pt>
                <c:pt idx="393">
                  <c:v>3016</c:v>
                </c:pt>
                <c:pt idx="394">
                  <c:v>3036</c:v>
                </c:pt>
                <c:pt idx="395">
                  <c:v>3059</c:v>
                </c:pt>
                <c:pt idx="396">
                  <c:v>3063</c:v>
                </c:pt>
                <c:pt idx="397">
                  <c:v>3116</c:v>
                </c:pt>
                <c:pt idx="398">
                  <c:v>3131</c:v>
                </c:pt>
                <c:pt idx="399">
                  <c:v>3177</c:v>
                </c:pt>
                <c:pt idx="400">
                  <c:v>3205</c:v>
                </c:pt>
                <c:pt idx="401">
                  <c:v>3318</c:v>
                </c:pt>
                <c:pt idx="402">
                  <c:v>3376</c:v>
                </c:pt>
                <c:pt idx="403">
                  <c:v>3388</c:v>
                </c:pt>
                <c:pt idx="404">
                  <c:v>3537</c:v>
                </c:pt>
                <c:pt idx="405">
                  <c:v>3594</c:v>
                </c:pt>
                <c:pt idx="406">
                  <c:v>3596</c:v>
                </c:pt>
                <c:pt idx="407">
                  <c:v>3657</c:v>
                </c:pt>
                <c:pt idx="408">
                  <c:v>3727</c:v>
                </c:pt>
                <c:pt idx="409">
                  <c:v>3742</c:v>
                </c:pt>
                <c:pt idx="410">
                  <c:v>4006</c:v>
                </c:pt>
                <c:pt idx="411">
                  <c:v>4065</c:v>
                </c:pt>
                <c:pt idx="412">
                  <c:v>4289</c:v>
                </c:pt>
                <c:pt idx="413">
                  <c:v>4498</c:v>
                </c:pt>
                <c:pt idx="414">
                  <c:v>4799</c:v>
                </c:pt>
                <c:pt idx="415">
                  <c:v>5168</c:v>
                </c:pt>
                <c:pt idx="416">
                  <c:v>5180</c:v>
                </c:pt>
                <c:pt idx="417">
                  <c:v>5203</c:v>
                </c:pt>
                <c:pt idx="418">
                  <c:v>5419</c:v>
                </c:pt>
                <c:pt idx="419">
                  <c:v>5512</c:v>
                </c:pt>
                <c:pt idx="420">
                  <c:v>5880</c:v>
                </c:pt>
                <c:pt idx="421">
                  <c:v>5966</c:v>
                </c:pt>
                <c:pt idx="422">
                  <c:v>6212</c:v>
                </c:pt>
                <c:pt idx="423">
                  <c:v>6286</c:v>
                </c:pt>
                <c:pt idx="424">
                  <c:v>6406</c:v>
                </c:pt>
                <c:pt idx="425">
                  <c:v>6465</c:v>
                </c:pt>
                <c:pt idx="426">
                  <c:v>7295</c:v>
                </c:pt>
              </c:numCache>
            </c:numRef>
          </c:xVal>
          <c:yVal>
            <c:numRef>
              <c:f>'Number of Backers'!$I$2:$I$1002</c:f>
              <c:numCache>
                <c:formatCode>General</c:formatCode>
                <c:ptCount val="1001"/>
                <c:pt idx="0">
                  <c:v>2.4190377633690776E-4</c:v>
                </c:pt>
                <c:pt idx="1">
                  <c:v>2.4312358958163024E-4</c:v>
                </c:pt>
                <c:pt idx="2">
                  <c:v>2.43245140571247E-4</c:v>
                </c:pt>
                <c:pt idx="3">
                  <c:v>2.4385170755442828E-4</c:v>
                </c:pt>
                <c:pt idx="4">
                  <c:v>2.4409377662563652E-4</c:v>
                </c:pt>
                <c:pt idx="5">
                  <c:v>2.4493848236222226E-4</c:v>
                </c:pt>
                <c:pt idx="6">
                  <c:v>2.4493848236222226E-4</c:v>
                </c:pt>
                <c:pt idx="7">
                  <c:v>2.4505883019729897E-4</c:v>
                </c:pt>
                <c:pt idx="8">
                  <c:v>2.4517909639412656E-4</c:v>
                </c:pt>
                <c:pt idx="9">
                  <c:v>2.4577919656938312E-4</c:v>
                </c:pt>
                <c:pt idx="10">
                  <c:v>2.4577919656938312E-4</c:v>
                </c:pt>
                <c:pt idx="11">
                  <c:v>2.4601865893887756E-4</c:v>
                </c:pt>
                <c:pt idx="12">
                  <c:v>2.4601865893887756E-4</c:v>
                </c:pt>
                <c:pt idx="13">
                  <c:v>2.4601865893887756E-4</c:v>
                </c:pt>
                <c:pt idx="14">
                  <c:v>2.4637722908136937E-4</c:v>
                </c:pt>
                <c:pt idx="15">
                  <c:v>2.4649658550819734E-4</c:v>
                </c:pt>
                <c:pt idx="16">
                  <c:v>2.466158581619961E-4</c:v>
                </c:pt>
                <c:pt idx="17">
                  <c:v>2.4709210749719439E-4</c:v>
                </c:pt>
                <c:pt idx="18">
                  <c:v>2.4744840618875667E-4</c:v>
                </c:pt>
                <c:pt idx="19">
                  <c:v>2.4768551298710954E-4</c:v>
                </c:pt>
                <c:pt idx="20">
                  <c:v>2.4804053115029442E-4</c:v>
                </c:pt>
                <c:pt idx="21">
                  <c:v>2.4827677983950452E-4</c:v>
                </c:pt>
                <c:pt idx="22">
                  <c:v>2.4839477462804246E-4</c:v>
                </c:pt>
                <c:pt idx="23">
                  <c:v>2.4851268281037822E-4</c:v>
                </c:pt>
                <c:pt idx="24">
                  <c:v>2.4863050420997516E-4</c:v>
                </c:pt>
                <c:pt idx="25">
                  <c:v>2.491009184525551E-4</c:v>
                </c:pt>
                <c:pt idx="26">
                  <c:v>2.4933560029233694E-4</c:v>
                </c:pt>
                <c:pt idx="27">
                  <c:v>2.4956993006567269E-4</c:v>
                </c:pt>
                <c:pt idx="28">
                  <c:v>2.4956993006567269E-4</c:v>
                </c:pt>
                <c:pt idx="29">
                  <c:v>2.4956993006567269E-4</c:v>
                </c:pt>
                <c:pt idx="30">
                  <c:v>2.4980390636485458E-4</c:v>
                </c:pt>
                <c:pt idx="31">
                  <c:v>2.4992076152203374E-4</c:v>
                </c:pt>
                <c:pt idx="32">
                  <c:v>2.4992076152203374E-4</c:v>
                </c:pt>
                <c:pt idx="33">
                  <c:v>2.500375277832901E-4</c:v>
                </c:pt>
                <c:pt idx="34">
                  <c:v>2.500375277832901E-4</c:v>
                </c:pt>
                <c:pt idx="35">
                  <c:v>2.5015420497297614E-4</c:v>
                </c:pt>
                <c:pt idx="36">
                  <c:v>2.5015420497297614E-4</c:v>
                </c:pt>
                <c:pt idx="37">
                  <c:v>2.5015420497297614E-4</c:v>
                </c:pt>
                <c:pt idx="38">
                  <c:v>2.5015420497297614E-4</c:v>
                </c:pt>
                <c:pt idx="39">
                  <c:v>2.5027079291551583E-4</c:v>
                </c:pt>
                <c:pt idx="40">
                  <c:v>2.5027079291551583E-4</c:v>
                </c:pt>
                <c:pt idx="41">
                  <c:v>2.5027079291551583E-4</c:v>
                </c:pt>
                <c:pt idx="42">
                  <c:v>2.5038729143540486E-4</c:v>
                </c:pt>
                <c:pt idx="43">
                  <c:v>2.5038729143540486E-4</c:v>
                </c:pt>
                <c:pt idx="44">
                  <c:v>2.5038729143540486E-4</c:v>
                </c:pt>
                <c:pt idx="45">
                  <c:v>2.5050370035721142E-4</c:v>
                </c:pt>
                <c:pt idx="46">
                  <c:v>2.5050370035721142E-4</c:v>
                </c:pt>
                <c:pt idx="47">
                  <c:v>2.5050370035721142E-4</c:v>
                </c:pt>
                <c:pt idx="48">
                  <c:v>2.5050370035721142E-4</c:v>
                </c:pt>
                <c:pt idx="49">
                  <c:v>2.5062001950557636E-4</c:v>
                </c:pt>
                <c:pt idx="50">
                  <c:v>2.5062001950557636E-4</c:v>
                </c:pt>
                <c:pt idx="51">
                  <c:v>2.5085238778091109E-4</c:v>
                </c:pt>
                <c:pt idx="52">
                  <c:v>2.5096843655753032E-4</c:v>
                </c:pt>
                <c:pt idx="53">
                  <c:v>2.5096843655753032E-4</c:v>
                </c:pt>
                <c:pt idx="54">
                  <c:v>2.5096843655753032E-4</c:v>
                </c:pt>
                <c:pt idx="55">
                  <c:v>2.5096843655753032E-4</c:v>
                </c:pt>
                <c:pt idx="56">
                  <c:v>2.5120026251335413E-4</c:v>
                </c:pt>
                <c:pt idx="57">
                  <c:v>2.5120026251335413E-4</c:v>
                </c:pt>
                <c:pt idx="58">
                  <c:v>2.5120026251335413E-4</c:v>
                </c:pt>
                <c:pt idx="59">
                  <c:v>2.5131603934265648E-4</c:v>
                </c:pt>
                <c:pt idx="60">
                  <c:v>2.514317251730769E-4</c:v>
                </c:pt>
                <c:pt idx="61">
                  <c:v>2.514317251730769E-4</c:v>
                </c:pt>
                <c:pt idx="62">
                  <c:v>2.5154731982985408E-4</c:v>
                </c:pt>
                <c:pt idx="63">
                  <c:v>2.5166282313830333E-4</c:v>
                </c:pt>
                <c:pt idx="64">
                  <c:v>2.5166282313830333E-4</c:v>
                </c:pt>
                <c:pt idx="65">
                  <c:v>2.5189355501186497E-4</c:v>
                </c:pt>
                <c:pt idx="66">
                  <c:v>2.5189355501186497E-4</c:v>
                </c:pt>
                <c:pt idx="67">
                  <c:v>2.5200878322799534E-4</c:v>
                </c:pt>
                <c:pt idx="68">
                  <c:v>2.5200878322799534E-4</c:v>
                </c:pt>
                <c:pt idx="69">
                  <c:v>2.5212391939783438E-4</c:v>
                </c:pt>
                <c:pt idx="70">
                  <c:v>2.5212391939783438E-4</c:v>
                </c:pt>
                <c:pt idx="71">
                  <c:v>2.5223896334708738E-4</c:v>
                </c:pt>
                <c:pt idx="72">
                  <c:v>2.5223896334708738E-4</c:v>
                </c:pt>
                <c:pt idx="73">
                  <c:v>2.5258354012957471E-4</c:v>
                </c:pt>
                <c:pt idx="74">
                  <c:v>2.5269821345512856E-4</c:v>
                </c:pt>
                <c:pt idx="75">
                  <c:v>2.5269821345512856E-4</c:v>
                </c:pt>
                <c:pt idx="76">
                  <c:v>2.5269821345512856E-4</c:v>
                </c:pt>
                <c:pt idx="77">
                  <c:v>2.5269821345512856E-4</c:v>
                </c:pt>
                <c:pt idx="78">
                  <c:v>2.5269821345512856E-4</c:v>
                </c:pt>
                <c:pt idx="79">
                  <c:v>2.530416741914529E-4</c:v>
                </c:pt>
                <c:pt idx="80">
                  <c:v>2.531559741110141E-4</c:v>
                </c:pt>
                <c:pt idx="81">
                  <c:v>2.532701802449573E-4</c:v>
                </c:pt>
                <c:pt idx="82">
                  <c:v>2.532701802449573E-4</c:v>
                </c:pt>
                <c:pt idx="83">
                  <c:v>2.533842924198005E-4</c:v>
                </c:pt>
                <c:pt idx="84">
                  <c:v>2.533842924198005E-4</c:v>
                </c:pt>
                <c:pt idx="85">
                  <c:v>2.534983104621452E-4</c:v>
                </c:pt>
                <c:pt idx="86">
                  <c:v>2.5361223419867701E-4</c:v>
                </c:pt>
                <c:pt idx="87">
                  <c:v>2.5372606345616623E-4</c:v>
                </c:pt>
                <c:pt idx="88">
                  <c:v>2.5372606345616623E-4</c:v>
                </c:pt>
                <c:pt idx="89">
                  <c:v>2.5383979806146783E-4</c:v>
                </c:pt>
                <c:pt idx="90">
                  <c:v>2.5383979806146783E-4</c:v>
                </c:pt>
                <c:pt idx="91">
                  <c:v>2.5429378650090103E-4</c:v>
                </c:pt>
                <c:pt idx="92">
                  <c:v>2.5429378650090103E-4</c:v>
                </c:pt>
                <c:pt idx="93">
                  <c:v>2.5440704525109698E-4</c:v>
                </c:pt>
                <c:pt idx="94">
                  <c:v>2.5440704525109698E-4</c:v>
                </c:pt>
                <c:pt idx="95">
                  <c:v>2.5440704525109698E-4</c:v>
                </c:pt>
                <c:pt idx="96">
                  <c:v>2.5452020831204529E-4</c:v>
                </c:pt>
                <c:pt idx="97">
                  <c:v>2.5452020831204529E-4</c:v>
                </c:pt>
                <c:pt idx="98">
                  <c:v>2.5474624667613555E-4</c:v>
                </c:pt>
                <c:pt idx="99">
                  <c:v>2.5485912163446776E-4</c:v>
                </c:pt>
                <c:pt idx="100">
                  <c:v>2.5485912163446776E-4</c:v>
                </c:pt>
                <c:pt idx="101">
                  <c:v>2.5485912163446776E-4</c:v>
                </c:pt>
                <c:pt idx="102">
                  <c:v>2.5485912163446776E-4</c:v>
                </c:pt>
                <c:pt idx="103">
                  <c:v>2.5497190021393329E-4</c:v>
                </c:pt>
                <c:pt idx="104">
                  <c:v>2.5508458224235084E-4</c:v>
                </c:pt>
                <c:pt idx="105">
                  <c:v>2.5508458224235084E-4</c:v>
                </c:pt>
                <c:pt idx="106">
                  <c:v>2.5519716754762912E-4</c:v>
                </c:pt>
                <c:pt idx="107">
                  <c:v>2.5519716754762912E-4</c:v>
                </c:pt>
                <c:pt idx="108">
                  <c:v>2.553096559577676E-4</c:v>
                </c:pt>
                <c:pt idx="109">
                  <c:v>2.553096559577676E-4</c:v>
                </c:pt>
                <c:pt idx="110">
                  <c:v>2.5542204730085675E-4</c:v>
                </c:pt>
                <c:pt idx="111">
                  <c:v>2.5542204730085675E-4</c:v>
                </c:pt>
                <c:pt idx="112">
                  <c:v>2.5542204730085675E-4</c:v>
                </c:pt>
                <c:pt idx="113">
                  <c:v>2.5542204730085675E-4</c:v>
                </c:pt>
                <c:pt idx="114">
                  <c:v>2.5564653809870708E-4</c:v>
                </c:pt>
                <c:pt idx="115">
                  <c:v>2.5564653809870708E-4</c:v>
                </c:pt>
                <c:pt idx="116">
                  <c:v>2.5575863721010849E-4</c:v>
                </c:pt>
                <c:pt idx="117">
                  <c:v>2.5575863721010849E-4</c:v>
                </c:pt>
                <c:pt idx="118">
                  <c:v>2.5575863721010849E-4</c:v>
                </c:pt>
                <c:pt idx="119">
                  <c:v>2.5587063856774203E-4</c:v>
                </c:pt>
                <c:pt idx="120">
                  <c:v>2.5587063856774203E-4</c:v>
                </c:pt>
                <c:pt idx="121">
                  <c:v>2.5598254200016001E-4</c:v>
                </c:pt>
                <c:pt idx="122">
                  <c:v>2.5609434733600838E-4</c:v>
                </c:pt>
                <c:pt idx="123">
                  <c:v>2.5609434733600838E-4</c:v>
                </c:pt>
                <c:pt idx="124">
                  <c:v>2.5620605440402743E-4</c:v>
                </c:pt>
                <c:pt idx="125">
                  <c:v>2.5620605440402743E-4</c:v>
                </c:pt>
                <c:pt idx="126">
                  <c:v>2.5631766303305179E-4</c:v>
                </c:pt>
                <c:pt idx="127">
                  <c:v>2.5631766303305179E-4</c:v>
                </c:pt>
                <c:pt idx="128">
                  <c:v>2.5642917305201127E-4</c:v>
                </c:pt>
                <c:pt idx="129">
                  <c:v>2.5642917305201127E-4</c:v>
                </c:pt>
                <c:pt idx="130">
                  <c:v>2.5665189657593133E-4</c:v>
                </c:pt>
                <c:pt idx="131">
                  <c:v>2.5665189657593133E-4</c:v>
                </c:pt>
                <c:pt idx="132">
                  <c:v>2.5665189657593133E-4</c:v>
                </c:pt>
                <c:pt idx="133">
                  <c:v>2.5676310973923026E-4</c:v>
                </c:pt>
                <c:pt idx="134">
                  <c:v>2.5687422360914138E-4</c:v>
                </c:pt>
                <c:pt idx="135">
                  <c:v>2.5687422360914138E-4</c:v>
                </c:pt>
                <c:pt idx="136">
                  <c:v>2.5687422360914138E-4</c:v>
                </c:pt>
                <c:pt idx="137">
                  <c:v>2.5709615278654238E-4</c:v>
                </c:pt>
                <c:pt idx="138">
                  <c:v>2.5720696775314764E-4</c:v>
                </c:pt>
                <c:pt idx="139">
                  <c:v>2.5720696775314764E-4</c:v>
                </c:pt>
                <c:pt idx="140">
                  <c:v>2.5720696775314764E-4</c:v>
                </c:pt>
                <c:pt idx="141">
                  <c:v>2.5731768274459682E-4</c:v>
                </c:pt>
                <c:pt idx="142">
                  <c:v>2.5742829759069398E-4</c:v>
                </c:pt>
                <c:pt idx="143">
                  <c:v>2.5742829759069398E-4</c:v>
                </c:pt>
                <c:pt idx="144">
                  <c:v>2.5797986369101734E-4</c:v>
                </c:pt>
                <c:pt idx="145">
                  <c:v>2.5797986369101734E-4</c:v>
                </c:pt>
                <c:pt idx="146">
                  <c:v>2.5797986369101734E-4</c:v>
                </c:pt>
                <c:pt idx="147">
                  <c:v>2.5797986369101734E-4</c:v>
                </c:pt>
                <c:pt idx="148">
                  <c:v>2.5808987409647953E-4</c:v>
                </c:pt>
                <c:pt idx="149">
                  <c:v>2.5819978316802324E-4</c:v>
                </c:pt>
                <c:pt idx="150">
                  <c:v>2.5830959073625925E-4</c:v>
                </c:pt>
                <c:pt idx="151">
                  <c:v>2.5830959073625925E-4</c:v>
                </c:pt>
                <c:pt idx="152">
                  <c:v>2.5830959073625925E-4</c:v>
                </c:pt>
                <c:pt idx="153">
                  <c:v>2.5841929663190097E-4</c:v>
                </c:pt>
                <c:pt idx="154">
                  <c:v>2.5852890068576534E-4</c:v>
                </c:pt>
                <c:pt idx="155">
                  <c:v>2.5852890068576534E-4</c:v>
                </c:pt>
                <c:pt idx="156">
                  <c:v>2.5863840272877264E-4</c:v>
                </c:pt>
                <c:pt idx="157">
                  <c:v>2.5896629510341985E-4</c:v>
                </c:pt>
                <c:pt idx="158">
                  <c:v>2.5907538741429102E-4</c:v>
                </c:pt>
                <c:pt idx="159">
                  <c:v>2.5907538741429102E-4</c:v>
                </c:pt>
                <c:pt idx="160">
                  <c:v>2.5907538741429102E-4</c:v>
                </c:pt>
                <c:pt idx="161">
                  <c:v>2.5907538741429102E-4</c:v>
                </c:pt>
                <c:pt idx="162">
                  <c:v>2.5918437687047697E-4</c:v>
                </c:pt>
                <c:pt idx="163">
                  <c:v>2.5918437687047697E-4</c:v>
                </c:pt>
                <c:pt idx="164">
                  <c:v>2.5929326330352906E-4</c:v>
                </c:pt>
                <c:pt idx="165">
                  <c:v>2.5951072642697111E-4</c:v>
                </c:pt>
                <c:pt idx="166">
                  <c:v>2.5951072642697111E-4</c:v>
                </c:pt>
                <c:pt idx="167">
                  <c:v>2.5961930278099884E-4</c:v>
                </c:pt>
                <c:pt idx="168">
                  <c:v>2.5972777543916933E-4</c:v>
                </c:pt>
                <c:pt idx="169">
                  <c:v>2.5972777543916933E-4</c:v>
                </c:pt>
                <c:pt idx="170">
                  <c:v>2.5972777543916933E-4</c:v>
                </c:pt>
                <c:pt idx="171">
                  <c:v>2.6005256955997214E-4</c:v>
                </c:pt>
                <c:pt idx="172">
                  <c:v>2.6016062575669451E-4</c:v>
                </c:pt>
                <c:pt idx="173">
                  <c:v>2.6026857741909748E-4</c:v>
                </c:pt>
                <c:pt idx="174">
                  <c:v>2.6037642437981849E-4</c:v>
                </c:pt>
                <c:pt idx="175">
                  <c:v>2.6080676186252764E-4</c:v>
                </c:pt>
                <c:pt idx="176">
                  <c:v>2.6080676186252764E-4</c:v>
                </c:pt>
                <c:pt idx="177">
                  <c:v>2.6080676186252764E-4</c:v>
                </c:pt>
                <c:pt idx="178">
                  <c:v>2.6080676186252764E-4</c:v>
                </c:pt>
                <c:pt idx="179">
                  <c:v>2.6091408280830145E-4</c:v>
                </c:pt>
                <c:pt idx="180">
                  <c:v>2.6112840742273927E-4</c:v>
                </c:pt>
                <c:pt idx="181">
                  <c:v>2.6144909865468519E-4</c:v>
                </c:pt>
                <c:pt idx="182">
                  <c:v>2.6144909865468519E-4</c:v>
                </c:pt>
                <c:pt idx="183">
                  <c:v>2.6144909865468519E-4</c:v>
                </c:pt>
                <c:pt idx="184">
                  <c:v>2.6144909865468519E-4</c:v>
                </c:pt>
                <c:pt idx="185">
                  <c:v>2.6144909865468519E-4</c:v>
                </c:pt>
                <c:pt idx="186">
                  <c:v>2.6155578288303012E-4</c:v>
                </c:pt>
                <c:pt idx="187">
                  <c:v>2.6176883107007751E-4</c:v>
                </c:pt>
                <c:pt idx="188">
                  <c:v>2.6176883107007751E-4</c:v>
                </c:pt>
                <c:pt idx="189">
                  <c:v>2.6187519469712415E-4</c:v>
                </c:pt>
                <c:pt idx="190">
                  <c:v>2.6187519469712415E-4</c:v>
                </c:pt>
                <c:pt idx="191">
                  <c:v>2.6198145112561034E-4</c:v>
                </c:pt>
                <c:pt idx="192">
                  <c:v>2.6198145112561034E-4</c:v>
                </c:pt>
                <c:pt idx="193">
                  <c:v>2.6208760019000071E-4</c:v>
                </c:pt>
                <c:pt idx="194">
                  <c:v>2.6208760019000071E-4</c:v>
                </c:pt>
                <c:pt idx="195">
                  <c:v>2.6229957556494311E-4</c:v>
                </c:pt>
                <c:pt idx="196">
                  <c:v>2.6229957556494311E-4</c:v>
                </c:pt>
                <c:pt idx="197">
                  <c:v>2.6229957556494311E-4</c:v>
                </c:pt>
                <c:pt idx="198">
                  <c:v>2.6240540154501561E-4</c:v>
                </c:pt>
                <c:pt idx="199">
                  <c:v>2.6240540154501561E-4</c:v>
                </c:pt>
                <c:pt idx="200">
                  <c:v>2.6251111950003432E-4</c:v>
                </c:pt>
                <c:pt idx="201">
                  <c:v>2.6272223067526324E-4</c:v>
                </c:pt>
                <c:pt idx="202">
                  <c:v>2.6272223067526324E-4</c:v>
                </c:pt>
                <c:pt idx="203">
                  <c:v>2.6282762356595059E-4</c:v>
                </c:pt>
                <c:pt idx="204">
                  <c:v>2.6282762356595059E-4</c:v>
                </c:pt>
                <c:pt idx="205">
                  <c:v>2.6303808313056905E-4</c:v>
                </c:pt>
                <c:pt idx="206">
                  <c:v>2.6314314947570343E-4</c:v>
                </c:pt>
                <c:pt idx="207">
                  <c:v>2.6314314947570343E-4</c:v>
                </c:pt>
                <c:pt idx="208">
                  <c:v>2.6324810664372678E-4</c:v>
                </c:pt>
                <c:pt idx="209">
                  <c:v>2.6345769279219171E-4</c:v>
                </c:pt>
                <c:pt idx="210">
                  <c:v>2.6356232144481706E-4</c:v>
                </c:pt>
                <c:pt idx="211">
                  <c:v>2.638755477519664E-4</c:v>
                </c:pt>
                <c:pt idx="212">
                  <c:v>2.6408381394670395E-4</c:v>
                </c:pt>
                <c:pt idx="213">
                  <c:v>2.6408381394670395E-4</c:v>
                </c:pt>
                <c:pt idx="214">
                  <c:v>2.643953829605694E-4</c:v>
                </c:pt>
                <c:pt idx="215">
                  <c:v>2.6480925162291274E-4</c:v>
                </c:pt>
                <c:pt idx="216">
                  <c:v>2.6491243972516331E-4</c:v>
                </c:pt>
                <c:pt idx="217">
                  <c:v>2.650155158777374E-4</c:v>
                </c:pt>
                <c:pt idx="218">
                  <c:v>2.650155158777374E-4</c:v>
                </c:pt>
                <c:pt idx="219">
                  <c:v>2.6511847991869035E-4</c:v>
                </c:pt>
                <c:pt idx="220">
                  <c:v>2.6522133168620763E-4</c:v>
                </c:pt>
                <c:pt idx="221">
                  <c:v>2.6522133168620763E-4</c:v>
                </c:pt>
                <c:pt idx="222">
                  <c:v>2.653240710186056E-4</c:v>
                </c:pt>
                <c:pt idx="223">
                  <c:v>2.6563161279021268E-4</c:v>
                </c:pt>
                <c:pt idx="224">
                  <c:v>2.6573390076792166E-4</c:v>
                </c:pt>
                <c:pt idx="225">
                  <c:v>2.664467368475283E-4</c:v>
                </c:pt>
                <c:pt idx="226">
                  <c:v>2.6654811439526976E-4</c:v>
                </c:pt>
                <c:pt idx="227">
                  <c:v>2.6664937741807866E-4</c:v>
                </c:pt>
                <c:pt idx="228">
                  <c:v>2.6675052575614376E-4</c:v>
                </c:pt>
                <c:pt idx="229">
                  <c:v>2.6685155924979082E-4</c:v>
                </c:pt>
                <c:pt idx="230">
                  <c:v>2.6685155924979082E-4</c:v>
                </c:pt>
                <c:pt idx="231">
                  <c:v>2.6695247773948278E-4</c:v>
                </c:pt>
                <c:pt idx="232">
                  <c:v>2.6745533955449015E-4</c:v>
                </c:pt>
                <c:pt idx="233">
                  <c:v>2.6745533955449015E-4</c:v>
                </c:pt>
                <c:pt idx="234">
                  <c:v>2.6765567368451502E-4</c:v>
                </c:pt>
                <c:pt idx="235">
                  <c:v>2.6765567368451502E-4</c:v>
                </c:pt>
                <c:pt idx="236">
                  <c:v>2.6775566641585414E-4</c:v>
                </c:pt>
                <c:pt idx="237">
                  <c:v>2.6775566641585414E-4</c:v>
                </c:pt>
                <c:pt idx="238">
                  <c:v>2.6795530241977532E-4</c:v>
                </c:pt>
                <c:pt idx="239">
                  <c:v>2.6795530241977532E-4</c:v>
                </c:pt>
                <c:pt idx="240">
                  <c:v>2.6805494537621784E-4</c:v>
                </c:pt>
                <c:pt idx="241">
                  <c:v>2.683531721696256E-4</c:v>
                </c:pt>
                <c:pt idx="242">
                  <c:v>2.6845234655022019E-4</c:v>
                </c:pt>
                <c:pt idx="243">
                  <c:v>2.6914326737397762E-4</c:v>
                </c:pt>
                <c:pt idx="244">
                  <c:v>2.6943759991220382E-4</c:v>
                </c:pt>
                <c:pt idx="245">
                  <c:v>2.6982837513890578E-4</c:v>
                </c:pt>
                <c:pt idx="246">
                  <c:v>2.6992577002347962E-4</c:v>
                </c:pt>
                <c:pt idx="247">
                  <c:v>2.7002304502884099E-4</c:v>
                </c:pt>
                <c:pt idx="248">
                  <c:v>2.7021723478238554E-4</c:v>
                </c:pt>
                <c:pt idx="249">
                  <c:v>2.7050761645045298E-4</c:v>
                </c:pt>
                <c:pt idx="250">
                  <c:v>2.7098916771780673E-4</c:v>
                </c:pt>
                <c:pt idx="251">
                  <c:v>2.7118093827465289E-4</c:v>
                </c:pt>
                <c:pt idx="252">
                  <c:v>2.7175331990590148E-4</c:v>
                </c:pt>
                <c:pt idx="253">
                  <c:v>2.7241550895256811E-4</c:v>
                </c:pt>
                <c:pt idx="254">
                  <c:v>2.7250961316933756E-4</c:v>
                </c:pt>
                <c:pt idx="255">
                  <c:v>2.7260359337817353E-4</c:v>
                </c:pt>
                <c:pt idx="256">
                  <c:v>2.7279118116939588E-4</c:v>
                </c:pt>
                <c:pt idx="257">
                  <c:v>2.7288478845086307E-4</c:v>
                </c:pt>
                <c:pt idx="258">
                  <c:v>2.7316486203659158E-4</c:v>
                </c:pt>
                <c:pt idx="259">
                  <c:v>2.7353654195607502E-4</c:v>
                </c:pt>
                <c:pt idx="260">
                  <c:v>2.7436545638154171E-4</c:v>
                </c:pt>
                <c:pt idx="261">
                  <c:v>2.7554458968932218E-4</c:v>
                </c:pt>
                <c:pt idx="262">
                  <c:v>2.7563439407983416E-4</c:v>
                </c:pt>
                <c:pt idx="263">
                  <c:v>2.7572406943176858E-4</c:v>
                </c:pt>
                <c:pt idx="264">
                  <c:v>2.7617050554487919E-4</c:v>
                </c:pt>
                <c:pt idx="265">
                  <c:v>2.7625940362707436E-4</c:v>
                </c:pt>
                <c:pt idx="266">
                  <c:v>2.7652531700075715E-4</c:v>
                </c:pt>
                <c:pt idx="267">
                  <c:v>2.7835361437291854E-4</c:v>
                </c:pt>
                <c:pt idx="268">
                  <c:v>2.7852468905134261E-4</c:v>
                </c:pt>
                <c:pt idx="269">
                  <c:v>2.7878029776242318E-4</c:v>
                </c:pt>
                <c:pt idx="270">
                  <c:v>2.790346991757647E-4</c:v>
                </c:pt>
                <c:pt idx="271">
                  <c:v>2.7945600851791595E-4</c:v>
                </c:pt>
                <c:pt idx="272">
                  <c:v>2.7953986519629371E-4</c:v>
                </c:pt>
                <c:pt idx="273">
                  <c:v>2.800401574414594E-4</c:v>
                </c:pt>
                <c:pt idx="274">
                  <c:v>2.810260031680642E-4</c:v>
                </c:pt>
                <c:pt idx="275">
                  <c:v>2.8135021979307662E-4</c:v>
                </c:pt>
                <c:pt idx="276">
                  <c:v>2.8230955476184319E-4</c:v>
                </c:pt>
                <c:pt idx="277">
                  <c:v>2.8246749113119442E-4</c:v>
                </c:pt>
                <c:pt idx="278">
                  <c:v>2.8309361905569516E-4</c:v>
                </c:pt>
                <c:pt idx="279">
                  <c:v>2.8409177282847948E-4</c:v>
                </c:pt>
                <c:pt idx="280">
                  <c:v>2.8572581402850098E-4</c:v>
                </c:pt>
                <c:pt idx="281">
                  <c:v>2.8615928912124943E-4</c:v>
                </c:pt>
                <c:pt idx="282">
                  <c:v>2.8687003265497844E-4</c:v>
                </c:pt>
                <c:pt idx="283">
                  <c:v>2.8784027463524763E-4</c:v>
                </c:pt>
                <c:pt idx="284">
                  <c:v>2.8878129871425504E-4</c:v>
                </c:pt>
                <c:pt idx="285">
                  <c:v>2.9045035513734633E-4</c:v>
                </c:pt>
                <c:pt idx="286">
                  <c:v>2.9100403382484774E-4</c:v>
                </c:pt>
                <c:pt idx="287">
                  <c:v>2.9118581849747884E-4</c:v>
                </c:pt>
                <c:pt idx="288">
                  <c:v>2.9178169850160515E-4</c:v>
                </c:pt>
                <c:pt idx="289">
                  <c:v>2.9224719893870116E-4</c:v>
                </c:pt>
                <c:pt idx="290">
                  <c:v>2.92304683463941E-4</c:v>
                </c:pt>
                <c:pt idx="291">
                  <c:v>2.9416538974821042E-4</c:v>
                </c:pt>
                <c:pt idx="292">
                  <c:v>2.9682616144915866E-4</c:v>
                </c:pt>
                <c:pt idx="293">
                  <c:v>2.9741142269055452E-4</c:v>
                </c:pt>
                <c:pt idx="294">
                  <c:v>2.9807854932136879E-4</c:v>
                </c:pt>
                <c:pt idx="295">
                  <c:v>2.9967187092110081E-4</c:v>
                </c:pt>
                <c:pt idx="296">
                  <c:v>3.0071077343769913E-4</c:v>
                </c:pt>
                <c:pt idx="297">
                  <c:v>3.0084760424372426E-4</c:v>
                </c:pt>
                <c:pt idx="298">
                  <c:v>3.0177468675902052E-4</c:v>
                </c:pt>
                <c:pt idx="299">
                  <c:v>3.0228519654335869E-4</c:v>
                </c:pt>
                <c:pt idx="300">
                  <c:v>3.022864514832216E-4</c:v>
                </c:pt>
                <c:pt idx="301">
                  <c:v>3.0227713802290668E-4</c:v>
                </c:pt>
                <c:pt idx="302">
                  <c:v>3.0210639497383197E-4</c:v>
                </c:pt>
                <c:pt idx="303">
                  <c:v>3.0169308913481077E-4</c:v>
                </c:pt>
                <c:pt idx="304">
                  <c:v>3.0093783156709197E-4</c:v>
                </c:pt>
                <c:pt idx="305">
                  <c:v>3.0021330484581859E-4</c:v>
                </c:pt>
                <c:pt idx="306">
                  <c:v>2.9967523632405056E-4</c:v>
                </c:pt>
                <c:pt idx="307">
                  <c:v>2.9967523632405056E-4</c:v>
                </c:pt>
                <c:pt idx="308">
                  <c:v>2.9961504113071091E-4</c:v>
                </c:pt>
                <c:pt idx="309">
                  <c:v>2.9890838077394511E-4</c:v>
                </c:pt>
                <c:pt idx="310">
                  <c:v>2.9870153832317256E-4</c:v>
                </c:pt>
                <c:pt idx="311">
                  <c:v>2.9826978694832713E-4</c:v>
                </c:pt>
                <c:pt idx="312">
                  <c:v>2.9733439754799963E-4</c:v>
                </c:pt>
                <c:pt idx="313">
                  <c:v>2.972107691632683E-4</c:v>
                </c:pt>
                <c:pt idx="314">
                  <c:v>2.967014374223109E-4</c:v>
                </c:pt>
                <c:pt idx="315">
                  <c:v>2.958932027880924E-4</c:v>
                </c:pt>
                <c:pt idx="316">
                  <c:v>2.9172943700307556E-4</c:v>
                </c:pt>
                <c:pt idx="317">
                  <c:v>2.9064323995443972E-4</c:v>
                </c:pt>
                <c:pt idx="318">
                  <c:v>2.8536883199309647E-4</c:v>
                </c:pt>
                <c:pt idx="319">
                  <c:v>2.8231844660192389E-4</c:v>
                </c:pt>
                <c:pt idx="320">
                  <c:v>2.8143999239363263E-4</c:v>
                </c:pt>
                <c:pt idx="321">
                  <c:v>2.8143999239363263E-4</c:v>
                </c:pt>
                <c:pt idx="322">
                  <c:v>2.7904420826538296E-4</c:v>
                </c:pt>
                <c:pt idx="323">
                  <c:v>2.7758695272056837E-4</c:v>
                </c:pt>
                <c:pt idx="324">
                  <c:v>2.7061501504712374E-4</c:v>
                </c:pt>
                <c:pt idx="325">
                  <c:v>2.6856253123288371E-4</c:v>
                </c:pt>
                <c:pt idx="326">
                  <c:v>2.663566595621578E-4</c:v>
                </c:pt>
                <c:pt idx="327">
                  <c:v>2.6523288645046225E-4</c:v>
                </c:pt>
                <c:pt idx="328">
                  <c:v>2.623114770778071E-4</c:v>
                </c:pt>
                <c:pt idx="329">
                  <c:v>2.6188714456464322E-4</c:v>
                </c:pt>
                <c:pt idx="330">
                  <c:v>2.6178079297975828E-4</c:v>
                </c:pt>
                <c:pt idx="331">
                  <c:v>2.6167433434333827E-4</c:v>
                </c:pt>
                <c:pt idx="332">
                  <c:v>2.6092614038359979E-4</c:v>
                </c:pt>
                <c:pt idx="333">
                  <c:v>2.6006472160212615E-4</c:v>
                </c:pt>
                <c:pt idx="334">
                  <c:v>2.5919662217428611E-4</c:v>
                </c:pt>
                <c:pt idx="335">
                  <c:v>2.5305452756766897E-4</c:v>
                </c:pt>
                <c:pt idx="336">
                  <c:v>2.5236683107154667E-4</c:v>
                </c:pt>
                <c:pt idx="337">
                  <c:v>2.5156030836872293E-4</c:v>
                </c:pt>
                <c:pt idx="338">
                  <c:v>2.508654375847085E-4</c:v>
                </c:pt>
                <c:pt idx="339">
                  <c:v>2.4970011282397211E-4</c:v>
                </c:pt>
                <c:pt idx="340">
                  <c:v>2.4252836829171233E-4</c:v>
                </c:pt>
                <c:pt idx="341">
                  <c:v>2.4142747511051631E-4</c:v>
                </c:pt>
                <c:pt idx="342">
                  <c:v>2.4118198838722044E-4</c:v>
                </c:pt>
                <c:pt idx="343">
                  <c:v>2.4105913104021344E-4</c:v>
                </c:pt>
                <c:pt idx="344">
                  <c:v>2.3733899574031306E-4</c:v>
                </c:pt>
                <c:pt idx="345">
                  <c:v>2.3658721570617378E-4</c:v>
                </c:pt>
                <c:pt idx="346">
                  <c:v>2.28550473313326E-4</c:v>
                </c:pt>
                <c:pt idx="347">
                  <c:v>2.2725251988345399E-4</c:v>
                </c:pt>
                <c:pt idx="348">
                  <c:v>2.2424626535065651E-4</c:v>
                </c:pt>
                <c:pt idx="349">
                  <c:v>2.1788655696101982E-4</c:v>
                </c:pt>
                <c:pt idx="350">
                  <c:v>2.1466814624429795E-4</c:v>
                </c:pt>
                <c:pt idx="351">
                  <c:v>2.1439890042105711E-4</c:v>
                </c:pt>
                <c:pt idx="352">
                  <c:v>2.114273419037361E-4</c:v>
                </c:pt>
                <c:pt idx="353">
                  <c:v>2.0803034888200968E-4</c:v>
                </c:pt>
                <c:pt idx="354">
                  <c:v>2.05982924946402E-4</c:v>
                </c:pt>
                <c:pt idx="355">
                  <c:v>2.0228234570467401E-4</c:v>
                </c:pt>
                <c:pt idx="356">
                  <c:v>1.9884096701709979E-4</c:v>
                </c:pt>
                <c:pt idx="357">
                  <c:v>1.987030532217065E-4</c:v>
                </c:pt>
                <c:pt idx="358">
                  <c:v>1.9856512107535308E-4</c:v>
                </c:pt>
                <c:pt idx="359">
                  <c:v>1.9677041095238562E-4</c:v>
                </c:pt>
                <c:pt idx="360">
                  <c:v>1.9345028696937921E-4</c:v>
                </c:pt>
                <c:pt idx="361">
                  <c:v>1.8734722164666487E-4</c:v>
                </c:pt>
                <c:pt idx="362">
                  <c:v>1.8318002851204715E-4</c:v>
                </c:pt>
                <c:pt idx="363">
                  <c:v>1.8290217392870456E-4</c:v>
                </c:pt>
                <c:pt idx="364">
                  <c:v>1.8151295709290132E-4</c:v>
                </c:pt>
                <c:pt idx="365">
                  <c:v>1.8054062060194557E-4</c:v>
                </c:pt>
                <c:pt idx="366">
                  <c:v>1.7651463647670675E-4</c:v>
                </c:pt>
                <c:pt idx="367">
                  <c:v>1.7415734449014269E-4</c:v>
                </c:pt>
                <c:pt idx="368">
                  <c:v>1.7277204265757126E-4</c:v>
                </c:pt>
                <c:pt idx="369">
                  <c:v>1.6751990600516172E-4</c:v>
                </c:pt>
                <c:pt idx="370">
                  <c:v>1.6545315319198316E-4</c:v>
                </c:pt>
                <c:pt idx="371">
                  <c:v>1.5682620391574748E-4</c:v>
                </c:pt>
                <c:pt idx="372">
                  <c:v>1.5383820311494535E-4</c:v>
                </c:pt>
                <c:pt idx="373">
                  <c:v>1.5316115506398519E-4</c:v>
                </c:pt>
                <c:pt idx="374">
                  <c:v>1.5248489797922105E-4</c:v>
                </c:pt>
                <c:pt idx="375">
                  <c:v>1.5221462017611014E-4</c:v>
                </c:pt>
                <c:pt idx="376">
                  <c:v>1.5221462017611014E-4</c:v>
                </c:pt>
                <c:pt idx="377">
                  <c:v>1.488474494825674E-4</c:v>
                </c:pt>
                <c:pt idx="378">
                  <c:v>1.4790854955341971E-4</c:v>
                </c:pt>
                <c:pt idx="379">
                  <c:v>1.4377261398741469E-4</c:v>
                </c:pt>
                <c:pt idx="380">
                  <c:v>1.4112452005157977E-4</c:v>
                </c:pt>
                <c:pt idx="381">
                  <c:v>1.4086062892885372E-4</c:v>
                </c:pt>
                <c:pt idx="382">
                  <c:v>1.378383623300852E-4</c:v>
                </c:pt>
                <c:pt idx="383">
                  <c:v>1.2223630010214221E-4</c:v>
                </c:pt>
                <c:pt idx="384">
                  <c:v>1.1975500527096339E-4</c:v>
                </c:pt>
                <c:pt idx="385">
                  <c:v>1.1583392688755109E-4</c:v>
                </c:pt>
                <c:pt idx="386">
                  <c:v>1.1413797412940309E-4</c:v>
                </c:pt>
                <c:pt idx="387">
                  <c:v>1.1209499021698241E-4</c:v>
                </c:pt>
                <c:pt idx="388">
                  <c:v>1.1066388330811637E-4</c:v>
                </c:pt>
                <c:pt idx="389">
                  <c:v>1.0034552140581889E-4</c:v>
                </c:pt>
                <c:pt idx="390">
                  <c:v>9.832427743317206E-5</c:v>
                </c:pt>
                <c:pt idx="391">
                  <c:v>9.6325826390398153E-5</c:v>
                </c:pt>
                <c:pt idx="392">
                  <c:v>8.6476885254176052E-5</c:v>
                </c:pt>
                <c:pt idx="393">
                  <c:v>8.3299174386778079E-5</c:v>
                </c:pt>
                <c:pt idx="394">
                  <c:v>8.1287474403743675E-5</c:v>
                </c:pt>
                <c:pt idx="395">
                  <c:v>7.9011571488613397E-5</c:v>
                </c:pt>
                <c:pt idx="396">
                  <c:v>7.861988012531406E-5</c:v>
                </c:pt>
                <c:pt idx="397">
                  <c:v>7.3545814369347092E-5</c:v>
                </c:pt>
                <c:pt idx="398">
                  <c:v>7.2149028237724513E-5</c:v>
                </c:pt>
                <c:pt idx="399">
                  <c:v>6.7974035897122944E-5</c:v>
                </c:pt>
                <c:pt idx="400">
                  <c:v>6.551295116594873E-5</c:v>
                </c:pt>
                <c:pt idx="401">
                  <c:v>5.6195966411222091E-5</c:v>
                </c:pt>
                <c:pt idx="402">
                  <c:v>5.1793259353328544E-5</c:v>
                </c:pt>
                <c:pt idx="403">
                  <c:v>5.0914065441487089E-5</c:v>
                </c:pt>
                <c:pt idx="404">
                  <c:v>4.0881163069299888E-5</c:v>
                </c:pt>
                <c:pt idx="405">
                  <c:v>3.7462495092887384E-5</c:v>
                </c:pt>
                <c:pt idx="406">
                  <c:v>3.7346613868581616E-5</c:v>
                </c:pt>
                <c:pt idx="407">
                  <c:v>3.394183690135962E-5</c:v>
                </c:pt>
                <c:pt idx="408">
                  <c:v>3.0335481003057165E-5</c:v>
                </c:pt>
                <c:pt idx="409">
                  <c:v>2.9603162724917882E-5</c:v>
                </c:pt>
                <c:pt idx="410">
                  <c:v>1.8852555274945519E-5</c:v>
                </c:pt>
                <c:pt idx="411">
                  <c:v>1.6951121307336945E-5</c:v>
                </c:pt>
                <c:pt idx="412">
                  <c:v>1.1117284640986407E-5</c:v>
                </c:pt>
                <c:pt idx="413">
                  <c:v>7.307757329366004E-6</c:v>
                </c:pt>
                <c:pt idx="414">
                  <c:v>3.8213894957510125E-6</c:v>
                </c:pt>
                <c:pt idx="415">
                  <c:v>1.6077782508703543E-6</c:v>
                </c:pt>
                <c:pt idx="416">
                  <c:v>1.5610925434828034E-6</c:v>
                </c:pt>
                <c:pt idx="417">
                  <c:v>1.4750262316296922E-6</c:v>
                </c:pt>
                <c:pt idx="418">
                  <c:v>8.5322969041621755E-7</c:v>
                </c:pt>
                <c:pt idx="419">
                  <c:v>6.6853717880241634E-7</c:v>
                </c:pt>
                <c:pt idx="420">
                  <c:v>2.4253233481096172E-7</c:v>
                </c:pt>
                <c:pt idx="421">
                  <c:v>1.8923112130337266E-7</c:v>
                </c:pt>
                <c:pt idx="422">
                  <c:v>9.089029054399465E-8</c:v>
                </c:pt>
                <c:pt idx="423">
                  <c:v>7.2404196255452353E-8</c:v>
                </c:pt>
                <c:pt idx="424">
                  <c:v>4.9741636823651734E-8</c:v>
                </c:pt>
                <c:pt idx="425">
                  <c:v>4.1232554486013145E-8</c:v>
                </c:pt>
                <c:pt idx="426">
                  <c:v>2.3823436312940249E-9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21-154F-8D8D-8CC0275A8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072591"/>
        <c:axId val="1539663967"/>
      </c:scatterChart>
      <c:valAx>
        <c:axId val="153307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663967"/>
        <c:crosses val="autoZero"/>
        <c:crossBetween val="midCat"/>
      </c:valAx>
      <c:valAx>
        <c:axId val="153966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0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[CrowdfundingBook.xlsx]Days_of_campaign!PivotTable15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days of Kickstarter Projects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561687695664549E-2"/>
          <c:y val="9.4005124359455072E-2"/>
          <c:w val="0.89247498267005565"/>
          <c:h val="0.70413270341207346"/>
        </c:manualLayout>
      </c:layout>
      <c:lineChart>
        <c:grouping val="standard"/>
        <c:varyColors val="0"/>
        <c:ser>
          <c:idx val="0"/>
          <c:order val="0"/>
          <c:tx>
            <c:strRef>
              <c:f>Days_of_campaign!$B$3:$B$4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Days_of_campaign!$A$5:$A$14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Days_of_campaign!$B$5:$B$14</c:f>
              <c:numCache>
                <c:formatCode>0</c:formatCode>
                <c:ptCount val="9"/>
                <c:pt idx="0">
                  <c:v>14.883333333333212</c:v>
                </c:pt>
                <c:pt idx="1">
                  <c:v>14.845833333332848</c:v>
                </c:pt>
                <c:pt idx="2">
                  <c:v>14.217391304347826</c:v>
                </c:pt>
                <c:pt idx="4">
                  <c:v>17.92297979797976</c:v>
                </c:pt>
                <c:pt idx="5">
                  <c:v>12.363636363636363</c:v>
                </c:pt>
                <c:pt idx="6">
                  <c:v>19.54166666666697</c:v>
                </c:pt>
                <c:pt idx="7">
                  <c:v>13.961309523809177</c:v>
                </c:pt>
                <c:pt idx="8">
                  <c:v>15.318497474747566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F-C040-8682-97266FB622C3}"/>
            </c:ext>
          </c:extLst>
        </c:ser>
        <c:ser>
          <c:idx val="1"/>
          <c:order val="1"/>
          <c:tx>
            <c:strRef>
              <c:f>Days_of_campaign!$C$3:$C$4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Days_of_campaign!$A$5:$A$14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Days_of_campaign!$C$5:$C$14</c:f>
              <c:numCache>
                <c:formatCode>0</c:formatCode>
                <c:ptCount val="9"/>
                <c:pt idx="0">
                  <c:v>18.292483660130671</c:v>
                </c:pt>
                <c:pt idx="1">
                  <c:v>14.956439393939615</c:v>
                </c:pt>
                <c:pt idx="2">
                  <c:v>14.569444444444214</c:v>
                </c:pt>
                <c:pt idx="3">
                  <c:v>6.25</c:v>
                </c:pt>
                <c:pt idx="4">
                  <c:v>13.484427609427486</c:v>
                </c:pt>
                <c:pt idx="5">
                  <c:v>15.45993589743599</c:v>
                </c:pt>
                <c:pt idx="6">
                  <c:v>15.753125000000363</c:v>
                </c:pt>
                <c:pt idx="7">
                  <c:v>14.436848958333144</c:v>
                </c:pt>
                <c:pt idx="8">
                  <c:v>14.609625668449159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F-C040-8682-97266FB62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171232"/>
        <c:axId val="2114147008"/>
      </c:lineChart>
      <c:catAx>
        <c:axId val="211417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47008"/>
        <c:crosses val="autoZero"/>
        <c:auto val="1"/>
        <c:lblAlgn val="ctr"/>
        <c:lblOffset val="100"/>
        <c:noMultiLvlLbl val="0"/>
      </c:catAx>
      <c:valAx>
        <c:axId val="211414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7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[CrowdfundingBook.xlsx]goal to pledge!PivotTable18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to Pledge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'goal to pledge'!$B$3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'goal to pledge'!$A$4:$A$17</c:f>
              <c:multiLvlStrCache>
                <c:ptCount val="12"/>
                <c:lvl>
                  <c:pt idx="0">
                    <c:v>1900</c:v>
                  </c:pt>
                  <c:pt idx="1">
                    <c:v>3800</c:v>
                  </c:pt>
                  <c:pt idx="2">
                    <c:v>4100</c:v>
                  </c:pt>
                  <c:pt idx="3">
                    <c:v>4600</c:v>
                  </c:pt>
                  <c:pt idx="4">
                    <c:v>5900</c:v>
                  </c:pt>
                  <c:pt idx="5">
                    <c:v>6500</c:v>
                  </c:pt>
                  <c:pt idx="6">
                    <c:v>7000</c:v>
                  </c:pt>
                  <c:pt idx="7">
                    <c:v>7200</c:v>
                  </c:pt>
                  <c:pt idx="8">
                    <c:v>7700</c:v>
                  </c:pt>
                  <c:pt idx="9">
                    <c:v>8500</c:v>
                  </c:pt>
                  <c:pt idx="10">
                    <c:v>9400</c:v>
                  </c:pt>
                  <c:pt idx="11">
                    <c:v>9500</c:v>
                  </c:pt>
                </c:lvl>
                <c:lvl>
                  <c:pt idx="0">
                    <c:v>successful</c:v>
                  </c:pt>
                </c:lvl>
              </c:multiLvlStrCache>
            </c:multiLvlStrRef>
          </c:cat>
          <c:val>
            <c:numRef>
              <c:f>'goal to pledge'!$B$4:$B$17</c:f>
              <c:numCache>
                <c:formatCode>0.00</c:formatCode>
                <c:ptCount val="12"/>
                <c:pt idx="0">
                  <c:v>16700</c:v>
                </c:pt>
                <c:pt idx="1">
                  <c:v>15021</c:v>
                </c:pt>
                <c:pt idx="2">
                  <c:v>14640</c:v>
                </c:pt>
                <c:pt idx="3">
                  <c:v>8505</c:v>
                </c:pt>
                <c:pt idx="4">
                  <c:v>16128</c:v>
                </c:pt>
                <c:pt idx="5">
                  <c:v>9910</c:v>
                </c:pt>
                <c:pt idx="6">
                  <c:v>12939</c:v>
                </c:pt>
                <c:pt idx="7">
                  <c:v>13653</c:v>
                </c:pt>
                <c:pt idx="8">
                  <c:v>14644</c:v>
                </c:pt>
                <c:pt idx="9">
                  <c:v>14488</c:v>
                </c:pt>
                <c:pt idx="10">
                  <c:v>11277</c:v>
                </c:pt>
                <c:pt idx="11">
                  <c:v>14408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C-D648-BBF4-5D4F9CCF9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703663"/>
        <c:axId val="918099919"/>
      </c:lineChart>
      <c:catAx>
        <c:axId val="91770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099919"/>
        <c:crosses val="autoZero"/>
        <c:auto val="1"/>
        <c:lblAlgn val="ctr"/>
        <c:lblOffset val="100"/>
        <c:noMultiLvlLbl val="0"/>
      </c:catAx>
      <c:valAx>
        <c:axId val="91809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70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[CrowdfundingBook.xlsx]Pivot_Outcome_by_year!PivotTable12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from the </a:t>
            </a:r>
            <a:r>
              <a:rPr lang="en-US"/>
              <a:t>Date Kickstarters</a:t>
            </a:r>
            <a:r>
              <a:rPr lang="en-US" baseline="0"/>
              <a:t> Created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013835862504103E-2"/>
          <c:y val="1.4718498659517427E-2"/>
          <c:w val="0.82112000309037414"/>
          <c:h val="0.83840472018745649"/>
        </c:manualLayout>
      </c:layout>
      <c:lineChart>
        <c:grouping val="standard"/>
        <c:varyColors val="0"/>
        <c:ser>
          <c:idx val="0"/>
          <c:order val="0"/>
          <c:tx>
            <c:strRef>
              <c:f>Pivot_Outcome_by_year!$B$3:$B$4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Pivot_Outcome_by_year!$A$5:$A$16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Pivot_Outcome_by_year!$B$5:$B$16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D-7047-B8F1-6C8C60EAEB5F}"/>
            </c:ext>
          </c:extLst>
        </c:ser>
        <c:ser>
          <c:idx val="1"/>
          <c:order val="1"/>
          <c:tx>
            <c:strRef>
              <c:f>Pivot_Outcome_by_year!$C$3:$C$4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Pivot_Outcome_by_year!$A$5:$A$16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Pivot_Outcome_by_year!$C$5:$C$16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8D-7047-B8F1-6C8C60EAE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430863"/>
        <c:axId val="2103232175"/>
      </c:lineChart>
      <c:catAx>
        <c:axId val="210343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232175"/>
        <c:crosses val="autoZero"/>
        <c:auto val="1"/>
        <c:lblAlgn val="ctr"/>
        <c:lblOffset val="100"/>
        <c:noMultiLvlLbl val="0"/>
      </c:catAx>
      <c:valAx>
        <c:axId val="210323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43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</a:t>
            </a:r>
            <a:r>
              <a:rPr lang="en-US" baseline="0"/>
              <a:t> on Project Goal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Percentage_Goals_by_Success!$F$1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Percentage_Goals_by_Success!$A$2:$A$13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Percentage_Goals_by_Success!$F$2:$F$13</c:f>
              <c:numCache>
                <c:formatCode>0%</c:formatCode>
                <c:ptCount val="12"/>
                <c:pt idx="0">
                  <c:v>0.98039215686274506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2-2E4C-9B01-B6892D8A84A1}"/>
            </c:ext>
          </c:extLst>
        </c:ser>
        <c:ser>
          <c:idx val="1"/>
          <c:order val="1"/>
          <c:tx>
            <c:strRef>
              <c:f>Percentage_Goals_by_Success!$G$1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Percentage_Goals_by_Success!$A$2:$A$13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Percentage_Goals_by_Success!$G$2:$G$13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42-2E4C-9B01-B6892D8A84A1}"/>
            </c:ext>
          </c:extLst>
        </c:ser>
        <c:ser>
          <c:idx val="2"/>
          <c:order val="2"/>
          <c:tx>
            <c:strRef>
              <c:f>Percentage_Goals_by_Success!$H$1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Percentage_Goals_by_Success!$A$2:$A$13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Percentage_Goals_by_Success!$H$2:$H$13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42-2E4C-9B01-B6892D8A8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2963791"/>
        <c:axId val="2102965439"/>
      </c:lineChart>
      <c:catAx>
        <c:axId val="210296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965439"/>
        <c:crosses val="autoZero"/>
        <c:auto val="1"/>
        <c:lblAlgn val="ctr"/>
        <c:lblOffset val="100"/>
        <c:noMultiLvlLbl val="0"/>
      </c:catAx>
      <c:valAx>
        <c:axId val="210296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96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[CrowdfundingBook.xlsx]PivotTable_Counts_succesful 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Kickstarters</a:t>
            </a:r>
            <a:r>
              <a:rPr lang="en-US" baseline="0"/>
              <a:t> Funded, Live, Failed, or Canceled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'PivotTable_Counts_succesful 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'PivotTable_Counts_succesful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'PivotTable_Counts_succesful '!$B$5:$B$14</c:f>
              <c:numCache>
                <c:formatCode>0.00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5-6644-88B8-983E42A0E874}"/>
            </c:ext>
          </c:extLst>
        </c:ser>
        <c:ser>
          <c:idx val="1"/>
          <c:order val="1"/>
          <c:tx>
            <c:strRef>
              <c:f>'PivotTable_Counts_succesful 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'PivotTable_Counts_succesful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'PivotTable_Counts_succesful '!$C$5:$C$14</c:f>
              <c:numCache>
                <c:formatCode>0.00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5-6644-88B8-983E42A0E874}"/>
            </c:ext>
          </c:extLst>
        </c:ser>
        <c:ser>
          <c:idx val="2"/>
          <c:order val="2"/>
          <c:tx>
            <c:strRef>
              <c:f>'PivotTable_Counts_succesful 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'PivotTable_Counts_succesful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'PivotTable_Counts_succesful '!$D$5:$D$14</c:f>
              <c:numCache>
                <c:formatCode>0.00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52-BA42-B0F4-5BC5775793ED}"/>
            </c:ext>
          </c:extLst>
        </c:ser>
        <c:ser>
          <c:idx val="3"/>
          <c:order val="3"/>
          <c:tx>
            <c:strRef>
              <c:f>'PivotTable_Counts_succesful 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'PivotTable_Counts_succesful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'PivotTable_Counts_succesful '!$E$5:$E$14</c:f>
              <c:numCache>
                <c:formatCode>0.00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52-BA42-B0F4-5BC577579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98280879"/>
        <c:axId val="698282527"/>
      </c:barChart>
      <c:catAx>
        <c:axId val="6982808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82527"/>
        <c:crosses val="autoZero"/>
        <c:auto val="1"/>
        <c:lblAlgn val="ctr"/>
        <c:lblOffset val="100"/>
        <c:noMultiLvlLbl val="0"/>
      </c:catAx>
      <c:valAx>
        <c:axId val="69828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Kickstarters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8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[CrowdfundingBook.xlsx]Pivot_Chart_Filtered by_Date!PivotTable11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Kickstarter Outcome per Month</a:t>
            </a:r>
          </a:p>
        </c:rich>
      </c:tx>
      <c:layout>
        <c:manualLayout>
          <c:xMode val="edge"/>
          <c:yMode val="edge"/>
          <c:x val="0.13034880329881246"/>
          <c:y val="1.488095238095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'Pivot_Chart_Filtered by_Date'!$B$3:$B$4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'Pivot_Chart_Filtered by_Date'!$A$5:$A$16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'Pivot_Chart_Filtered by_Date'!$B$5:$B$16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AD-D749-A411-1D234D4FBDFA}"/>
            </c:ext>
          </c:extLst>
        </c:ser>
        <c:ser>
          <c:idx val="1"/>
          <c:order val="1"/>
          <c:tx>
            <c:strRef>
              <c:f>'Pivot_Chart_Filtered by_Date'!$C$3:$C$4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'Pivot_Chart_Filtered by_Date'!$A$5:$A$16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'Pivot_Chart_Filtered by_Date'!$C$5:$C$16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47-A64C-8F25-0E0E9192552F}"/>
            </c:ext>
          </c:extLst>
        </c:ser>
        <c:ser>
          <c:idx val="2"/>
          <c:order val="2"/>
          <c:tx>
            <c:strRef>
              <c:f>'Pivot_Chart_Filtered by_Date'!$D$3:$D$4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'Pivot_Chart_Filtered by_Date'!$A$5:$A$16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'Pivot_Chart_Filtered by_Date'!$D$5:$D$16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9347-A64C-8F25-0E0E91925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8866303"/>
        <c:axId val="1558925711"/>
      </c:lineChart>
      <c:catAx>
        <c:axId val="1558866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Deadline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925711"/>
        <c:crosses val="autoZero"/>
        <c:auto val="1"/>
        <c:lblAlgn val="ctr"/>
        <c:lblOffset val="100"/>
        <c:noMultiLvlLbl val="0"/>
      </c:catAx>
      <c:valAx>
        <c:axId val="155892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Projects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86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[CrowdfundingBook.xlsx]PivotTable_Filtered_by_Country!PivotTable5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740873299928418E-2"/>
          <c:y val="1.1046277665995976E-2"/>
          <c:w val="0.89889348604151753"/>
          <c:h val="0.782112359194537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PivotTable_Filtered_by_Country!$B$3:$B$4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PivotTable_Filtered_by_Country!$A$5:$A$12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PivotTable_Filtered_by_Country!$B$5:$B$12</c:f>
              <c:numCache>
                <c:formatCode>0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7-0747-9A91-E87B96E5BA0A}"/>
            </c:ext>
          </c:extLst>
        </c:ser>
        <c:ser>
          <c:idx val="1"/>
          <c:order val="1"/>
          <c:tx>
            <c:strRef>
              <c:f>PivotTable_Filtered_by_Country!$C$3:$C$4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PivotTable_Filtered_by_Country!$A$5:$A$12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PivotTable_Filtered_by_Country!$C$5:$C$12</c:f>
              <c:numCache>
                <c:formatCode>0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7-0747-9A91-E87B96E5BA0A}"/>
            </c:ext>
          </c:extLst>
        </c:ser>
        <c:ser>
          <c:idx val="2"/>
          <c:order val="2"/>
          <c:tx>
            <c:strRef>
              <c:f>PivotTable_Filtered_by_Country!$D$3:$D$4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PivotTable_Filtered_by_Country!$A$5:$A$12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PivotTable_Filtered_by_Country!$D$5:$D$12</c:f>
              <c:numCache>
                <c:formatCode>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C7-0747-9A91-E87B96E5BA0A}"/>
            </c:ext>
          </c:extLst>
        </c:ser>
        <c:ser>
          <c:idx val="3"/>
          <c:order val="3"/>
          <c:tx>
            <c:strRef>
              <c:f>PivotTable_Filtered_by_Country!$E$3:$E$4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PivotTable_Filtered_by_Country!$A$5:$A$12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PivotTable_Filtered_by_Country!$E$5:$E$12</c:f>
              <c:numCache>
                <c:formatCode>0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C7-0747-9A91-E87B96E5B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25373183"/>
        <c:axId val="1625374831"/>
      </c:barChart>
      <c:catAx>
        <c:axId val="1625373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  <a:r>
                  <a:rPr lang="en-US" baseline="0"/>
                  <a:t> by Country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74831"/>
        <c:crosses val="autoZero"/>
        <c:auto val="1"/>
        <c:lblAlgn val="ctr"/>
        <c:lblOffset val="100"/>
        <c:noMultiLvlLbl val="0"/>
      </c:catAx>
      <c:valAx>
        <c:axId val="162537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7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Categories</a:t>
            </a:r>
            <a:r>
              <a:rPr lang="en-US" baseline="0"/>
              <a:t> in Kickstarter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9D-8E4A-961B-444CE7F178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9D-8E4A-961B-444CE7F178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9D-8E4A-961B-444CE7F178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B9D-8E4A-961B-444CE7F178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B9D-8E4A-961B-444CE7F1781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B9D-8E4A-961B-444CE7F1781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B9D-8E4A-961B-444CE7F1781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B9D-8E4A-961B-444CE7F1781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B9D-8E4A-961B-444CE7F1781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Summary!$S$38:$S$46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publishing</c:v>
                </c:pt>
                <c:pt idx="6">
                  <c:v>games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Summary!$T$38:$T$46</c:f>
              <c:numCache>
                <c:formatCode>General</c:formatCode>
                <c:ptCount val="9"/>
                <c:pt idx="0">
                  <c:v>46</c:v>
                </c:pt>
                <c:pt idx="1">
                  <c:v>175</c:v>
                </c:pt>
                <c:pt idx="2">
                  <c:v>96</c:v>
                </c:pt>
                <c:pt idx="3">
                  <c:v>344</c:v>
                </c:pt>
                <c:pt idx="4">
                  <c:v>178</c:v>
                </c:pt>
                <c:pt idx="5">
                  <c:v>67</c:v>
                </c:pt>
                <c:pt idx="6">
                  <c:v>48</c:v>
                </c:pt>
                <c:pt idx="7">
                  <c:v>42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B9D-8E4A-961B-444CE7F1781E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16</xdr:row>
      <xdr:rowOff>25400</xdr:rowOff>
    </xdr:from>
    <xdr:to>
      <xdr:col>9</xdr:col>
      <xdr:colOff>139700</xdr:colOff>
      <xdr:row>39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B9CDB-C672-2FCB-58C4-F94DF72A9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1054100</xdr:colOff>
      <xdr:row>13</xdr:row>
      <xdr:rowOff>139700</xdr:rowOff>
    </xdr:from>
    <xdr:to>
      <xdr:col>12</xdr:col>
      <xdr:colOff>50800</xdr:colOff>
      <xdr:row>44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975183-7187-F50B-6D0B-43DD937B2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6</xdr:row>
      <xdr:rowOff>0</xdr:rowOff>
    </xdr:from>
    <xdr:to>
      <xdr:col>14</xdr:col>
      <xdr:colOff>368300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0F654-FC20-A0C4-E8F4-3E897DC00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2</xdr:row>
      <xdr:rowOff>25400</xdr:rowOff>
    </xdr:from>
    <xdr:to>
      <xdr:col>19</xdr:col>
      <xdr:colOff>266700</xdr:colOff>
      <xdr:row>23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E5180B-1EF2-D659-DA41-8B6F63EAB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15</xdr:row>
      <xdr:rowOff>0</xdr:rowOff>
    </xdr:from>
    <xdr:to>
      <xdr:col>7</xdr:col>
      <xdr:colOff>1358900</xdr:colOff>
      <xdr:row>31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5230B1-C5B8-F1EB-3916-BD90797AA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368300</xdr:colOff>
      <xdr:row>15</xdr:row>
      <xdr:rowOff>101600</xdr:rowOff>
    </xdr:from>
    <xdr:to>
      <xdr:col>16</xdr:col>
      <xdr:colOff>482600</xdr:colOff>
      <xdr:row>29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D8E77C-C702-8187-8E8C-1969950EF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196850</xdr:colOff>
      <xdr:row>25</xdr:row>
      <xdr:rowOff>177800</xdr:rowOff>
    </xdr:from>
    <xdr:to>
      <xdr:col>17</xdr:col>
      <xdr:colOff>679450</xdr:colOff>
      <xdr:row>39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C4C91-1921-346C-5D38-2D7EE8CAB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1066800</xdr:colOff>
      <xdr:row>18</xdr:row>
      <xdr:rowOff>25400</xdr:rowOff>
    </xdr:from>
    <xdr:to>
      <xdr:col>19</xdr:col>
      <xdr:colOff>203200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E33A1C-CA7C-693D-1BBC-5E133DFDF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107950</xdr:colOff>
      <xdr:row>4</xdr:row>
      <xdr:rowOff>44450</xdr:rowOff>
    </xdr:from>
    <xdr:to>
      <xdr:col>24</xdr:col>
      <xdr:colOff>177800</xdr:colOff>
      <xdr:row>21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54E72E-96E1-2BCD-09C5-1C29004D7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16</xdr:row>
      <xdr:rowOff>76200</xdr:rowOff>
    </xdr:from>
    <xdr:to>
      <xdr:col>6</xdr:col>
      <xdr:colOff>520700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0AD2F5-D0D0-EB43-938C-D06D76AC6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812800</xdr:colOff>
      <xdr:row>16</xdr:row>
      <xdr:rowOff>76200</xdr:rowOff>
    </xdr:from>
    <xdr:to>
      <xdr:col>14</xdr:col>
      <xdr:colOff>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B44E8D-BFD8-2347-8C2B-E171B6EBE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12700</xdr:colOff>
      <xdr:row>0</xdr:row>
      <xdr:rowOff>25400</xdr:rowOff>
    </xdr:from>
    <xdr:to>
      <xdr:col>13</xdr:col>
      <xdr:colOff>609600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FC41EB-72E7-3545-A642-0881598F4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635000</xdr:colOff>
      <xdr:row>0</xdr:row>
      <xdr:rowOff>0</xdr:rowOff>
    </xdr:from>
    <xdr:to>
      <xdr:col>6</xdr:col>
      <xdr:colOff>571500</xdr:colOff>
      <xdr:row>15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CDB071-2A9E-DE44-82D6-47796D1BF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520700</xdr:colOff>
      <xdr:row>33</xdr:row>
      <xdr:rowOff>152400</xdr:rowOff>
    </xdr:from>
    <xdr:to>
      <xdr:col>8</xdr:col>
      <xdr:colOff>393700</xdr:colOff>
      <xdr:row>55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D556DC-8619-4243-8B21-7CC12AA16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254000</xdr:colOff>
      <xdr:row>34</xdr:row>
      <xdr:rowOff>76200</xdr:rowOff>
    </xdr:from>
    <xdr:to>
      <xdr:col>16</xdr:col>
      <xdr:colOff>647700</xdr:colOff>
      <xdr:row>54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1DFEB2-FCFA-BD46-8613-0D2995456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98.280837500002" createdVersion="8" refreshedVersion="8" minRefreshableVersion="3" recordCount="1000" xr:uid="{58B3D4EF-4477-EE4A-9075-07228B4E3C31}">
  <cacheSource type="worksheet">
    <worksheetSource name="Table1"/>
  </cacheSource>
  <cacheFields count="3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Percent Funded2" numFmtId="0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Avergage Donation" numFmtId="0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8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Created Conversion3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30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launched_at" numFmtId="0">
      <sharedItems containsSemiMixedTypes="0" containsString="0" containsNumber="1" containsInteger="1" minValue="1263016800" maxValue="1580104800"/>
    </cacheField>
    <cacheField name="Month Launched" numFmtId="0">
      <sharedItems/>
    </cacheField>
    <cacheField name="Month Launched4" numFmtId="0">
      <sharedItems count="12">
        <s v="Nov"/>
        <s v="Aug"/>
        <s v="Jan"/>
        <s v="Sep"/>
        <s v="Oct"/>
        <s v="Jun"/>
        <s v="Mar"/>
        <s v="Dec"/>
        <s v="Jul"/>
        <s v="Apr"/>
        <s v="Feb"/>
        <s v="May"/>
      </sharedItems>
    </cacheField>
    <cacheField name="Dete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ete Ended Conversion5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32" base="19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Deadline Month" numFmtId="0">
      <sharedItems count="12">
        <s v="Dec"/>
        <s v="Aug"/>
        <s v="Nov"/>
        <s v="Sep"/>
        <s v="Jan"/>
        <s v="Oct"/>
        <s v="Jun"/>
        <s v="Apr"/>
        <s v="Feb"/>
        <s v="Mar"/>
        <s v="Jul"/>
        <s v="May"/>
      </sharedItems>
    </cacheField>
    <cacheField name="Deadline Month6" numFmtId="0">
      <sharedItems/>
    </cacheField>
    <cacheField name="staff_pick" numFmtId="0">
      <sharedItems/>
    </cacheField>
    <cacheField name="spotlight" numFmtId="0">
      <sharedItems/>
    </cacheField>
    <cacheField name="Parent Category7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3" numFmtId="0" databaseField="0">
      <fieldGroup base="19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3" numFmtId="0" databaseField="0">
      <fieldGroup base="19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0.343599305554" createdVersion="8" refreshedVersion="8" minRefreshableVersion="3" recordCount="1001" xr:uid="{26F4729C-A6E9-BF4B-AE03-F8CF98E08776}">
  <cacheSource type="worksheet">
    <worksheetSource ref="A1:AF1048576" sheet="Crowdfunding_Data"/>
  </cacheSource>
  <cacheFields count="32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44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Percent Funded2" numFmtId="0">
      <sharedItems containsString="0" containsBlank="1" containsNumber="1" minValue="0" maxValue="2338.833333333333"/>
    </cacheField>
    <cacheField name="Avergage Donation" numFmtId="0">
      <sharedItems containsBlank="1" containsMixedTypes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Date Created Conversion" numFmtId="165">
      <sharedItems containsNonDate="0" containsDate="1" containsString="0" containsBlank="1" minDate="2010-01-09T06:00:00" maxDate="2020-01-27T06:00:00"/>
    </cacheField>
    <cacheField name="Date Created Conversion3" numFmtId="166">
      <sharedItems containsNonDate="0" containsDate="1" containsString="0" containsBlank="1" minDate="2010-01-09T06:00:00" maxDate="2020-01-27T06:00:00"/>
    </cacheField>
    <cacheField name="launched_at" numFmtId="0">
      <sharedItems containsString="0" containsBlank="1" containsNumber="1" containsInteger="1" minValue="1263016800" maxValue="1580104800"/>
    </cacheField>
    <cacheField name="Month Launched" numFmtId="0">
      <sharedItems containsBlank="1" count="13">
        <s v="Nov"/>
        <s v="Aug"/>
        <s v="Jan"/>
        <s v="Sep"/>
        <s v="Oct"/>
        <s v="Jun"/>
        <s v="Mar"/>
        <s v="Dec"/>
        <s v="Jul"/>
        <s v="Apr"/>
        <s v="Feb"/>
        <s v="May"/>
        <m/>
      </sharedItems>
    </cacheField>
    <cacheField name="Month Launched4" numFmtId="0">
      <sharedItems containsBlank="1"/>
    </cacheField>
    <cacheField name="Year Launched" numFmtId="0">
      <sharedItems containsBlank="1"/>
    </cacheField>
    <cacheField name="Dete Ended Conversion" numFmtId="164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Column1" numFmtId="0">
      <sharedItems containsNonDate="0" containsString="0" containsBlank="1"/>
    </cacheField>
    <cacheField name="Dete Ended Conversion5" numFmtId="166">
      <sharedItems containsNonDate="0" containsDate="1" containsString="0" containsBlank="1" minDate="2010-01-09T06:00:00" maxDate="2020-02-10T06:00:00"/>
    </cacheField>
    <cacheField name="Deadline Month" numFmtId="0">
      <sharedItems containsBlank="1"/>
    </cacheField>
    <cacheField name="Deadline Month6" numFmtId="0">
      <sharedItems containsBlank="1"/>
    </cacheField>
    <cacheField name="Days_of_Campaign" numFmtId="0">
      <sharedItems containsString="0" containsBlank="1" containsNumber="1" minValue="0" maxValue="59"/>
    </cacheField>
    <cacheField name="Days_of_campaign2" numFmtId="1">
      <sharedItems containsString="0" containsBlank="1" containsNumber="1" minValue="0" maxValue="59" count="136">
        <n v="17"/>
        <n v="2"/>
        <n v="40"/>
        <n v="4"/>
        <n v="11"/>
        <n v="1"/>
        <n v="49.041666666664241"/>
        <n v="48"/>
        <n v="6"/>
        <n v="8"/>
        <n v="12"/>
        <n v="26.958333333335759"/>
        <n v="22"/>
        <n v="20.958333333328483"/>
        <n v="0"/>
        <n v="34"/>
        <n v="15"/>
        <n v="52.958333333328483"/>
        <n v="20"/>
        <n v="27"/>
        <n v="23"/>
        <n v="5"/>
        <n v="28"/>
        <n v="37.041666666664241"/>
        <n v="42"/>
        <n v="24.958333333335759"/>
        <n v="33.041666666671517"/>
        <n v="13.958333333335759"/>
        <n v="19"/>
        <n v="26"/>
        <n v="9"/>
        <n v="16"/>
        <n v="15.041666666671517"/>
        <n v="30"/>
        <n v="45.041666666671517"/>
        <n v="39"/>
        <n v="5.9583333333284827"/>
        <n v="7"/>
        <n v="13"/>
        <n v="3"/>
        <n v="39.958333333335759"/>
        <n v="47"/>
        <n v="36"/>
        <n v="48.958333333328483"/>
        <n v="14"/>
        <n v="25"/>
        <n v="10"/>
        <n v="10.958333333335759"/>
        <n v="12.958333333335759"/>
        <n v="54"/>
        <n v="29"/>
        <n v="18"/>
        <n v="37"/>
        <n v="35"/>
        <n v="53"/>
        <n v="16.041666666664241"/>
        <n v="49"/>
        <n v="4.9583333333357587"/>
        <n v="41"/>
        <n v="52"/>
        <n v="51"/>
        <n v="24"/>
        <n v="49.041666666671517"/>
        <n v="32"/>
        <n v="22.958333333328483"/>
        <n v="27.958333333335759"/>
        <n v="26.958333333328483"/>
        <n v="46"/>
        <n v="8.0416666666642413"/>
        <n v="45.041666666664241"/>
        <n v="58"/>
        <n v="44"/>
        <n v="33"/>
        <n v="46.041666666664241"/>
        <n v="21"/>
        <n v="31"/>
        <n v="20.958333333335759"/>
        <n v="38"/>
        <n v="12.041666666671517"/>
        <n v="25.041666666664241"/>
        <n v="17.958333333328483"/>
        <n v="55.958333333328483"/>
        <n v="16.958333333328483"/>
        <n v="55"/>
        <n v="29.958333333328483"/>
        <n v="24.041666666664241"/>
        <n v="38.958333333335759"/>
        <n v="50.958333333328483"/>
        <n v="57.041666666671517"/>
        <n v="14.041666666671517"/>
        <n v="14.041666666664241"/>
        <n v="27.041666666664241"/>
        <n v="50"/>
        <n v="24.041666666671517"/>
        <n v="29.958333333335759"/>
        <n v="7.0416666666715173"/>
        <n v="23.041666666671517"/>
        <n v="36.041666666664241"/>
        <n v="8.9583333333357587"/>
        <n v="42.041666666664241"/>
        <n v="14.958333333328483"/>
        <n v="41.958333333335759"/>
        <n v="45"/>
        <n v="56"/>
        <n v="42.958333333328483"/>
        <n v="17.041666666671517"/>
        <n v="25.958333333335759"/>
        <n v="51.958333333328483"/>
        <n v="41.041666666671517"/>
        <n v="10.958333333328483"/>
        <n v="23.041666666664241"/>
        <n v="18.041666666664241"/>
        <n v="31.958333333335759"/>
        <n v="27.958333333328483"/>
        <n v="43"/>
        <n v="12.958333333328483"/>
        <n v="2.9583333333284827"/>
        <n v="12.041666666664241"/>
        <n v="57.958333333328483"/>
        <n v="53.041666666664241"/>
        <n v="51.041666666664241"/>
        <n v="21.041666666664241"/>
        <n v="23.958333333335759"/>
        <n v="44.041666666671517"/>
        <n v="16.958333333335759"/>
        <n v="59"/>
        <n v="34.041666666671517"/>
        <n v="17.958333333335759"/>
        <n v="18.041666666671517"/>
        <n v="32.041666666671517"/>
        <n v="11.041666666671517"/>
        <n v="36.958333333328483"/>
        <n v="5.0416666666715173"/>
        <n v="21.958333333328483"/>
        <n v="29.041666666671517"/>
        <m/>
      </sharedItems>
    </cacheField>
    <cacheField name="Deadline Year2" numFmtId="2">
      <sharedItems containsBlank="1"/>
    </cacheField>
    <cacheField name="staff_pick" numFmtId="0">
      <sharedItems containsBlank="1"/>
    </cacheField>
    <cacheField name="spotlight" numFmtId="0">
      <sharedItems containsBlank="1"/>
    </cacheField>
    <cacheField name="Parent Category7" numFmtId="0">
      <sharedItems containsBlank="1"/>
    </cacheField>
    <cacheField name="Category(Parent)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901.411664583335" createdVersion="8" refreshedVersion="8" minRefreshableVersion="3" recordCount="1000" xr:uid="{7EC2FC98-DB96-8142-9BB6-F44E202C8418}">
  <cacheSource type="worksheet">
    <worksheetSource ref="A1:AF1001" sheet="Crowdfunding_Data"/>
  </cacheSource>
  <cacheFields count="3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Percent Funded2" numFmtId="0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Avergage Donation" numFmtId="0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/>
    </cacheField>
    <cacheField name="Date Created Conversion3" numFmtId="166">
      <sharedItems containsSemiMixedTypes="0" containsNonDate="0" containsDate="1" containsString="0" minDate="2010-01-09T06:00:00" maxDate="2020-01-27T06:00:00"/>
    </cacheField>
    <cacheField name="launched_at" numFmtId="0">
      <sharedItems containsSemiMixedTypes="0" containsString="0" containsNumber="1" containsInteger="1" minValue="1263016800" maxValue="1580104800"/>
    </cacheField>
    <cacheField name="Month Launched" numFmtId="0">
      <sharedItems/>
    </cacheField>
    <cacheField name="Month Launched4" numFmtId="0">
      <sharedItems/>
    </cacheField>
    <cacheField name="Year Launched" numFmtId="0">
      <sharedItems/>
    </cacheField>
    <cacheField name="Dete Ended Conversion" numFmtId="16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Column1" numFmtId="1">
      <sharedItems containsNonDate="0" containsString="0" containsBlank="1"/>
    </cacheField>
    <cacheField name="Dete Ended Conversion5" numFmtId="166">
      <sharedItems containsSemiMixedTypes="0" containsNonDate="0" containsDate="1" containsString="0" minDate="2010-01-09T06:00:00" maxDate="2020-02-10T06:00:00"/>
    </cacheField>
    <cacheField name="Deadline Month" numFmtId="0">
      <sharedItems/>
    </cacheField>
    <cacheField name="Deadline Month6" numFmtId="0">
      <sharedItems/>
    </cacheField>
    <cacheField name="Days_of_Campaign" numFmtId="0">
      <sharedItems containsSemiMixedTypes="0" containsString="0" containsNumber="1" minValue="0" maxValue="59"/>
    </cacheField>
    <cacheField name="Days_of_campaign2" numFmtId="1">
      <sharedItems containsSemiMixedTypes="0" containsString="0" containsNumber="1" minValue="0" maxValue="59"/>
    </cacheField>
    <cacheField name="Deadline Year2" numFmtId="2">
      <sharedItems/>
    </cacheField>
    <cacheField name="staff_pick" numFmtId="0">
      <sharedItems/>
    </cacheField>
    <cacheField name="spotlight" numFmtId="0">
      <sharedItems/>
    </cacheField>
    <cacheField name="Parent Category7" numFmtId="0">
      <sharedItems/>
    </cacheField>
    <cacheField name="category(Parent)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x v="0"/>
    <n v="0"/>
    <x v="0"/>
    <n v="0"/>
    <n v="0"/>
    <s v="CA"/>
    <s v="CAD"/>
    <x v="0"/>
    <x v="0"/>
    <n v="1448690400"/>
    <s v="Nov"/>
    <x v="0"/>
    <x v="0"/>
    <n v="1450159200"/>
    <x v="0"/>
    <x v="0"/>
    <s v="Dec"/>
    <b v="0"/>
    <b v="0"/>
    <x v="0"/>
    <x v="0"/>
    <x v="0"/>
  </r>
  <r>
    <n v="1"/>
    <s v="Odom Inc"/>
    <s v="Managed bottom-line architecture"/>
    <n v="1400"/>
    <x v="1"/>
    <x v="1"/>
    <n v="10.4"/>
    <x v="1"/>
    <n v="92.151898734177209"/>
    <n v="158"/>
    <s v="US"/>
    <s v="USD"/>
    <x v="1"/>
    <x v="1"/>
    <n v="1408424400"/>
    <s v="Aug"/>
    <x v="1"/>
    <x v="1"/>
    <n v="1408597200"/>
    <x v="1"/>
    <x v="1"/>
    <s v="Aug"/>
    <b v="0"/>
    <b v="1"/>
    <x v="1"/>
    <x v="1"/>
    <x v="1"/>
  </r>
  <r>
    <n v="2"/>
    <s v="Melton, Robinson and Fritz"/>
    <s v="Function-based leadingedge pricing structure"/>
    <n v="108400"/>
    <x v="2"/>
    <x v="1"/>
    <n v="1.3147878228782288"/>
    <x v="2"/>
    <n v="100.01614035087719"/>
    <n v="1425"/>
    <s v="AU"/>
    <s v="AUD"/>
    <x v="2"/>
    <x v="2"/>
    <n v="1384668000"/>
    <s v="Nov"/>
    <x v="0"/>
    <x v="2"/>
    <n v="1384840800"/>
    <x v="2"/>
    <x v="2"/>
    <s v="Nov"/>
    <b v="0"/>
    <b v="0"/>
    <x v="2"/>
    <x v="2"/>
    <x v="2"/>
  </r>
  <r>
    <n v="3"/>
    <s v="Mcdonald, Gonzalez and Ross"/>
    <s v="Vision-oriented fresh-thinking conglomeration"/>
    <n v="4200"/>
    <x v="3"/>
    <x v="0"/>
    <n v="0.58976190476190471"/>
    <x v="3"/>
    <n v="103.20833333333333"/>
    <n v="24"/>
    <s v="US"/>
    <s v="USD"/>
    <x v="3"/>
    <x v="3"/>
    <n v="1565499600"/>
    <s v="Aug"/>
    <x v="1"/>
    <x v="3"/>
    <n v="1568955600"/>
    <x v="3"/>
    <x v="3"/>
    <s v="Sep"/>
    <b v="0"/>
    <b v="0"/>
    <x v="1"/>
    <x v="1"/>
    <x v="1"/>
  </r>
  <r>
    <n v="4"/>
    <s v="Larson-Little"/>
    <s v="Proactive foreground core"/>
    <n v="7600"/>
    <x v="4"/>
    <x v="0"/>
    <n v="0.69276315789473686"/>
    <x v="4"/>
    <n v="99.339622641509436"/>
    <n v="53"/>
    <s v="US"/>
    <s v="USD"/>
    <x v="4"/>
    <x v="4"/>
    <n v="1547964000"/>
    <s v="Jan"/>
    <x v="2"/>
    <x v="4"/>
    <n v="1548309600"/>
    <x v="4"/>
    <x v="4"/>
    <s v="Jan"/>
    <b v="0"/>
    <b v="0"/>
    <x v="3"/>
    <x v="3"/>
    <x v="3"/>
  </r>
  <r>
    <n v="5"/>
    <s v="Harris Group"/>
    <s v="Open-source optimizing database"/>
    <n v="7600"/>
    <x v="5"/>
    <x v="1"/>
    <n v="1.7361842105263159"/>
    <x v="5"/>
    <n v="75.833333333333329"/>
    <n v="174"/>
    <s v="DK"/>
    <s v="DKK"/>
    <x v="5"/>
    <x v="5"/>
    <n v="1346130000"/>
    <s v="Aug"/>
    <x v="1"/>
    <x v="5"/>
    <n v="1347080400"/>
    <x v="5"/>
    <x v="3"/>
    <s v="Sep"/>
    <b v="0"/>
    <b v="0"/>
    <x v="3"/>
    <x v="3"/>
    <x v="3"/>
  </r>
  <r>
    <n v="6"/>
    <s v="Ortiz, Coleman and Mitchell"/>
    <s v="Operative upward-trending algorithm"/>
    <n v="5200"/>
    <x v="6"/>
    <x v="0"/>
    <n v="0.20961538461538462"/>
    <x v="6"/>
    <n v="60.555555555555557"/>
    <n v="18"/>
    <s v="GB"/>
    <s v="GBP"/>
    <x v="6"/>
    <x v="6"/>
    <n v="1505278800"/>
    <s v="Sep"/>
    <x v="3"/>
    <x v="6"/>
    <n v="1505365200"/>
    <x v="6"/>
    <x v="3"/>
    <s v="Sep"/>
    <b v="0"/>
    <b v="0"/>
    <x v="4"/>
    <x v="4"/>
    <x v="4"/>
  </r>
  <r>
    <n v="7"/>
    <s v="Carter-Guzman"/>
    <s v="Centralized cohesive challenge"/>
    <n v="4500"/>
    <x v="7"/>
    <x v="1"/>
    <n v="3.2757777777777779"/>
    <x v="7"/>
    <n v="64.93832599118943"/>
    <n v="227"/>
    <s v="DK"/>
    <s v="DKK"/>
    <x v="7"/>
    <x v="7"/>
    <n v="1439442000"/>
    <s v="Aug"/>
    <x v="1"/>
    <x v="7"/>
    <n v="1439614800"/>
    <x v="7"/>
    <x v="1"/>
    <s v="Aug"/>
    <b v="0"/>
    <b v="0"/>
    <x v="3"/>
    <x v="3"/>
    <x v="3"/>
  </r>
  <r>
    <n v="8"/>
    <s v="Nunez-Richards"/>
    <s v="Exclusive attitude-oriented intranet"/>
    <n v="110100"/>
    <x v="8"/>
    <x v="2"/>
    <n v="0.19932788374205268"/>
    <x v="8"/>
    <n v="30.997175141242938"/>
    <n v="708"/>
    <s v="DK"/>
    <s v="DKK"/>
    <x v="8"/>
    <x v="8"/>
    <n v="1281330000"/>
    <s v="Aug"/>
    <x v="1"/>
    <x v="8"/>
    <n v="1281502800"/>
    <x v="8"/>
    <x v="1"/>
    <s v="Aug"/>
    <b v="0"/>
    <b v="0"/>
    <x v="3"/>
    <x v="3"/>
    <x v="3"/>
  </r>
  <r>
    <n v="9"/>
    <s v="Rangel, Holt and Jones"/>
    <s v="Open-source fresh-thinking model"/>
    <n v="6200"/>
    <x v="9"/>
    <x v="0"/>
    <n v="0.51741935483870971"/>
    <x v="9"/>
    <n v="72.909090909090907"/>
    <n v="44"/>
    <s v="US"/>
    <s v="USD"/>
    <x v="9"/>
    <x v="9"/>
    <n v="1379566800"/>
    <s v="Sep"/>
    <x v="3"/>
    <x v="9"/>
    <n v="1383804000"/>
    <x v="9"/>
    <x v="2"/>
    <s v="Nov"/>
    <b v="0"/>
    <b v="0"/>
    <x v="1"/>
    <x v="1"/>
    <x v="5"/>
  </r>
  <r>
    <n v="10"/>
    <s v="Green Ltd"/>
    <s v="Monitored empowering installation"/>
    <n v="5200"/>
    <x v="10"/>
    <x v="1"/>
    <n v="2.6611538461538462"/>
    <x v="10"/>
    <n v="62.9"/>
    <n v="220"/>
    <s v="US"/>
    <s v="USD"/>
    <x v="10"/>
    <x v="10"/>
    <n v="1281762000"/>
    <s v="Aug"/>
    <x v="1"/>
    <x v="10"/>
    <n v="1285909200"/>
    <x v="10"/>
    <x v="5"/>
    <s v="Oct"/>
    <b v="0"/>
    <b v="0"/>
    <x v="4"/>
    <x v="4"/>
    <x v="6"/>
  </r>
  <r>
    <n v="11"/>
    <s v="Perez, Johnson and Gardner"/>
    <s v="Grass-roots zero administration system engine"/>
    <n v="6300"/>
    <x v="11"/>
    <x v="0"/>
    <n v="0.48095238095238096"/>
    <x v="11"/>
    <n v="112.22222222222223"/>
    <n v="27"/>
    <s v="US"/>
    <s v="USD"/>
    <x v="11"/>
    <x v="11"/>
    <n v="1285045200"/>
    <s v="Sep"/>
    <x v="3"/>
    <x v="11"/>
    <n v="1285563600"/>
    <x v="11"/>
    <x v="3"/>
    <s v="Sep"/>
    <b v="0"/>
    <b v="1"/>
    <x v="3"/>
    <x v="3"/>
    <x v="3"/>
  </r>
  <r>
    <n v="12"/>
    <s v="Kim Ltd"/>
    <s v="Assimilated hybrid intranet"/>
    <n v="6300"/>
    <x v="12"/>
    <x v="0"/>
    <n v="0.89349206349206345"/>
    <x v="12"/>
    <n v="102.34545454545454"/>
    <n v="55"/>
    <s v="US"/>
    <s v="USD"/>
    <x v="12"/>
    <x v="12"/>
    <n v="1571720400"/>
    <s v="Oct"/>
    <x v="4"/>
    <x v="12"/>
    <n v="1572411600"/>
    <x v="12"/>
    <x v="5"/>
    <s v="Oct"/>
    <b v="0"/>
    <b v="0"/>
    <x v="4"/>
    <x v="4"/>
    <x v="6"/>
  </r>
  <r>
    <n v="13"/>
    <s v="Walker, Taylor and Coleman"/>
    <s v="Multi-tiered directional open architecture"/>
    <n v="4200"/>
    <x v="13"/>
    <x v="1"/>
    <n v="2.4511904761904764"/>
    <x v="13"/>
    <n v="105.05102040816327"/>
    <n v="98"/>
    <s v="US"/>
    <s v="USD"/>
    <x v="13"/>
    <x v="13"/>
    <n v="1465621200"/>
    <s v="Jun"/>
    <x v="5"/>
    <x v="13"/>
    <n v="1466658000"/>
    <x v="13"/>
    <x v="6"/>
    <s v="Jun"/>
    <b v="0"/>
    <b v="0"/>
    <x v="1"/>
    <x v="1"/>
    <x v="7"/>
  </r>
  <r>
    <n v="14"/>
    <s v="Rodriguez, Rose and Stewart"/>
    <s v="Cloned directional synergy"/>
    <n v="28200"/>
    <x v="14"/>
    <x v="0"/>
    <n v="0.66769503546099296"/>
    <x v="14"/>
    <n v="94.144999999999996"/>
    <n v="200"/>
    <s v="US"/>
    <s v="USD"/>
    <x v="14"/>
    <x v="14"/>
    <n v="1331013600"/>
    <s v="Mar"/>
    <x v="6"/>
    <x v="14"/>
    <n v="1333342800"/>
    <x v="14"/>
    <x v="7"/>
    <s v="Apr"/>
    <b v="0"/>
    <b v="0"/>
    <x v="1"/>
    <x v="1"/>
    <x v="7"/>
  </r>
  <r>
    <n v="15"/>
    <s v="Wright, Hunt and Rowe"/>
    <s v="Extended eco-centric pricing structure"/>
    <n v="81200"/>
    <x v="15"/>
    <x v="0"/>
    <n v="0.47307881773399013"/>
    <x v="15"/>
    <n v="84.986725663716811"/>
    <n v="452"/>
    <s v="US"/>
    <s v="USD"/>
    <x v="15"/>
    <x v="15"/>
    <n v="1575957600"/>
    <s v="Dec"/>
    <x v="7"/>
    <x v="15"/>
    <n v="1576303200"/>
    <x v="15"/>
    <x v="0"/>
    <s v="Dec"/>
    <b v="0"/>
    <b v="0"/>
    <x v="2"/>
    <x v="2"/>
    <x v="8"/>
  </r>
  <r>
    <n v="16"/>
    <s v="Hines Inc"/>
    <s v="Cross-platform systemic adapter"/>
    <n v="1700"/>
    <x v="16"/>
    <x v="1"/>
    <n v="6.4947058823529416"/>
    <x v="16"/>
    <n v="110.41"/>
    <n v="100"/>
    <s v="US"/>
    <s v="USD"/>
    <x v="16"/>
    <x v="16"/>
    <n v="1390370400"/>
    <s v="Jan"/>
    <x v="2"/>
    <x v="16"/>
    <n v="1392271200"/>
    <x v="16"/>
    <x v="8"/>
    <s v="Feb"/>
    <b v="0"/>
    <b v="0"/>
    <x v="5"/>
    <x v="5"/>
    <x v="9"/>
  </r>
  <r>
    <n v="17"/>
    <s v="Cochran-Nguyen"/>
    <s v="Seamless 4thgeneration methodology"/>
    <n v="84600"/>
    <x v="17"/>
    <x v="1"/>
    <n v="1.5939125295508274"/>
    <x v="17"/>
    <n v="107.96236989591674"/>
    <n v="1249"/>
    <s v="US"/>
    <s v="USD"/>
    <x v="17"/>
    <x v="17"/>
    <n v="1294812000"/>
    <s v="Jan"/>
    <x v="2"/>
    <x v="17"/>
    <n v="1294898400"/>
    <x v="17"/>
    <x v="4"/>
    <s v="Jan"/>
    <b v="0"/>
    <b v="0"/>
    <x v="4"/>
    <x v="4"/>
    <x v="10"/>
  </r>
  <r>
    <n v="18"/>
    <s v="Johnson-Gould"/>
    <s v="Exclusive needs-based adapter"/>
    <n v="9100"/>
    <x v="18"/>
    <x v="3"/>
    <n v="0.66912087912087914"/>
    <x v="18"/>
    <n v="45.103703703703701"/>
    <n v="135"/>
    <s v="US"/>
    <s v="USD"/>
    <x v="18"/>
    <x v="18"/>
    <n v="1536382800"/>
    <s v="Sep"/>
    <x v="3"/>
    <x v="18"/>
    <n v="1537074000"/>
    <x v="18"/>
    <x v="3"/>
    <s v="Sep"/>
    <b v="0"/>
    <b v="0"/>
    <x v="3"/>
    <x v="3"/>
    <x v="3"/>
  </r>
  <r>
    <n v="19"/>
    <s v="Perez-Hess"/>
    <s v="Down-sized cohesive archive"/>
    <n v="62500"/>
    <x v="19"/>
    <x v="0"/>
    <n v="0.48529600000000001"/>
    <x v="19"/>
    <n v="45.001483679525222"/>
    <n v="674"/>
    <s v="US"/>
    <s v="USD"/>
    <x v="19"/>
    <x v="19"/>
    <n v="1551679200"/>
    <s v="Mar"/>
    <x v="6"/>
    <x v="19"/>
    <n v="1553490000"/>
    <x v="19"/>
    <x v="9"/>
    <s v="Mar"/>
    <b v="0"/>
    <b v="1"/>
    <x v="3"/>
    <x v="3"/>
    <x v="3"/>
  </r>
  <r>
    <n v="20"/>
    <s v="Reeves, Thompson and Richardson"/>
    <s v="Proactive composite alliance"/>
    <n v="131800"/>
    <x v="20"/>
    <x v="1"/>
    <n v="1.1224279210925645"/>
    <x v="20"/>
    <n v="105.97134670487107"/>
    <n v="1396"/>
    <s v="US"/>
    <s v="USD"/>
    <x v="20"/>
    <x v="20"/>
    <n v="1406523600"/>
    <s v="Jul"/>
    <x v="8"/>
    <x v="20"/>
    <n v="1406523600"/>
    <x v="20"/>
    <x v="10"/>
    <s v="Jul"/>
    <b v="0"/>
    <b v="0"/>
    <x v="4"/>
    <x v="4"/>
    <x v="6"/>
  </r>
  <r>
    <n v="21"/>
    <s v="Simmons-Reynolds"/>
    <s v="Re-engineered intangible definition"/>
    <n v="94000"/>
    <x v="21"/>
    <x v="0"/>
    <n v="0.40992553191489361"/>
    <x v="21"/>
    <n v="69.055555555555557"/>
    <n v="558"/>
    <s v="US"/>
    <s v="USD"/>
    <x v="21"/>
    <x v="21"/>
    <n v="1313384400"/>
    <s v="Aug"/>
    <x v="1"/>
    <x v="21"/>
    <n v="1316322000"/>
    <x v="21"/>
    <x v="3"/>
    <s v="Sep"/>
    <b v="0"/>
    <b v="0"/>
    <x v="3"/>
    <x v="3"/>
    <x v="3"/>
  </r>
  <r>
    <n v="22"/>
    <s v="Collier Inc"/>
    <s v="Enhanced dynamic definition"/>
    <n v="59100"/>
    <x v="22"/>
    <x v="1"/>
    <n v="1.2807106598984772"/>
    <x v="22"/>
    <n v="85.044943820224717"/>
    <n v="890"/>
    <s v="US"/>
    <s v="USD"/>
    <x v="22"/>
    <x v="22"/>
    <n v="1522731600"/>
    <s v="Apr"/>
    <x v="9"/>
    <x v="22"/>
    <n v="1524027600"/>
    <x v="22"/>
    <x v="7"/>
    <s v="Apr"/>
    <b v="0"/>
    <b v="0"/>
    <x v="3"/>
    <x v="3"/>
    <x v="3"/>
  </r>
  <r>
    <n v="23"/>
    <s v="Gray-Jenkins"/>
    <s v="Devolved next generation adapter"/>
    <n v="4500"/>
    <x v="23"/>
    <x v="1"/>
    <n v="3.3204444444444445"/>
    <x v="23"/>
    <n v="105.22535211267606"/>
    <n v="142"/>
    <s v="GB"/>
    <s v="GBP"/>
    <x v="23"/>
    <x v="23"/>
    <n v="1550124000"/>
    <s v="Feb"/>
    <x v="10"/>
    <x v="23"/>
    <n v="1554699600"/>
    <x v="23"/>
    <x v="7"/>
    <s v="Apr"/>
    <b v="0"/>
    <b v="0"/>
    <x v="4"/>
    <x v="4"/>
    <x v="4"/>
  </r>
  <r>
    <n v="24"/>
    <s v="Scott, Wilson and Martin"/>
    <s v="Cross-platform intermediate frame"/>
    <n v="92400"/>
    <x v="24"/>
    <x v="1"/>
    <n v="1.1283225108225108"/>
    <x v="24"/>
    <n v="39.003741114852225"/>
    <n v="2673"/>
    <s v="US"/>
    <s v="USD"/>
    <x v="24"/>
    <x v="24"/>
    <n v="1403326800"/>
    <s v="Jun"/>
    <x v="5"/>
    <x v="24"/>
    <n v="1403499600"/>
    <x v="24"/>
    <x v="6"/>
    <s v="Jun"/>
    <b v="0"/>
    <b v="0"/>
    <x v="2"/>
    <x v="2"/>
    <x v="8"/>
  </r>
  <r>
    <n v="25"/>
    <s v="Caldwell, Velazquez and Wilson"/>
    <s v="Monitored impactful analyzer"/>
    <n v="5500"/>
    <x v="25"/>
    <x v="1"/>
    <n v="2.1643636363636363"/>
    <x v="25"/>
    <n v="73.030674846625772"/>
    <n v="163"/>
    <s v="US"/>
    <s v="USD"/>
    <x v="25"/>
    <x v="25"/>
    <n v="1305694800"/>
    <s v="May"/>
    <x v="11"/>
    <x v="25"/>
    <n v="1307422800"/>
    <x v="25"/>
    <x v="6"/>
    <s v="Jun"/>
    <b v="0"/>
    <b v="1"/>
    <x v="6"/>
    <x v="6"/>
    <x v="11"/>
  </r>
  <r>
    <n v="26"/>
    <s v="Spencer-Bates"/>
    <s v="Optional responsive customer loyalty"/>
    <n v="107500"/>
    <x v="26"/>
    <x v="3"/>
    <n v="0.4819906976744186"/>
    <x v="26"/>
    <n v="35.009459459459457"/>
    <n v="1480"/>
    <s v="US"/>
    <s v="USD"/>
    <x v="26"/>
    <x v="26"/>
    <n v="1533013200"/>
    <s v="Jul"/>
    <x v="8"/>
    <x v="26"/>
    <n v="1535346000"/>
    <x v="26"/>
    <x v="1"/>
    <s v="Aug"/>
    <b v="0"/>
    <b v="0"/>
    <x v="3"/>
    <x v="3"/>
    <x v="3"/>
  </r>
  <r>
    <n v="27"/>
    <s v="Best, Carr and Williams"/>
    <s v="Diverse transitional migration"/>
    <n v="2000"/>
    <x v="27"/>
    <x v="0"/>
    <n v="0.79949999999999999"/>
    <x v="27"/>
    <n v="106.6"/>
    <n v="15"/>
    <s v="US"/>
    <s v="USD"/>
    <x v="27"/>
    <x v="27"/>
    <n v="1443848400"/>
    <s v="Oct"/>
    <x v="4"/>
    <x v="27"/>
    <n v="1444539600"/>
    <x v="27"/>
    <x v="5"/>
    <s v="Oct"/>
    <b v="0"/>
    <b v="0"/>
    <x v="1"/>
    <x v="1"/>
    <x v="1"/>
  </r>
  <r>
    <n v="28"/>
    <s v="Campbell, Brown and Powell"/>
    <s v="Synchronized global task-force"/>
    <n v="130800"/>
    <x v="28"/>
    <x v="1"/>
    <n v="1.0522553516819573"/>
    <x v="28"/>
    <n v="61.997747747747745"/>
    <n v="2220"/>
    <s v="US"/>
    <s v="USD"/>
    <x v="28"/>
    <x v="28"/>
    <n v="1265695200"/>
    <s v="Feb"/>
    <x v="10"/>
    <x v="28"/>
    <n v="1267682400"/>
    <x v="28"/>
    <x v="9"/>
    <s v="Mar"/>
    <b v="0"/>
    <b v="1"/>
    <x v="3"/>
    <x v="3"/>
    <x v="3"/>
  </r>
  <r>
    <n v="29"/>
    <s v="Johnson, Parker and Haynes"/>
    <s v="Focused 6thgeneration forecast"/>
    <n v="45900"/>
    <x v="29"/>
    <x v="1"/>
    <n v="3.2889978213507627"/>
    <x v="29"/>
    <n v="94.000622665006233"/>
    <n v="1606"/>
    <s v="CH"/>
    <s v="CHF"/>
    <x v="29"/>
    <x v="29"/>
    <n v="1532062800"/>
    <s v="Jul"/>
    <x v="8"/>
    <x v="29"/>
    <n v="1535518800"/>
    <x v="29"/>
    <x v="1"/>
    <s v="Aug"/>
    <b v="0"/>
    <b v="0"/>
    <x v="4"/>
    <x v="4"/>
    <x v="12"/>
  </r>
  <r>
    <n v="30"/>
    <s v="Clark-Cooke"/>
    <s v="Down-sized analyzing challenge"/>
    <n v="9000"/>
    <x v="30"/>
    <x v="1"/>
    <n v="1.606111111111111"/>
    <x v="30"/>
    <n v="112.05426356589147"/>
    <n v="129"/>
    <s v="US"/>
    <s v="USD"/>
    <x v="30"/>
    <x v="30"/>
    <n v="1558674000"/>
    <s v="May"/>
    <x v="11"/>
    <x v="30"/>
    <n v="1559106000"/>
    <x v="30"/>
    <x v="11"/>
    <s v="May"/>
    <b v="0"/>
    <b v="0"/>
    <x v="4"/>
    <x v="4"/>
    <x v="10"/>
  </r>
  <r>
    <n v="31"/>
    <s v="Schroeder Ltd"/>
    <s v="Progressive needs-based focus group"/>
    <n v="3500"/>
    <x v="31"/>
    <x v="1"/>
    <n v="3.1"/>
    <x v="31"/>
    <n v="48.008849557522126"/>
    <n v="226"/>
    <s v="GB"/>
    <s v="GBP"/>
    <x v="31"/>
    <x v="31"/>
    <n v="1451973600"/>
    <s v="Jan"/>
    <x v="2"/>
    <x v="31"/>
    <n v="1454392800"/>
    <x v="31"/>
    <x v="8"/>
    <s v="Feb"/>
    <b v="0"/>
    <b v="0"/>
    <x v="6"/>
    <x v="6"/>
    <x v="11"/>
  </r>
  <r>
    <n v="32"/>
    <s v="Jackson PLC"/>
    <s v="Ergonomic 6thgeneration success"/>
    <n v="101000"/>
    <x v="32"/>
    <x v="0"/>
    <n v="0.86807920792079207"/>
    <x v="32"/>
    <n v="38.004334633723452"/>
    <n v="2307"/>
    <s v="IT"/>
    <s v="EUR"/>
    <x v="32"/>
    <x v="32"/>
    <n v="1515564000"/>
    <s v="Jan"/>
    <x v="2"/>
    <x v="32"/>
    <n v="1517896800"/>
    <x v="32"/>
    <x v="8"/>
    <s v="Feb"/>
    <b v="0"/>
    <b v="0"/>
    <x v="4"/>
    <x v="4"/>
    <x v="4"/>
  </r>
  <r>
    <n v="33"/>
    <s v="Blair, Collins and Carter"/>
    <s v="Exclusive interactive approach"/>
    <n v="50200"/>
    <x v="33"/>
    <x v="1"/>
    <n v="3.7782071713147412"/>
    <x v="33"/>
    <n v="35.000184535892231"/>
    <n v="5419"/>
    <s v="US"/>
    <s v="USD"/>
    <x v="33"/>
    <x v="33"/>
    <n v="1412485200"/>
    <s v="Oct"/>
    <x v="4"/>
    <x v="33"/>
    <n v="1415685600"/>
    <x v="33"/>
    <x v="2"/>
    <s v="Nov"/>
    <b v="0"/>
    <b v="0"/>
    <x v="3"/>
    <x v="3"/>
    <x v="3"/>
  </r>
  <r>
    <n v="34"/>
    <s v="Maldonado and Sons"/>
    <s v="Reverse-engineered asynchronous archive"/>
    <n v="9300"/>
    <x v="34"/>
    <x v="1"/>
    <n v="1.5080645161290323"/>
    <x v="34"/>
    <n v="85"/>
    <n v="165"/>
    <s v="US"/>
    <s v="USD"/>
    <x v="34"/>
    <x v="34"/>
    <n v="1490245200"/>
    <s v="Mar"/>
    <x v="6"/>
    <x v="34"/>
    <n v="1490677200"/>
    <x v="34"/>
    <x v="9"/>
    <s v="Mar"/>
    <b v="0"/>
    <b v="0"/>
    <x v="4"/>
    <x v="4"/>
    <x v="4"/>
  </r>
  <r>
    <n v="35"/>
    <s v="Mitchell and Sons"/>
    <s v="Synergized intangible challenge"/>
    <n v="125500"/>
    <x v="35"/>
    <x v="1"/>
    <n v="1.5030119521912351"/>
    <x v="35"/>
    <n v="95.993893129770996"/>
    <n v="1965"/>
    <s v="DK"/>
    <s v="DKK"/>
    <x v="35"/>
    <x v="35"/>
    <n v="1547877600"/>
    <s v="Jan"/>
    <x v="2"/>
    <x v="35"/>
    <n v="1551506400"/>
    <x v="35"/>
    <x v="9"/>
    <s v="Mar"/>
    <b v="0"/>
    <b v="1"/>
    <x v="4"/>
    <x v="4"/>
    <x v="6"/>
  </r>
  <r>
    <n v="36"/>
    <s v="Jackson-Lewis"/>
    <s v="Monitored multi-state encryption"/>
    <n v="700"/>
    <x v="36"/>
    <x v="1"/>
    <n v="1.572857142857143"/>
    <x v="36"/>
    <n v="68.8125"/>
    <n v="16"/>
    <s v="US"/>
    <s v="USD"/>
    <x v="36"/>
    <x v="36"/>
    <n v="1298700000"/>
    <s v="Feb"/>
    <x v="10"/>
    <x v="36"/>
    <n v="1300856400"/>
    <x v="36"/>
    <x v="9"/>
    <s v="Mar"/>
    <b v="0"/>
    <b v="0"/>
    <x v="3"/>
    <x v="3"/>
    <x v="3"/>
  </r>
  <r>
    <n v="37"/>
    <s v="Black, Armstrong and Anderson"/>
    <s v="Profound attitude-oriented functionalities"/>
    <n v="8100"/>
    <x v="37"/>
    <x v="1"/>
    <n v="1.3998765432098765"/>
    <x v="37"/>
    <n v="105.97196261682242"/>
    <n v="107"/>
    <s v="US"/>
    <s v="USD"/>
    <x v="37"/>
    <x v="37"/>
    <n v="1570338000"/>
    <s v="Oct"/>
    <x v="4"/>
    <x v="37"/>
    <n v="1573192800"/>
    <x v="37"/>
    <x v="2"/>
    <s v="Nov"/>
    <b v="0"/>
    <b v="1"/>
    <x v="5"/>
    <x v="5"/>
    <x v="13"/>
  </r>
  <r>
    <n v="38"/>
    <s v="Maldonado-Gonzalez"/>
    <s v="Digitized client-driven database"/>
    <n v="3100"/>
    <x v="38"/>
    <x v="1"/>
    <n v="3.2532258064516131"/>
    <x v="38"/>
    <n v="75.261194029850742"/>
    <n v="134"/>
    <s v="US"/>
    <s v="USD"/>
    <x v="38"/>
    <x v="38"/>
    <n v="1287378000"/>
    <s v="Oct"/>
    <x v="4"/>
    <x v="38"/>
    <n v="1287810000"/>
    <x v="38"/>
    <x v="5"/>
    <s v="Oct"/>
    <b v="0"/>
    <b v="0"/>
    <x v="7"/>
    <x v="7"/>
    <x v="14"/>
  </r>
  <r>
    <n v="39"/>
    <s v="Kim-Rice"/>
    <s v="Organized bi-directional function"/>
    <n v="9900"/>
    <x v="39"/>
    <x v="0"/>
    <n v="0.50777777777777777"/>
    <x v="39"/>
    <n v="57.125"/>
    <n v="88"/>
    <s v="DK"/>
    <s v="DKK"/>
    <x v="39"/>
    <x v="39"/>
    <n v="1361772000"/>
    <s v="Feb"/>
    <x v="10"/>
    <x v="39"/>
    <n v="1362978000"/>
    <x v="39"/>
    <x v="9"/>
    <s v="Mar"/>
    <b v="0"/>
    <b v="0"/>
    <x v="3"/>
    <x v="3"/>
    <x v="3"/>
  </r>
  <r>
    <n v="40"/>
    <s v="Garcia, Garcia and Lopez"/>
    <s v="Reduced stable middleware"/>
    <n v="8800"/>
    <x v="40"/>
    <x v="1"/>
    <n v="1.6906818181818182"/>
    <x v="40"/>
    <n v="75.141414141414145"/>
    <n v="198"/>
    <s v="US"/>
    <s v="USD"/>
    <x v="40"/>
    <x v="40"/>
    <n v="1275714000"/>
    <s v="Jun"/>
    <x v="5"/>
    <x v="40"/>
    <n v="1277355600"/>
    <x v="40"/>
    <x v="6"/>
    <s v="Jun"/>
    <b v="0"/>
    <b v="1"/>
    <x v="2"/>
    <x v="2"/>
    <x v="8"/>
  </r>
  <r>
    <n v="41"/>
    <s v="Watts Group"/>
    <s v="Universal 5thgeneration neural-net"/>
    <n v="5600"/>
    <x v="41"/>
    <x v="1"/>
    <n v="2.1292857142857144"/>
    <x v="41"/>
    <n v="107.42342342342343"/>
    <n v="111"/>
    <s v="IT"/>
    <s v="EUR"/>
    <x v="41"/>
    <x v="41"/>
    <n v="1346734800"/>
    <s v="Sep"/>
    <x v="3"/>
    <x v="41"/>
    <n v="1348981200"/>
    <x v="41"/>
    <x v="3"/>
    <s v="Sep"/>
    <b v="0"/>
    <b v="1"/>
    <x v="1"/>
    <x v="1"/>
    <x v="1"/>
  </r>
  <r>
    <n v="42"/>
    <s v="Werner-Bryant"/>
    <s v="Virtual uniform frame"/>
    <n v="1800"/>
    <x v="42"/>
    <x v="1"/>
    <n v="4.4394444444444447"/>
    <x v="42"/>
    <n v="35.995495495495497"/>
    <n v="222"/>
    <s v="US"/>
    <s v="USD"/>
    <x v="42"/>
    <x v="42"/>
    <n v="1309755600"/>
    <s v="Jul"/>
    <x v="8"/>
    <x v="42"/>
    <n v="1310533200"/>
    <x v="42"/>
    <x v="10"/>
    <s v="Jul"/>
    <b v="0"/>
    <b v="0"/>
    <x v="0"/>
    <x v="0"/>
    <x v="0"/>
  </r>
  <r>
    <n v="43"/>
    <s v="Schmitt-Mendoza"/>
    <s v="Profound explicit paradigm"/>
    <n v="90200"/>
    <x v="43"/>
    <x v="1"/>
    <n v="1.859390243902439"/>
    <x v="43"/>
    <n v="26.998873148744366"/>
    <n v="6212"/>
    <s v="US"/>
    <s v="USD"/>
    <x v="43"/>
    <x v="43"/>
    <n v="1406178000"/>
    <s v="Jul"/>
    <x v="8"/>
    <x v="43"/>
    <n v="1407560400"/>
    <x v="43"/>
    <x v="1"/>
    <s v="Aug"/>
    <b v="0"/>
    <b v="0"/>
    <x v="5"/>
    <x v="5"/>
    <x v="15"/>
  </r>
  <r>
    <n v="44"/>
    <s v="Reid-Mccullough"/>
    <s v="Visionary real-time groupware"/>
    <n v="1600"/>
    <x v="44"/>
    <x v="1"/>
    <n v="6.5881249999999998"/>
    <x v="44"/>
    <n v="107.56122448979592"/>
    <n v="98"/>
    <s v="DK"/>
    <s v="DKK"/>
    <x v="44"/>
    <x v="44"/>
    <n v="1552798800"/>
    <s v="Mar"/>
    <x v="6"/>
    <x v="44"/>
    <n v="1552885200"/>
    <x v="44"/>
    <x v="9"/>
    <s v="Mar"/>
    <b v="0"/>
    <b v="0"/>
    <x v="5"/>
    <x v="5"/>
    <x v="13"/>
  </r>
  <r>
    <n v="45"/>
    <s v="Woods-Clark"/>
    <s v="Networked tertiary Graphical User Interface"/>
    <n v="9500"/>
    <x v="45"/>
    <x v="0"/>
    <n v="0.4768421052631579"/>
    <x v="45"/>
    <n v="94.375"/>
    <n v="48"/>
    <s v="US"/>
    <s v="USD"/>
    <x v="45"/>
    <x v="45"/>
    <n v="1478062800"/>
    <s v="Nov"/>
    <x v="0"/>
    <x v="45"/>
    <n v="1479362400"/>
    <x v="45"/>
    <x v="2"/>
    <s v="Nov"/>
    <b v="0"/>
    <b v="1"/>
    <x v="3"/>
    <x v="3"/>
    <x v="3"/>
  </r>
  <r>
    <n v="46"/>
    <s v="Vaughn, Hunt and Caldwell"/>
    <s v="Virtual grid-enabled task-force"/>
    <n v="3700"/>
    <x v="46"/>
    <x v="1"/>
    <n v="1.1478378378378378"/>
    <x v="46"/>
    <n v="46.163043478260867"/>
    <n v="92"/>
    <s v="US"/>
    <s v="USD"/>
    <x v="46"/>
    <x v="46"/>
    <n v="1278565200"/>
    <s v="Jul"/>
    <x v="8"/>
    <x v="46"/>
    <n v="1280552400"/>
    <x v="46"/>
    <x v="10"/>
    <s v="Jul"/>
    <b v="0"/>
    <b v="0"/>
    <x v="1"/>
    <x v="1"/>
    <x v="1"/>
  </r>
  <r>
    <n v="47"/>
    <s v="Bennett and Sons"/>
    <s v="Function-based multi-state software"/>
    <n v="1500"/>
    <x v="47"/>
    <x v="1"/>
    <n v="4.7526666666666664"/>
    <x v="47"/>
    <n v="47.845637583892618"/>
    <n v="149"/>
    <s v="US"/>
    <s v="USD"/>
    <x v="47"/>
    <x v="47"/>
    <n v="1396069200"/>
    <s v="Mar"/>
    <x v="6"/>
    <x v="47"/>
    <n v="1398661200"/>
    <x v="47"/>
    <x v="7"/>
    <s v="Apr"/>
    <b v="0"/>
    <b v="0"/>
    <x v="3"/>
    <x v="3"/>
    <x v="3"/>
  </r>
  <r>
    <n v="48"/>
    <s v="Lamb Inc"/>
    <s v="Optimized leadingedge concept"/>
    <n v="33300"/>
    <x v="48"/>
    <x v="1"/>
    <n v="3.86972972972973"/>
    <x v="48"/>
    <n v="53.007815713698065"/>
    <n v="2431"/>
    <s v="US"/>
    <s v="USD"/>
    <x v="48"/>
    <x v="48"/>
    <n v="1435208400"/>
    <s v="Jun"/>
    <x v="5"/>
    <x v="48"/>
    <n v="1436245200"/>
    <x v="48"/>
    <x v="10"/>
    <s v="Jul"/>
    <b v="0"/>
    <b v="0"/>
    <x v="3"/>
    <x v="3"/>
    <x v="3"/>
  </r>
  <r>
    <n v="49"/>
    <s v="Casey-Kelly"/>
    <s v="Sharable holistic interface"/>
    <n v="7200"/>
    <x v="49"/>
    <x v="1"/>
    <n v="1.89625"/>
    <x v="49"/>
    <n v="45.059405940594061"/>
    <n v="303"/>
    <s v="US"/>
    <s v="USD"/>
    <x v="49"/>
    <x v="49"/>
    <n v="1571547600"/>
    <s v="Oct"/>
    <x v="4"/>
    <x v="49"/>
    <n v="1575439200"/>
    <x v="49"/>
    <x v="0"/>
    <s v="Dec"/>
    <b v="0"/>
    <b v="0"/>
    <x v="1"/>
    <x v="1"/>
    <x v="1"/>
  </r>
  <r>
    <n v="50"/>
    <s v="Jones, Taylor and Moore"/>
    <s v="Down-sized system-worthy secured line"/>
    <n v="100"/>
    <x v="50"/>
    <x v="0"/>
    <n v="0.02"/>
    <x v="50"/>
    <n v="2"/>
    <n v="1"/>
    <s v="IT"/>
    <s v="EUR"/>
    <x v="50"/>
    <x v="50"/>
    <n v="1375333200"/>
    <s v="Aug"/>
    <x v="1"/>
    <x v="50"/>
    <n v="1377752400"/>
    <x v="50"/>
    <x v="1"/>
    <s v="Aug"/>
    <b v="0"/>
    <b v="0"/>
    <x v="1"/>
    <x v="1"/>
    <x v="16"/>
  </r>
  <r>
    <n v="51"/>
    <s v="Bradshaw, Gill and Donovan"/>
    <s v="Inverse secondary infrastructure"/>
    <n v="158100"/>
    <x v="51"/>
    <x v="0"/>
    <n v="0.91867805186590767"/>
    <x v="51"/>
    <n v="99.006816632583508"/>
    <n v="1467"/>
    <s v="GB"/>
    <s v="GBP"/>
    <x v="51"/>
    <x v="51"/>
    <n v="1332824400"/>
    <s v="Mar"/>
    <x v="6"/>
    <x v="51"/>
    <n v="1334206800"/>
    <x v="51"/>
    <x v="7"/>
    <s v="Apr"/>
    <b v="0"/>
    <b v="1"/>
    <x v="2"/>
    <x v="2"/>
    <x v="8"/>
  </r>
  <r>
    <n v="52"/>
    <s v="Hernandez, Rodriguez and Clark"/>
    <s v="Organic foreground leverage"/>
    <n v="7200"/>
    <x v="52"/>
    <x v="0"/>
    <n v="0.34152777777777776"/>
    <x v="52"/>
    <n v="32.786666666666669"/>
    <n v="75"/>
    <s v="US"/>
    <s v="USD"/>
    <x v="52"/>
    <x v="52"/>
    <n v="1284526800"/>
    <s v="Sep"/>
    <x v="3"/>
    <x v="52"/>
    <n v="1284872400"/>
    <x v="52"/>
    <x v="3"/>
    <s v="Sep"/>
    <b v="0"/>
    <b v="0"/>
    <x v="3"/>
    <x v="3"/>
    <x v="3"/>
  </r>
  <r>
    <n v="53"/>
    <s v="Smith-Jones"/>
    <s v="Reverse-engineered static concept"/>
    <n v="8800"/>
    <x v="53"/>
    <x v="1"/>
    <n v="1.4040909090909091"/>
    <x v="53"/>
    <n v="59.119617224880386"/>
    <n v="209"/>
    <s v="US"/>
    <s v="USD"/>
    <x v="53"/>
    <x v="53"/>
    <n v="1400562000"/>
    <s v="May"/>
    <x v="11"/>
    <x v="53"/>
    <n v="1403931600"/>
    <x v="53"/>
    <x v="6"/>
    <s v="Jun"/>
    <b v="0"/>
    <b v="0"/>
    <x v="4"/>
    <x v="4"/>
    <x v="6"/>
  </r>
  <r>
    <n v="54"/>
    <s v="Roy PLC"/>
    <s v="Multi-channeled neutral customer loyalty"/>
    <n v="6000"/>
    <x v="54"/>
    <x v="0"/>
    <n v="0.89866666666666661"/>
    <x v="54"/>
    <n v="44.93333333333333"/>
    <n v="120"/>
    <s v="US"/>
    <s v="USD"/>
    <x v="54"/>
    <x v="54"/>
    <n v="1520748000"/>
    <s v="Mar"/>
    <x v="6"/>
    <x v="54"/>
    <n v="1521262800"/>
    <x v="54"/>
    <x v="9"/>
    <s v="Mar"/>
    <b v="0"/>
    <b v="0"/>
    <x v="2"/>
    <x v="2"/>
    <x v="8"/>
  </r>
  <r>
    <n v="55"/>
    <s v="Wright, Brooks and Villarreal"/>
    <s v="Reverse-engineered bifurcated strategy"/>
    <n v="6600"/>
    <x v="55"/>
    <x v="1"/>
    <n v="1.7796969696969698"/>
    <x v="55"/>
    <n v="89.664122137404576"/>
    <n v="131"/>
    <s v="US"/>
    <s v="USD"/>
    <x v="55"/>
    <x v="55"/>
    <n v="1532926800"/>
    <s v="Jul"/>
    <x v="8"/>
    <x v="55"/>
    <n v="1533358800"/>
    <x v="55"/>
    <x v="1"/>
    <s v="Aug"/>
    <b v="0"/>
    <b v="0"/>
    <x v="1"/>
    <x v="1"/>
    <x v="17"/>
  </r>
  <r>
    <n v="56"/>
    <s v="Flores, Miller and Johnson"/>
    <s v="Horizontal context-sensitive knowledge user"/>
    <n v="8000"/>
    <x v="56"/>
    <x v="1"/>
    <n v="1.436625"/>
    <x v="56"/>
    <n v="70.079268292682926"/>
    <n v="164"/>
    <s v="US"/>
    <s v="USD"/>
    <x v="56"/>
    <x v="56"/>
    <n v="1420869600"/>
    <s v="Jan"/>
    <x v="2"/>
    <x v="56"/>
    <n v="1421474400"/>
    <x v="56"/>
    <x v="4"/>
    <s v="Jan"/>
    <b v="0"/>
    <b v="0"/>
    <x v="2"/>
    <x v="2"/>
    <x v="8"/>
  </r>
  <r>
    <n v="57"/>
    <s v="Bridges, Freeman and Kim"/>
    <s v="Cross-group multi-state task-force"/>
    <n v="2900"/>
    <x v="57"/>
    <x v="1"/>
    <n v="2.1527586206896552"/>
    <x v="57"/>
    <n v="31.059701492537314"/>
    <n v="201"/>
    <s v="US"/>
    <s v="USD"/>
    <x v="57"/>
    <x v="57"/>
    <n v="1504242000"/>
    <s v="Sep"/>
    <x v="3"/>
    <x v="57"/>
    <n v="1505278800"/>
    <x v="57"/>
    <x v="3"/>
    <s v="Sep"/>
    <b v="0"/>
    <b v="0"/>
    <x v="6"/>
    <x v="6"/>
    <x v="11"/>
  </r>
  <r>
    <n v="58"/>
    <s v="Anderson-Perez"/>
    <s v="Expanded 3rdgeneration strategy"/>
    <n v="2700"/>
    <x v="58"/>
    <x v="1"/>
    <n v="2.2711111111111113"/>
    <x v="58"/>
    <n v="29.061611374407583"/>
    <n v="211"/>
    <s v="US"/>
    <s v="USD"/>
    <x v="58"/>
    <x v="58"/>
    <n v="1442811600"/>
    <s v="Sep"/>
    <x v="3"/>
    <x v="58"/>
    <n v="1443934800"/>
    <x v="58"/>
    <x v="5"/>
    <s v="Oct"/>
    <b v="0"/>
    <b v="0"/>
    <x v="3"/>
    <x v="3"/>
    <x v="3"/>
  </r>
  <r>
    <n v="59"/>
    <s v="Wright, Fox and Marks"/>
    <s v="Assimilated real-time support"/>
    <n v="1400"/>
    <x v="59"/>
    <x v="1"/>
    <n v="2.7507142857142859"/>
    <x v="59"/>
    <n v="30.0859375"/>
    <n v="128"/>
    <s v="US"/>
    <s v="USD"/>
    <x v="59"/>
    <x v="59"/>
    <n v="1497243600"/>
    <s v="Jun"/>
    <x v="5"/>
    <x v="59"/>
    <n v="1498539600"/>
    <x v="59"/>
    <x v="6"/>
    <s v="Jun"/>
    <b v="0"/>
    <b v="1"/>
    <x v="3"/>
    <x v="3"/>
    <x v="3"/>
  </r>
  <r>
    <n v="60"/>
    <s v="Crawford-Peters"/>
    <s v="User-centric regional database"/>
    <n v="94200"/>
    <x v="60"/>
    <x v="1"/>
    <n v="1.4437048832271762"/>
    <x v="60"/>
    <n v="84.998125000000002"/>
    <n v="1600"/>
    <s v="CA"/>
    <s v="CAD"/>
    <x v="60"/>
    <x v="60"/>
    <n v="1342501200"/>
    <s v="Jul"/>
    <x v="8"/>
    <x v="60"/>
    <n v="1342760400"/>
    <x v="60"/>
    <x v="10"/>
    <s v="Jul"/>
    <b v="0"/>
    <b v="0"/>
    <x v="3"/>
    <x v="3"/>
    <x v="3"/>
  </r>
  <r>
    <n v="61"/>
    <s v="Romero-Hoffman"/>
    <s v="Open-source zero administration complexity"/>
    <n v="199200"/>
    <x v="61"/>
    <x v="0"/>
    <n v="0.92745983935742971"/>
    <x v="61"/>
    <n v="82.001775410563695"/>
    <n v="2253"/>
    <s v="CA"/>
    <s v="CAD"/>
    <x v="61"/>
    <x v="61"/>
    <n v="1298268000"/>
    <s v="Feb"/>
    <x v="10"/>
    <x v="61"/>
    <n v="1301720400"/>
    <x v="61"/>
    <x v="7"/>
    <s v="Apr"/>
    <b v="0"/>
    <b v="0"/>
    <x v="3"/>
    <x v="3"/>
    <x v="3"/>
  </r>
  <r>
    <n v="62"/>
    <s v="Sparks-West"/>
    <s v="Organized incremental standardization"/>
    <n v="2000"/>
    <x v="62"/>
    <x v="1"/>
    <n v="7.226"/>
    <x v="62"/>
    <n v="58.040160642570278"/>
    <n v="249"/>
    <s v="US"/>
    <s v="USD"/>
    <x v="62"/>
    <x v="62"/>
    <n v="1433480400"/>
    <s v="Jun"/>
    <x v="5"/>
    <x v="62"/>
    <n v="1433566800"/>
    <x v="62"/>
    <x v="6"/>
    <s v="Jun"/>
    <b v="0"/>
    <b v="0"/>
    <x v="2"/>
    <x v="2"/>
    <x v="2"/>
  </r>
  <r>
    <n v="63"/>
    <s v="Baker, Morgan and Brown"/>
    <s v="Assimilated didactic open system"/>
    <n v="4700"/>
    <x v="63"/>
    <x v="0"/>
    <n v="0.11851063829787234"/>
    <x v="63"/>
    <n v="111.4"/>
    <n v="5"/>
    <s v="US"/>
    <s v="USD"/>
    <x v="63"/>
    <x v="63"/>
    <n v="1493355600"/>
    <s v="Apr"/>
    <x v="9"/>
    <x v="63"/>
    <n v="1493874000"/>
    <x v="63"/>
    <x v="11"/>
    <s v="May"/>
    <b v="0"/>
    <b v="0"/>
    <x v="3"/>
    <x v="3"/>
    <x v="3"/>
  </r>
  <r>
    <n v="64"/>
    <s v="Mosley-Gilbert"/>
    <s v="Vision-oriented logistical intranet"/>
    <n v="2800"/>
    <x v="64"/>
    <x v="0"/>
    <n v="0.97642857142857142"/>
    <x v="64"/>
    <n v="71.94736842105263"/>
    <n v="38"/>
    <s v="US"/>
    <s v="USD"/>
    <x v="64"/>
    <x v="64"/>
    <n v="1530507600"/>
    <s v="Jul"/>
    <x v="8"/>
    <x v="64"/>
    <n v="1531803600"/>
    <x v="64"/>
    <x v="10"/>
    <s v="Jul"/>
    <b v="0"/>
    <b v="1"/>
    <x v="2"/>
    <x v="2"/>
    <x v="2"/>
  </r>
  <r>
    <n v="65"/>
    <s v="Berry-Boyer"/>
    <s v="Mandatory incremental projection"/>
    <n v="6100"/>
    <x v="65"/>
    <x v="1"/>
    <n v="2.3614754098360655"/>
    <x v="65"/>
    <n v="61.038135593220339"/>
    <n v="236"/>
    <s v="US"/>
    <s v="USD"/>
    <x v="65"/>
    <x v="65"/>
    <n v="1296108000"/>
    <s v="Jan"/>
    <x v="2"/>
    <x v="65"/>
    <n v="1296712800"/>
    <x v="65"/>
    <x v="8"/>
    <s v="Feb"/>
    <b v="0"/>
    <b v="0"/>
    <x v="3"/>
    <x v="3"/>
    <x v="3"/>
  </r>
  <r>
    <n v="66"/>
    <s v="Sanders-Allen"/>
    <s v="Grass-roots needs-based encryption"/>
    <n v="2900"/>
    <x v="66"/>
    <x v="0"/>
    <n v="0.45068965517241377"/>
    <x v="66"/>
    <n v="108.91666666666667"/>
    <n v="12"/>
    <s v="US"/>
    <s v="USD"/>
    <x v="66"/>
    <x v="66"/>
    <n v="1428469200"/>
    <s v="Apr"/>
    <x v="9"/>
    <x v="66"/>
    <n v="1428901200"/>
    <x v="66"/>
    <x v="7"/>
    <s v="Apr"/>
    <b v="0"/>
    <b v="1"/>
    <x v="3"/>
    <x v="3"/>
    <x v="3"/>
  </r>
  <r>
    <n v="67"/>
    <s v="Lopez Inc"/>
    <s v="Team-oriented 6thgeneration middleware"/>
    <n v="72600"/>
    <x v="67"/>
    <x v="1"/>
    <n v="1.6238567493112948"/>
    <x v="67"/>
    <n v="29.001722017220171"/>
    <n v="4065"/>
    <s v="GB"/>
    <s v="GBP"/>
    <x v="67"/>
    <x v="67"/>
    <n v="1264399200"/>
    <s v="Jan"/>
    <x v="2"/>
    <x v="67"/>
    <n v="1264831200"/>
    <x v="67"/>
    <x v="4"/>
    <s v="Jan"/>
    <b v="0"/>
    <b v="1"/>
    <x v="2"/>
    <x v="2"/>
    <x v="8"/>
  </r>
  <r>
    <n v="68"/>
    <s v="Moreno-Turner"/>
    <s v="Inverse multi-tasking installation"/>
    <n v="5700"/>
    <x v="68"/>
    <x v="1"/>
    <n v="2.5452631578947367"/>
    <x v="68"/>
    <n v="58.975609756097562"/>
    <n v="246"/>
    <s v="IT"/>
    <s v="EUR"/>
    <x v="68"/>
    <x v="68"/>
    <n v="1501131600"/>
    <s v="Jul"/>
    <x v="8"/>
    <x v="68"/>
    <n v="1505192400"/>
    <x v="68"/>
    <x v="3"/>
    <s v="Sep"/>
    <b v="0"/>
    <b v="1"/>
    <x v="3"/>
    <x v="3"/>
    <x v="3"/>
  </r>
  <r>
    <n v="69"/>
    <s v="Jones-Watson"/>
    <s v="Switchable disintermediate moderator"/>
    <n v="7900"/>
    <x v="69"/>
    <x v="3"/>
    <n v="0.24063291139240506"/>
    <x v="69"/>
    <n v="111.82352941176471"/>
    <n v="17"/>
    <s v="US"/>
    <s v="USD"/>
    <x v="69"/>
    <x v="69"/>
    <n v="1292738400"/>
    <s v="Dec"/>
    <x v="7"/>
    <x v="69"/>
    <n v="1295676000"/>
    <x v="69"/>
    <x v="4"/>
    <s v="Jan"/>
    <b v="0"/>
    <b v="0"/>
    <x v="3"/>
    <x v="3"/>
    <x v="3"/>
  </r>
  <r>
    <n v="70"/>
    <s v="Barker Inc"/>
    <s v="Re-engineered 24/7 task-force"/>
    <n v="128000"/>
    <x v="70"/>
    <x v="1"/>
    <n v="1.2374140625000001"/>
    <x v="70"/>
    <n v="63.995555555555555"/>
    <n v="2475"/>
    <s v="IT"/>
    <s v="EUR"/>
    <x v="70"/>
    <x v="70"/>
    <n v="1288674000"/>
    <s v="Nov"/>
    <x v="0"/>
    <x v="70"/>
    <n v="1292911200"/>
    <x v="70"/>
    <x v="0"/>
    <s v="Dec"/>
    <b v="0"/>
    <b v="1"/>
    <x v="3"/>
    <x v="3"/>
    <x v="3"/>
  </r>
  <r>
    <n v="71"/>
    <s v="Tate, Bass and House"/>
    <s v="Organic object-oriented budgetary management"/>
    <n v="6000"/>
    <x v="71"/>
    <x v="1"/>
    <n v="1.0806666666666667"/>
    <x v="71"/>
    <n v="85.315789473684205"/>
    <n v="76"/>
    <s v="US"/>
    <s v="USD"/>
    <x v="71"/>
    <x v="71"/>
    <n v="1575093600"/>
    <s v="Nov"/>
    <x v="0"/>
    <x v="49"/>
    <n v="1575439200"/>
    <x v="49"/>
    <x v="0"/>
    <s v="Dec"/>
    <b v="0"/>
    <b v="0"/>
    <x v="3"/>
    <x v="3"/>
    <x v="3"/>
  </r>
  <r>
    <n v="72"/>
    <s v="Hampton, Lewis and Ray"/>
    <s v="Seamless coherent parallelism"/>
    <n v="600"/>
    <x v="72"/>
    <x v="1"/>
    <n v="6.7033333333333331"/>
    <x v="72"/>
    <n v="74.481481481481481"/>
    <n v="54"/>
    <s v="US"/>
    <s v="USD"/>
    <x v="72"/>
    <x v="72"/>
    <n v="1435726800"/>
    <s v="Jul"/>
    <x v="8"/>
    <x v="71"/>
    <n v="1438837200"/>
    <x v="71"/>
    <x v="1"/>
    <s v="Aug"/>
    <b v="0"/>
    <b v="0"/>
    <x v="4"/>
    <x v="4"/>
    <x v="10"/>
  </r>
  <r>
    <n v="73"/>
    <s v="Collins-Goodman"/>
    <s v="Cross-platform even-keeled initiative"/>
    <n v="1400"/>
    <x v="73"/>
    <x v="1"/>
    <n v="6.609285714285714"/>
    <x v="73"/>
    <n v="105.14772727272727"/>
    <n v="88"/>
    <s v="US"/>
    <s v="USD"/>
    <x v="73"/>
    <x v="73"/>
    <n v="1480226400"/>
    <s v="Nov"/>
    <x v="0"/>
    <x v="72"/>
    <n v="1480485600"/>
    <x v="72"/>
    <x v="2"/>
    <s v="Nov"/>
    <b v="0"/>
    <b v="0"/>
    <x v="1"/>
    <x v="1"/>
    <x v="17"/>
  </r>
  <r>
    <n v="74"/>
    <s v="Davis-Michael"/>
    <s v="Progressive tertiary framework"/>
    <n v="3900"/>
    <x v="74"/>
    <x v="1"/>
    <n v="1.2246153846153847"/>
    <x v="74"/>
    <n v="56.188235294117646"/>
    <n v="85"/>
    <s v="GB"/>
    <s v="GBP"/>
    <x v="74"/>
    <x v="74"/>
    <n v="1459054800"/>
    <s v="Mar"/>
    <x v="6"/>
    <x v="73"/>
    <n v="1459141200"/>
    <x v="73"/>
    <x v="9"/>
    <s v="Mar"/>
    <b v="0"/>
    <b v="0"/>
    <x v="1"/>
    <x v="1"/>
    <x v="16"/>
  </r>
  <r>
    <n v="75"/>
    <s v="White, Torres and Bishop"/>
    <s v="Multi-layered dynamic protocol"/>
    <n v="9700"/>
    <x v="75"/>
    <x v="1"/>
    <n v="1.5057731958762886"/>
    <x v="75"/>
    <n v="85.917647058823533"/>
    <n v="170"/>
    <s v="US"/>
    <s v="USD"/>
    <x v="75"/>
    <x v="75"/>
    <n v="1531630800"/>
    <s v="Jul"/>
    <x v="8"/>
    <x v="74"/>
    <n v="1532322000"/>
    <x v="74"/>
    <x v="10"/>
    <s v="Jul"/>
    <b v="0"/>
    <b v="0"/>
    <x v="7"/>
    <x v="7"/>
    <x v="14"/>
  </r>
  <r>
    <n v="76"/>
    <s v="Martin, Conway and Larsen"/>
    <s v="Horizontal next generation function"/>
    <n v="122900"/>
    <x v="76"/>
    <x v="0"/>
    <n v="0.78106590724165992"/>
    <x v="76"/>
    <n v="57.00296912114014"/>
    <n v="1684"/>
    <s v="US"/>
    <s v="USD"/>
    <x v="76"/>
    <x v="76"/>
    <n v="1421992800"/>
    <s v="Jan"/>
    <x v="2"/>
    <x v="75"/>
    <n v="1426222800"/>
    <x v="75"/>
    <x v="9"/>
    <s v="Mar"/>
    <b v="1"/>
    <b v="1"/>
    <x v="3"/>
    <x v="3"/>
    <x v="3"/>
  </r>
  <r>
    <n v="77"/>
    <s v="Acevedo-Huffman"/>
    <s v="Pre-emptive impactful model"/>
    <n v="9500"/>
    <x v="77"/>
    <x v="0"/>
    <n v="0.46947368421052632"/>
    <x v="77"/>
    <n v="79.642857142857139"/>
    <n v="56"/>
    <s v="US"/>
    <s v="USD"/>
    <x v="77"/>
    <x v="77"/>
    <n v="1285563600"/>
    <s v="Sep"/>
    <x v="3"/>
    <x v="76"/>
    <n v="1286773200"/>
    <x v="76"/>
    <x v="5"/>
    <s v="Oct"/>
    <b v="0"/>
    <b v="1"/>
    <x v="4"/>
    <x v="4"/>
    <x v="10"/>
  </r>
  <r>
    <n v="78"/>
    <s v="Montgomery, Larson and Spencer"/>
    <s v="User-centric bifurcated knowledge user"/>
    <n v="4500"/>
    <x v="78"/>
    <x v="1"/>
    <n v="3.008"/>
    <x v="78"/>
    <n v="41.018181818181816"/>
    <n v="330"/>
    <s v="US"/>
    <s v="USD"/>
    <x v="78"/>
    <x v="78"/>
    <n v="1523854800"/>
    <s v="Apr"/>
    <x v="9"/>
    <x v="77"/>
    <n v="1523941200"/>
    <x v="77"/>
    <x v="7"/>
    <s v="Apr"/>
    <b v="0"/>
    <b v="0"/>
    <x v="5"/>
    <x v="5"/>
    <x v="18"/>
  </r>
  <r>
    <n v="79"/>
    <s v="Soto LLC"/>
    <s v="Triple-buffered reciprocal project"/>
    <n v="57800"/>
    <x v="79"/>
    <x v="0"/>
    <n v="0.6959861591695502"/>
    <x v="79"/>
    <n v="48.004773269689736"/>
    <n v="838"/>
    <s v="US"/>
    <s v="USD"/>
    <x v="79"/>
    <x v="79"/>
    <n v="1529125200"/>
    <s v="Jun"/>
    <x v="5"/>
    <x v="78"/>
    <n v="1529557200"/>
    <x v="78"/>
    <x v="6"/>
    <s v="Jun"/>
    <b v="0"/>
    <b v="0"/>
    <x v="3"/>
    <x v="3"/>
    <x v="3"/>
  </r>
  <r>
    <n v="80"/>
    <s v="Sutton, Barrett and Tucker"/>
    <s v="Cross-platform needs-based approach"/>
    <n v="1100"/>
    <x v="80"/>
    <x v="1"/>
    <n v="6.374545454545455"/>
    <x v="80"/>
    <n v="55.212598425196852"/>
    <n v="127"/>
    <s v="US"/>
    <s v="USD"/>
    <x v="80"/>
    <x v="80"/>
    <n v="1503982800"/>
    <s v="Aug"/>
    <x v="1"/>
    <x v="79"/>
    <n v="1506574800"/>
    <x v="79"/>
    <x v="3"/>
    <s v="Sep"/>
    <b v="0"/>
    <b v="0"/>
    <x v="6"/>
    <x v="6"/>
    <x v="11"/>
  </r>
  <r>
    <n v="81"/>
    <s v="Gomez, Bailey and Flores"/>
    <s v="User-friendly static contingency"/>
    <n v="16800"/>
    <x v="81"/>
    <x v="1"/>
    <n v="2.253392857142857"/>
    <x v="81"/>
    <n v="92.109489051094897"/>
    <n v="411"/>
    <s v="US"/>
    <s v="USD"/>
    <x v="81"/>
    <x v="81"/>
    <n v="1511416800"/>
    <s v="Nov"/>
    <x v="0"/>
    <x v="80"/>
    <n v="1513576800"/>
    <x v="80"/>
    <x v="0"/>
    <s v="Dec"/>
    <b v="0"/>
    <b v="0"/>
    <x v="1"/>
    <x v="1"/>
    <x v="1"/>
  </r>
  <r>
    <n v="82"/>
    <s v="Porter-George"/>
    <s v="Reactive content-based framework"/>
    <n v="1000"/>
    <x v="82"/>
    <x v="1"/>
    <n v="14.973000000000001"/>
    <x v="82"/>
    <n v="83.183333333333337"/>
    <n v="180"/>
    <s v="GB"/>
    <s v="GBP"/>
    <x v="82"/>
    <x v="82"/>
    <n v="1547704800"/>
    <s v="Jan"/>
    <x v="2"/>
    <x v="4"/>
    <n v="1548309600"/>
    <x v="4"/>
    <x v="4"/>
    <s v="Jan"/>
    <b v="0"/>
    <b v="1"/>
    <x v="6"/>
    <x v="6"/>
    <x v="11"/>
  </r>
  <r>
    <n v="83"/>
    <s v="Fitzgerald PLC"/>
    <s v="Realigned user-facing concept"/>
    <n v="106400"/>
    <x v="83"/>
    <x v="0"/>
    <n v="0.37590225563909774"/>
    <x v="83"/>
    <n v="39.996000000000002"/>
    <n v="1000"/>
    <s v="US"/>
    <s v="USD"/>
    <x v="83"/>
    <x v="83"/>
    <n v="1469682000"/>
    <s v="Jul"/>
    <x v="8"/>
    <x v="81"/>
    <n v="1471582800"/>
    <x v="81"/>
    <x v="1"/>
    <s v="Aug"/>
    <b v="0"/>
    <b v="0"/>
    <x v="1"/>
    <x v="1"/>
    <x v="5"/>
  </r>
  <r>
    <n v="84"/>
    <s v="Cisneros-Burton"/>
    <s v="Public-key zero tolerance orchestration"/>
    <n v="31400"/>
    <x v="84"/>
    <x v="1"/>
    <n v="1.3236942675159236"/>
    <x v="84"/>
    <n v="111.1336898395722"/>
    <n v="374"/>
    <s v="US"/>
    <s v="USD"/>
    <x v="84"/>
    <x v="84"/>
    <n v="1343451600"/>
    <s v="Jul"/>
    <x v="8"/>
    <x v="82"/>
    <n v="1344315600"/>
    <x v="82"/>
    <x v="1"/>
    <s v="Aug"/>
    <b v="0"/>
    <b v="0"/>
    <x v="2"/>
    <x v="2"/>
    <x v="8"/>
  </r>
  <r>
    <n v="85"/>
    <s v="Hill, Lawson and Wilkinson"/>
    <s v="Multi-tiered eco-centric architecture"/>
    <n v="4900"/>
    <x v="85"/>
    <x v="1"/>
    <n v="1.3122448979591836"/>
    <x v="85"/>
    <n v="90.563380281690144"/>
    <n v="71"/>
    <s v="AU"/>
    <s v="AUD"/>
    <x v="85"/>
    <x v="85"/>
    <n v="1315717200"/>
    <s v="Sep"/>
    <x v="3"/>
    <x v="83"/>
    <n v="1316408400"/>
    <x v="83"/>
    <x v="3"/>
    <s v="Sep"/>
    <b v="0"/>
    <b v="0"/>
    <x v="1"/>
    <x v="1"/>
    <x v="7"/>
  </r>
  <r>
    <n v="86"/>
    <s v="Davis-Smith"/>
    <s v="Organic motivating firmware"/>
    <n v="7400"/>
    <x v="86"/>
    <x v="1"/>
    <n v="1.6763513513513513"/>
    <x v="86"/>
    <n v="61.108374384236456"/>
    <n v="203"/>
    <s v="US"/>
    <s v="USD"/>
    <x v="86"/>
    <x v="86"/>
    <n v="1430715600"/>
    <s v="May"/>
    <x v="11"/>
    <x v="84"/>
    <n v="1431838800"/>
    <x v="84"/>
    <x v="11"/>
    <s v="May"/>
    <b v="1"/>
    <b v="0"/>
    <x v="3"/>
    <x v="3"/>
    <x v="3"/>
  </r>
  <r>
    <n v="87"/>
    <s v="Farrell and Sons"/>
    <s v="Synergized 4thgeneration conglomeration"/>
    <n v="198500"/>
    <x v="87"/>
    <x v="0"/>
    <n v="0.6198488664987406"/>
    <x v="87"/>
    <n v="83.022941970310384"/>
    <n v="1482"/>
    <s v="AU"/>
    <s v="AUD"/>
    <x v="87"/>
    <x v="87"/>
    <n v="1299564000"/>
    <s v="Mar"/>
    <x v="6"/>
    <x v="85"/>
    <n v="1300510800"/>
    <x v="85"/>
    <x v="9"/>
    <s v="Mar"/>
    <b v="0"/>
    <b v="1"/>
    <x v="1"/>
    <x v="1"/>
    <x v="1"/>
  </r>
  <r>
    <n v="88"/>
    <s v="Clark Group"/>
    <s v="Grass-roots fault-tolerant policy"/>
    <n v="4800"/>
    <x v="88"/>
    <x v="1"/>
    <n v="2.6074999999999999"/>
    <x v="88"/>
    <n v="110.76106194690266"/>
    <n v="113"/>
    <s v="US"/>
    <s v="USD"/>
    <x v="88"/>
    <x v="88"/>
    <n v="1429160400"/>
    <s v="Apr"/>
    <x v="9"/>
    <x v="86"/>
    <n v="1431061200"/>
    <x v="86"/>
    <x v="11"/>
    <s v="May"/>
    <b v="0"/>
    <b v="0"/>
    <x v="5"/>
    <x v="5"/>
    <x v="18"/>
  </r>
  <r>
    <n v="89"/>
    <s v="White, Singleton and Zimmerman"/>
    <s v="Monitored scalable knowledgebase"/>
    <n v="3400"/>
    <x v="89"/>
    <x v="1"/>
    <n v="2.5258823529411765"/>
    <x v="89"/>
    <n v="89.458333333333329"/>
    <n v="96"/>
    <s v="US"/>
    <s v="USD"/>
    <x v="89"/>
    <x v="89"/>
    <n v="1271307600"/>
    <s v="Apr"/>
    <x v="9"/>
    <x v="87"/>
    <n v="1271480400"/>
    <x v="87"/>
    <x v="7"/>
    <s v="Apr"/>
    <b v="0"/>
    <b v="0"/>
    <x v="3"/>
    <x v="3"/>
    <x v="3"/>
  </r>
  <r>
    <n v="90"/>
    <s v="Kramer Group"/>
    <s v="Synergistic explicit parallelism"/>
    <n v="7800"/>
    <x v="58"/>
    <x v="0"/>
    <n v="0.7861538461538462"/>
    <x v="90"/>
    <n v="57.849056603773583"/>
    <n v="106"/>
    <s v="US"/>
    <s v="USD"/>
    <x v="90"/>
    <x v="90"/>
    <n v="1456380000"/>
    <s v="Feb"/>
    <x v="10"/>
    <x v="88"/>
    <n v="1456380000"/>
    <x v="88"/>
    <x v="8"/>
    <s v="Feb"/>
    <b v="0"/>
    <b v="1"/>
    <x v="3"/>
    <x v="3"/>
    <x v="3"/>
  </r>
  <r>
    <n v="91"/>
    <s v="Frazier, Patrick and Smith"/>
    <s v="Enhanced systemic analyzer"/>
    <n v="154300"/>
    <x v="90"/>
    <x v="0"/>
    <n v="0.48404406999351912"/>
    <x v="91"/>
    <n v="109.99705449189985"/>
    <n v="679"/>
    <s v="IT"/>
    <s v="EUR"/>
    <x v="91"/>
    <x v="91"/>
    <n v="1470459600"/>
    <s v="Aug"/>
    <x v="1"/>
    <x v="89"/>
    <n v="1472878800"/>
    <x v="89"/>
    <x v="3"/>
    <s v="Sep"/>
    <b v="0"/>
    <b v="0"/>
    <x v="5"/>
    <x v="5"/>
    <x v="18"/>
  </r>
  <r>
    <n v="92"/>
    <s v="Santos, Bell and Lloyd"/>
    <s v="Object-based analyzing knowledge user"/>
    <n v="20000"/>
    <x v="91"/>
    <x v="1"/>
    <n v="2.5887500000000001"/>
    <x v="92"/>
    <n v="103.96586345381526"/>
    <n v="498"/>
    <s v="CH"/>
    <s v="CHF"/>
    <x v="92"/>
    <x v="92"/>
    <n v="1277269200"/>
    <s v="Jun"/>
    <x v="5"/>
    <x v="40"/>
    <n v="1277355600"/>
    <x v="40"/>
    <x v="6"/>
    <s v="Jun"/>
    <b v="0"/>
    <b v="1"/>
    <x v="6"/>
    <x v="6"/>
    <x v="11"/>
  </r>
  <r>
    <n v="93"/>
    <s v="Hall and Sons"/>
    <s v="Pre-emptive radical architecture"/>
    <n v="108800"/>
    <x v="92"/>
    <x v="3"/>
    <n v="0.60548713235294116"/>
    <x v="93"/>
    <n v="107.99508196721311"/>
    <n v="610"/>
    <s v="US"/>
    <s v="USD"/>
    <x v="93"/>
    <x v="93"/>
    <n v="1350709200"/>
    <s v="Oct"/>
    <x v="4"/>
    <x v="90"/>
    <n v="1351054800"/>
    <x v="90"/>
    <x v="5"/>
    <s v="Oct"/>
    <b v="0"/>
    <b v="1"/>
    <x v="3"/>
    <x v="3"/>
    <x v="3"/>
  </r>
  <r>
    <n v="94"/>
    <s v="Hanson Inc"/>
    <s v="Grass-roots web-enabled contingency"/>
    <n v="2900"/>
    <x v="93"/>
    <x v="1"/>
    <n v="3.036896551724138"/>
    <x v="94"/>
    <n v="48.927777777777777"/>
    <n v="180"/>
    <s v="GB"/>
    <s v="GBP"/>
    <x v="94"/>
    <x v="94"/>
    <n v="1554613200"/>
    <s v="Apr"/>
    <x v="9"/>
    <x v="91"/>
    <n v="1555563600"/>
    <x v="91"/>
    <x v="7"/>
    <s v="Apr"/>
    <b v="0"/>
    <b v="0"/>
    <x v="2"/>
    <x v="2"/>
    <x v="2"/>
  </r>
  <r>
    <n v="95"/>
    <s v="Sanchez LLC"/>
    <s v="Stand-alone system-worthy standardization"/>
    <n v="900"/>
    <x v="94"/>
    <x v="1"/>
    <n v="1.1299999999999999"/>
    <x v="95"/>
    <n v="37.666666666666664"/>
    <n v="27"/>
    <s v="US"/>
    <s v="USD"/>
    <x v="95"/>
    <x v="95"/>
    <n v="1571029200"/>
    <s v="Oct"/>
    <x v="4"/>
    <x v="92"/>
    <n v="1571634000"/>
    <x v="92"/>
    <x v="5"/>
    <s v="Oct"/>
    <b v="0"/>
    <b v="0"/>
    <x v="4"/>
    <x v="4"/>
    <x v="4"/>
  </r>
  <r>
    <n v="96"/>
    <s v="Howard Ltd"/>
    <s v="Down-sized systematic policy"/>
    <n v="69700"/>
    <x v="95"/>
    <x v="1"/>
    <n v="2.1737876614060259"/>
    <x v="96"/>
    <n v="64.999141999141997"/>
    <n v="2331"/>
    <s v="US"/>
    <s v="USD"/>
    <x v="96"/>
    <x v="96"/>
    <n v="1299736800"/>
    <s v="Mar"/>
    <x v="6"/>
    <x v="36"/>
    <n v="1300856400"/>
    <x v="36"/>
    <x v="9"/>
    <s v="Mar"/>
    <b v="0"/>
    <b v="0"/>
    <x v="3"/>
    <x v="3"/>
    <x v="3"/>
  </r>
  <r>
    <n v="97"/>
    <s v="Stewart LLC"/>
    <s v="Cloned bi-directional architecture"/>
    <n v="1300"/>
    <x v="96"/>
    <x v="1"/>
    <n v="9.2669230769230762"/>
    <x v="97"/>
    <n v="106.61061946902655"/>
    <n v="113"/>
    <s v="US"/>
    <s v="USD"/>
    <x v="48"/>
    <x v="48"/>
    <n v="1435208400"/>
    <s v="Jun"/>
    <x v="5"/>
    <x v="93"/>
    <n v="1439874000"/>
    <x v="93"/>
    <x v="1"/>
    <s v="Aug"/>
    <b v="0"/>
    <b v="0"/>
    <x v="0"/>
    <x v="0"/>
    <x v="0"/>
  </r>
  <r>
    <n v="98"/>
    <s v="Arias, Allen and Miller"/>
    <s v="Seamless transitional portal"/>
    <n v="97800"/>
    <x v="97"/>
    <x v="0"/>
    <n v="0.33692229038854804"/>
    <x v="98"/>
    <n v="27.009016393442622"/>
    <n v="1220"/>
    <s v="AU"/>
    <s v="AUD"/>
    <x v="97"/>
    <x v="97"/>
    <n v="1437973200"/>
    <s v="Jul"/>
    <x v="8"/>
    <x v="94"/>
    <n v="1438318800"/>
    <x v="94"/>
    <x v="10"/>
    <s v="Jul"/>
    <b v="0"/>
    <b v="0"/>
    <x v="6"/>
    <x v="6"/>
    <x v="11"/>
  </r>
  <r>
    <n v="99"/>
    <s v="Baker-Morris"/>
    <s v="Fully-configurable motivating approach"/>
    <n v="7600"/>
    <x v="98"/>
    <x v="1"/>
    <n v="1.9672368421052631"/>
    <x v="99"/>
    <n v="91.16463414634147"/>
    <n v="164"/>
    <s v="US"/>
    <s v="USD"/>
    <x v="98"/>
    <x v="98"/>
    <n v="1416895200"/>
    <s v="Nov"/>
    <x v="0"/>
    <x v="95"/>
    <n v="1419400800"/>
    <x v="95"/>
    <x v="0"/>
    <s v="Dec"/>
    <b v="0"/>
    <b v="0"/>
    <x v="3"/>
    <x v="3"/>
    <x v="3"/>
  </r>
  <r>
    <n v="100"/>
    <s v="Tucker, Fox and Green"/>
    <s v="Upgradable fault-tolerant approach"/>
    <n v="100"/>
    <x v="99"/>
    <x v="0"/>
    <n v="0.01"/>
    <x v="100"/>
    <n v="1"/>
    <n v="1"/>
    <s v="US"/>
    <s v="USD"/>
    <x v="99"/>
    <x v="99"/>
    <n v="1319000400"/>
    <s v="Oct"/>
    <x v="4"/>
    <x v="96"/>
    <n v="1320555600"/>
    <x v="96"/>
    <x v="2"/>
    <s v="Nov"/>
    <b v="0"/>
    <b v="0"/>
    <x v="3"/>
    <x v="3"/>
    <x v="3"/>
  </r>
  <r>
    <n v="101"/>
    <s v="Douglas LLC"/>
    <s v="Reduced heuristic moratorium"/>
    <n v="900"/>
    <x v="100"/>
    <x v="1"/>
    <n v="10.214444444444444"/>
    <x v="101"/>
    <n v="56.054878048780488"/>
    <n v="164"/>
    <s v="US"/>
    <s v="USD"/>
    <x v="100"/>
    <x v="100"/>
    <n v="1424498400"/>
    <s v="Feb"/>
    <x v="10"/>
    <x v="97"/>
    <n v="1425103200"/>
    <x v="97"/>
    <x v="8"/>
    <s v="Feb"/>
    <b v="0"/>
    <b v="1"/>
    <x v="1"/>
    <x v="1"/>
    <x v="5"/>
  </r>
  <r>
    <n v="102"/>
    <s v="Garcia Inc"/>
    <s v="Front-line web-enabled model"/>
    <n v="3700"/>
    <x v="101"/>
    <x v="1"/>
    <n v="2.8167567567567566"/>
    <x v="102"/>
    <n v="31.017857142857142"/>
    <n v="336"/>
    <s v="US"/>
    <s v="USD"/>
    <x v="101"/>
    <x v="101"/>
    <n v="1526274000"/>
    <s v="May"/>
    <x v="11"/>
    <x v="98"/>
    <n v="1526878800"/>
    <x v="98"/>
    <x v="11"/>
    <s v="May"/>
    <b v="0"/>
    <b v="1"/>
    <x v="2"/>
    <x v="2"/>
    <x v="8"/>
  </r>
  <r>
    <n v="103"/>
    <s v="Frye, Hunt and Powell"/>
    <s v="Polarized incremental emulation"/>
    <n v="10000"/>
    <x v="102"/>
    <x v="0"/>
    <n v="0.24610000000000001"/>
    <x v="103"/>
    <n v="66.513513513513516"/>
    <n v="37"/>
    <s v="IT"/>
    <s v="EUR"/>
    <x v="102"/>
    <x v="102"/>
    <n v="1287896400"/>
    <s v="Oct"/>
    <x v="4"/>
    <x v="99"/>
    <n v="1288674000"/>
    <x v="99"/>
    <x v="2"/>
    <s v="Nov"/>
    <b v="0"/>
    <b v="0"/>
    <x v="1"/>
    <x v="1"/>
    <x v="5"/>
  </r>
  <r>
    <n v="104"/>
    <s v="Smith, Wells and Nguyen"/>
    <s v="Self-enabling grid-enabled initiative"/>
    <n v="119200"/>
    <x v="103"/>
    <x v="1"/>
    <n v="1.4314010067114094"/>
    <x v="104"/>
    <n v="89.005216484089729"/>
    <n v="1917"/>
    <s v="US"/>
    <s v="USD"/>
    <x v="103"/>
    <x v="103"/>
    <n v="1495515600"/>
    <s v="May"/>
    <x v="11"/>
    <x v="100"/>
    <n v="1495602000"/>
    <x v="100"/>
    <x v="11"/>
    <s v="May"/>
    <b v="0"/>
    <b v="0"/>
    <x v="1"/>
    <x v="1"/>
    <x v="7"/>
  </r>
  <r>
    <n v="105"/>
    <s v="Charles-Johnson"/>
    <s v="Total fresh-thinking system engine"/>
    <n v="6800"/>
    <x v="104"/>
    <x v="1"/>
    <n v="1.4454411764705883"/>
    <x v="105"/>
    <n v="103.46315789473684"/>
    <n v="95"/>
    <s v="US"/>
    <s v="USD"/>
    <x v="104"/>
    <x v="104"/>
    <n v="1364878800"/>
    <s v="Apr"/>
    <x v="9"/>
    <x v="101"/>
    <n v="1366434000"/>
    <x v="101"/>
    <x v="7"/>
    <s v="Apr"/>
    <b v="0"/>
    <b v="0"/>
    <x v="2"/>
    <x v="2"/>
    <x v="2"/>
  </r>
  <r>
    <n v="106"/>
    <s v="Brandt, Carter and Wood"/>
    <s v="Ameliorated clear-thinking circuit"/>
    <n v="3900"/>
    <x v="105"/>
    <x v="1"/>
    <n v="3.5912820512820511"/>
    <x v="106"/>
    <n v="95.278911564625844"/>
    <n v="147"/>
    <s v="US"/>
    <s v="USD"/>
    <x v="105"/>
    <x v="105"/>
    <n v="1567918800"/>
    <s v="Sep"/>
    <x v="3"/>
    <x v="102"/>
    <n v="1568350800"/>
    <x v="102"/>
    <x v="3"/>
    <s v="Sep"/>
    <b v="0"/>
    <b v="0"/>
    <x v="3"/>
    <x v="3"/>
    <x v="3"/>
  </r>
  <r>
    <n v="107"/>
    <s v="Tucker, Schmidt and Reid"/>
    <s v="Multi-layered encompassing installation"/>
    <n v="3500"/>
    <x v="106"/>
    <x v="1"/>
    <n v="1.8648571428571428"/>
    <x v="107"/>
    <n v="75.895348837209298"/>
    <n v="86"/>
    <s v="US"/>
    <s v="USD"/>
    <x v="106"/>
    <x v="106"/>
    <n v="1524459600"/>
    <s v="Apr"/>
    <x v="9"/>
    <x v="103"/>
    <n v="1525928400"/>
    <x v="103"/>
    <x v="11"/>
    <s v="May"/>
    <b v="0"/>
    <b v="1"/>
    <x v="3"/>
    <x v="3"/>
    <x v="3"/>
  </r>
  <r>
    <n v="108"/>
    <s v="Decker Inc"/>
    <s v="Universal encompassing implementation"/>
    <n v="1500"/>
    <x v="107"/>
    <x v="1"/>
    <n v="5.9526666666666666"/>
    <x v="108"/>
    <n v="107.57831325301204"/>
    <n v="83"/>
    <s v="US"/>
    <s v="USD"/>
    <x v="107"/>
    <x v="107"/>
    <n v="1333688400"/>
    <s v="Apr"/>
    <x v="9"/>
    <x v="104"/>
    <n v="1336885200"/>
    <x v="104"/>
    <x v="11"/>
    <s v="May"/>
    <b v="0"/>
    <b v="0"/>
    <x v="4"/>
    <x v="4"/>
    <x v="4"/>
  </r>
  <r>
    <n v="109"/>
    <s v="Romero and Sons"/>
    <s v="Object-based client-server application"/>
    <n v="5200"/>
    <x v="108"/>
    <x v="0"/>
    <n v="0.5921153846153846"/>
    <x v="109"/>
    <n v="51.31666666666667"/>
    <n v="60"/>
    <s v="US"/>
    <s v="USD"/>
    <x v="108"/>
    <x v="108"/>
    <n v="1389506400"/>
    <s v="Jan"/>
    <x v="2"/>
    <x v="105"/>
    <n v="1389679200"/>
    <x v="105"/>
    <x v="4"/>
    <s v="Jan"/>
    <b v="0"/>
    <b v="0"/>
    <x v="4"/>
    <x v="4"/>
    <x v="19"/>
  </r>
  <r>
    <n v="110"/>
    <s v="Castillo-Carey"/>
    <s v="Cross-platform solution-oriented process improvement"/>
    <n v="142400"/>
    <x v="109"/>
    <x v="0"/>
    <n v="0.14962780898876404"/>
    <x v="110"/>
    <n v="71.983108108108112"/>
    <n v="296"/>
    <s v="US"/>
    <s v="USD"/>
    <x v="109"/>
    <x v="109"/>
    <n v="1536642000"/>
    <s v="Sep"/>
    <x v="3"/>
    <x v="106"/>
    <n v="1538283600"/>
    <x v="106"/>
    <x v="3"/>
    <s v="Sep"/>
    <b v="0"/>
    <b v="0"/>
    <x v="0"/>
    <x v="0"/>
    <x v="0"/>
  </r>
  <r>
    <n v="111"/>
    <s v="Hart-Briggs"/>
    <s v="Re-engineered user-facing approach"/>
    <n v="61400"/>
    <x v="110"/>
    <x v="1"/>
    <n v="1.1995602605863191"/>
    <x v="111"/>
    <n v="108.95414201183432"/>
    <n v="676"/>
    <s v="US"/>
    <s v="USD"/>
    <x v="110"/>
    <x v="110"/>
    <n v="1348290000"/>
    <s v="Sep"/>
    <x v="3"/>
    <x v="107"/>
    <n v="1348808400"/>
    <x v="107"/>
    <x v="3"/>
    <s v="Sep"/>
    <b v="0"/>
    <b v="0"/>
    <x v="5"/>
    <x v="5"/>
    <x v="15"/>
  </r>
  <r>
    <n v="112"/>
    <s v="Jones-Meyer"/>
    <s v="Re-engineered client-driven hub"/>
    <n v="4700"/>
    <x v="111"/>
    <x v="1"/>
    <n v="2.6882978723404256"/>
    <x v="112"/>
    <n v="35"/>
    <n v="361"/>
    <s v="AU"/>
    <s v="AUD"/>
    <x v="111"/>
    <x v="111"/>
    <n v="1408856400"/>
    <s v="Aug"/>
    <x v="1"/>
    <x v="108"/>
    <n v="1410152400"/>
    <x v="108"/>
    <x v="3"/>
    <s v="Sep"/>
    <b v="0"/>
    <b v="0"/>
    <x v="2"/>
    <x v="2"/>
    <x v="2"/>
  </r>
  <r>
    <n v="113"/>
    <s v="Wright, Hartman and Yu"/>
    <s v="User-friendly tertiary array"/>
    <n v="3300"/>
    <x v="112"/>
    <x v="1"/>
    <n v="3.7687878787878786"/>
    <x v="113"/>
    <n v="94.938931297709928"/>
    <n v="131"/>
    <s v="US"/>
    <s v="USD"/>
    <x v="112"/>
    <x v="112"/>
    <n v="1505192400"/>
    <s v="Sep"/>
    <x v="3"/>
    <x v="109"/>
    <n v="1505797200"/>
    <x v="109"/>
    <x v="3"/>
    <s v="Sep"/>
    <b v="0"/>
    <b v="0"/>
    <x v="0"/>
    <x v="0"/>
    <x v="0"/>
  </r>
  <r>
    <n v="114"/>
    <s v="Harper-Davis"/>
    <s v="Robust heuristic encoding"/>
    <n v="1900"/>
    <x v="113"/>
    <x v="1"/>
    <n v="7.2715789473684209"/>
    <x v="114"/>
    <n v="109.65079365079364"/>
    <n v="126"/>
    <s v="US"/>
    <s v="USD"/>
    <x v="113"/>
    <x v="113"/>
    <n v="1554786000"/>
    <s v="Apr"/>
    <x v="9"/>
    <x v="110"/>
    <n v="1554872400"/>
    <x v="110"/>
    <x v="7"/>
    <s v="Apr"/>
    <b v="0"/>
    <b v="1"/>
    <x v="2"/>
    <x v="2"/>
    <x v="8"/>
  </r>
  <r>
    <n v="115"/>
    <s v="Barrett PLC"/>
    <s v="Team-oriented clear-thinking capacity"/>
    <n v="166700"/>
    <x v="114"/>
    <x v="0"/>
    <n v="0.87211757648470301"/>
    <x v="115"/>
    <n v="44.001815980629537"/>
    <n v="3304"/>
    <s v="IT"/>
    <s v="EUR"/>
    <x v="114"/>
    <x v="114"/>
    <n v="1510898400"/>
    <s v="Nov"/>
    <x v="0"/>
    <x v="111"/>
    <n v="1513922400"/>
    <x v="111"/>
    <x v="0"/>
    <s v="Dec"/>
    <b v="0"/>
    <b v="0"/>
    <x v="5"/>
    <x v="5"/>
    <x v="13"/>
  </r>
  <r>
    <n v="116"/>
    <s v="David-Clark"/>
    <s v="De-engineered motivating standardization"/>
    <n v="7200"/>
    <x v="115"/>
    <x v="0"/>
    <n v="0.88"/>
    <x v="116"/>
    <n v="86.794520547945211"/>
    <n v="73"/>
    <s v="US"/>
    <s v="USD"/>
    <x v="115"/>
    <x v="115"/>
    <n v="1442552400"/>
    <s v="Sep"/>
    <x v="3"/>
    <x v="112"/>
    <n v="1442638800"/>
    <x v="112"/>
    <x v="3"/>
    <s v="Sep"/>
    <b v="0"/>
    <b v="0"/>
    <x v="3"/>
    <x v="3"/>
    <x v="3"/>
  </r>
  <r>
    <n v="117"/>
    <s v="Chaney-Dennis"/>
    <s v="Business-focused 24hour groupware"/>
    <n v="4900"/>
    <x v="116"/>
    <x v="1"/>
    <n v="1.7393877551020409"/>
    <x v="117"/>
    <n v="30.992727272727272"/>
    <n v="275"/>
    <s v="US"/>
    <s v="USD"/>
    <x v="116"/>
    <x v="116"/>
    <n v="1316667600"/>
    <s v="Sep"/>
    <x v="3"/>
    <x v="113"/>
    <n v="1317186000"/>
    <x v="113"/>
    <x v="3"/>
    <s v="Sep"/>
    <b v="0"/>
    <b v="0"/>
    <x v="4"/>
    <x v="4"/>
    <x v="19"/>
  </r>
  <r>
    <n v="118"/>
    <s v="Robinson, Lopez and Christensen"/>
    <s v="Organic next generation protocol"/>
    <n v="5400"/>
    <x v="117"/>
    <x v="1"/>
    <n v="1.1761111111111111"/>
    <x v="118"/>
    <n v="94.791044776119406"/>
    <n v="67"/>
    <s v="US"/>
    <s v="USD"/>
    <x v="117"/>
    <x v="117"/>
    <n v="1390716000"/>
    <s v="Jan"/>
    <x v="2"/>
    <x v="114"/>
    <n v="1391234400"/>
    <x v="114"/>
    <x v="8"/>
    <s v="Feb"/>
    <b v="0"/>
    <b v="0"/>
    <x v="7"/>
    <x v="7"/>
    <x v="14"/>
  </r>
  <r>
    <n v="119"/>
    <s v="Clark and Sons"/>
    <s v="Reverse-engineered full-range Internet solution"/>
    <n v="5000"/>
    <x v="118"/>
    <x v="1"/>
    <n v="2.1496"/>
    <x v="119"/>
    <n v="69.79220779220779"/>
    <n v="154"/>
    <s v="US"/>
    <s v="USD"/>
    <x v="118"/>
    <x v="118"/>
    <n v="1402894800"/>
    <s v="Jun"/>
    <x v="5"/>
    <x v="115"/>
    <n v="1404363600"/>
    <x v="115"/>
    <x v="10"/>
    <s v="Jul"/>
    <b v="0"/>
    <b v="1"/>
    <x v="4"/>
    <x v="4"/>
    <x v="4"/>
  </r>
  <r>
    <n v="120"/>
    <s v="Vega Group"/>
    <s v="Synchronized regional synergy"/>
    <n v="75100"/>
    <x v="119"/>
    <x v="1"/>
    <n v="1.4949667110519307"/>
    <x v="120"/>
    <n v="63.003367003367003"/>
    <n v="1782"/>
    <s v="US"/>
    <s v="USD"/>
    <x v="119"/>
    <x v="119"/>
    <n v="1429246800"/>
    <s v="Apr"/>
    <x v="9"/>
    <x v="116"/>
    <n v="1429592400"/>
    <x v="116"/>
    <x v="7"/>
    <s v="Apr"/>
    <b v="0"/>
    <b v="1"/>
    <x v="6"/>
    <x v="6"/>
    <x v="20"/>
  </r>
  <r>
    <n v="121"/>
    <s v="Brown-Brown"/>
    <s v="Multi-lateral homogeneous success"/>
    <n v="45300"/>
    <x v="120"/>
    <x v="1"/>
    <n v="2.1933995584988963"/>
    <x v="121"/>
    <n v="110.0343300110742"/>
    <n v="903"/>
    <s v="US"/>
    <s v="USD"/>
    <x v="33"/>
    <x v="33"/>
    <n v="1412485200"/>
    <s v="Oct"/>
    <x v="4"/>
    <x v="117"/>
    <n v="1413608400"/>
    <x v="117"/>
    <x v="5"/>
    <s v="Oct"/>
    <b v="0"/>
    <b v="0"/>
    <x v="6"/>
    <x v="6"/>
    <x v="11"/>
  </r>
  <r>
    <n v="122"/>
    <s v="Taylor PLC"/>
    <s v="Seamless zero-defect solution"/>
    <n v="136800"/>
    <x v="121"/>
    <x v="0"/>
    <n v="0.64367690058479532"/>
    <x v="122"/>
    <n v="25.997933274284026"/>
    <n v="3387"/>
    <s v="US"/>
    <s v="USD"/>
    <x v="120"/>
    <x v="120"/>
    <n v="1417068000"/>
    <s v="Nov"/>
    <x v="0"/>
    <x v="95"/>
    <n v="1419400800"/>
    <x v="95"/>
    <x v="0"/>
    <s v="Dec"/>
    <b v="0"/>
    <b v="0"/>
    <x v="5"/>
    <x v="5"/>
    <x v="13"/>
  </r>
  <r>
    <n v="123"/>
    <s v="Edwards-Lewis"/>
    <s v="Enhanced scalable concept"/>
    <n v="177700"/>
    <x v="122"/>
    <x v="0"/>
    <n v="0.18622397298818233"/>
    <x v="123"/>
    <n v="49.987915407854985"/>
    <n v="662"/>
    <s v="CA"/>
    <s v="CAD"/>
    <x v="121"/>
    <x v="121"/>
    <n v="1448344800"/>
    <s v="Nov"/>
    <x v="0"/>
    <x v="118"/>
    <n v="1448604000"/>
    <x v="118"/>
    <x v="2"/>
    <s v="Nov"/>
    <b v="1"/>
    <b v="0"/>
    <x v="3"/>
    <x v="3"/>
    <x v="3"/>
  </r>
  <r>
    <n v="124"/>
    <s v="Stanton, Neal and Rodriguez"/>
    <s v="Polarized uniform software"/>
    <n v="2600"/>
    <x v="123"/>
    <x v="1"/>
    <n v="3.6776923076923076"/>
    <x v="124"/>
    <n v="101.72340425531915"/>
    <n v="94"/>
    <s v="IT"/>
    <s v="EUR"/>
    <x v="122"/>
    <x v="122"/>
    <n v="1557723600"/>
    <s v="May"/>
    <x v="11"/>
    <x v="119"/>
    <n v="1562302800"/>
    <x v="119"/>
    <x v="10"/>
    <s v="Jul"/>
    <b v="0"/>
    <b v="0"/>
    <x v="7"/>
    <x v="7"/>
    <x v="14"/>
  </r>
  <r>
    <n v="125"/>
    <s v="Pratt LLC"/>
    <s v="Stand-alone web-enabled moderator"/>
    <n v="5300"/>
    <x v="124"/>
    <x v="1"/>
    <n v="1.5990566037735849"/>
    <x v="125"/>
    <n v="47.083333333333336"/>
    <n v="180"/>
    <s v="US"/>
    <s v="USD"/>
    <x v="123"/>
    <x v="123"/>
    <n v="1537333200"/>
    <s v="Sep"/>
    <x v="3"/>
    <x v="120"/>
    <n v="1537678800"/>
    <x v="120"/>
    <x v="3"/>
    <s v="Sep"/>
    <b v="0"/>
    <b v="0"/>
    <x v="3"/>
    <x v="3"/>
    <x v="3"/>
  </r>
  <r>
    <n v="126"/>
    <s v="Gross PLC"/>
    <s v="Proactive methodical benchmark"/>
    <n v="180200"/>
    <x v="125"/>
    <x v="0"/>
    <n v="0.38633185349611543"/>
    <x v="126"/>
    <n v="89.944444444444443"/>
    <n v="774"/>
    <s v="US"/>
    <s v="USD"/>
    <x v="124"/>
    <x v="124"/>
    <n v="1471150800"/>
    <s v="Aug"/>
    <x v="1"/>
    <x v="121"/>
    <n v="1473570000"/>
    <x v="121"/>
    <x v="3"/>
    <s v="Sep"/>
    <b v="0"/>
    <b v="1"/>
    <x v="3"/>
    <x v="3"/>
    <x v="3"/>
  </r>
  <r>
    <n v="127"/>
    <s v="Martinez, Gomez and Dalton"/>
    <s v="Team-oriented 6thgeneration matrix"/>
    <n v="103200"/>
    <x v="126"/>
    <x v="0"/>
    <n v="0.51421511627906979"/>
    <x v="127"/>
    <n v="78.96875"/>
    <n v="672"/>
    <s v="CA"/>
    <s v="CAD"/>
    <x v="125"/>
    <x v="125"/>
    <n v="1273640400"/>
    <s v="May"/>
    <x v="11"/>
    <x v="122"/>
    <n v="1273899600"/>
    <x v="122"/>
    <x v="11"/>
    <s v="May"/>
    <b v="0"/>
    <b v="0"/>
    <x v="3"/>
    <x v="3"/>
    <x v="3"/>
  </r>
  <r>
    <n v="128"/>
    <s v="Allen-Curtis"/>
    <s v="Phased human-resource core"/>
    <n v="70600"/>
    <x v="127"/>
    <x v="3"/>
    <n v="0.60334277620396604"/>
    <x v="128"/>
    <n v="80.067669172932327"/>
    <n v="532"/>
    <s v="US"/>
    <s v="USD"/>
    <x v="126"/>
    <x v="126"/>
    <n v="1282885200"/>
    <s v="Aug"/>
    <x v="1"/>
    <x v="123"/>
    <n v="1284008400"/>
    <x v="123"/>
    <x v="3"/>
    <s v="Sep"/>
    <b v="0"/>
    <b v="0"/>
    <x v="1"/>
    <x v="1"/>
    <x v="1"/>
  </r>
  <r>
    <n v="129"/>
    <s v="Morgan-Martinez"/>
    <s v="Mandatory tertiary implementation"/>
    <n v="148500"/>
    <x v="128"/>
    <x v="3"/>
    <n v="3.2026936026936029E-2"/>
    <x v="129"/>
    <n v="86.472727272727269"/>
    <n v="55"/>
    <s v="AU"/>
    <s v="AUD"/>
    <x v="127"/>
    <x v="127"/>
    <n v="1422943200"/>
    <s v="Feb"/>
    <x v="10"/>
    <x v="97"/>
    <n v="1425103200"/>
    <x v="97"/>
    <x v="8"/>
    <s v="Feb"/>
    <b v="0"/>
    <b v="0"/>
    <x v="0"/>
    <x v="0"/>
    <x v="0"/>
  </r>
  <r>
    <n v="130"/>
    <s v="Luna, Anderson and Fox"/>
    <s v="Secured directional encryption"/>
    <n v="9600"/>
    <x v="129"/>
    <x v="1"/>
    <n v="1.5546875"/>
    <x v="130"/>
    <n v="28.001876172607879"/>
    <n v="533"/>
    <s v="DK"/>
    <s v="DKK"/>
    <x v="128"/>
    <x v="128"/>
    <n v="1319605200"/>
    <s v="Oct"/>
    <x v="4"/>
    <x v="124"/>
    <n v="1320991200"/>
    <x v="124"/>
    <x v="2"/>
    <s v="Nov"/>
    <b v="0"/>
    <b v="0"/>
    <x v="4"/>
    <x v="4"/>
    <x v="6"/>
  </r>
  <r>
    <n v="131"/>
    <s v="Fleming, Zhang and Henderson"/>
    <s v="Distributed 5thgeneration implementation"/>
    <n v="164700"/>
    <x v="130"/>
    <x v="1"/>
    <n v="1.0085974499089254"/>
    <x v="131"/>
    <n v="67.996725337699544"/>
    <n v="2443"/>
    <s v="GB"/>
    <s v="GBP"/>
    <x v="129"/>
    <x v="129"/>
    <n v="1385704800"/>
    <s v="Nov"/>
    <x v="0"/>
    <x v="125"/>
    <n v="1386828000"/>
    <x v="125"/>
    <x v="0"/>
    <s v="Dec"/>
    <b v="0"/>
    <b v="0"/>
    <x v="2"/>
    <x v="2"/>
    <x v="2"/>
  </r>
  <r>
    <n v="132"/>
    <s v="Flowers and Sons"/>
    <s v="Virtual static core"/>
    <n v="3300"/>
    <x v="131"/>
    <x v="1"/>
    <n v="1.1618181818181819"/>
    <x v="132"/>
    <n v="43.078651685393261"/>
    <n v="89"/>
    <s v="US"/>
    <s v="USD"/>
    <x v="130"/>
    <x v="130"/>
    <n v="1515736800"/>
    <s v="Jan"/>
    <x v="2"/>
    <x v="126"/>
    <n v="1517119200"/>
    <x v="126"/>
    <x v="4"/>
    <s v="Jan"/>
    <b v="0"/>
    <b v="1"/>
    <x v="3"/>
    <x v="3"/>
    <x v="3"/>
  </r>
  <r>
    <n v="133"/>
    <s v="Gates PLC"/>
    <s v="Secured content-based product"/>
    <n v="4500"/>
    <x v="132"/>
    <x v="1"/>
    <n v="3.1077777777777778"/>
    <x v="133"/>
    <n v="87.95597484276729"/>
    <n v="159"/>
    <s v="US"/>
    <s v="USD"/>
    <x v="131"/>
    <x v="131"/>
    <n v="1313125200"/>
    <s v="Aug"/>
    <x v="1"/>
    <x v="127"/>
    <n v="1315026000"/>
    <x v="127"/>
    <x v="3"/>
    <s v="Sep"/>
    <b v="0"/>
    <b v="0"/>
    <x v="1"/>
    <x v="1"/>
    <x v="21"/>
  </r>
  <r>
    <n v="134"/>
    <s v="Caldwell LLC"/>
    <s v="Secured executive concept"/>
    <n v="99500"/>
    <x v="133"/>
    <x v="0"/>
    <n v="0.89736683417085428"/>
    <x v="134"/>
    <n v="94.987234042553197"/>
    <n v="940"/>
    <s v="CH"/>
    <s v="CHF"/>
    <x v="132"/>
    <x v="132"/>
    <n v="1308459600"/>
    <s v="Jun"/>
    <x v="5"/>
    <x v="128"/>
    <n v="1312693200"/>
    <x v="128"/>
    <x v="1"/>
    <s v="Aug"/>
    <b v="0"/>
    <b v="1"/>
    <x v="4"/>
    <x v="4"/>
    <x v="4"/>
  </r>
  <r>
    <n v="135"/>
    <s v="Le, Burton and Evans"/>
    <s v="Balanced zero-defect software"/>
    <n v="7700"/>
    <x v="134"/>
    <x v="0"/>
    <n v="0.71272727272727276"/>
    <x v="135"/>
    <n v="46.905982905982903"/>
    <n v="117"/>
    <s v="US"/>
    <s v="USD"/>
    <x v="133"/>
    <x v="133"/>
    <n v="1362636000"/>
    <s v="Mar"/>
    <x v="6"/>
    <x v="129"/>
    <n v="1363064400"/>
    <x v="129"/>
    <x v="9"/>
    <s v="Mar"/>
    <b v="0"/>
    <b v="1"/>
    <x v="3"/>
    <x v="3"/>
    <x v="3"/>
  </r>
  <r>
    <n v="136"/>
    <s v="Briggs PLC"/>
    <s v="Distributed context-sensitive flexibility"/>
    <n v="82800"/>
    <x v="135"/>
    <x v="3"/>
    <n v="3.2862318840579711E-2"/>
    <x v="136"/>
    <n v="46.913793103448278"/>
    <n v="58"/>
    <s v="US"/>
    <s v="USD"/>
    <x v="134"/>
    <x v="134"/>
    <n v="1402117200"/>
    <s v="Jun"/>
    <x v="5"/>
    <x v="130"/>
    <n v="1403154000"/>
    <x v="130"/>
    <x v="6"/>
    <s v="Jun"/>
    <b v="0"/>
    <b v="1"/>
    <x v="4"/>
    <x v="4"/>
    <x v="6"/>
  </r>
  <r>
    <n v="137"/>
    <s v="Hudson-Nguyen"/>
    <s v="Down-sized disintermediate support"/>
    <n v="1800"/>
    <x v="136"/>
    <x v="1"/>
    <n v="2.617777777777778"/>
    <x v="137"/>
    <n v="94.24"/>
    <n v="50"/>
    <s v="US"/>
    <s v="USD"/>
    <x v="135"/>
    <x v="135"/>
    <n v="1286341200"/>
    <s v="Oct"/>
    <x v="4"/>
    <x v="131"/>
    <n v="1286859600"/>
    <x v="131"/>
    <x v="5"/>
    <s v="Oct"/>
    <b v="0"/>
    <b v="0"/>
    <x v="5"/>
    <x v="5"/>
    <x v="9"/>
  </r>
  <r>
    <n v="138"/>
    <s v="Hogan Ltd"/>
    <s v="Stand-alone mission-critical moratorium"/>
    <n v="9600"/>
    <x v="137"/>
    <x v="0"/>
    <n v="0.96"/>
    <x v="138"/>
    <n v="80.139130434782615"/>
    <n v="115"/>
    <s v="US"/>
    <s v="USD"/>
    <x v="136"/>
    <x v="136"/>
    <n v="1348808400"/>
    <s v="Sep"/>
    <x v="3"/>
    <x v="132"/>
    <n v="1349326800"/>
    <x v="132"/>
    <x v="5"/>
    <s v="Oct"/>
    <b v="0"/>
    <b v="0"/>
    <x v="6"/>
    <x v="6"/>
    <x v="20"/>
  </r>
  <r>
    <n v="139"/>
    <s v="Hamilton, Wright and Chavez"/>
    <s v="Down-sized empowering protocol"/>
    <n v="92100"/>
    <x v="138"/>
    <x v="0"/>
    <n v="0.20896851248642778"/>
    <x v="139"/>
    <n v="59.036809815950917"/>
    <n v="326"/>
    <s v="US"/>
    <s v="USD"/>
    <x v="137"/>
    <x v="137"/>
    <n v="1429592400"/>
    <s v="Apr"/>
    <x v="9"/>
    <x v="133"/>
    <n v="1430974800"/>
    <x v="133"/>
    <x v="11"/>
    <s v="May"/>
    <b v="0"/>
    <b v="1"/>
    <x v="2"/>
    <x v="2"/>
    <x v="8"/>
  </r>
  <r>
    <n v="140"/>
    <s v="Bautista-Cross"/>
    <s v="Fully-configurable coherent Internet solution"/>
    <n v="5500"/>
    <x v="139"/>
    <x v="1"/>
    <n v="2.2316363636363636"/>
    <x v="140"/>
    <n v="65.989247311827953"/>
    <n v="186"/>
    <s v="US"/>
    <s v="USD"/>
    <x v="138"/>
    <x v="138"/>
    <n v="1519538400"/>
    <s v="Feb"/>
    <x v="10"/>
    <x v="134"/>
    <n v="1519970400"/>
    <x v="134"/>
    <x v="9"/>
    <s v="Mar"/>
    <b v="0"/>
    <b v="0"/>
    <x v="4"/>
    <x v="4"/>
    <x v="4"/>
  </r>
  <r>
    <n v="141"/>
    <s v="Jackson LLC"/>
    <s v="Distributed motivating algorithm"/>
    <n v="64300"/>
    <x v="140"/>
    <x v="1"/>
    <n v="1.0159097978227061"/>
    <x v="141"/>
    <n v="60.992530345471522"/>
    <n v="1071"/>
    <s v="US"/>
    <s v="USD"/>
    <x v="139"/>
    <x v="139"/>
    <n v="1434085200"/>
    <s v="Jun"/>
    <x v="5"/>
    <x v="135"/>
    <n v="1434603600"/>
    <x v="135"/>
    <x v="6"/>
    <s v="Jun"/>
    <b v="0"/>
    <b v="0"/>
    <x v="2"/>
    <x v="2"/>
    <x v="2"/>
  </r>
  <r>
    <n v="142"/>
    <s v="Figueroa Ltd"/>
    <s v="Expanded solution-oriented benchmark"/>
    <n v="5000"/>
    <x v="141"/>
    <x v="1"/>
    <n v="2.3003999999999998"/>
    <x v="142"/>
    <n v="98.307692307692307"/>
    <n v="117"/>
    <s v="US"/>
    <s v="USD"/>
    <x v="107"/>
    <x v="107"/>
    <n v="1333688400"/>
    <s v="Apr"/>
    <x v="9"/>
    <x v="136"/>
    <n v="1337230800"/>
    <x v="136"/>
    <x v="11"/>
    <s v="May"/>
    <b v="0"/>
    <b v="0"/>
    <x v="2"/>
    <x v="2"/>
    <x v="2"/>
  </r>
  <r>
    <n v="143"/>
    <s v="Avila-Jones"/>
    <s v="Implemented discrete secured line"/>
    <n v="5400"/>
    <x v="142"/>
    <x v="1"/>
    <n v="1.355925925925926"/>
    <x v="143"/>
    <n v="104.6"/>
    <n v="70"/>
    <s v="US"/>
    <s v="USD"/>
    <x v="140"/>
    <x v="140"/>
    <n v="1277701200"/>
    <s v="Jun"/>
    <x v="5"/>
    <x v="137"/>
    <n v="1279429200"/>
    <x v="137"/>
    <x v="10"/>
    <s v="Jul"/>
    <b v="0"/>
    <b v="0"/>
    <x v="1"/>
    <x v="1"/>
    <x v="7"/>
  </r>
  <r>
    <n v="144"/>
    <s v="Martin, Lopez and Hunter"/>
    <s v="Multi-lateral actuating installation"/>
    <n v="9000"/>
    <x v="143"/>
    <x v="1"/>
    <n v="1.2909999999999999"/>
    <x v="144"/>
    <n v="86.066666666666663"/>
    <n v="135"/>
    <s v="US"/>
    <s v="USD"/>
    <x v="141"/>
    <x v="141"/>
    <n v="1560747600"/>
    <s v="Jun"/>
    <x v="5"/>
    <x v="138"/>
    <n v="1561438800"/>
    <x v="138"/>
    <x v="6"/>
    <s v="Jun"/>
    <b v="0"/>
    <b v="0"/>
    <x v="3"/>
    <x v="3"/>
    <x v="3"/>
  </r>
  <r>
    <n v="145"/>
    <s v="Fields-Moore"/>
    <s v="Secured reciprocal array"/>
    <n v="25000"/>
    <x v="144"/>
    <x v="1"/>
    <n v="2.3651200000000001"/>
    <x v="145"/>
    <n v="76.989583333333329"/>
    <n v="768"/>
    <s v="CH"/>
    <s v="CHF"/>
    <x v="142"/>
    <x v="142"/>
    <n v="1410066000"/>
    <s v="Sep"/>
    <x v="3"/>
    <x v="139"/>
    <n v="1410498000"/>
    <x v="139"/>
    <x v="3"/>
    <s v="Sep"/>
    <b v="0"/>
    <b v="0"/>
    <x v="2"/>
    <x v="2"/>
    <x v="8"/>
  </r>
  <r>
    <n v="146"/>
    <s v="Harris-Golden"/>
    <s v="Optional bandwidth-monitored middleware"/>
    <n v="8800"/>
    <x v="145"/>
    <x v="3"/>
    <n v="0.17249999999999999"/>
    <x v="146"/>
    <n v="29.764705882352942"/>
    <n v="51"/>
    <s v="US"/>
    <s v="USD"/>
    <x v="143"/>
    <x v="143"/>
    <n v="1320732000"/>
    <s v="Nov"/>
    <x v="0"/>
    <x v="140"/>
    <n v="1322460000"/>
    <x v="140"/>
    <x v="2"/>
    <s v="Nov"/>
    <b v="0"/>
    <b v="0"/>
    <x v="3"/>
    <x v="3"/>
    <x v="3"/>
  </r>
  <r>
    <n v="147"/>
    <s v="Moss, Norman and Dunlap"/>
    <s v="Upgradable upward-trending workforce"/>
    <n v="8300"/>
    <x v="146"/>
    <x v="1"/>
    <n v="1.1249397590361445"/>
    <x v="147"/>
    <n v="46.91959798994975"/>
    <n v="199"/>
    <s v="US"/>
    <s v="USD"/>
    <x v="144"/>
    <x v="144"/>
    <n v="1465794000"/>
    <s v="Jun"/>
    <x v="5"/>
    <x v="141"/>
    <n v="1466312400"/>
    <x v="141"/>
    <x v="6"/>
    <s v="Jun"/>
    <b v="0"/>
    <b v="1"/>
    <x v="3"/>
    <x v="3"/>
    <x v="3"/>
  </r>
  <r>
    <n v="148"/>
    <s v="White, Larson and Wright"/>
    <s v="Upgradable hybrid capability"/>
    <n v="9300"/>
    <x v="147"/>
    <x v="1"/>
    <n v="1.2102150537634409"/>
    <x v="148"/>
    <n v="105.18691588785046"/>
    <n v="107"/>
    <s v="US"/>
    <s v="USD"/>
    <x v="145"/>
    <x v="145"/>
    <n v="1500958800"/>
    <s v="Jul"/>
    <x v="8"/>
    <x v="142"/>
    <n v="1501736400"/>
    <x v="142"/>
    <x v="1"/>
    <s v="Aug"/>
    <b v="0"/>
    <b v="0"/>
    <x v="2"/>
    <x v="2"/>
    <x v="8"/>
  </r>
  <r>
    <n v="149"/>
    <s v="Payne, Oliver and Burch"/>
    <s v="Managed fresh-thinking flexibility"/>
    <n v="6200"/>
    <x v="148"/>
    <x v="1"/>
    <n v="2.1987096774193549"/>
    <x v="149"/>
    <n v="69.907692307692301"/>
    <n v="195"/>
    <s v="US"/>
    <s v="USD"/>
    <x v="146"/>
    <x v="146"/>
    <n v="1357020000"/>
    <s v="Jan"/>
    <x v="2"/>
    <x v="143"/>
    <n v="1361512800"/>
    <x v="143"/>
    <x v="8"/>
    <s v="Feb"/>
    <b v="0"/>
    <b v="0"/>
    <x v="1"/>
    <x v="1"/>
    <x v="7"/>
  </r>
  <r>
    <n v="150"/>
    <s v="Brown, Palmer and Pace"/>
    <s v="Networked stable workforce"/>
    <n v="100"/>
    <x v="99"/>
    <x v="0"/>
    <n v="0.01"/>
    <x v="100"/>
    <n v="1"/>
    <n v="1"/>
    <s v="US"/>
    <s v="USD"/>
    <x v="147"/>
    <x v="147"/>
    <n v="1544940000"/>
    <s v="Dec"/>
    <x v="7"/>
    <x v="144"/>
    <n v="1545026400"/>
    <x v="144"/>
    <x v="0"/>
    <s v="Dec"/>
    <b v="0"/>
    <b v="0"/>
    <x v="1"/>
    <x v="1"/>
    <x v="1"/>
  </r>
  <r>
    <n v="151"/>
    <s v="Parker LLC"/>
    <s v="Customizable intermediate extranet"/>
    <n v="137200"/>
    <x v="149"/>
    <x v="0"/>
    <n v="0.64166909620991253"/>
    <x v="150"/>
    <n v="60.011588275391958"/>
    <n v="1467"/>
    <s v="US"/>
    <s v="USD"/>
    <x v="148"/>
    <x v="148"/>
    <n v="1402290000"/>
    <s v="Jun"/>
    <x v="5"/>
    <x v="145"/>
    <n v="1406696400"/>
    <x v="145"/>
    <x v="10"/>
    <s v="Jul"/>
    <b v="0"/>
    <b v="0"/>
    <x v="1"/>
    <x v="1"/>
    <x v="5"/>
  </r>
  <r>
    <n v="152"/>
    <s v="Bowen, Mcdonald and Hall"/>
    <s v="User-centric fault-tolerant task-force"/>
    <n v="41500"/>
    <x v="150"/>
    <x v="1"/>
    <n v="4.2306746987951804"/>
    <x v="151"/>
    <n v="52.006220379146917"/>
    <n v="3376"/>
    <s v="US"/>
    <s v="USD"/>
    <x v="149"/>
    <x v="149"/>
    <n v="1487311200"/>
    <s v="Feb"/>
    <x v="10"/>
    <x v="146"/>
    <n v="1487916000"/>
    <x v="146"/>
    <x v="8"/>
    <s v="Feb"/>
    <b v="0"/>
    <b v="0"/>
    <x v="1"/>
    <x v="1"/>
    <x v="7"/>
  </r>
  <r>
    <n v="153"/>
    <s v="Whitehead, Bell and Hughes"/>
    <s v="Multi-tiered radical definition"/>
    <n v="189400"/>
    <x v="151"/>
    <x v="0"/>
    <n v="0.92984160506863778"/>
    <x v="152"/>
    <n v="31.000176025347649"/>
    <n v="5681"/>
    <s v="US"/>
    <s v="USD"/>
    <x v="150"/>
    <x v="150"/>
    <n v="1350622800"/>
    <s v="Oct"/>
    <x v="4"/>
    <x v="147"/>
    <n v="1351141200"/>
    <x v="147"/>
    <x v="5"/>
    <s v="Oct"/>
    <b v="0"/>
    <b v="0"/>
    <x v="3"/>
    <x v="3"/>
    <x v="3"/>
  </r>
  <r>
    <n v="154"/>
    <s v="Rodriguez-Brown"/>
    <s v="Devolved foreground benchmark"/>
    <n v="171300"/>
    <x v="152"/>
    <x v="0"/>
    <n v="0.58756567425569173"/>
    <x v="153"/>
    <n v="95.042492917847028"/>
    <n v="1059"/>
    <s v="US"/>
    <s v="USD"/>
    <x v="151"/>
    <x v="151"/>
    <n v="1463029200"/>
    <s v="May"/>
    <x v="11"/>
    <x v="148"/>
    <n v="1465016400"/>
    <x v="148"/>
    <x v="6"/>
    <s v="Jun"/>
    <b v="0"/>
    <b v="1"/>
    <x v="1"/>
    <x v="1"/>
    <x v="7"/>
  </r>
  <r>
    <n v="155"/>
    <s v="Hall-Schaefer"/>
    <s v="Distributed eco-centric methodology"/>
    <n v="139500"/>
    <x v="153"/>
    <x v="0"/>
    <n v="0.65022222222222226"/>
    <x v="154"/>
    <n v="75.968174204355108"/>
    <n v="1194"/>
    <s v="US"/>
    <s v="USD"/>
    <x v="152"/>
    <x v="152"/>
    <n v="1269493200"/>
    <s v="Mar"/>
    <x v="6"/>
    <x v="149"/>
    <n v="1270789200"/>
    <x v="149"/>
    <x v="7"/>
    <s v="Apr"/>
    <b v="0"/>
    <b v="0"/>
    <x v="3"/>
    <x v="3"/>
    <x v="3"/>
  </r>
  <r>
    <n v="156"/>
    <s v="Meza-Rogers"/>
    <s v="Streamlined encompassing encryption"/>
    <n v="36400"/>
    <x v="154"/>
    <x v="3"/>
    <n v="0.73939560439560437"/>
    <x v="155"/>
    <n v="71.013192612137203"/>
    <n v="379"/>
    <s v="AU"/>
    <s v="AUD"/>
    <x v="153"/>
    <x v="153"/>
    <n v="1570251600"/>
    <s v="Oct"/>
    <x v="4"/>
    <x v="150"/>
    <n v="1572325200"/>
    <x v="150"/>
    <x v="5"/>
    <s v="Oct"/>
    <b v="0"/>
    <b v="0"/>
    <x v="1"/>
    <x v="1"/>
    <x v="1"/>
  </r>
  <r>
    <n v="157"/>
    <s v="Curtis-Curtis"/>
    <s v="User-friendly reciprocal initiative"/>
    <n v="4200"/>
    <x v="155"/>
    <x v="0"/>
    <n v="0.52666666666666662"/>
    <x v="156"/>
    <n v="73.733333333333334"/>
    <n v="30"/>
    <s v="AU"/>
    <s v="AUD"/>
    <x v="154"/>
    <x v="154"/>
    <n v="1388383200"/>
    <s v="Dec"/>
    <x v="7"/>
    <x v="151"/>
    <n v="1389420000"/>
    <x v="151"/>
    <x v="4"/>
    <s v="Jan"/>
    <b v="0"/>
    <b v="0"/>
    <x v="7"/>
    <x v="7"/>
    <x v="14"/>
  </r>
  <r>
    <n v="158"/>
    <s v="Carlson Inc"/>
    <s v="Ergonomic fresh-thinking installation"/>
    <n v="2100"/>
    <x v="156"/>
    <x v="1"/>
    <n v="2.2095238095238097"/>
    <x v="157"/>
    <n v="113.17073170731707"/>
    <n v="41"/>
    <s v="US"/>
    <s v="USD"/>
    <x v="155"/>
    <x v="155"/>
    <n v="1449554400"/>
    <s v="Dec"/>
    <x v="7"/>
    <x v="152"/>
    <n v="1449640800"/>
    <x v="152"/>
    <x v="0"/>
    <s v="Dec"/>
    <b v="0"/>
    <b v="0"/>
    <x v="1"/>
    <x v="1"/>
    <x v="1"/>
  </r>
  <r>
    <n v="159"/>
    <s v="Clarke, Anderson and Lee"/>
    <s v="Robust explicit hardware"/>
    <n v="191200"/>
    <x v="157"/>
    <x v="1"/>
    <n v="1.0001150627615063"/>
    <x v="158"/>
    <n v="105.00933552992861"/>
    <n v="1821"/>
    <s v="US"/>
    <s v="USD"/>
    <x v="156"/>
    <x v="156"/>
    <n v="1553662800"/>
    <s v="Mar"/>
    <x v="6"/>
    <x v="153"/>
    <n v="1555218000"/>
    <x v="153"/>
    <x v="7"/>
    <s v="Apr"/>
    <b v="0"/>
    <b v="1"/>
    <x v="3"/>
    <x v="3"/>
    <x v="3"/>
  </r>
  <r>
    <n v="160"/>
    <s v="Evans Group"/>
    <s v="Stand-alone actuating support"/>
    <n v="8000"/>
    <x v="158"/>
    <x v="1"/>
    <n v="1.6231249999999999"/>
    <x v="159"/>
    <n v="79.176829268292678"/>
    <n v="164"/>
    <s v="US"/>
    <s v="USD"/>
    <x v="157"/>
    <x v="157"/>
    <n v="1556341200"/>
    <s v="Apr"/>
    <x v="9"/>
    <x v="154"/>
    <n v="1557723600"/>
    <x v="154"/>
    <x v="11"/>
    <s v="May"/>
    <b v="0"/>
    <b v="0"/>
    <x v="2"/>
    <x v="2"/>
    <x v="8"/>
  </r>
  <r>
    <n v="161"/>
    <s v="Bruce Group"/>
    <s v="Cross-platform methodical process improvement"/>
    <n v="5500"/>
    <x v="159"/>
    <x v="0"/>
    <n v="0.78181818181818186"/>
    <x v="160"/>
    <n v="57.333333333333336"/>
    <n v="75"/>
    <s v="US"/>
    <s v="USD"/>
    <x v="158"/>
    <x v="158"/>
    <n v="1442984400"/>
    <s v="Sep"/>
    <x v="3"/>
    <x v="155"/>
    <n v="1443502800"/>
    <x v="155"/>
    <x v="3"/>
    <s v="Sep"/>
    <b v="0"/>
    <b v="1"/>
    <x v="2"/>
    <x v="2"/>
    <x v="2"/>
  </r>
  <r>
    <n v="162"/>
    <s v="Keith, Alvarez and Potter"/>
    <s v="Extended bottom-line open architecture"/>
    <n v="6100"/>
    <x v="160"/>
    <x v="1"/>
    <n v="1.4973770491803278"/>
    <x v="161"/>
    <n v="58.178343949044589"/>
    <n v="157"/>
    <s v="CH"/>
    <s v="CHF"/>
    <x v="159"/>
    <x v="159"/>
    <n v="1544248800"/>
    <s v="Dec"/>
    <x v="7"/>
    <x v="156"/>
    <n v="1546840800"/>
    <x v="156"/>
    <x v="4"/>
    <s v="Jan"/>
    <b v="0"/>
    <b v="0"/>
    <x v="1"/>
    <x v="1"/>
    <x v="1"/>
  </r>
  <r>
    <n v="163"/>
    <s v="Burton-Watkins"/>
    <s v="Extended reciprocal circuit"/>
    <n v="3500"/>
    <x v="161"/>
    <x v="1"/>
    <n v="2.5325714285714285"/>
    <x v="162"/>
    <n v="36.032520325203251"/>
    <n v="246"/>
    <s v="US"/>
    <s v="USD"/>
    <x v="160"/>
    <x v="160"/>
    <n v="1508475600"/>
    <s v="Oct"/>
    <x v="4"/>
    <x v="157"/>
    <n v="1512712800"/>
    <x v="157"/>
    <x v="0"/>
    <s v="Dec"/>
    <b v="0"/>
    <b v="1"/>
    <x v="7"/>
    <x v="7"/>
    <x v="14"/>
  </r>
  <r>
    <n v="164"/>
    <s v="Lopez and Sons"/>
    <s v="Polarized human-resource protocol"/>
    <n v="150500"/>
    <x v="162"/>
    <x v="1"/>
    <n v="1.0016943521594683"/>
    <x v="163"/>
    <n v="107.99068767908309"/>
    <n v="1396"/>
    <s v="US"/>
    <s v="USD"/>
    <x v="161"/>
    <x v="161"/>
    <n v="1507438800"/>
    <s v="Oct"/>
    <x v="4"/>
    <x v="158"/>
    <n v="1507525200"/>
    <x v="158"/>
    <x v="5"/>
    <s v="Oct"/>
    <b v="0"/>
    <b v="0"/>
    <x v="3"/>
    <x v="3"/>
    <x v="3"/>
  </r>
  <r>
    <n v="165"/>
    <s v="Cordova Ltd"/>
    <s v="Synergized radical product"/>
    <n v="90400"/>
    <x v="163"/>
    <x v="1"/>
    <n v="1.2199004424778761"/>
    <x v="164"/>
    <n v="44.005985634477256"/>
    <n v="2506"/>
    <s v="US"/>
    <s v="USD"/>
    <x v="162"/>
    <x v="162"/>
    <n v="1501563600"/>
    <s v="Aug"/>
    <x v="1"/>
    <x v="159"/>
    <n v="1504328400"/>
    <x v="159"/>
    <x v="3"/>
    <s v="Sep"/>
    <b v="0"/>
    <b v="0"/>
    <x v="2"/>
    <x v="2"/>
    <x v="2"/>
  </r>
  <r>
    <n v="166"/>
    <s v="Brown-Vang"/>
    <s v="Robust heuristic artificial intelligence"/>
    <n v="9800"/>
    <x v="164"/>
    <x v="1"/>
    <n v="1.3713265306122449"/>
    <x v="165"/>
    <n v="55.077868852459019"/>
    <n v="244"/>
    <s v="US"/>
    <s v="USD"/>
    <x v="163"/>
    <x v="163"/>
    <n v="1292997600"/>
    <s v="Dec"/>
    <x v="7"/>
    <x v="160"/>
    <n v="1293343200"/>
    <x v="160"/>
    <x v="0"/>
    <s v="Dec"/>
    <b v="0"/>
    <b v="0"/>
    <x v="7"/>
    <x v="7"/>
    <x v="14"/>
  </r>
  <r>
    <n v="167"/>
    <s v="Cruz-Ward"/>
    <s v="Robust content-based emulation"/>
    <n v="2600"/>
    <x v="165"/>
    <x v="1"/>
    <n v="4.155384615384615"/>
    <x v="166"/>
    <n v="74"/>
    <n v="146"/>
    <s v="AU"/>
    <s v="AUD"/>
    <x v="164"/>
    <x v="164"/>
    <n v="1370840400"/>
    <s v="Jun"/>
    <x v="5"/>
    <x v="161"/>
    <n v="1371704400"/>
    <x v="161"/>
    <x v="6"/>
    <s v="Jun"/>
    <b v="0"/>
    <b v="0"/>
    <x v="3"/>
    <x v="3"/>
    <x v="3"/>
  </r>
  <r>
    <n v="168"/>
    <s v="Hernandez Group"/>
    <s v="Ergonomic uniform open system"/>
    <n v="128100"/>
    <x v="166"/>
    <x v="0"/>
    <n v="0.3130913348946136"/>
    <x v="167"/>
    <n v="41.996858638743454"/>
    <n v="955"/>
    <s v="DK"/>
    <s v="DKK"/>
    <x v="165"/>
    <x v="165"/>
    <n v="1550815200"/>
    <s v="Feb"/>
    <x v="10"/>
    <x v="162"/>
    <n v="1552798800"/>
    <x v="162"/>
    <x v="9"/>
    <s v="Mar"/>
    <b v="0"/>
    <b v="1"/>
    <x v="1"/>
    <x v="1"/>
    <x v="7"/>
  </r>
  <r>
    <n v="169"/>
    <s v="Tran, Steele and Wilson"/>
    <s v="Profit-focused modular product"/>
    <n v="23300"/>
    <x v="167"/>
    <x v="1"/>
    <n v="4.240815450643777"/>
    <x v="168"/>
    <n v="77.988161010260455"/>
    <n v="1267"/>
    <s v="US"/>
    <s v="USD"/>
    <x v="166"/>
    <x v="166"/>
    <n v="1339909200"/>
    <s v="Jun"/>
    <x v="5"/>
    <x v="163"/>
    <n v="1342328400"/>
    <x v="163"/>
    <x v="10"/>
    <s v="Jul"/>
    <b v="0"/>
    <b v="1"/>
    <x v="4"/>
    <x v="4"/>
    <x v="12"/>
  </r>
  <r>
    <n v="170"/>
    <s v="Summers, Gallegos and Stein"/>
    <s v="Mandatory mobile product"/>
    <n v="188100"/>
    <x v="168"/>
    <x v="0"/>
    <n v="2.9388623072833599E-2"/>
    <x v="169"/>
    <n v="82.507462686567166"/>
    <n v="67"/>
    <s v="US"/>
    <s v="USD"/>
    <x v="167"/>
    <x v="167"/>
    <n v="1501736400"/>
    <s v="Aug"/>
    <x v="1"/>
    <x v="164"/>
    <n v="1502341200"/>
    <x v="164"/>
    <x v="1"/>
    <s v="Aug"/>
    <b v="0"/>
    <b v="0"/>
    <x v="1"/>
    <x v="1"/>
    <x v="7"/>
  </r>
  <r>
    <n v="171"/>
    <s v="Blair Group"/>
    <s v="Public-key 3rdgeneration budgetary management"/>
    <n v="4900"/>
    <x v="169"/>
    <x v="0"/>
    <n v="0.1063265306122449"/>
    <x v="170"/>
    <n v="104.2"/>
    <n v="5"/>
    <s v="US"/>
    <s v="USD"/>
    <x v="168"/>
    <x v="168"/>
    <n v="1395291600"/>
    <s v="Mar"/>
    <x v="6"/>
    <x v="165"/>
    <n v="1397192400"/>
    <x v="165"/>
    <x v="7"/>
    <s v="Apr"/>
    <b v="0"/>
    <b v="0"/>
    <x v="5"/>
    <x v="5"/>
    <x v="18"/>
  </r>
  <r>
    <n v="172"/>
    <s v="Nixon Inc"/>
    <s v="Centralized national firmware"/>
    <n v="800"/>
    <x v="170"/>
    <x v="0"/>
    <n v="0.82874999999999999"/>
    <x v="171"/>
    <n v="25.5"/>
    <n v="26"/>
    <s v="US"/>
    <s v="USD"/>
    <x v="169"/>
    <x v="169"/>
    <n v="1405746000"/>
    <s v="Jul"/>
    <x v="8"/>
    <x v="166"/>
    <n v="1407042000"/>
    <x v="166"/>
    <x v="1"/>
    <s v="Aug"/>
    <b v="0"/>
    <b v="1"/>
    <x v="4"/>
    <x v="4"/>
    <x v="4"/>
  </r>
  <r>
    <n v="173"/>
    <s v="White LLC"/>
    <s v="Cross-group 4thgeneration middleware"/>
    <n v="96700"/>
    <x v="171"/>
    <x v="1"/>
    <n v="1.6301447776628748"/>
    <x v="172"/>
    <n v="100.98334401024984"/>
    <n v="1561"/>
    <s v="US"/>
    <s v="USD"/>
    <x v="170"/>
    <x v="170"/>
    <n v="1368853200"/>
    <s v="May"/>
    <x v="11"/>
    <x v="167"/>
    <n v="1369371600"/>
    <x v="167"/>
    <x v="11"/>
    <s v="May"/>
    <b v="0"/>
    <b v="0"/>
    <x v="3"/>
    <x v="3"/>
    <x v="3"/>
  </r>
  <r>
    <n v="174"/>
    <s v="Santos, Black and Donovan"/>
    <s v="Pre-emptive scalable access"/>
    <n v="600"/>
    <x v="172"/>
    <x v="1"/>
    <n v="8.9466666666666672"/>
    <x v="173"/>
    <n v="111.83333333333333"/>
    <n v="48"/>
    <s v="US"/>
    <s v="USD"/>
    <x v="171"/>
    <x v="171"/>
    <n v="1444021200"/>
    <s v="Oct"/>
    <x v="4"/>
    <x v="168"/>
    <n v="1444107600"/>
    <x v="168"/>
    <x v="5"/>
    <s v="Oct"/>
    <b v="0"/>
    <b v="1"/>
    <x v="2"/>
    <x v="2"/>
    <x v="8"/>
  </r>
  <r>
    <n v="175"/>
    <s v="Jones, Contreras and Burnett"/>
    <s v="Sharable intangible migration"/>
    <n v="181200"/>
    <x v="173"/>
    <x v="0"/>
    <n v="0.26191501103752757"/>
    <x v="174"/>
    <n v="41.999115044247787"/>
    <n v="1130"/>
    <s v="US"/>
    <s v="USD"/>
    <x v="172"/>
    <x v="172"/>
    <n v="1472619600"/>
    <s v="Aug"/>
    <x v="1"/>
    <x v="169"/>
    <n v="1474261200"/>
    <x v="169"/>
    <x v="3"/>
    <s v="Sep"/>
    <b v="0"/>
    <b v="0"/>
    <x v="3"/>
    <x v="3"/>
    <x v="3"/>
  </r>
  <r>
    <n v="176"/>
    <s v="Stone-Orozco"/>
    <s v="Proactive scalable Graphical User Interface"/>
    <n v="115000"/>
    <x v="174"/>
    <x v="0"/>
    <n v="0.74834782608695649"/>
    <x v="175"/>
    <n v="110.05115089514067"/>
    <n v="782"/>
    <s v="US"/>
    <s v="USD"/>
    <x v="173"/>
    <x v="173"/>
    <n v="1472878800"/>
    <s v="Sep"/>
    <x v="3"/>
    <x v="170"/>
    <n v="1473656400"/>
    <x v="170"/>
    <x v="3"/>
    <s v="Sep"/>
    <b v="0"/>
    <b v="0"/>
    <x v="3"/>
    <x v="3"/>
    <x v="3"/>
  </r>
  <r>
    <n v="177"/>
    <s v="Lee, Gibson and Morgan"/>
    <s v="Digitized solution-oriented product"/>
    <n v="38800"/>
    <x v="175"/>
    <x v="1"/>
    <n v="4.1647680412371137"/>
    <x v="176"/>
    <n v="58.997079225994888"/>
    <n v="2739"/>
    <s v="US"/>
    <s v="USD"/>
    <x v="174"/>
    <x v="174"/>
    <n v="1289800800"/>
    <s v="Nov"/>
    <x v="0"/>
    <x v="171"/>
    <n v="1291960800"/>
    <x v="171"/>
    <x v="0"/>
    <s v="Dec"/>
    <b v="0"/>
    <b v="0"/>
    <x v="3"/>
    <x v="3"/>
    <x v="3"/>
  </r>
  <r>
    <n v="178"/>
    <s v="Alexander-Williams"/>
    <s v="Triple-buffered cohesive structure"/>
    <n v="7200"/>
    <x v="176"/>
    <x v="0"/>
    <n v="0.96208333333333329"/>
    <x v="177"/>
    <n v="32.985714285714288"/>
    <n v="210"/>
    <s v="US"/>
    <s v="USD"/>
    <x v="175"/>
    <x v="175"/>
    <n v="1505970000"/>
    <s v="Sep"/>
    <x v="3"/>
    <x v="172"/>
    <n v="1506747600"/>
    <x v="172"/>
    <x v="3"/>
    <s v="Sep"/>
    <b v="0"/>
    <b v="0"/>
    <x v="0"/>
    <x v="0"/>
    <x v="0"/>
  </r>
  <r>
    <n v="179"/>
    <s v="Marks Ltd"/>
    <s v="Realigned human-resource orchestration"/>
    <n v="44500"/>
    <x v="177"/>
    <x v="1"/>
    <n v="3.5771910112359548"/>
    <x v="178"/>
    <n v="45.005654509471306"/>
    <n v="3537"/>
    <s v="CA"/>
    <s v="CAD"/>
    <x v="176"/>
    <x v="176"/>
    <n v="1363496400"/>
    <s v="Mar"/>
    <x v="6"/>
    <x v="173"/>
    <n v="1363582800"/>
    <x v="173"/>
    <x v="9"/>
    <s v="Mar"/>
    <b v="0"/>
    <b v="1"/>
    <x v="3"/>
    <x v="3"/>
    <x v="3"/>
  </r>
  <r>
    <n v="180"/>
    <s v="Olsen, Edwards and Reid"/>
    <s v="Optional clear-thinking software"/>
    <n v="56000"/>
    <x v="178"/>
    <x v="1"/>
    <n v="3.0845714285714285"/>
    <x v="179"/>
    <n v="81.98196487897485"/>
    <n v="2107"/>
    <s v="AU"/>
    <s v="AUD"/>
    <x v="177"/>
    <x v="177"/>
    <n v="1269234000"/>
    <s v="Mar"/>
    <x v="6"/>
    <x v="174"/>
    <n v="1269666000"/>
    <x v="174"/>
    <x v="9"/>
    <s v="Mar"/>
    <b v="0"/>
    <b v="0"/>
    <x v="2"/>
    <x v="2"/>
    <x v="8"/>
  </r>
  <r>
    <n v="181"/>
    <s v="Daniels, Rose and Tyler"/>
    <s v="Centralized global approach"/>
    <n v="8600"/>
    <x v="179"/>
    <x v="0"/>
    <n v="0.61802325581395345"/>
    <x v="180"/>
    <n v="39.080882352941174"/>
    <n v="136"/>
    <s v="US"/>
    <s v="USD"/>
    <x v="178"/>
    <x v="178"/>
    <n v="1507093200"/>
    <s v="Oct"/>
    <x v="4"/>
    <x v="175"/>
    <n v="1508648400"/>
    <x v="175"/>
    <x v="5"/>
    <s v="Oct"/>
    <b v="0"/>
    <b v="0"/>
    <x v="2"/>
    <x v="2"/>
    <x v="2"/>
  </r>
  <r>
    <n v="182"/>
    <s v="Adams Group"/>
    <s v="Reverse-engineered bandwidth-monitored contingency"/>
    <n v="27100"/>
    <x v="180"/>
    <x v="1"/>
    <n v="7.2232472324723247"/>
    <x v="181"/>
    <n v="58.996383363471971"/>
    <n v="3318"/>
    <s v="DK"/>
    <s v="DKK"/>
    <x v="179"/>
    <x v="179"/>
    <n v="1560574800"/>
    <s v="Jun"/>
    <x v="5"/>
    <x v="176"/>
    <n v="1561957200"/>
    <x v="176"/>
    <x v="10"/>
    <s v="Jul"/>
    <b v="0"/>
    <b v="0"/>
    <x v="3"/>
    <x v="3"/>
    <x v="3"/>
  </r>
  <r>
    <n v="183"/>
    <s v="Rogers, Huerta and Medina"/>
    <s v="Pre-emptive bandwidth-monitored instruction set"/>
    <n v="5100"/>
    <x v="181"/>
    <x v="0"/>
    <n v="0.69117647058823528"/>
    <x v="182"/>
    <n v="40.988372093023258"/>
    <n v="86"/>
    <s v="CA"/>
    <s v="CAD"/>
    <x v="180"/>
    <x v="180"/>
    <n v="1284008400"/>
    <s v="Sep"/>
    <x v="3"/>
    <x v="177"/>
    <n v="1285131600"/>
    <x v="177"/>
    <x v="3"/>
    <s v="Sep"/>
    <b v="0"/>
    <b v="0"/>
    <x v="1"/>
    <x v="1"/>
    <x v="1"/>
  </r>
  <r>
    <n v="184"/>
    <s v="Howard, Carter and Griffith"/>
    <s v="Adaptive asynchronous emulation"/>
    <n v="3600"/>
    <x v="182"/>
    <x v="1"/>
    <n v="2.9305555555555554"/>
    <x v="183"/>
    <n v="31.029411764705884"/>
    <n v="340"/>
    <s v="US"/>
    <s v="USD"/>
    <x v="181"/>
    <x v="181"/>
    <n v="1556859600"/>
    <s v="May"/>
    <x v="11"/>
    <x v="178"/>
    <n v="1556946000"/>
    <x v="178"/>
    <x v="11"/>
    <s v="May"/>
    <b v="0"/>
    <b v="0"/>
    <x v="3"/>
    <x v="3"/>
    <x v="3"/>
  </r>
  <r>
    <n v="185"/>
    <s v="Bailey PLC"/>
    <s v="Innovative actuating conglomeration"/>
    <n v="1000"/>
    <x v="183"/>
    <x v="0"/>
    <n v="0.71799999999999997"/>
    <x v="184"/>
    <n v="37.789473684210527"/>
    <n v="19"/>
    <s v="US"/>
    <s v="USD"/>
    <x v="182"/>
    <x v="182"/>
    <n v="1526187600"/>
    <s v="May"/>
    <x v="11"/>
    <x v="179"/>
    <n v="1527138000"/>
    <x v="179"/>
    <x v="11"/>
    <s v="May"/>
    <b v="0"/>
    <b v="0"/>
    <x v="4"/>
    <x v="4"/>
    <x v="19"/>
  </r>
  <r>
    <n v="186"/>
    <s v="Parker Group"/>
    <s v="Grass-roots foreground policy"/>
    <n v="88800"/>
    <x v="184"/>
    <x v="0"/>
    <n v="0.31934684684684683"/>
    <x v="185"/>
    <n v="32.006772009029348"/>
    <n v="886"/>
    <s v="US"/>
    <s v="USD"/>
    <x v="183"/>
    <x v="183"/>
    <n v="1400821200"/>
    <s v="May"/>
    <x v="11"/>
    <x v="180"/>
    <n v="1402117200"/>
    <x v="180"/>
    <x v="6"/>
    <s v="Jun"/>
    <b v="0"/>
    <b v="0"/>
    <x v="3"/>
    <x v="3"/>
    <x v="3"/>
  </r>
  <r>
    <n v="187"/>
    <s v="Fox Group"/>
    <s v="Horizontal transitional paradigm"/>
    <n v="60200"/>
    <x v="185"/>
    <x v="1"/>
    <n v="2.2987375415282392"/>
    <x v="186"/>
    <n v="95.966712898751737"/>
    <n v="1442"/>
    <s v="CA"/>
    <s v="CAD"/>
    <x v="184"/>
    <x v="184"/>
    <n v="1361599200"/>
    <s v="Feb"/>
    <x v="10"/>
    <x v="181"/>
    <n v="1364014800"/>
    <x v="181"/>
    <x v="9"/>
    <s v="Mar"/>
    <b v="0"/>
    <b v="1"/>
    <x v="4"/>
    <x v="4"/>
    <x v="12"/>
  </r>
  <r>
    <n v="188"/>
    <s v="Walker, Jones and Rodriguez"/>
    <s v="Networked didactic info-mediaries"/>
    <n v="8200"/>
    <x v="186"/>
    <x v="0"/>
    <n v="0.3201219512195122"/>
    <x v="187"/>
    <n v="75"/>
    <n v="35"/>
    <s v="IT"/>
    <s v="EUR"/>
    <x v="185"/>
    <x v="185"/>
    <n v="1417500000"/>
    <s v="Dec"/>
    <x v="7"/>
    <x v="182"/>
    <n v="1417586400"/>
    <x v="182"/>
    <x v="0"/>
    <s v="Dec"/>
    <b v="0"/>
    <b v="0"/>
    <x v="3"/>
    <x v="3"/>
    <x v="3"/>
  </r>
  <r>
    <n v="189"/>
    <s v="Anthony-Shaw"/>
    <s v="Switchable contextually-based access"/>
    <n v="191300"/>
    <x v="187"/>
    <x v="3"/>
    <n v="0.23525352848928385"/>
    <x v="188"/>
    <n v="102.0498866213152"/>
    <n v="441"/>
    <s v="US"/>
    <s v="USD"/>
    <x v="186"/>
    <x v="186"/>
    <n v="1457071200"/>
    <s v="Mar"/>
    <x v="6"/>
    <x v="183"/>
    <n v="1457071200"/>
    <x v="183"/>
    <x v="9"/>
    <s v="Mar"/>
    <b v="0"/>
    <b v="0"/>
    <x v="3"/>
    <x v="3"/>
    <x v="3"/>
  </r>
  <r>
    <n v="190"/>
    <s v="Cook LLC"/>
    <s v="Up-sized dynamic throughput"/>
    <n v="3700"/>
    <x v="188"/>
    <x v="0"/>
    <n v="0.68594594594594593"/>
    <x v="189"/>
    <n v="105.75"/>
    <n v="24"/>
    <s v="US"/>
    <s v="USD"/>
    <x v="187"/>
    <x v="187"/>
    <n v="1370322000"/>
    <s v="Jun"/>
    <x v="5"/>
    <x v="184"/>
    <n v="1370408400"/>
    <x v="184"/>
    <x v="6"/>
    <s v="Jun"/>
    <b v="0"/>
    <b v="1"/>
    <x v="3"/>
    <x v="3"/>
    <x v="3"/>
  </r>
  <r>
    <n v="191"/>
    <s v="Sutton PLC"/>
    <s v="Mandatory reciprocal superstructure"/>
    <n v="8400"/>
    <x v="189"/>
    <x v="0"/>
    <n v="0.37952380952380954"/>
    <x v="190"/>
    <n v="37.069767441860463"/>
    <n v="86"/>
    <s v="IT"/>
    <s v="EUR"/>
    <x v="188"/>
    <x v="188"/>
    <n v="1552366800"/>
    <s v="Mar"/>
    <x v="6"/>
    <x v="185"/>
    <n v="1552626000"/>
    <x v="185"/>
    <x v="9"/>
    <s v="Mar"/>
    <b v="0"/>
    <b v="0"/>
    <x v="3"/>
    <x v="3"/>
    <x v="3"/>
  </r>
  <r>
    <n v="192"/>
    <s v="Long, Morgan and Mitchell"/>
    <s v="Upgradable 4thgeneration productivity"/>
    <n v="42600"/>
    <x v="190"/>
    <x v="0"/>
    <n v="0.19992957746478873"/>
    <x v="191"/>
    <n v="35.049382716049379"/>
    <n v="243"/>
    <s v="US"/>
    <s v="USD"/>
    <x v="189"/>
    <x v="189"/>
    <n v="1403845200"/>
    <s v="Jun"/>
    <x v="5"/>
    <x v="186"/>
    <n v="1404190800"/>
    <x v="186"/>
    <x v="10"/>
    <s v="Jul"/>
    <b v="0"/>
    <b v="0"/>
    <x v="1"/>
    <x v="1"/>
    <x v="1"/>
  </r>
  <r>
    <n v="193"/>
    <s v="Calhoun, Rogers and Long"/>
    <s v="Progressive discrete hub"/>
    <n v="6600"/>
    <x v="191"/>
    <x v="0"/>
    <n v="0.45636363636363636"/>
    <x v="192"/>
    <n v="46.338461538461537"/>
    <n v="65"/>
    <s v="US"/>
    <s v="USD"/>
    <x v="190"/>
    <x v="190"/>
    <n v="1523163600"/>
    <s v="Apr"/>
    <x v="9"/>
    <x v="187"/>
    <n v="1523509200"/>
    <x v="187"/>
    <x v="7"/>
    <s v="Apr"/>
    <b v="1"/>
    <b v="0"/>
    <x v="1"/>
    <x v="1"/>
    <x v="7"/>
  </r>
  <r>
    <n v="194"/>
    <s v="Sandoval Group"/>
    <s v="Assimilated multi-tasking archive"/>
    <n v="7100"/>
    <x v="192"/>
    <x v="1"/>
    <n v="1.227605633802817"/>
    <x v="193"/>
    <n v="69.174603174603178"/>
    <n v="126"/>
    <s v="US"/>
    <s v="USD"/>
    <x v="191"/>
    <x v="191"/>
    <n v="1442206800"/>
    <s v="Sep"/>
    <x v="3"/>
    <x v="188"/>
    <n v="1443589200"/>
    <x v="188"/>
    <x v="3"/>
    <s v="Sep"/>
    <b v="0"/>
    <b v="0"/>
    <x v="1"/>
    <x v="1"/>
    <x v="16"/>
  </r>
  <r>
    <n v="195"/>
    <s v="Smith and Sons"/>
    <s v="Upgradable high-level solution"/>
    <n v="15800"/>
    <x v="193"/>
    <x v="1"/>
    <n v="3.61753164556962"/>
    <x v="194"/>
    <n v="109.07824427480917"/>
    <n v="524"/>
    <s v="US"/>
    <s v="USD"/>
    <x v="192"/>
    <x v="192"/>
    <n v="1532840400"/>
    <s v="Jul"/>
    <x v="8"/>
    <x v="189"/>
    <n v="1533445200"/>
    <x v="189"/>
    <x v="1"/>
    <s v="Aug"/>
    <b v="0"/>
    <b v="0"/>
    <x v="1"/>
    <x v="1"/>
    <x v="5"/>
  </r>
  <r>
    <n v="196"/>
    <s v="King Inc"/>
    <s v="Organic bandwidth-monitored frame"/>
    <n v="8200"/>
    <x v="194"/>
    <x v="0"/>
    <n v="0.63146341463414635"/>
    <x v="195"/>
    <n v="51.78"/>
    <n v="100"/>
    <s v="DK"/>
    <s v="DKK"/>
    <x v="173"/>
    <x v="173"/>
    <n v="1472878800"/>
    <s v="Sep"/>
    <x v="3"/>
    <x v="190"/>
    <n v="1474520400"/>
    <x v="190"/>
    <x v="3"/>
    <s v="Sep"/>
    <b v="0"/>
    <b v="0"/>
    <x v="2"/>
    <x v="2"/>
    <x v="8"/>
  </r>
  <r>
    <n v="197"/>
    <s v="Perry and Sons"/>
    <s v="Business-focused logistical framework"/>
    <n v="54700"/>
    <x v="195"/>
    <x v="1"/>
    <n v="2.9820475319926874"/>
    <x v="196"/>
    <n v="82.010055304172951"/>
    <n v="1989"/>
    <s v="US"/>
    <s v="USD"/>
    <x v="193"/>
    <x v="193"/>
    <n v="1498194000"/>
    <s v="Jun"/>
    <x v="5"/>
    <x v="191"/>
    <n v="1499403600"/>
    <x v="191"/>
    <x v="10"/>
    <s v="Jul"/>
    <b v="0"/>
    <b v="0"/>
    <x v="4"/>
    <x v="4"/>
    <x v="6"/>
  </r>
  <r>
    <n v="198"/>
    <s v="Palmer Inc"/>
    <s v="Universal multi-state capability"/>
    <n v="63200"/>
    <x v="196"/>
    <x v="0"/>
    <n v="9.5585443037974685E-2"/>
    <x v="197"/>
    <n v="35.958333333333336"/>
    <n v="168"/>
    <s v="US"/>
    <s v="USD"/>
    <x v="194"/>
    <x v="194"/>
    <n v="1281070800"/>
    <s v="Aug"/>
    <x v="1"/>
    <x v="192"/>
    <n v="1283576400"/>
    <x v="192"/>
    <x v="3"/>
    <s v="Sep"/>
    <b v="0"/>
    <b v="0"/>
    <x v="1"/>
    <x v="1"/>
    <x v="5"/>
  </r>
  <r>
    <n v="199"/>
    <s v="Hull, Baker and Martinez"/>
    <s v="Digitized reciprocal infrastructure"/>
    <n v="1800"/>
    <x v="197"/>
    <x v="0"/>
    <n v="0.5377777777777778"/>
    <x v="198"/>
    <n v="74.461538461538467"/>
    <n v="13"/>
    <s v="US"/>
    <s v="USD"/>
    <x v="195"/>
    <x v="195"/>
    <n v="1436245200"/>
    <s v="Jul"/>
    <x v="8"/>
    <x v="193"/>
    <n v="1436590800"/>
    <x v="193"/>
    <x v="10"/>
    <s v="Jul"/>
    <b v="0"/>
    <b v="0"/>
    <x v="1"/>
    <x v="1"/>
    <x v="1"/>
  </r>
  <r>
    <n v="200"/>
    <s v="Becker, Rice and White"/>
    <s v="Reduced dedicated capability"/>
    <n v="100"/>
    <x v="50"/>
    <x v="0"/>
    <n v="0.02"/>
    <x v="50"/>
    <n v="2"/>
    <n v="1"/>
    <s v="CA"/>
    <s v="CAD"/>
    <x v="152"/>
    <x v="152"/>
    <n v="1269493200"/>
    <s v="Mar"/>
    <x v="6"/>
    <x v="194"/>
    <n v="1270443600"/>
    <x v="194"/>
    <x v="7"/>
    <s v="Apr"/>
    <b v="0"/>
    <b v="0"/>
    <x v="3"/>
    <x v="3"/>
    <x v="3"/>
  </r>
  <r>
    <n v="201"/>
    <s v="Osborne, Perkins and Knox"/>
    <s v="Cross-platform bi-directional workforce"/>
    <n v="2100"/>
    <x v="198"/>
    <x v="1"/>
    <n v="6.8119047619047617"/>
    <x v="199"/>
    <n v="91.114649681528661"/>
    <n v="157"/>
    <s v="US"/>
    <s v="USD"/>
    <x v="196"/>
    <x v="196"/>
    <n v="1406264400"/>
    <s v="Jul"/>
    <x v="8"/>
    <x v="195"/>
    <n v="1407819600"/>
    <x v="195"/>
    <x v="1"/>
    <s v="Aug"/>
    <b v="0"/>
    <b v="0"/>
    <x v="2"/>
    <x v="2"/>
    <x v="2"/>
  </r>
  <r>
    <n v="202"/>
    <s v="Mcknight-Freeman"/>
    <s v="Upgradable scalable methodology"/>
    <n v="8300"/>
    <x v="199"/>
    <x v="3"/>
    <n v="0.78831325301204824"/>
    <x v="200"/>
    <n v="79.792682926829272"/>
    <n v="82"/>
    <s v="US"/>
    <s v="USD"/>
    <x v="197"/>
    <x v="197"/>
    <n v="1317531600"/>
    <s v="Oct"/>
    <x v="4"/>
    <x v="196"/>
    <n v="1317877200"/>
    <x v="196"/>
    <x v="5"/>
    <s v="Oct"/>
    <b v="0"/>
    <b v="0"/>
    <x v="0"/>
    <x v="0"/>
    <x v="0"/>
  </r>
  <r>
    <n v="203"/>
    <s v="Hayden, Shannon and Stein"/>
    <s v="Customer-focused client-server service-desk"/>
    <n v="143900"/>
    <x v="200"/>
    <x v="1"/>
    <n v="1.3440792216817234"/>
    <x v="201"/>
    <n v="42.999777678968428"/>
    <n v="4498"/>
    <s v="AU"/>
    <s v="AUD"/>
    <x v="198"/>
    <x v="198"/>
    <n v="1484632800"/>
    <s v="Jan"/>
    <x v="2"/>
    <x v="197"/>
    <n v="1484805600"/>
    <x v="197"/>
    <x v="4"/>
    <s v="Jan"/>
    <b v="0"/>
    <b v="0"/>
    <x v="3"/>
    <x v="3"/>
    <x v="3"/>
  </r>
  <r>
    <n v="204"/>
    <s v="Daniel-Luna"/>
    <s v="Mandatory multimedia leverage"/>
    <n v="75000"/>
    <x v="201"/>
    <x v="0"/>
    <n v="3.372E-2"/>
    <x v="202"/>
    <n v="63.225000000000001"/>
    <n v="40"/>
    <s v="US"/>
    <s v="USD"/>
    <x v="199"/>
    <x v="199"/>
    <n v="1301806800"/>
    <s v="Apr"/>
    <x v="9"/>
    <x v="198"/>
    <n v="1302670800"/>
    <x v="198"/>
    <x v="7"/>
    <s v="Apr"/>
    <b v="0"/>
    <b v="0"/>
    <x v="1"/>
    <x v="1"/>
    <x v="17"/>
  </r>
  <r>
    <n v="205"/>
    <s v="Weaver-Marquez"/>
    <s v="Focused analyzing circuit"/>
    <n v="1300"/>
    <x v="202"/>
    <x v="1"/>
    <n v="4.3184615384615386"/>
    <x v="203"/>
    <n v="70.174999999999997"/>
    <n v="80"/>
    <s v="US"/>
    <s v="USD"/>
    <x v="200"/>
    <x v="200"/>
    <n v="1539752400"/>
    <s v="Oct"/>
    <x v="4"/>
    <x v="199"/>
    <n v="1540789200"/>
    <x v="199"/>
    <x v="5"/>
    <s v="Oct"/>
    <b v="1"/>
    <b v="0"/>
    <x v="3"/>
    <x v="3"/>
    <x v="3"/>
  </r>
  <r>
    <n v="206"/>
    <s v="Austin, Baker and Kelley"/>
    <s v="Fundamental grid-enabled strategy"/>
    <n v="9000"/>
    <x v="203"/>
    <x v="3"/>
    <n v="0.38844444444444443"/>
    <x v="204"/>
    <n v="61.333333333333336"/>
    <n v="57"/>
    <s v="US"/>
    <s v="USD"/>
    <x v="201"/>
    <x v="201"/>
    <n v="1267250400"/>
    <s v="Feb"/>
    <x v="10"/>
    <x v="200"/>
    <n v="1268028000"/>
    <x v="200"/>
    <x v="9"/>
    <s v="Mar"/>
    <b v="0"/>
    <b v="0"/>
    <x v="5"/>
    <x v="5"/>
    <x v="13"/>
  </r>
  <r>
    <n v="207"/>
    <s v="Carney-Anderson"/>
    <s v="Digitized 5thgeneration knowledgebase"/>
    <n v="1000"/>
    <x v="204"/>
    <x v="1"/>
    <n v="4.2569999999999997"/>
    <x v="205"/>
    <n v="99"/>
    <n v="43"/>
    <s v="US"/>
    <s v="USD"/>
    <x v="202"/>
    <x v="202"/>
    <n v="1535432400"/>
    <s v="Aug"/>
    <x v="1"/>
    <x v="201"/>
    <n v="1537160400"/>
    <x v="201"/>
    <x v="3"/>
    <s v="Sep"/>
    <b v="0"/>
    <b v="1"/>
    <x v="1"/>
    <x v="1"/>
    <x v="1"/>
  </r>
  <r>
    <n v="208"/>
    <s v="Jackson Inc"/>
    <s v="Mandatory multi-tasking encryption"/>
    <n v="196900"/>
    <x v="205"/>
    <x v="1"/>
    <n v="1.0112239715591671"/>
    <x v="206"/>
    <n v="96.984900146127615"/>
    <n v="2053"/>
    <s v="US"/>
    <s v="USD"/>
    <x v="203"/>
    <x v="203"/>
    <n v="1510207200"/>
    <s v="Nov"/>
    <x v="0"/>
    <x v="202"/>
    <n v="1512280800"/>
    <x v="202"/>
    <x v="0"/>
    <s v="Dec"/>
    <b v="0"/>
    <b v="0"/>
    <x v="4"/>
    <x v="4"/>
    <x v="4"/>
  </r>
  <r>
    <n v="209"/>
    <s v="Warren Ltd"/>
    <s v="Distributed system-worthy application"/>
    <n v="194500"/>
    <x v="206"/>
    <x v="2"/>
    <n v="0.21188688946015424"/>
    <x v="207"/>
    <n v="51.004950495049506"/>
    <n v="808"/>
    <s v="AU"/>
    <s v="AUD"/>
    <x v="204"/>
    <x v="204"/>
    <n v="1462510800"/>
    <s v="May"/>
    <x v="11"/>
    <x v="203"/>
    <n v="1463115600"/>
    <x v="203"/>
    <x v="11"/>
    <s v="May"/>
    <b v="0"/>
    <b v="0"/>
    <x v="4"/>
    <x v="4"/>
    <x v="4"/>
  </r>
  <r>
    <n v="210"/>
    <s v="Schultz Inc"/>
    <s v="Synergistic tertiary time-frame"/>
    <n v="9400"/>
    <x v="207"/>
    <x v="0"/>
    <n v="0.67425531914893622"/>
    <x v="208"/>
    <n v="28.044247787610619"/>
    <n v="226"/>
    <s v="DK"/>
    <s v="DKK"/>
    <x v="205"/>
    <x v="205"/>
    <n v="1488520800"/>
    <s v="Mar"/>
    <x v="6"/>
    <x v="204"/>
    <n v="1490850000"/>
    <x v="204"/>
    <x v="9"/>
    <s v="Mar"/>
    <b v="0"/>
    <b v="0"/>
    <x v="4"/>
    <x v="4"/>
    <x v="22"/>
  </r>
  <r>
    <n v="211"/>
    <s v="Thompson LLC"/>
    <s v="Customer-focused impactful benchmark"/>
    <n v="104400"/>
    <x v="208"/>
    <x v="0"/>
    <n v="0.9492337164750958"/>
    <x v="209"/>
    <n v="60.984615384615381"/>
    <n v="1625"/>
    <s v="US"/>
    <s v="USD"/>
    <x v="206"/>
    <x v="206"/>
    <n v="1377579600"/>
    <s v="Aug"/>
    <x v="1"/>
    <x v="205"/>
    <n v="1379653200"/>
    <x v="205"/>
    <x v="3"/>
    <s v="Sep"/>
    <b v="0"/>
    <b v="0"/>
    <x v="3"/>
    <x v="3"/>
    <x v="3"/>
  </r>
  <r>
    <n v="212"/>
    <s v="Johnson Inc"/>
    <s v="Profound next generation infrastructure"/>
    <n v="8100"/>
    <x v="209"/>
    <x v="1"/>
    <n v="1.5185185185185186"/>
    <x v="210"/>
    <n v="73.214285714285708"/>
    <n v="168"/>
    <s v="US"/>
    <s v="USD"/>
    <x v="207"/>
    <x v="207"/>
    <n v="1576389600"/>
    <s v="Dec"/>
    <x v="7"/>
    <x v="206"/>
    <n v="1580364000"/>
    <x v="206"/>
    <x v="4"/>
    <s v="Jan"/>
    <b v="0"/>
    <b v="0"/>
    <x v="3"/>
    <x v="3"/>
    <x v="3"/>
  </r>
  <r>
    <n v="213"/>
    <s v="Morgan-Warren"/>
    <s v="Face-to-face encompassing info-mediaries"/>
    <n v="87900"/>
    <x v="210"/>
    <x v="1"/>
    <n v="1.9516382252559727"/>
    <x v="211"/>
    <n v="39.997435299603637"/>
    <n v="4289"/>
    <s v="US"/>
    <s v="USD"/>
    <x v="208"/>
    <x v="208"/>
    <n v="1289019600"/>
    <s v="Nov"/>
    <x v="0"/>
    <x v="207"/>
    <n v="1289714400"/>
    <x v="207"/>
    <x v="2"/>
    <s v="Nov"/>
    <b v="0"/>
    <b v="1"/>
    <x v="1"/>
    <x v="1"/>
    <x v="7"/>
  </r>
  <r>
    <n v="214"/>
    <s v="Sullivan Group"/>
    <s v="Open-source fresh-thinking policy"/>
    <n v="1400"/>
    <x v="211"/>
    <x v="1"/>
    <n v="10.231428571428571"/>
    <x v="212"/>
    <n v="86.812121212121212"/>
    <n v="165"/>
    <s v="US"/>
    <s v="USD"/>
    <x v="209"/>
    <x v="209"/>
    <n v="1282194000"/>
    <s v="Aug"/>
    <x v="1"/>
    <x v="208"/>
    <n v="1282712400"/>
    <x v="208"/>
    <x v="1"/>
    <s v="Aug"/>
    <b v="0"/>
    <b v="0"/>
    <x v="1"/>
    <x v="1"/>
    <x v="1"/>
  </r>
  <r>
    <n v="215"/>
    <s v="Vargas, Banks and Palmer"/>
    <s v="Extended 24/7 implementation"/>
    <n v="156800"/>
    <x v="212"/>
    <x v="0"/>
    <n v="3.8418367346938778E-2"/>
    <x v="213"/>
    <n v="42.125874125874127"/>
    <n v="143"/>
    <s v="US"/>
    <s v="USD"/>
    <x v="210"/>
    <x v="210"/>
    <n v="1550037600"/>
    <s v="Feb"/>
    <x v="10"/>
    <x v="209"/>
    <n v="1550210400"/>
    <x v="209"/>
    <x v="8"/>
    <s v="Feb"/>
    <b v="0"/>
    <b v="0"/>
    <x v="3"/>
    <x v="3"/>
    <x v="3"/>
  </r>
  <r>
    <n v="216"/>
    <s v="Johnson, Dixon and Zimmerman"/>
    <s v="Organic dynamic algorithm"/>
    <n v="121700"/>
    <x v="213"/>
    <x v="1"/>
    <n v="1.5507066557107643"/>
    <x v="214"/>
    <n v="103.97851239669421"/>
    <n v="1815"/>
    <s v="US"/>
    <s v="USD"/>
    <x v="211"/>
    <x v="211"/>
    <n v="1321941600"/>
    <s v="Nov"/>
    <x v="0"/>
    <x v="210"/>
    <n v="1322114400"/>
    <x v="210"/>
    <x v="2"/>
    <s v="Nov"/>
    <b v="0"/>
    <b v="0"/>
    <x v="3"/>
    <x v="3"/>
    <x v="3"/>
  </r>
  <r>
    <n v="217"/>
    <s v="Moore, Dudley and Navarro"/>
    <s v="Organic multi-tasking focus group"/>
    <n v="129400"/>
    <x v="214"/>
    <x v="0"/>
    <n v="0.44753477588871715"/>
    <x v="215"/>
    <n v="62.003211991434689"/>
    <n v="934"/>
    <s v="US"/>
    <s v="USD"/>
    <x v="212"/>
    <x v="212"/>
    <n v="1556427600"/>
    <s v="Apr"/>
    <x v="9"/>
    <x v="211"/>
    <n v="1557205200"/>
    <x v="211"/>
    <x v="11"/>
    <s v="May"/>
    <b v="0"/>
    <b v="0"/>
    <x v="4"/>
    <x v="4"/>
    <x v="22"/>
  </r>
  <r>
    <n v="218"/>
    <s v="Price-Rodriguez"/>
    <s v="Adaptive logistical initiative"/>
    <n v="5700"/>
    <x v="215"/>
    <x v="1"/>
    <n v="2.1594736842105262"/>
    <x v="216"/>
    <n v="31.005037783375315"/>
    <n v="397"/>
    <s v="GB"/>
    <s v="GBP"/>
    <x v="213"/>
    <x v="213"/>
    <n v="1320991200"/>
    <s v="Nov"/>
    <x v="0"/>
    <x v="212"/>
    <n v="1323928800"/>
    <x v="212"/>
    <x v="0"/>
    <s v="Dec"/>
    <b v="0"/>
    <b v="1"/>
    <x v="4"/>
    <x v="4"/>
    <x v="12"/>
  </r>
  <r>
    <n v="219"/>
    <s v="Huang-Henderson"/>
    <s v="Stand-alone mobile customer loyalty"/>
    <n v="41700"/>
    <x v="216"/>
    <x v="1"/>
    <n v="3.3212709832134291"/>
    <x v="217"/>
    <n v="89.991552956465242"/>
    <n v="1539"/>
    <s v="US"/>
    <s v="USD"/>
    <x v="214"/>
    <x v="214"/>
    <n v="1345093200"/>
    <s v="Aug"/>
    <x v="1"/>
    <x v="213"/>
    <n v="1346130000"/>
    <x v="213"/>
    <x v="1"/>
    <s v="Aug"/>
    <b v="0"/>
    <b v="0"/>
    <x v="4"/>
    <x v="4"/>
    <x v="10"/>
  </r>
  <r>
    <n v="220"/>
    <s v="Owens-Le"/>
    <s v="Focused composite approach"/>
    <n v="7900"/>
    <x v="217"/>
    <x v="0"/>
    <n v="8.4430379746835441E-2"/>
    <x v="218"/>
    <n v="39.235294117647058"/>
    <n v="17"/>
    <s v="US"/>
    <s v="USD"/>
    <x v="215"/>
    <x v="215"/>
    <n v="1309496400"/>
    <s v="Jul"/>
    <x v="8"/>
    <x v="214"/>
    <n v="1311051600"/>
    <x v="214"/>
    <x v="10"/>
    <s v="Jul"/>
    <b v="1"/>
    <b v="0"/>
    <x v="3"/>
    <x v="3"/>
    <x v="3"/>
  </r>
  <r>
    <n v="221"/>
    <s v="Huff LLC"/>
    <s v="Face-to-face clear-thinking Local Area Network"/>
    <n v="121500"/>
    <x v="218"/>
    <x v="0"/>
    <n v="0.9862551440329218"/>
    <x v="219"/>
    <n v="54.993116108306566"/>
    <n v="2179"/>
    <s v="US"/>
    <s v="USD"/>
    <x v="216"/>
    <x v="216"/>
    <n v="1340254800"/>
    <s v="Jun"/>
    <x v="5"/>
    <x v="215"/>
    <n v="1340427600"/>
    <x v="215"/>
    <x v="6"/>
    <s v="Jun"/>
    <b v="1"/>
    <b v="0"/>
    <x v="0"/>
    <x v="0"/>
    <x v="0"/>
  </r>
  <r>
    <n v="222"/>
    <s v="Johnson LLC"/>
    <s v="Cross-group cohesive circuit"/>
    <n v="4800"/>
    <x v="219"/>
    <x v="1"/>
    <n v="1.3797916666666667"/>
    <x v="220"/>
    <n v="47.992753623188406"/>
    <n v="138"/>
    <s v="US"/>
    <s v="USD"/>
    <x v="217"/>
    <x v="217"/>
    <n v="1412226000"/>
    <s v="Oct"/>
    <x v="4"/>
    <x v="216"/>
    <n v="1412312400"/>
    <x v="216"/>
    <x v="5"/>
    <s v="Oct"/>
    <b v="0"/>
    <b v="0"/>
    <x v="7"/>
    <x v="7"/>
    <x v="14"/>
  </r>
  <r>
    <n v="223"/>
    <s v="Chavez, Garcia and Cantu"/>
    <s v="Synergistic explicit capability"/>
    <n v="87300"/>
    <x v="220"/>
    <x v="0"/>
    <n v="0.93810996563573879"/>
    <x v="221"/>
    <n v="87.966702470461868"/>
    <n v="931"/>
    <s v="US"/>
    <s v="USD"/>
    <x v="218"/>
    <x v="218"/>
    <n v="1458104400"/>
    <s v="Mar"/>
    <x v="6"/>
    <x v="217"/>
    <n v="1459314000"/>
    <x v="217"/>
    <x v="9"/>
    <s v="Mar"/>
    <b v="0"/>
    <b v="0"/>
    <x v="3"/>
    <x v="3"/>
    <x v="3"/>
  </r>
  <r>
    <n v="224"/>
    <s v="Lester-Moore"/>
    <s v="Diverse analyzing definition"/>
    <n v="46300"/>
    <x v="221"/>
    <x v="1"/>
    <n v="4.0363930885529156"/>
    <x v="222"/>
    <n v="51.999165275459099"/>
    <n v="3594"/>
    <s v="US"/>
    <s v="USD"/>
    <x v="219"/>
    <x v="219"/>
    <n v="1411534800"/>
    <s v="Sep"/>
    <x v="3"/>
    <x v="218"/>
    <n v="1415426400"/>
    <x v="218"/>
    <x v="2"/>
    <s v="Nov"/>
    <b v="0"/>
    <b v="0"/>
    <x v="4"/>
    <x v="4"/>
    <x v="22"/>
  </r>
  <r>
    <n v="225"/>
    <s v="Fox-Quinn"/>
    <s v="Enterprise-wide reciprocal success"/>
    <n v="67800"/>
    <x v="222"/>
    <x v="1"/>
    <n v="2.6017404129793511"/>
    <x v="223"/>
    <n v="29.999659863945578"/>
    <n v="5880"/>
    <s v="US"/>
    <s v="USD"/>
    <x v="220"/>
    <x v="220"/>
    <n v="1399093200"/>
    <s v="May"/>
    <x v="11"/>
    <x v="219"/>
    <n v="1399093200"/>
    <x v="219"/>
    <x v="11"/>
    <s v="May"/>
    <b v="1"/>
    <b v="0"/>
    <x v="1"/>
    <x v="1"/>
    <x v="1"/>
  </r>
  <r>
    <n v="226"/>
    <s v="Garcia Inc"/>
    <s v="Progressive neutral middleware"/>
    <n v="3000"/>
    <x v="223"/>
    <x v="1"/>
    <n v="3.6663333333333332"/>
    <x v="224"/>
    <n v="98.205357142857139"/>
    <n v="112"/>
    <s v="US"/>
    <s v="USD"/>
    <x v="221"/>
    <x v="221"/>
    <n v="1270702800"/>
    <s v="Apr"/>
    <x v="9"/>
    <x v="122"/>
    <n v="1273899600"/>
    <x v="122"/>
    <x v="11"/>
    <s v="May"/>
    <b v="0"/>
    <b v="0"/>
    <x v="7"/>
    <x v="7"/>
    <x v="14"/>
  </r>
  <r>
    <n v="227"/>
    <s v="Johnson-Lee"/>
    <s v="Intuitive exuding process improvement"/>
    <n v="60900"/>
    <x v="224"/>
    <x v="1"/>
    <n v="1.687208538587849"/>
    <x v="225"/>
    <n v="108.96182396606575"/>
    <n v="943"/>
    <s v="US"/>
    <s v="USD"/>
    <x v="222"/>
    <x v="222"/>
    <n v="1431666000"/>
    <s v="May"/>
    <x v="11"/>
    <x v="220"/>
    <n v="1432184400"/>
    <x v="220"/>
    <x v="11"/>
    <s v="May"/>
    <b v="0"/>
    <b v="0"/>
    <x v="6"/>
    <x v="6"/>
    <x v="20"/>
  </r>
  <r>
    <n v="228"/>
    <s v="Pineda Group"/>
    <s v="Exclusive real-time protocol"/>
    <n v="137900"/>
    <x v="225"/>
    <x v="1"/>
    <n v="1.1990717911530093"/>
    <x v="226"/>
    <n v="66.998379254457049"/>
    <n v="2468"/>
    <s v="US"/>
    <s v="USD"/>
    <x v="172"/>
    <x v="172"/>
    <n v="1472619600"/>
    <s v="Aug"/>
    <x v="1"/>
    <x v="221"/>
    <n v="1474779600"/>
    <x v="221"/>
    <x v="3"/>
    <s v="Sep"/>
    <b v="0"/>
    <b v="0"/>
    <x v="4"/>
    <x v="4"/>
    <x v="10"/>
  </r>
  <r>
    <n v="229"/>
    <s v="Hoffman-Howard"/>
    <s v="Extended encompassing application"/>
    <n v="85600"/>
    <x v="226"/>
    <x v="1"/>
    <n v="1.936892523364486"/>
    <x v="227"/>
    <n v="64.99333594668758"/>
    <n v="2551"/>
    <s v="US"/>
    <s v="USD"/>
    <x v="223"/>
    <x v="223"/>
    <n v="1496293200"/>
    <s v="Jun"/>
    <x v="5"/>
    <x v="222"/>
    <n v="1500440400"/>
    <x v="222"/>
    <x v="10"/>
    <s v="Jul"/>
    <b v="0"/>
    <b v="1"/>
    <x v="6"/>
    <x v="6"/>
    <x v="20"/>
  </r>
  <r>
    <n v="230"/>
    <s v="Miranda, Hall and Mcgrath"/>
    <s v="Progressive value-added ability"/>
    <n v="2400"/>
    <x v="227"/>
    <x v="1"/>
    <n v="4.2016666666666671"/>
    <x v="228"/>
    <n v="99.841584158415841"/>
    <n v="101"/>
    <s v="US"/>
    <s v="USD"/>
    <x v="224"/>
    <x v="224"/>
    <n v="1575612000"/>
    <s v="Dec"/>
    <x v="7"/>
    <x v="223"/>
    <n v="1575612000"/>
    <x v="223"/>
    <x v="0"/>
    <s v="Dec"/>
    <b v="0"/>
    <b v="0"/>
    <x v="6"/>
    <x v="6"/>
    <x v="11"/>
  </r>
  <r>
    <n v="231"/>
    <s v="Williams, Carter and Gonzalez"/>
    <s v="Cross-platform uniform hardware"/>
    <n v="7200"/>
    <x v="228"/>
    <x v="3"/>
    <n v="0.76708333333333334"/>
    <x v="229"/>
    <n v="82.432835820895519"/>
    <n v="67"/>
    <s v="US"/>
    <s v="USD"/>
    <x v="225"/>
    <x v="225"/>
    <n v="1369112400"/>
    <s v="May"/>
    <x v="11"/>
    <x v="224"/>
    <n v="1374123600"/>
    <x v="224"/>
    <x v="10"/>
    <s v="Jul"/>
    <b v="0"/>
    <b v="0"/>
    <x v="3"/>
    <x v="3"/>
    <x v="3"/>
  </r>
  <r>
    <n v="232"/>
    <s v="Davis-Rodriguez"/>
    <s v="Progressive secondary portal"/>
    <n v="3400"/>
    <x v="229"/>
    <x v="1"/>
    <n v="1.7126470588235294"/>
    <x v="230"/>
    <n v="63.293478260869563"/>
    <n v="92"/>
    <s v="US"/>
    <s v="USD"/>
    <x v="226"/>
    <x v="226"/>
    <n v="1469422800"/>
    <s v="Jul"/>
    <x v="8"/>
    <x v="225"/>
    <n v="1469509200"/>
    <x v="225"/>
    <x v="10"/>
    <s v="Jul"/>
    <b v="0"/>
    <b v="0"/>
    <x v="3"/>
    <x v="3"/>
    <x v="3"/>
  </r>
  <r>
    <n v="233"/>
    <s v="Reid, Rivera and Perry"/>
    <s v="Multi-lateral national adapter"/>
    <n v="3800"/>
    <x v="230"/>
    <x v="1"/>
    <n v="1.5789473684210527"/>
    <x v="231"/>
    <n v="96.774193548387103"/>
    <n v="62"/>
    <s v="US"/>
    <s v="USD"/>
    <x v="227"/>
    <x v="227"/>
    <n v="1307854800"/>
    <s v="Jun"/>
    <x v="5"/>
    <x v="226"/>
    <n v="1309237200"/>
    <x v="226"/>
    <x v="6"/>
    <s v="Jun"/>
    <b v="0"/>
    <b v="0"/>
    <x v="4"/>
    <x v="4"/>
    <x v="10"/>
  </r>
  <r>
    <n v="234"/>
    <s v="Mendoza-Parker"/>
    <s v="Enterprise-wide motivating matrices"/>
    <n v="7500"/>
    <x v="231"/>
    <x v="1"/>
    <n v="1.0908"/>
    <x v="232"/>
    <n v="54.906040268456373"/>
    <n v="149"/>
    <s v="IT"/>
    <s v="EUR"/>
    <x v="228"/>
    <x v="228"/>
    <n v="1503378000"/>
    <s v="Aug"/>
    <x v="1"/>
    <x v="227"/>
    <n v="1503982800"/>
    <x v="227"/>
    <x v="1"/>
    <s v="Aug"/>
    <b v="0"/>
    <b v="1"/>
    <x v="6"/>
    <x v="6"/>
    <x v="11"/>
  </r>
  <r>
    <n v="235"/>
    <s v="Lee, Ali and Guzman"/>
    <s v="Polarized upward-trending Local Area Network"/>
    <n v="8600"/>
    <x v="232"/>
    <x v="0"/>
    <n v="0.41732558139534881"/>
    <x v="233"/>
    <n v="39.010869565217391"/>
    <n v="92"/>
    <s v="US"/>
    <s v="USD"/>
    <x v="229"/>
    <x v="229"/>
    <n v="1486965600"/>
    <s v="Feb"/>
    <x v="10"/>
    <x v="228"/>
    <n v="1487397600"/>
    <x v="228"/>
    <x v="8"/>
    <s v="Feb"/>
    <b v="0"/>
    <b v="0"/>
    <x v="4"/>
    <x v="4"/>
    <x v="10"/>
  </r>
  <r>
    <n v="236"/>
    <s v="Gallegos-Cobb"/>
    <s v="Object-based directional function"/>
    <n v="39500"/>
    <x v="233"/>
    <x v="0"/>
    <n v="0.10944303797468355"/>
    <x v="234"/>
    <n v="75.84210526315789"/>
    <n v="57"/>
    <s v="AU"/>
    <s v="AUD"/>
    <x v="230"/>
    <x v="230"/>
    <n v="1561438800"/>
    <s v="Jun"/>
    <x v="5"/>
    <x v="229"/>
    <n v="1562043600"/>
    <x v="229"/>
    <x v="10"/>
    <s v="Jul"/>
    <b v="0"/>
    <b v="1"/>
    <x v="1"/>
    <x v="1"/>
    <x v="1"/>
  </r>
  <r>
    <n v="237"/>
    <s v="Ellison PLC"/>
    <s v="Re-contextualized tangible open architecture"/>
    <n v="9300"/>
    <x v="234"/>
    <x v="1"/>
    <n v="1.593763440860215"/>
    <x v="235"/>
    <n v="45.051671732522799"/>
    <n v="329"/>
    <s v="US"/>
    <s v="USD"/>
    <x v="231"/>
    <x v="231"/>
    <n v="1398402000"/>
    <s v="Apr"/>
    <x v="9"/>
    <x v="230"/>
    <n v="1398574800"/>
    <x v="230"/>
    <x v="7"/>
    <s v="Apr"/>
    <b v="0"/>
    <b v="0"/>
    <x v="4"/>
    <x v="4"/>
    <x v="10"/>
  </r>
  <r>
    <n v="238"/>
    <s v="Bolton, Sanchez and Carrillo"/>
    <s v="Distributed systemic adapter"/>
    <n v="2400"/>
    <x v="235"/>
    <x v="1"/>
    <n v="4.2241666666666671"/>
    <x v="236"/>
    <n v="104.51546391752578"/>
    <n v="97"/>
    <s v="DK"/>
    <s v="DKK"/>
    <x v="232"/>
    <x v="232"/>
    <n v="1513231200"/>
    <s v="Dec"/>
    <x v="7"/>
    <x v="231"/>
    <n v="1515391200"/>
    <x v="231"/>
    <x v="4"/>
    <s v="Jan"/>
    <b v="0"/>
    <b v="1"/>
    <x v="3"/>
    <x v="3"/>
    <x v="3"/>
  </r>
  <r>
    <n v="239"/>
    <s v="Mason-Sanders"/>
    <s v="Networked web-enabled instruction set"/>
    <n v="3200"/>
    <x v="236"/>
    <x v="0"/>
    <n v="0.97718749999999999"/>
    <x v="237"/>
    <n v="76.268292682926827"/>
    <n v="41"/>
    <s v="US"/>
    <s v="USD"/>
    <x v="233"/>
    <x v="233"/>
    <n v="1440824400"/>
    <s v="Aug"/>
    <x v="1"/>
    <x v="232"/>
    <n v="1441170000"/>
    <x v="232"/>
    <x v="3"/>
    <s v="Sep"/>
    <b v="0"/>
    <b v="0"/>
    <x v="2"/>
    <x v="2"/>
    <x v="8"/>
  </r>
  <r>
    <n v="240"/>
    <s v="Pitts-Reed"/>
    <s v="Vision-oriented dynamic service-desk"/>
    <n v="29400"/>
    <x v="237"/>
    <x v="1"/>
    <n v="4.1878911564625847"/>
    <x v="238"/>
    <n v="69.015695067264573"/>
    <n v="1784"/>
    <s v="US"/>
    <s v="USD"/>
    <x v="194"/>
    <x v="194"/>
    <n v="1281070800"/>
    <s v="Aug"/>
    <x v="1"/>
    <x v="233"/>
    <n v="1281157200"/>
    <x v="233"/>
    <x v="1"/>
    <s v="Aug"/>
    <b v="0"/>
    <b v="0"/>
    <x v="3"/>
    <x v="3"/>
    <x v="3"/>
  </r>
  <r>
    <n v="241"/>
    <s v="Gonzalez-Martinez"/>
    <s v="Vision-oriented actuating open system"/>
    <n v="168500"/>
    <x v="238"/>
    <x v="1"/>
    <n v="1.0191632047477746"/>
    <x v="239"/>
    <n v="101.97684085510689"/>
    <n v="1684"/>
    <s v="AU"/>
    <s v="AUD"/>
    <x v="234"/>
    <x v="234"/>
    <n v="1397365200"/>
    <s v="Apr"/>
    <x v="9"/>
    <x v="234"/>
    <n v="1398229200"/>
    <x v="234"/>
    <x v="7"/>
    <s v="Apr"/>
    <b v="0"/>
    <b v="1"/>
    <x v="5"/>
    <x v="5"/>
    <x v="9"/>
  </r>
  <r>
    <n v="242"/>
    <s v="Hill, Martin and Garcia"/>
    <s v="Sharable scalable core"/>
    <n v="8400"/>
    <x v="239"/>
    <x v="1"/>
    <n v="1.2772619047619047"/>
    <x v="240"/>
    <n v="42.915999999999997"/>
    <n v="250"/>
    <s v="US"/>
    <s v="USD"/>
    <x v="235"/>
    <x v="235"/>
    <n v="1494392400"/>
    <s v="May"/>
    <x v="11"/>
    <x v="235"/>
    <n v="1495256400"/>
    <x v="235"/>
    <x v="11"/>
    <s v="May"/>
    <b v="0"/>
    <b v="1"/>
    <x v="1"/>
    <x v="1"/>
    <x v="1"/>
  </r>
  <r>
    <n v="243"/>
    <s v="Garcia PLC"/>
    <s v="Customer-focused attitude-oriented function"/>
    <n v="2300"/>
    <x v="240"/>
    <x v="1"/>
    <n v="4.4521739130434783"/>
    <x v="241"/>
    <n v="43.025210084033617"/>
    <n v="238"/>
    <s v="US"/>
    <s v="USD"/>
    <x v="236"/>
    <x v="236"/>
    <n v="1520143200"/>
    <s v="Mar"/>
    <x v="6"/>
    <x v="236"/>
    <n v="1520402400"/>
    <x v="236"/>
    <x v="9"/>
    <s v="Mar"/>
    <b v="0"/>
    <b v="0"/>
    <x v="3"/>
    <x v="3"/>
    <x v="3"/>
  </r>
  <r>
    <n v="244"/>
    <s v="Herring-Bailey"/>
    <s v="Reverse-engineered system-worthy extranet"/>
    <n v="700"/>
    <x v="241"/>
    <x v="1"/>
    <n v="5.6971428571428575"/>
    <x v="242"/>
    <n v="75.245283018867923"/>
    <n v="53"/>
    <s v="US"/>
    <s v="USD"/>
    <x v="237"/>
    <x v="237"/>
    <n v="1405314000"/>
    <s v="Jul"/>
    <x v="8"/>
    <x v="237"/>
    <n v="1409806800"/>
    <x v="237"/>
    <x v="3"/>
    <s v="Sep"/>
    <b v="0"/>
    <b v="0"/>
    <x v="3"/>
    <x v="3"/>
    <x v="3"/>
  </r>
  <r>
    <n v="245"/>
    <s v="Russell-Gardner"/>
    <s v="Re-engineered systematic monitoring"/>
    <n v="2900"/>
    <x v="242"/>
    <x v="1"/>
    <n v="5.0934482758620687"/>
    <x v="243"/>
    <n v="69.023364485981304"/>
    <n v="214"/>
    <s v="US"/>
    <s v="USD"/>
    <x v="238"/>
    <x v="238"/>
    <n v="1396846800"/>
    <s v="Apr"/>
    <x v="9"/>
    <x v="238"/>
    <n v="1396933200"/>
    <x v="238"/>
    <x v="7"/>
    <s v="Apr"/>
    <b v="0"/>
    <b v="0"/>
    <x v="3"/>
    <x v="3"/>
    <x v="3"/>
  </r>
  <r>
    <n v="246"/>
    <s v="Walters-Carter"/>
    <s v="Seamless value-added standardization"/>
    <n v="4500"/>
    <x v="243"/>
    <x v="1"/>
    <n v="3.2553333333333332"/>
    <x v="244"/>
    <n v="65.986486486486484"/>
    <n v="222"/>
    <s v="US"/>
    <s v="USD"/>
    <x v="239"/>
    <x v="239"/>
    <n v="1375678800"/>
    <s v="Aug"/>
    <x v="1"/>
    <x v="239"/>
    <n v="1376024400"/>
    <x v="239"/>
    <x v="1"/>
    <s v="Aug"/>
    <b v="0"/>
    <b v="0"/>
    <x v="2"/>
    <x v="2"/>
    <x v="2"/>
  </r>
  <r>
    <n v="247"/>
    <s v="Johnson, Patterson and Montoya"/>
    <s v="Triple-buffered fresh-thinking frame"/>
    <n v="19800"/>
    <x v="244"/>
    <x v="1"/>
    <n v="9.3261616161616168"/>
    <x v="245"/>
    <n v="98.013800424628457"/>
    <n v="1884"/>
    <s v="US"/>
    <s v="USD"/>
    <x v="240"/>
    <x v="240"/>
    <n v="1482386400"/>
    <s v="Dec"/>
    <x v="7"/>
    <x v="240"/>
    <n v="1483682400"/>
    <x v="240"/>
    <x v="4"/>
    <s v="Jan"/>
    <b v="0"/>
    <b v="1"/>
    <x v="5"/>
    <x v="5"/>
    <x v="13"/>
  </r>
  <r>
    <n v="248"/>
    <s v="Roberts and Sons"/>
    <s v="Streamlined holistic knowledgebase"/>
    <n v="6200"/>
    <x v="245"/>
    <x v="1"/>
    <n v="2.1133870967741935"/>
    <x v="246"/>
    <n v="60.105504587155963"/>
    <n v="218"/>
    <s v="AU"/>
    <s v="AUD"/>
    <x v="241"/>
    <x v="241"/>
    <n v="1420005600"/>
    <s v="Dec"/>
    <x v="7"/>
    <x v="241"/>
    <n v="1420437600"/>
    <x v="241"/>
    <x v="4"/>
    <s v="Jan"/>
    <b v="0"/>
    <b v="0"/>
    <x v="6"/>
    <x v="6"/>
    <x v="20"/>
  </r>
  <r>
    <n v="249"/>
    <s v="Avila-Nelson"/>
    <s v="Up-sized intermediate website"/>
    <n v="61500"/>
    <x v="246"/>
    <x v="1"/>
    <n v="2.7332520325203253"/>
    <x v="247"/>
    <n v="26.000773395204948"/>
    <n v="6465"/>
    <s v="US"/>
    <s v="USD"/>
    <x v="242"/>
    <x v="242"/>
    <n v="1420178400"/>
    <s v="Jan"/>
    <x v="2"/>
    <x v="242"/>
    <n v="1420783200"/>
    <x v="242"/>
    <x v="4"/>
    <s v="Jan"/>
    <b v="0"/>
    <b v="0"/>
    <x v="5"/>
    <x v="5"/>
    <x v="18"/>
  </r>
  <r>
    <n v="250"/>
    <s v="Robbins and Sons"/>
    <s v="Future-proofed directional synergy"/>
    <n v="100"/>
    <x v="247"/>
    <x v="0"/>
    <n v="0.03"/>
    <x v="248"/>
    <n v="3"/>
    <n v="1"/>
    <s v="US"/>
    <s v="USD"/>
    <x v="67"/>
    <x v="67"/>
    <n v="1264399200"/>
    <s v="Jan"/>
    <x v="2"/>
    <x v="243"/>
    <n v="1267423200"/>
    <x v="243"/>
    <x v="9"/>
    <s v="Mar"/>
    <b v="0"/>
    <b v="0"/>
    <x v="1"/>
    <x v="1"/>
    <x v="1"/>
  </r>
  <r>
    <n v="251"/>
    <s v="Singleton Ltd"/>
    <s v="Enhanced user-facing function"/>
    <n v="7100"/>
    <x v="248"/>
    <x v="0"/>
    <n v="0.54084507042253516"/>
    <x v="249"/>
    <n v="38.019801980198018"/>
    <n v="101"/>
    <s v="US"/>
    <s v="USD"/>
    <x v="243"/>
    <x v="243"/>
    <n v="1355032800"/>
    <s v="Dec"/>
    <x v="7"/>
    <x v="244"/>
    <n v="1355205600"/>
    <x v="244"/>
    <x v="0"/>
    <s v="Dec"/>
    <b v="0"/>
    <b v="0"/>
    <x v="3"/>
    <x v="3"/>
    <x v="3"/>
  </r>
  <r>
    <n v="252"/>
    <s v="Perez PLC"/>
    <s v="Operative bandwidth-monitored interface"/>
    <n v="1000"/>
    <x v="249"/>
    <x v="1"/>
    <n v="6.2629999999999999"/>
    <x v="250"/>
    <n v="106.15254237288136"/>
    <n v="59"/>
    <s v="US"/>
    <s v="USD"/>
    <x v="244"/>
    <x v="244"/>
    <n v="1382677200"/>
    <s v="Oct"/>
    <x v="4"/>
    <x v="245"/>
    <n v="1383109200"/>
    <x v="245"/>
    <x v="5"/>
    <s v="Oct"/>
    <b v="0"/>
    <b v="0"/>
    <x v="3"/>
    <x v="3"/>
    <x v="3"/>
  </r>
  <r>
    <n v="253"/>
    <s v="Rogers, Jacobs and Jackson"/>
    <s v="Upgradable multi-state instruction set"/>
    <n v="121500"/>
    <x v="250"/>
    <x v="0"/>
    <n v="0.8902139917695473"/>
    <x v="251"/>
    <n v="81.019475655430711"/>
    <n v="1335"/>
    <s v="CA"/>
    <s v="CAD"/>
    <x v="245"/>
    <x v="245"/>
    <n v="1302238800"/>
    <s v="Apr"/>
    <x v="9"/>
    <x v="246"/>
    <n v="1303275600"/>
    <x v="246"/>
    <x v="7"/>
    <s v="Apr"/>
    <b v="0"/>
    <b v="0"/>
    <x v="4"/>
    <x v="4"/>
    <x v="6"/>
  </r>
  <r>
    <n v="254"/>
    <s v="Barry Group"/>
    <s v="De-engineered static Local Area Network"/>
    <n v="4600"/>
    <x v="251"/>
    <x v="1"/>
    <n v="1.8489130434782608"/>
    <x v="252"/>
    <n v="96.647727272727266"/>
    <n v="88"/>
    <s v="US"/>
    <s v="USD"/>
    <x v="246"/>
    <x v="246"/>
    <n v="1487656800"/>
    <s v="Feb"/>
    <x v="10"/>
    <x v="247"/>
    <n v="1487829600"/>
    <x v="247"/>
    <x v="8"/>
    <s v="Feb"/>
    <b v="0"/>
    <b v="0"/>
    <x v="5"/>
    <x v="5"/>
    <x v="9"/>
  </r>
  <r>
    <n v="255"/>
    <s v="Rosales, Branch and Harmon"/>
    <s v="Upgradable grid-enabled superstructure"/>
    <n v="80500"/>
    <x v="252"/>
    <x v="1"/>
    <n v="1.2016770186335404"/>
    <x v="253"/>
    <n v="57.003535651149086"/>
    <n v="1697"/>
    <s v="US"/>
    <s v="USD"/>
    <x v="247"/>
    <x v="247"/>
    <n v="1297836000"/>
    <s v="Feb"/>
    <x v="10"/>
    <x v="248"/>
    <n v="1298268000"/>
    <x v="248"/>
    <x v="8"/>
    <s v="Feb"/>
    <b v="0"/>
    <b v="1"/>
    <x v="1"/>
    <x v="1"/>
    <x v="1"/>
  </r>
  <r>
    <n v="256"/>
    <s v="Smith-Reid"/>
    <s v="Optimized actuating toolset"/>
    <n v="4100"/>
    <x v="253"/>
    <x v="0"/>
    <n v="0.23390243902439026"/>
    <x v="254"/>
    <n v="63.93333333333333"/>
    <n v="15"/>
    <s v="GB"/>
    <s v="GBP"/>
    <x v="248"/>
    <x v="248"/>
    <n v="1453615200"/>
    <s v="Jan"/>
    <x v="2"/>
    <x v="249"/>
    <n v="1456812000"/>
    <x v="249"/>
    <x v="9"/>
    <s v="Mar"/>
    <b v="0"/>
    <b v="0"/>
    <x v="1"/>
    <x v="1"/>
    <x v="1"/>
  </r>
  <r>
    <n v="257"/>
    <s v="Williams Inc"/>
    <s v="Decentralized exuding strategy"/>
    <n v="5700"/>
    <x v="254"/>
    <x v="1"/>
    <n v="1.46"/>
    <x v="255"/>
    <n v="90.456521739130437"/>
    <n v="92"/>
    <s v="US"/>
    <s v="USD"/>
    <x v="249"/>
    <x v="249"/>
    <n v="1362463200"/>
    <s v="Mar"/>
    <x v="6"/>
    <x v="250"/>
    <n v="1363669200"/>
    <x v="250"/>
    <x v="9"/>
    <s v="Mar"/>
    <b v="0"/>
    <b v="0"/>
    <x v="3"/>
    <x v="3"/>
    <x v="3"/>
  </r>
  <r>
    <n v="258"/>
    <s v="Duncan, Mcdonald and Miller"/>
    <s v="Assimilated coherent hardware"/>
    <n v="5000"/>
    <x v="255"/>
    <x v="1"/>
    <n v="2.6848000000000001"/>
    <x v="256"/>
    <n v="72.172043010752688"/>
    <n v="186"/>
    <s v="US"/>
    <s v="USD"/>
    <x v="250"/>
    <x v="250"/>
    <n v="1481176800"/>
    <s v="Dec"/>
    <x v="7"/>
    <x v="251"/>
    <n v="1482904800"/>
    <x v="251"/>
    <x v="0"/>
    <s v="Dec"/>
    <b v="0"/>
    <b v="1"/>
    <x v="3"/>
    <x v="3"/>
    <x v="3"/>
  </r>
  <r>
    <n v="259"/>
    <s v="Watkins Ltd"/>
    <s v="Multi-channeled responsive implementation"/>
    <n v="1800"/>
    <x v="256"/>
    <x v="1"/>
    <n v="5.9749999999999996"/>
    <x v="257"/>
    <n v="77.934782608695656"/>
    <n v="138"/>
    <s v="US"/>
    <s v="USD"/>
    <x v="251"/>
    <x v="251"/>
    <n v="1354946400"/>
    <s v="Dec"/>
    <x v="7"/>
    <x v="252"/>
    <n v="1356588000"/>
    <x v="252"/>
    <x v="0"/>
    <s v="Dec"/>
    <b v="1"/>
    <b v="0"/>
    <x v="7"/>
    <x v="7"/>
    <x v="14"/>
  </r>
  <r>
    <n v="260"/>
    <s v="Allen-Jones"/>
    <s v="Centralized modular initiative"/>
    <n v="6300"/>
    <x v="257"/>
    <x v="1"/>
    <n v="1.5769841269841269"/>
    <x v="258"/>
    <n v="38.065134099616856"/>
    <n v="261"/>
    <s v="US"/>
    <s v="USD"/>
    <x v="136"/>
    <x v="136"/>
    <n v="1348808400"/>
    <s v="Sep"/>
    <x v="3"/>
    <x v="253"/>
    <n v="1349845200"/>
    <x v="253"/>
    <x v="5"/>
    <s v="Oct"/>
    <b v="0"/>
    <b v="0"/>
    <x v="1"/>
    <x v="1"/>
    <x v="1"/>
  </r>
  <r>
    <n v="261"/>
    <s v="Mason-Smith"/>
    <s v="Reverse-engineered cohesive migration"/>
    <n v="84300"/>
    <x v="258"/>
    <x v="0"/>
    <n v="0.31201660735468567"/>
    <x v="259"/>
    <n v="57.936123348017624"/>
    <n v="454"/>
    <s v="US"/>
    <s v="USD"/>
    <x v="252"/>
    <x v="252"/>
    <n v="1282712400"/>
    <s v="Aug"/>
    <x v="1"/>
    <x v="254"/>
    <n v="1283058000"/>
    <x v="254"/>
    <x v="1"/>
    <s v="Aug"/>
    <b v="0"/>
    <b v="1"/>
    <x v="1"/>
    <x v="1"/>
    <x v="1"/>
  </r>
  <r>
    <n v="262"/>
    <s v="Lloyd, Kennedy and Davis"/>
    <s v="Compatible multimedia hub"/>
    <n v="1700"/>
    <x v="259"/>
    <x v="1"/>
    <n v="3.1341176470588237"/>
    <x v="260"/>
    <n v="49.794392523364486"/>
    <n v="107"/>
    <s v="US"/>
    <s v="USD"/>
    <x v="253"/>
    <x v="253"/>
    <n v="1301979600"/>
    <s v="Apr"/>
    <x v="9"/>
    <x v="255"/>
    <n v="1304226000"/>
    <x v="255"/>
    <x v="11"/>
    <s v="May"/>
    <b v="0"/>
    <b v="1"/>
    <x v="1"/>
    <x v="1"/>
    <x v="7"/>
  </r>
  <r>
    <n v="263"/>
    <s v="Walker Ltd"/>
    <s v="Organic eco-centric success"/>
    <n v="2900"/>
    <x v="260"/>
    <x v="1"/>
    <n v="3.7089655172413791"/>
    <x v="261"/>
    <n v="54.050251256281406"/>
    <n v="199"/>
    <s v="US"/>
    <s v="USD"/>
    <x v="254"/>
    <x v="254"/>
    <n v="1263016800"/>
    <s v="Jan"/>
    <x v="2"/>
    <x v="256"/>
    <n v="1263016800"/>
    <x v="256"/>
    <x v="4"/>
    <s v="Jan"/>
    <b v="0"/>
    <b v="0"/>
    <x v="7"/>
    <x v="7"/>
    <x v="14"/>
  </r>
  <r>
    <n v="264"/>
    <s v="Gordon PLC"/>
    <s v="Virtual reciprocal policy"/>
    <n v="45600"/>
    <x v="261"/>
    <x v="1"/>
    <n v="3.6266447368421053"/>
    <x v="262"/>
    <n v="30.002721335268504"/>
    <n v="5512"/>
    <s v="US"/>
    <s v="USD"/>
    <x v="255"/>
    <x v="255"/>
    <n v="1360648800"/>
    <s v="Feb"/>
    <x v="10"/>
    <x v="257"/>
    <n v="1362031200"/>
    <x v="257"/>
    <x v="8"/>
    <s v="Feb"/>
    <b v="0"/>
    <b v="0"/>
    <x v="3"/>
    <x v="3"/>
    <x v="3"/>
  </r>
  <r>
    <n v="265"/>
    <s v="Lee and Sons"/>
    <s v="Persevering interactive emulation"/>
    <n v="4900"/>
    <x v="262"/>
    <x v="1"/>
    <n v="1.2308163265306122"/>
    <x v="263"/>
    <n v="70.127906976744185"/>
    <n v="86"/>
    <s v="US"/>
    <s v="USD"/>
    <x v="256"/>
    <x v="256"/>
    <n v="1451800800"/>
    <s v="Jan"/>
    <x v="2"/>
    <x v="258"/>
    <n v="1455602400"/>
    <x v="258"/>
    <x v="8"/>
    <s v="Feb"/>
    <b v="0"/>
    <b v="0"/>
    <x v="3"/>
    <x v="3"/>
    <x v="3"/>
  </r>
  <r>
    <n v="266"/>
    <s v="Cole LLC"/>
    <s v="Proactive responsive emulation"/>
    <n v="111900"/>
    <x v="263"/>
    <x v="0"/>
    <n v="0.76766756032171579"/>
    <x v="264"/>
    <n v="26.996228786926462"/>
    <n v="3182"/>
    <s v="IT"/>
    <s v="EUR"/>
    <x v="257"/>
    <x v="257"/>
    <n v="1415340000"/>
    <s v="Nov"/>
    <x v="0"/>
    <x v="259"/>
    <n v="1418191200"/>
    <x v="259"/>
    <x v="0"/>
    <s v="Dec"/>
    <b v="0"/>
    <b v="1"/>
    <x v="1"/>
    <x v="1"/>
    <x v="17"/>
  </r>
  <r>
    <n v="267"/>
    <s v="Acosta PLC"/>
    <s v="Extended eco-centric function"/>
    <n v="61600"/>
    <x v="264"/>
    <x v="1"/>
    <n v="2.3362012987012988"/>
    <x v="265"/>
    <n v="51.990606936416185"/>
    <n v="2768"/>
    <s v="AU"/>
    <s v="AUD"/>
    <x v="258"/>
    <x v="258"/>
    <n v="1351054800"/>
    <s v="Oct"/>
    <x v="4"/>
    <x v="260"/>
    <n v="1352440800"/>
    <x v="260"/>
    <x v="2"/>
    <s v="Nov"/>
    <b v="0"/>
    <b v="0"/>
    <x v="3"/>
    <x v="3"/>
    <x v="3"/>
  </r>
  <r>
    <n v="268"/>
    <s v="Brown-Mckee"/>
    <s v="Networked optimal productivity"/>
    <n v="1500"/>
    <x v="265"/>
    <x v="1"/>
    <n v="1.8053333333333332"/>
    <x v="266"/>
    <n v="56.416666666666664"/>
    <n v="48"/>
    <s v="US"/>
    <s v="USD"/>
    <x v="259"/>
    <x v="259"/>
    <n v="1349326800"/>
    <s v="Oct"/>
    <x v="4"/>
    <x v="261"/>
    <n v="1353304800"/>
    <x v="261"/>
    <x v="2"/>
    <s v="Nov"/>
    <b v="0"/>
    <b v="0"/>
    <x v="4"/>
    <x v="4"/>
    <x v="4"/>
  </r>
  <r>
    <n v="269"/>
    <s v="Miles and Sons"/>
    <s v="Persistent attitude-oriented approach"/>
    <n v="3500"/>
    <x v="266"/>
    <x v="1"/>
    <n v="2.5262857142857142"/>
    <x v="267"/>
    <n v="101.63218390804597"/>
    <n v="87"/>
    <s v="US"/>
    <s v="USD"/>
    <x v="260"/>
    <x v="260"/>
    <n v="1548914400"/>
    <s v="Jan"/>
    <x v="2"/>
    <x v="262"/>
    <n v="1550728800"/>
    <x v="262"/>
    <x v="8"/>
    <s v="Feb"/>
    <b v="0"/>
    <b v="0"/>
    <x v="4"/>
    <x v="4"/>
    <x v="19"/>
  </r>
  <r>
    <n v="270"/>
    <s v="Sawyer, Horton and Williams"/>
    <s v="Triple-buffered 4thgeneration toolset"/>
    <n v="173900"/>
    <x v="267"/>
    <x v="3"/>
    <n v="0.27176538240368026"/>
    <x v="268"/>
    <n v="25.005291005291006"/>
    <n v="1890"/>
    <s v="US"/>
    <s v="USD"/>
    <x v="261"/>
    <x v="261"/>
    <n v="1291269600"/>
    <s v="Dec"/>
    <x v="7"/>
    <x v="263"/>
    <n v="1291442400"/>
    <x v="263"/>
    <x v="0"/>
    <s v="Dec"/>
    <b v="0"/>
    <b v="0"/>
    <x v="6"/>
    <x v="6"/>
    <x v="11"/>
  </r>
  <r>
    <n v="271"/>
    <s v="Foley-Cox"/>
    <s v="Progressive zero administration leverage"/>
    <n v="153700"/>
    <x v="268"/>
    <x v="2"/>
    <n v="1.2706571242680547E-2"/>
    <x v="269"/>
    <n v="32.016393442622949"/>
    <n v="61"/>
    <s v="US"/>
    <s v="USD"/>
    <x v="262"/>
    <x v="262"/>
    <n v="1449468000"/>
    <s v="Dec"/>
    <x v="7"/>
    <x v="264"/>
    <n v="1452146400"/>
    <x v="264"/>
    <x v="4"/>
    <s v="Jan"/>
    <b v="0"/>
    <b v="0"/>
    <x v="7"/>
    <x v="7"/>
    <x v="14"/>
  </r>
  <r>
    <n v="272"/>
    <s v="Horton, Morrison and Clark"/>
    <s v="Networked radical neural-net"/>
    <n v="51100"/>
    <x v="269"/>
    <x v="1"/>
    <n v="3.0400978473581213"/>
    <x v="270"/>
    <n v="82.021647307286173"/>
    <n v="1894"/>
    <s v="US"/>
    <s v="USD"/>
    <x v="263"/>
    <x v="263"/>
    <n v="1562734800"/>
    <s v="Jul"/>
    <x v="8"/>
    <x v="265"/>
    <n v="1564894800"/>
    <x v="265"/>
    <x v="1"/>
    <s v="Aug"/>
    <b v="0"/>
    <b v="1"/>
    <x v="3"/>
    <x v="3"/>
    <x v="3"/>
  </r>
  <r>
    <n v="273"/>
    <s v="Thomas and Sons"/>
    <s v="Re-engineered heuristic forecast"/>
    <n v="7800"/>
    <x v="270"/>
    <x v="1"/>
    <n v="1.3723076923076922"/>
    <x v="271"/>
    <n v="37.957446808510639"/>
    <n v="282"/>
    <s v="CA"/>
    <s v="CAD"/>
    <x v="264"/>
    <x v="264"/>
    <n v="1505624400"/>
    <s v="Sep"/>
    <x v="3"/>
    <x v="266"/>
    <n v="1505883600"/>
    <x v="266"/>
    <x v="3"/>
    <s v="Sep"/>
    <b v="0"/>
    <b v="0"/>
    <x v="3"/>
    <x v="3"/>
    <x v="3"/>
  </r>
  <r>
    <n v="274"/>
    <s v="Morgan-Jenkins"/>
    <s v="Fully-configurable background algorithm"/>
    <n v="2400"/>
    <x v="271"/>
    <x v="0"/>
    <n v="0.32208333333333333"/>
    <x v="272"/>
    <n v="51.533333333333331"/>
    <n v="15"/>
    <s v="US"/>
    <s v="USD"/>
    <x v="265"/>
    <x v="265"/>
    <n v="1509948000"/>
    <s v="Nov"/>
    <x v="0"/>
    <x v="267"/>
    <n v="1510380000"/>
    <x v="267"/>
    <x v="2"/>
    <s v="Nov"/>
    <b v="0"/>
    <b v="0"/>
    <x v="3"/>
    <x v="3"/>
    <x v="3"/>
  </r>
  <r>
    <n v="275"/>
    <s v="Ward, Sanchez and Kemp"/>
    <s v="Stand-alone discrete Graphical User Interface"/>
    <n v="3900"/>
    <x v="272"/>
    <x v="1"/>
    <n v="2.4151282051282053"/>
    <x v="273"/>
    <n v="81.198275862068968"/>
    <n v="116"/>
    <s v="US"/>
    <s v="USD"/>
    <x v="266"/>
    <x v="266"/>
    <n v="1554526800"/>
    <s v="Apr"/>
    <x v="9"/>
    <x v="153"/>
    <n v="1555218000"/>
    <x v="153"/>
    <x v="7"/>
    <s v="Apr"/>
    <b v="0"/>
    <b v="0"/>
    <x v="5"/>
    <x v="5"/>
    <x v="18"/>
  </r>
  <r>
    <n v="276"/>
    <s v="Fields Ltd"/>
    <s v="Front-line foreground project"/>
    <n v="5500"/>
    <x v="273"/>
    <x v="0"/>
    <n v="0.96799999999999997"/>
    <x v="274"/>
    <n v="40.030075187969928"/>
    <n v="133"/>
    <s v="US"/>
    <s v="USD"/>
    <x v="267"/>
    <x v="267"/>
    <n v="1334811600"/>
    <s v="Apr"/>
    <x v="9"/>
    <x v="268"/>
    <n v="1335243600"/>
    <x v="268"/>
    <x v="7"/>
    <s v="Apr"/>
    <b v="0"/>
    <b v="1"/>
    <x v="6"/>
    <x v="6"/>
    <x v="11"/>
  </r>
  <r>
    <n v="277"/>
    <s v="Ramos-Mitchell"/>
    <s v="Persevering system-worthy info-mediaries"/>
    <n v="700"/>
    <x v="274"/>
    <x v="1"/>
    <n v="10.664285714285715"/>
    <x v="275"/>
    <n v="89.939759036144579"/>
    <n v="83"/>
    <s v="US"/>
    <s v="USD"/>
    <x v="268"/>
    <x v="268"/>
    <n v="1279515600"/>
    <s v="Jul"/>
    <x v="8"/>
    <x v="269"/>
    <n v="1279688400"/>
    <x v="269"/>
    <x v="10"/>
    <s v="Jul"/>
    <b v="0"/>
    <b v="0"/>
    <x v="3"/>
    <x v="3"/>
    <x v="3"/>
  </r>
  <r>
    <n v="278"/>
    <s v="Higgins, Davis and Salazar"/>
    <s v="Distributed multi-tasking strategy"/>
    <n v="2700"/>
    <x v="275"/>
    <x v="1"/>
    <n v="3.2588888888888889"/>
    <x v="276"/>
    <n v="96.692307692307693"/>
    <n v="91"/>
    <s v="US"/>
    <s v="USD"/>
    <x v="269"/>
    <x v="269"/>
    <n v="1353909600"/>
    <s v="Nov"/>
    <x v="0"/>
    <x v="270"/>
    <n v="1356069600"/>
    <x v="270"/>
    <x v="0"/>
    <s v="Dec"/>
    <b v="0"/>
    <b v="0"/>
    <x v="2"/>
    <x v="2"/>
    <x v="2"/>
  </r>
  <r>
    <n v="279"/>
    <s v="Smith-Jenkins"/>
    <s v="Vision-oriented methodical application"/>
    <n v="8000"/>
    <x v="276"/>
    <x v="1"/>
    <n v="1.7070000000000001"/>
    <x v="277"/>
    <n v="25.010989010989011"/>
    <n v="546"/>
    <s v="US"/>
    <s v="USD"/>
    <x v="270"/>
    <x v="270"/>
    <n v="1535950800"/>
    <s v="Sep"/>
    <x v="3"/>
    <x v="271"/>
    <n v="1536210000"/>
    <x v="271"/>
    <x v="3"/>
    <s v="Sep"/>
    <b v="0"/>
    <b v="0"/>
    <x v="3"/>
    <x v="3"/>
    <x v="3"/>
  </r>
  <r>
    <n v="280"/>
    <s v="Braun PLC"/>
    <s v="Function-based high-level infrastructure"/>
    <n v="2500"/>
    <x v="277"/>
    <x v="1"/>
    <n v="5.8144"/>
    <x v="278"/>
    <n v="36.987277353689571"/>
    <n v="393"/>
    <s v="US"/>
    <s v="USD"/>
    <x v="271"/>
    <x v="271"/>
    <n v="1511244000"/>
    <s v="Nov"/>
    <x v="0"/>
    <x v="272"/>
    <n v="1511762400"/>
    <x v="272"/>
    <x v="2"/>
    <s v="Nov"/>
    <b v="0"/>
    <b v="0"/>
    <x v="4"/>
    <x v="4"/>
    <x v="10"/>
  </r>
  <r>
    <n v="281"/>
    <s v="Drake PLC"/>
    <s v="Profound object-oriented paradigm"/>
    <n v="164500"/>
    <x v="278"/>
    <x v="0"/>
    <n v="0.91520972644376897"/>
    <x v="279"/>
    <n v="73.012609117361791"/>
    <n v="2062"/>
    <s v="US"/>
    <s v="USD"/>
    <x v="272"/>
    <x v="272"/>
    <n v="1331445600"/>
    <s v="Mar"/>
    <x v="6"/>
    <x v="273"/>
    <n v="1333256400"/>
    <x v="273"/>
    <x v="7"/>
    <s v="Apr"/>
    <b v="0"/>
    <b v="1"/>
    <x v="3"/>
    <x v="3"/>
    <x v="3"/>
  </r>
  <r>
    <n v="282"/>
    <s v="Ross, Kelly and Brown"/>
    <s v="Virtual contextually-based circuit"/>
    <n v="8400"/>
    <x v="279"/>
    <x v="1"/>
    <n v="1.0804761904761904"/>
    <x v="280"/>
    <n v="68.240601503759393"/>
    <n v="133"/>
    <s v="US"/>
    <s v="USD"/>
    <x v="73"/>
    <x v="73"/>
    <n v="1480226400"/>
    <s v="Nov"/>
    <x v="0"/>
    <x v="274"/>
    <n v="1480744800"/>
    <x v="274"/>
    <x v="0"/>
    <s v="Dec"/>
    <b v="0"/>
    <b v="1"/>
    <x v="4"/>
    <x v="4"/>
    <x v="19"/>
  </r>
  <r>
    <n v="283"/>
    <s v="Lucas-Mullins"/>
    <s v="Business-focused dynamic instruction set"/>
    <n v="8100"/>
    <x v="280"/>
    <x v="0"/>
    <n v="0.18728395061728395"/>
    <x v="281"/>
    <n v="52.310344827586206"/>
    <n v="29"/>
    <s v="DK"/>
    <s v="DKK"/>
    <x v="273"/>
    <x v="273"/>
    <n v="1464584400"/>
    <s v="May"/>
    <x v="11"/>
    <x v="148"/>
    <n v="1465016400"/>
    <x v="148"/>
    <x v="6"/>
    <s v="Jun"/>
    <b v="0"/>
    <b v="0"/>
    <x v="1"/>
    <x v="1"/>
    <x v="1"/>
  </r>
  <r>
    <n v="284"/>
    <s v="Tran LLC"/>
    <s v="Ameliorated fresh-thinking protocol"/>
    <n v="9800"/>
    <x v="281"/>
    <x v="0"/>
    <n v="0.83193877551020412"/>
    <x v="282"/>
    <n v="61.765151515151516"/>
    <n v="132"/>
    <s v="US"/>
    <s v="USD"/>
    <x v="274"/>
    <x v="274"/>
    <n v="1335848400"/>
    <s v="May"/>
    <x v="11"/>
    <x v="275"/>
    <n v="1336280400"/>
    <x v="275"/>
    <x v="11"/>
    <s v="May"/>
    <b v="0"/>
    <b v="0"/>
    <x v="2"/>
    <x v="2"/>
    <x v="2"/>
  </r>
  <r>
    <n v="285"/>
    <s v="Dawson, Brady and Gilbert"/>
    <s v="Front-line optimizing emulation"/>
    <n v="900"/>
    <x v="282"/>
    <x v="1"/>
    <n v="7.0633333333333335"/>
    <x v="283"/>
    <n v="25.027559055118111"/>
    <n v="254"/>
    <s v="US"/>
    <s v="USD"/>
    <x v="275"/>
    <x v="275"/>
    <n v="1473483600"/>
    <s v="Sep"/>
    <x v="3"/>
    <x v="276"/>
    <n v="1476766800"/>
    <x v="276"/>
    <x v="5"/>
    <s v="Oct"/>
    <b v="0"/>
    <b v="0"/>
    <x v="3"/>
    <x v="3"/>
    <x v="3"/>
  </r>
  <r>
    <n v="286"/>
    <s v="Obrien-Aguirre"/>
    <s v="Devolved uniform complexity"/>
    <n v="112100"/>
    <x v="283"/>
    <x v="3"/>
    <n v="0.17446030330062445"/>
    <x v="284"/>
    <n v="106.28804347826087"/>
    <n v="184"/>
    <s v="US"/>
    <s v="USD"/>
    <x v="276"/>
    <x v="276"/>
    <n v="1479880800"/>
    <s v="Nov"/>
    <x v="0"/>
    <x v="72"/>
    <n v="1480485600"/>
    <x v="72"/>
    <x v="2"/>
    <s v="Nov"/>
    <b v="0"/>
    <b v="0"/>
    <x v="3"/>
    <x v="3"/>
    <x v="3"/>
  </r>
  <r>
    <n v="287"/>
    <s v="Ferguson PLC"/>
    <s v="Public-key intangible superstructure"/>
    <n v="6300"/>
    <x v="284"/>
    <x v="1"/>
    <n v="2.0973015873015872"/>
    <x v="285"/>
    <n v="75.07386363636364"/>
    <n v="176"/>
    <s v="US"/>
    <s v="USD"/>
    <x v="277"/>
    <x v="277"/>
    <n v="1430197200"/>
    <s v="Apr"/>
    <x v="9"/>
    <x v="277"/>
    <n v="1430197200"/>
    <x v="277"/>
    <x v="7"/>
    <s v="Apr"/>
    <b v="0"/>
    <b v="0"/>
    <x v="1"/>
    <x v="1"/>
    <x v="5"/>
  </r>
  <r>
    <n v="288"/>
    <s v="Garcia Ltd"/>
    <s v="Secured global success"/>
    <n v="5600"/>
    <x v="285"/>
    <x v="0"/>
    <n v="0.97785714285714287"/>
    <x v="286"/>
    <n v="39.970802919708028"/>
    <n v="137"/>
    <s v="DK"/>
    <s v="DKK"/>
    <x v="278"/>
    <x v="278"/>
    <n v="1331701200"/>
    <s v="Mar"/>
    <x v="6"/>
    <x v="278"/>
    <n v="1331787600"/>
    <x v="278"/>
    <x v="9"/>
    <s v="Mar"/>
    <b v="0"/>
    <b v="1"/>
    <x v="1"/>
    <x v="1"/>
    <x v="16"/>
  </r>
  <r>
    <n v="289"/>
    <s v="Smith, Love and Smith"/>
    <s v="Grass-roots mission-critical capability"/>
    <n v="800"/>
    <x v="286"/>
    <x v="1"/>
    <n v="16.842500000000001"/>
    <x v="287"/>
    <n v="39.982195845697326"/>
    <n v="337"/>
    <s v="CA"/>
    <s v="CAD"/>
    <x v="279"/>
    <x v="279"/>
    <n v="1438578000"/>
    <s v="Aug"/>
    <x v="1"/>
    <x v="71"/>
    <n v="1438837200"/>
    <x v="71"/>
    <x v="1"/>
    <s v="Aug"/>
    <b v="0"/>
    <b v="0"/>
    <x v="3"/>
    <x v="3"/>
    <x v="3"/>
  </r>
  <r>
    <n v="290"/>
    <s v="Wilson, Hall and Osborne"/>
    <s v="Advanced global data-warehouse"/>
    <n v="168600"/>
    <x v="287"/>
    <x v="0"/>
    <n v="0.54402135231316728"/>
    <x v="288"/>
    <n v="101.01541850220265"/>
    <n v="908"/>
    <s v="US"/>
    <s v="USD"/>
    <x v="280"/>
    <x v="280"/>
    <n v="1368162000"/>
    <s v="May"/>
    <x v="11"/>
    <x v="279"/>
    <n v="1370926800"/>
    <x v="279"/>
    <x v="6"/>
    <s v="Jun"/>
    <b v="0"/>
    <b v="1"/>
    <x v="4"/>
    <x v="4"/>
    <x v="4"/>
  </r>
  <r>
    <n v="291"/>
    <s v="Bell, Grimes and Kerr"/>
    <s v="Self-enabling uniform complexity"/>
    <n v="1800"/>
    <x v="288"/>
    <x v="1"/>
    <n v="4.5661111111111108"/>
    <x v="289"/>
    <n v="76.813084112149539"/>
    <n v="107"/>
    <s v="US"/>
    <s v="USD"/>
    <x v="281"/>
    <x v="281"/>
    <n v="1318654800"/>
    <s v="Oct"/>
    <x v="4"/>
    <x v="280"/>
    <n v="1319000400"/>
    <x v="280"/>
    <x v="5"/>
    <s v="Oct"/>
    <b v="1"/>
    <b v="0"/>
    <x v="2"/>
    <x v="2"/>
    <x v="2"/>
  </r>
  <r>
    <n v="292"/>
    <s v="Ho-Harris"/>
    <s v="Versatile cohesive encoding"/>
    <n v="7300"/>
    <x v="289"/>
    <x v="0"/>
    <n v="9.8219178082191785E-2"/>
    <x v="290"/>
    <n v="71.7"/>
    <n v="10"/>
    <s v="US"/>
    <s v="USD"/>
    <x v="282"/>
    <x v="282"/>
    <n v="1331874000"/>
    <s v="Mar"/>
    <x v="6"/>
    <x v="281"/>
    <n v="1333429200"/>
    <x v="281"/>
    <x v="7"/>
    <s v="Apr"/>
    <b v="0"/>
    <b v="0"/>
    <x v="0"/>
    <x v="0"/>
    <x v="0"/>
  </r>
  <r>
    <n v="293"/>
    <s v="Ross Group"/>
    <s v="Organized executive solution"/>
    <n v="6500"/>
    <x v="290"/>
    <x v="3"/>
    <n v="0.16384615384615384"/>
    <x v="291"/>
    <n v="33.28125"/>
    <n v="32"/>
    <s v="IT"/>
    <s v="EUR"/>
    <x v="283"/>
    <x v="283"/>
    <n v="1286254800"/>
    <s v="Oct"/>
    <x v="4"/>
    <x v="282"/>
    <n v="1287032400"/>
    <x v="282"/>
    <x v="5"/>
    <s v="Oct"/>
    <b v="0"/>
    <b v="0"/>
    <x v="3"/>
    <x v="3"/>
    <x v="3"/>
  </r>
  <r>
    <n v="294"/>
    <s v="Turner-Davis"/>
    <s v="Automated local emulation"/>
    <n v="600"/>
    <x v="291"/>
    <x v="1"/>
    <n v="13.396666666666667"/>
    <x v="292"/>
    <n v="43.923497267759565"/>
    <n v="183"/>
    <s v="US"/>
    <s v="USD"/>
    <x v="284"/>
    <x v="284"/>
    <n v="1540530000"/>
    <s v="Oct"/>
    <x v="4"/>
    <x v="283"/>
    <n v="1541570400"/>
    <x v="283"/>
    <x v="2"/>
    <s v="Nov"/>
    <b v="0"/>
    <b v="0"/>
    <x v="3"/>
    <x v="3"/>
    <x v="3"/>
  </r>
  <r>
    <n v="295"/>
    <s v="Smith, Jackson and Herrera"/>
    <s v="Enterprise-wide intermediate middleware"/>
    <n v="192900"/>
    <x v="292"/>
    <x v="0"/>
    <n v="0.35650077760497667"/>
    <x v="293"/>
    <n v="36.004712041884815"/>
    <n v="1910"/>
    <s v="CH"/>
    <s v="CHF"/>
    <x v="285"/>
    <x v="285"/>
    <n v="1381813200"/>
    <s v="Oct"/>
    <x v="4"/>
    <x v="284"/>
    <n v="1383976800"/>
    <x v="284"/>
    <x v="2"/>
    <s v="Nov"/>
    <b v="0"/>
    <b v="0"/>
    <x v="3"/>
    <x v="3"/>
    <x v="3"/>
  </r>
  <r>
    <n v="296"/>
    <s v="Smith-Hess"/>
    <s v="Grass-roots real-time Local Area Network"/>
    <n v="6100"/>
    <x v="293"/>
    <x v="0"/>
    <n v="0.54950819672131146"/>
    <x v="294"/>
    <n v="88.21052631578948"/>
    <n v="38"/>
    <s v="AU"/>
    <s v="AUD"/>
    <x v="286"/>
    <x v="286"/>
    <n v="1548655200"/>
    <s v="Jan"/>
    <x v="2"/>
    <x v="285"/>
    <n v="1550556000"/>
    <x v="285"/>
    <x v="8"/>
    <s v="Feb"/>
    <b v="0"/>
    <b v="0"/>
    <x v="3"/>
    <x v="3"/>
    <x v="3"/>
  </r>
  <r>
    <n v="297"/>
    <s v="Brown, Herring and Bass"/>
    <s v="Organized client-driven capacity"/>
    <n v="7200"/>
    <x v="294"/>
    <x v="0"/>
    <n v="0.94236111111111109"/>
    <x v="295"/>
    <n v="65.240384615384613"/>
    <n v="104"/>
    <s v="AU"/>
    <s v="AUD"/>
    <x v="287"/>
    <x v="287"/>
    <n v="1389679200"/>
    <s v="Jan"/>
    <x v="2"/>
    <x v="286"/>
    <n v="1390456800"/>
    <x v="286"/>
    <x v="4"/>
    <s v="Jan"/>
    <b v="0"/>
    <b v="1"/>
    <x v="3"/>
    <x v="3"/>
    <x v="3"/>
  </r>
  <r>
    <n v="298"/>
    <s v="Chase, Garcia and Johnson"/>
    <s v="Adaptive intangible database"/>
    <n v="3500"/>
    <x v="295"/>
    <x v="1"/>
    <n v="1.4391428571428571"/>
    <x v="296"/>
    <n v="69.958333333333329"/>
    <n v="72"/>
    <s v="US"/>
    <s v="USD"/>
    <x v="288"/>
    <x v="288"/>
    <n v="1456466400"/>
    <s v="Feb"/>
    <x v="10"/>
    <x v="287"/>
    <n v="1458018000"/>
    <x v="287"/>
    <x v="9"/>
    <s v="Mar"/>
    <b v="0"/>
    <b v="1"/>
    <x v="1"/>
    <x v="1"/>
    <x v="1"/>
  </r>
  <r>
    <n v="299"/>
    <s v="Ramsey and Sons"/>
    <s v="Grass-roots contextually-based algorithm"/>
    <n v="3800"/>
    <x v="296"/>
    <x v="0"/>
    <n v="0.51421052631578945"/>
    <x v="297"/>
    <n v="39.877551020408163"/>
    <n v="49"/>
    <s v="US"/>
    <s v="USD"/>
    <x v="289"/>
    <x v="289"/>
    <n v="1456984800"/>
    <s v="Mar"/>
    <x v="6"/>
    <x v="288"/>
    <n v="1461819600"/>
    <x v="288"/>
    <x v="7"/>
    <s v="Apr"/>
    <b v="0"/>
    <b v="0"/>
    <x v="0"/>
    <x v="0"/>
    <x v="0"/>
  </r>
  <r>
    <n v="300"/>
    <s v="Cooke PLC"/>
    <s v="Focused executive core"/>
    <n v="100"/>
    <x v="297"/>
    <x v="0"/>
    <n v="0.05"/>
    <x v="298"/>
    <n v="5"/>
    <n v="1"/>
    <s v="DK"/>
    <s v="DKK"/>
    <x v="290"/>
    <x v="290"/>
    <n v="1504069200"/>
    <s v="Aug"/>
    <x v="1"/>
    <x v="289"/>
    <n v="1504155600"/>
    <x v="289"/>
    <x v="1"/>
    <s v="Aug"/>
    <b v="0"/>
    <b v="1"/>
    <x v="5"/>
    <x v="5"/>
    <x v="9"/>
  </r>
  <r>
    <n v="301"/>
    <s v="Wong-Walker"/>
    <s v="Multi-channeled disintermediate policy"/>
    <n v="900"/>
    <x v="298"/>
    <x v="1"/>
    <n v="13.446666666666667"/>
    <x v="299"/>
    <n v="41.023728813559323"/>
    <n v="295"/>
    <s v="US"/>
    <s v="USD"/>
    <x v="291"/>
    <x v="291"/>
    <n v="1424930400"/>
    <s v="Feb"/>
    <x v="10"/>
    <x v="290"/>
    <n v="1426395600"/>
    <x v="290"/>
    <x v="9"/>
    <s v="Mar"/>
    <b v="0"/>
    <b v="0"/>
    <x v="4"/>
    <x v="4"/>
    <x v="4"/>
  </r>
  <r>
    <n v="302"/>
    <s v="Ferguson, Collins and Mata"/>
    <s v="Customizable bi-directional hardware"/>
    <n v="76100"/>
    <x v="299"/>
    <x v="0"/>
    <n v="0.31844940867279897"/>
    <x v="300"/>
    <n v="98.914285714285711"/>
    <n v="245"/>
    <s v="US"/>
    <s v="USD"/>
    <x v="292"/>
    <x v="292"/>
    <n v="1535864400"/>
    <s v="Sep"/>
    <x v="3"/>
    <x v="18"/>
    <n v="1537074000"/>
    <x v="18"/>
    <x v="3"/>
    <s v="Sep"/>
    <b v="0"/>
    <b v="0"/>
    <x v="3"/>
    <x v="3"/>
    <x v="3"/>
  </r>
  <r>
    <n v="303"/>
    <s v="Guerrero, Flores and Jenkins"/>
    <s v="Networked optimal architecture"/>
    <n v="3400"/>
    <x v="300"/>
    <x v="0"/>
    <n v="0.82617647058823529"/>
    <x v="301"/>
    <n v="87.78125"/>
    <n v="32"/>
    <s v="US"/>
    <s v="USD"/>
    <x v="293"/>
    <x v="293"/>
    <n v="1452146400"/>
    <s v="Jan"/>
    <x v="2"/>
    <x v="291"/>
    <n v="1452578400"/>
    <x v="291"/>
    <x v="4"/>
    <s v="Jan"/>
    <b v="0"/>
    <b v="0"/>
    <x v="1"/>
    <x v="1"/>
    <x v="7"/>
  </r>
  <r>
    <n v="304"/>
    <s v="Peterson PLC"/>
    <s v="User-friendly discrete benchmark"/>
    <n v="2100"/>
    <x v="301"/>
    <x v="1"/>
    <n v="5.4614285714285717"/>
    <x v="302"/>
    <n v="80.767605633802816"/>
    <n v="142"/>
    <s v="US"/>
    <s v="USD"/>
    <x v="294"/>
    <x v="294"/>
    <n v="1470546000"/>
    <s v="Aug"/>
    <x v="1"/>
    <x v="292"/>
    <n v="1474088400"/>
    <x v="292"/>
    <x v="3"/>
    <s v="Sep"/>
    <b v="0"/>
    <b v="0"/>
    <x v="4"/>
    <x v="4"/>
    <x v="4"/>
  </r>
  <r>
    <n v="305"/>
    <s v="Townsend Ltd"/>
    <s v="Grass-roots actuating policy"/>
    <n v="2800"/>
    <x v="302"/>
    <x v="1"/>
    <n v="2.8621428571428571"/>
    <x v="303"/>
    <n v="94.28235294117647"/>
    <n v="85"/>
    <s v="US"/>
    <s v="USD"/>
    <x v="295"/>
    <x v="295"/>
    <n v="1458363600"/>
    <s v="Mar"/>
    <x v="6"/>
    <x v="293"/>
    <n v="1461906000"/>
    <x v="293"/>
    <x v="7"/>
    <s v="Apr"/>
    <b v="0"/>
    <b v="0"/>
    <x v="3"/>
    <x v="3"/>
    <x v="3"/>
  </r>
  <r>
    <n v="306"/>
    <s v="Rush, Reed and Hall"/>
    <s v="Enterprise-wide 3rdgeneration knowledge user"/>
    <n v="6500"/>
    <x v="303"/>
    <x v="0"/>
    <n v="7.9076923076923072E-2"/>
    <x v="304"/>
    <n v="73.428571428571431"/>
    <n v="7"/>
    <s v="US"/>
    <s v="USD"/>
    <x v="296"/>
    <x v="296"/>
    <n v="1500008400"/>
    <s v="Jul"/>
    <x v="8"/>
    <x v="294"/>
    <n v="1500267600"/>
    <x v="294"/>
    <x v="10"/>
    <s v="Jul"/>
    <b v="0"/>
    <b v="1"/>
    <x v="3"/>
    <x v="3"/>
    <x v="3"/>
  </r>
  <r>
    <n v="307"/>
    <s v="Salazar-Dodson"/>
    <s v="Face-to-face zero tolerance moderator"/>
    <n v="32900"/>
    <x v="304"/>
    <x v="1"/>
    <n v="1.3213677811550153"/>
    <x v="305"/>
    <n v="65.968133535660087"/>
    <n v="659"/>
    <s v="DK"/>
    <s v="DKK"/>
    <x v="297"/>
    <x v="297"/>
    <n v="1338958800"/>
    <s v="Jun"/>
    <x v="5"/>
    <x v="295"/>
    <n v="1340686800"/>
    <x v="295"/>
    <x v="6"/>
    <s v="Jun"/>
    <b v="0"/>
    <b v="1"/>
    <x v="5"/>
    <x v="5"/>
    <x v="13"/>
  </r>
  <r>
    <n v="308"/>
    <s v="Davis Ltd"/>
    <s v="Grass-roots optimizing projection"/>
    <n v="118200"/>
    <x v="305"/>
    <x v="0"/>
    <n v="0.74077834179357027"/>
    <x v="306"/>
    <n v="109.04109589041096"/>
    <n v="803"/>
    <s v="US"/>
    <s v="USD"/>
    <x v="298"/>
    <x v="298"/>
    <n v="1303102800"/>
    <s v="Apr"/>
    <x v="9"/>
    <x v="296"/>
    <n v="1303189200"/>
    <x v="296"/>
    <x v="7"/>
    <s v="Apr"/>
    <b v="0"/>
    <b v="0"/>
    <x v="3"/>
    <x v="3"/>
    <x v="3"/>
  </r>
  <r>
    <n v="309"/>
    <s v="Harris-Perry"/>
    <s v="User-centric 6thgeneration attitude"/>
    <n v="4100"/>
    <x v="306"/>
    <x v="3"/>
    <n v="0.75292682926829269"/>
    <x v="307"/>
    <n v="41.16"/>
    <n v="75"/>
    <s v="US"/>
    <s v="USD"/>
    <x v="299"/>
    <x v="299"/>
    <n v="1316581200"/>
    <s v="Sep"/>
    <x v="3"/>
    <x v="297"/>
    <n v="1318309200"/>
    <x v="297"/>
    <x v="5"/>
    <s v="Oct"/>
    <b v="0"/>
    <b v="1"/>
    <x v="1"/>
    <x v="1"/>
    <x v="7"/>
  </r>
  <r>
    <n v="310"/>
    <s v="Velazquez, Hunt and Ortiz"/>
    <s v="Switchable zero tolerance website"/>
    <n v="7800"/>
    <x v="307"/>
    <x v="0"/>
    <n v="0.20333333333333334"/>
    <x v="308"/>
    <n v="99.125"/>
    <n v="16"/>
    <s v="US"/>
    <s v="USD"/>
    <x v="300"/>
    <x v="300"/>
    <n v="1270789200"/>
    <s v="Apr"/>
    <x v="9"/>
    <x v="298"/>
    <n v="1272171600"/>
    <x v="298"/>
    <x v="7"/>
    <s v="Apr"/>
    <b v="0"/>
    <b v="0"/>
    <x v="6"/>
    <x v="6"/>
    <x v="11"/>
  </r>
  <r>
    <n v="311"/>
    <s v="Flores PLC"/>
    <s v="Focused real-time help-desk"/>
    <n v="6300"/>
    <x v="308"/>
    <x v="1"/>
    <n v="2.0336507936507937"/>
    <x v="309"/>
    <n v="105.88429752066116"/>
    <n v="121"/>
    <s v="US"/>
    <s v="USD"/>
    <x v="247"/>
    <x v="247"/>
    <n v="1297836000"/>
    <s v="Feb"/>
    <x v="10"/>
    <x v="299"/>
    <n v="1298872800"/>
    <x v="299"/>
    <x v="8"/>
    <s v="Feb"/>
    <b v="0"/>
    <b v="0"/>
    <x v="3"/>
    <x v="3"/>
    <x v="3"/>
  </r>
  <r>
    <n v="312"/>
    <s v="Martinez LLC"/>
    <s v="Robust impactful approach"/>
    <n v="59100"/>
    <x v="309"/>
    <x v="1"/>
    <n v="3.1022842639593908"/>
    <x v="310"/>
    <n v="48.996525921966864"/>
    <n v="3742"/>
    <s v="US"/>
    <s v="USD"/>
    <x v="244"/>
    <x v="244"/>
    <n v="1382677200"/>
    <s v="Oct"/>
    <x v="4"/>
    <x v="300"/>
    <n v="1383282000"/>
    <x v="300"/>
    <x v="2"/>
    <s v="Nov"/>
    <b v="0"/>
    <b v="0"/>
    <x v="3"/>
    <x v="3"/>
    <x v="3"/>
  </r>
  <r>
    <n v="313"/>
    <s v="Miller-Irwin"/>
    <s v="Secured maximized policy"/>
    <n v="2200"/>
    <x v="310"/>
    <x v="1"/>
    <n v="3.9531818181818181"/>
    <x v="311"/>
    <n v="39"/>
    <n v="223"/>
    <s v="US"/>
    <s v="USD"/>
    <x v="301"/>
    <x v="301"/>
    <n v="1330322400"/>
    <s v="Feb"/>
    <x v="10"/>
    <x v="301"/>
    <n v="1330495200"/>
    <x v="301"/>
    <x v="8"/>
    <s v="Feb"/>
    <b v="0"/>
    <b v="0"/>
    <x v="1"/>
    <x v="1"/>
    <x v="1"/>
  </r>
  <r>
    <n v="314"/>
    <s v="Sanchez-Morgan"/>
    <s v="Realigned upward-trending strategy"/>
    <n v="1400"/>
    <x v="311"/>
    <x v="1"/>
    <n v="2.9471428571428571"/>
    <x v="312"/>
    <n v="31.022556390977442"/>
    <n v="133"/>
    <s v="US"/>
    <s v="USD"/>
    <x v="188"/>
    <x v="188"/>
    <n v="1552366800"/>
    <s v="Mar"/>
    <x v="6"/>
    <x v="162"/>
    <n v="1552798800"/>
    <x v="162"/>
    <x v="9"/>
    <s v="Mar"/>
    <b v="0"/>
    <b v="1"/>
    <x v="4"/>
    <x v="4"/>
    <x v="4"/>
  </r>
  <r>
    <n v="315"/>
    <s v="Lopez, Adams and Johnson"/>
    <s v="Open-source interactive knowledge user"/>
    <n v="9500"/>
    <x v="312"/>
    <x v="0"/>
    <n v="0.33894736842105261"/>
    <x v="313"/>
    <n v="103.87096774193549"/>
    <n v="31"/>
    <s v="US"/>
    <s v="USD"/>
    <x v="302"/>
    <x v="302"/>
    <n v="1400907600"/>
    <s v="May"/>
    <x v="11"/>
    <x v="302"/>
    <n v="1403413200"/>
    <x v="302"/>
    <x v="6"/>
    <s v="Jun"/>
    <b v="0"/>
    <b v="0"/>
    <x v="3"/>
    <x v="3"/>
    <x v="3"/>
  </r>
  <r>
    <n v="316"/>
    <s v="Martin-Marshall"/>
    <s v="Configurable demand-driven matrix"/>
    <n v="9600"/>
    <x v="313"/>
    <x v="0"/>
    <n v="0.66677083333333331"/>
    <x v="314"/>
    <n v="59.268518518518519"/>
    <n v="108"/>
    <s v="IT"/>
    <s v="EUR"/>
    <x v="303"/>
    <x v="303"/>
    <n v="1574143200"/>
    <s v="Nov"/>
    <x v="0"/>
    <x v="303"/>
    <n v="1574229600"/>
    <x v="303"/>
    <x v="2"/>
    <s v="Nov"/>
    <b v="0"/>
    <b v="1"/>
    <x v="0"/>
    <x v="0"/>
    <x v="0"/>
  </r>
  <r>
    <n v="317"/>
    <s v="Summers PLC"/>
    <s v="Cross-group coherent hierarchy"/>
    <n v="6600"/>
    <x v="314"/>
    <x v="0"/>
    <n v="0.19227272727272726"/>
    <x v="315"/>
    <n v="42.3"/>
    <n v="30"/>
    <s v="US"/>
    <s v="USD"/>
    <x v="304"/>
    <x v="304"/>
    <n v="1494738000"/>
    <s v="May"/>
    <x v="11"/>
    <x v="304"/>
    <n v="1495861200"/>
    <x v="304"/>
    <x v="11"/>
    <s v="May"/>
    <b v="0"/>
    <b v="0"/>
    <x v="3"/>
    <x v="3"/>
    <x v="3"/>
  </r>
  <r>
    <n v="318"/>
    <s v="Young, Hart and Ryan"/>
    <s v="Decentralized demand-driven open system"/>
    <n v="5700"/>
    <x v="315"/>
    <x v="0"/>
    <n v="0.15842105263157893"/>
    <x v="316"/>
    <n v="53.117647058823529"/>
    <n v="17"/>
    <s v="US"/>
    <s v="USD"/>
    <x v="305"/>
    <x v="305"/>
    <n v="1392357600"/>
    <s v="Feb"/>
    <x v="10"/>
    <x v="305"/>
    <n v="1392530400"/>
    <x v="305"/>
    <x v="8"/>
    <s v="Feb"/>
    <b v="0"/>
    <b v="0"/>
    <x v="1"/>
    <x v="1"/>
    <x v="1"/>
  </r>
  <r>
    <n v="319"/>
    <s v="Mills Group"/>
    <s v="Advanced empowering matrix"/>
    <n v="8400"/>
    <x v="316"/>
    <x v="3"/>
    <n v="0.38702380952380955"/>
    <x v="317"/>
    <n v="50.796875"/>
    <n v="64"/>
    <s v="US"/>
    <s v="USD"/>
    <x v="306"/>
    <x v="306"/>
    <n v="1281589200"/>
    <s v="Aug"/>
    <x v="1"/>
    <x v="306"/>
    <n v="1283662800"/>
    <x v="306"/>
    <x v="3"/>
    <s v="Sep"/>
    <b v="0"/>
    <b v="0"/>
    <x v="2"/>
    <x v="2"/>
    <x v="2"/>
  </r>
  <r>
    <n v="320"/>
    <s v="Sandoval-Powell"/>
    <s v="Phased holistic implementation"/>
    <n v="84400"/>
    <x v="317"/>
    <x v="0"/>
    <n v="9.5876777251184833E-2"/>
    <x v="318"/>
    <n v="101.15"/>
    <n v="80"/>
    <s v="US"/>
    <s v="USD"/>
    <x v="307"/>
    <x v="307"/>
    <n v="1305003600"/>
    <s v="May"/>
    <x v="11"/>
    <x v="307"/>
    <n v="1305781200"/>
    <x v="307"/>
    <x v="11"/>
    <s v="May"/>
    <b v="0"/>
    <b v="0"/>
    <x v="5"/>
    <x v="5"/>
    <x v="13"/>
  </r>
  <r>
    <n v="321"/>
    <s v="Mills, Frazier and Perez"/>
    <s v="Proactive attitude-oriented knowledge user"/>
    <n v="170400"/>
    <x v="318"/>
    <x v="0"/>
    <n v="0.94144366197183094"/>
    <x v="319"/>
    <n v="65.000810372771468"/>
    <n v="2468"/>
    <s v="US"/>
    <s v="USD"/>
    <x v="308"/>
    <x v="308"/>
    <n v="1301634000"/>
    <s v="Apr"/>
    <x v="9"/>
    <x v="308"/>
    <n v="1302325200"/>
    <x v="308"/>
    <x v="7"/>
    <s v="Apr"/>
    <b v="0"/>
    <b v="0"/>
    <x v="4"/>
    <x v="4"/>
    <x v="12"/>
  </r>
  <r>
    <n v="322"/>
    <s v="Hebert Group"/>
    <s v="Visionary asymmetric Graphical User Interface"/>
    <n v="117900"/>
    <x v="319"/>
    <x v="1"/>
    <n v="1.6656234096692113"/>
    <x v="320"/>
    <n v="37.998645510835914"/>
    <n v="5168"/>
    <s v="US"/>
    <s v="USD"/>
    <x v="309"/>
    <x v="309"/>
    <n v="1290664800"/>
    <s v="Nov"/>
    <x v="0"/>
    <x v="309"/>
    <n v="1291788000"/>
    <x v="309"/>
    <x v="0"/>
    <s v="Dec"/>
    <b v="0"/>
    <b v="0"/>
    <x v="3"/>
    <x v="3"/>
    <x v="3"/>
  </r>
  <r>
    <n v="323"/>
    <s v="Cole, Smith and Wood"/>
    <s v="Integrated zero-defect help-desk"/>
    <n v="8900"/>
    <x v="320"/>
    <x v="0"/>
    <n v="0.24134831460674158"/>
    <x v="321"/>
    <n v="82.615384615384613"/>
    <n v="26"/>
    <s v="GB"/>
    <s v="GBP"/>
    <x v="310"/>
    <x v="310"/>
    <n v="1395896400"/>
    <s v="Mar"/>
    <x v="6"/>
    <x v="310"/>
    <n v="1396069200"/>
    <x v="310"/>
    <x v="9"/>
    <s v="Mar"/>
    <b v="0"/>
    <b v="0"/>
    <x v="4"/>
    <x v="4"/>
    <x v="4"/>
  </r>
  <r>
    <n v="324"/>
    <s v="Harris, Hall and Harris"/>
    <s v="Inverse analyzing matrices"/>
    <n v="7100"/>
    <x v="321"/>
    <x v="1"/>
    <n v="1.6405633802816901"/>
    <x v="322"/>
    <n v="37.941368078175898"/>
    <n v="307"/>
    <s v="US"/>
    <s v="USD"/>
    <x v="311"/>
    <x v="311"/>
    <n v="1434862800"/>
    <s v="Jun"/>
    <x v="5"/>
    <x v="311"/>
    <n v="1435899600"/>
    <x v="311"/>
    <x v="10"/>
    <s v="Jul"/>
    <b v="0"/>
    <b v="1"/>
    <x v="3"/>
    <x v="3"/>
    <x v="3"/>
  </r>
  <r>
    <n v="325"/>
    <s v="Saunders Group"/>
    <s v="Programmable systemic implementation"/>
    <n v="6500"/>
    <x v="322"/>
    <x v="0"/>
    <n v="0.90723076923076929"/>
    <x v="323"/>
    <n v="80.780821917808225"/>
    <n v="73"/>
    <s v="US"/>
    <s v="USD"/>
    <x v="79"/>
    <x v="79"/>
    <n v="1529125200"/>
    <s v="Jun"/>
    <x v="5"/>
    <x v="312"/>
    <n v="1531112400"/>
    <x v="312"/>
    <x v="10"/>
    <s v="Jul"/>
    <b v="0"/>
    <b v="1"/>
    <x v="3"/>
    <x v="3"/>
    <x v="3"/>
  </r>
  <r>
    <n v="326"/>
    <s v="Pham, Avila and Nash"/>
    <s v="Multi-channeled next generation architecture"/>
    <n v="7200"/>
    <x v="323"/>
    <x v="0"/>
    <n v="0.46194444444444444"/>
    <x v="324"/>
    <n v="25.984375"/>
    <n v="128"/>
    <s v="US"/>
    <s v="USD"/>
    <x v="312"/>
    <x v="312"/>
    <n v="1451109600"/>
    <s v="Dec"/>
    <x v="7"/>
    <x v="313"/>
    <n v="1451628000"/>
    <x v="313"/>
    <x v="4"/>
    <s v="Jan"/>
    <b v="0"/>
    <b v="0"/>
    <x v="4"/>
    <x v="4"/>
    <x v="10"/>
  </r>
  <r>
    <n v="327"/>
    <s v="Patterson, Salinas and Lucas"/>
    <s v="Digitized 3rdgeneration encoding"/>
    <n v="2600"/>
    <x v="324"/>
    <x v="0"/>
    <n v="0.38538461538461538"/>
    <x v="325"/>
    <n v="30.363636363636363"/>
    <n v="33"/>
    <s v="US"/>
    <s v="USD"/>
    <x v="313"/>
    <x v="313"/>
    <n v="1566968400"/>
    <s v="Aug"/>
    <x v="1"/>
    <x v="314"/>
    <n v="1567314000"/>
    <x v="314"/>
    <x v="3"/>
    <s v="Sep"/>
    <b v="0"/>
    <b v="1"/>
    <x v="3"/>
    <x v="3"/>
    <x v="3"/>
  </r>
  <r>
    <n v="328"/>
    <s v="Young PLC"/>
    <s v="Innovative well-modulated functionalities"/>
    <n v="98700"/>
    <x v="325"/>
    <x v="1"/>
    <n v="1.3356231003039514"/>
    <x v="326"/>
    <n v="54.004916018025398"/>
    <n v="2441"/>
    <s v="US"/>
    <s v="USD"/>
    <x v="314"/>
    <x v="314"/>
    <n v="1543557600"/>
    <s v="Nov"/>
    <x v="0"/>
    <x v="315"/>
    <n v="1544508000"/>
    <x v="315"/>
    <x v="0"/>
    <s v="Dec"/>
    <b v="0"/>
    <b v="0"/>
    <x v="1"/>
    <x v="1"/>
    <x v="1"/>
  </r>
  <r>
    <n v="329"/>
    <s v="Willis and Sons"/>
    <s v="Fundamental incremental database"/>
    <n v="93800"/>
    <x v="326"/>
    <x v="2"/>
    <n v="0.22896588486140726"/>
    <x v="327"/>
    <n v="101.78672985781991"/>
    <n v="211"/>
    <s v="US"/>
    <s v="USD"/>
    <x v="315"/>
    <x v="315"/>
    <n v="1481522400"/>
    <s v="Dec"/>
    <x v="7"/>
    <x v="316"/>
    <n v="1482472800"/>
    <x v="316"/>
    <x v="0"/>
    <s v="Dec"/>
    <b v="0"/>
    <b v="0"/>
    <x v="6"/>
    <x v="6"/>
    <x v="11"/>
  </r>
  <r>
    <n v="330"/>
    <s v="Thompson-Bates"/>
    <s v="Expanded encompassing open architecture"/>
    <n v="33700"/>
    <x v="327"/>
    <x v="1"/>
    <n v="1.8495548961424333"/>
    <x v="328"/>
    <n v="45.003610108303249"/>
    <n v="1385"/>
    <s v="GB"/>
    <s v="GBP"/>
    <x v="316"/>
    <x v="316"/>
    <n v="1512712800"/>
    <s v="Dec"/>
    <x v="7"/>
    <x v="317"/>
    <n v="1512799200"/>
    <x v="317"/>
    <x v="0"/>
    <s v="Dec"/>
    <b v="0"/>
    <b v="0"/>
    <x v="4"/>
    <x v="4"/>
    <x v="4"/>
  </r>
  <r>
    <n v="331"/>
    <s v="Rose-Silva"/>
    <s v="Intuitive static portal"/>
    <n v="3300"/>
    <x v="328"/>
    <x v="1"/>
    <n v="4.4372727272727275"/>
    <x v="329"/>
    <n v="77.068421052631578"/>
    <n v="190"/>
    <s v="US"/>
    <s v="USD"/>
    <x v="317"/>
    <x v="317"/>
    <n v="1324274400"/>
    <s v="Dec"/>
    <x v="7"/>
    <x v="318"/>
    <n v="1324360800"/>
    <x v="318"/>
    <x v="0"/>
    <s v="Dec"/>
    <b v="0"/>
    <b v="0"/>
    <x v="0"/>
    <x v="0"/>
    <x v="0"/>
  </r>
  <r>
    <n v="332"/>
    <s v="Pacheco, Johnson and Torres"/>
    <s v="Optional bandwidth-monitored definition"/>
    <n v="20700"/>
    <x v="329"/>
    <x v="1"/>
    <n v="1.999806763285024"/>
    <x v="330"/>
    <n v="88.076595744680844"/>
    <n v="470"/>
    <s v="US"/>
    <s v="USD"/>
    <x v="318"/>
    <x v="318"/>
    <n v="1364446800"/>
    <s v="Mar"/>
    <x v="6"/>
    <x v="319"/>
    <n v="1364533200"/>
    <x v="319"/>
    <x v="9"/>
    <s v="Mar"/>
    <b v="0"/>
    <b v="0"/>
    <x v="2"/>
    <x v="2"/>
    <x v="8"/>
  </r>
  <r>
    <n v="333"/>
    <s v="Carlson, Dixon and Jones"/>
    <s v="Persistent well-modulated synergy"/>
    <n v="9600"/>
    <x v="330"/>
    <x v="1"/>
    <n v="1.2395833333333333"/>
    <x v="331"/>
    <n v="47.035573122529641"/>
    <n v="253"/>
    <s v="US"/>
    <s v="USD"/>
    <x v="319"/>
    <x v="319"/>
    <n v="1542693600"/>
    <s v="Nov"/>
    <x v="0"/>
    <x v="320"/>
    <n v="1545112800"/>
    <x v="320"/>
    <x v="0"/>
    <s v="Dec"/>
    <b v="0"/>
    <b v="0"/>
    <x v="3"/>
    <x v="3"/>
    <x v="3"/>
  </r>
  <r>
    <n v="334"/>
    <s v="Mcgee Group"/>
    <s v="Assimilated discrete algorithm"/>
    <n v="66200"/>
    <x v="331"/>
    <x v="1"/>
    <n v="1.8661329305135952"/>
    <x v="332"/>
    <n v="110.99550763701707"/>
    <n v="1113"/>
    <s v="US"/>
    <s v="USD"/>
    <x v="32"/>
    <x v="32"/>
    <n v="1515564000"/>
    <s v="Jan"/>
    <x v="2"/>
    <x v="321"/>
    <n v="1516168800"/>
    <x v="321"/>
    <x v="4"/>
    <s v="Jan"/>
    <b v="0"/>
    <b v="0"/>
    <x v="1"/>
    <x v="1"/>
    <x v="1"/>
  </r>
  <r>
    <n v="335"/>
    <s v="Jordan-Acosta"/>
    <s v="Operative uniform hub"/>
    <n v="173800"/>
    <x v="332"/>
    <x v="1"/>
    <n v="1.1428538550057536"/>
    <x v="333"/>
    <n v="87.003066141042481"/>
    <n v="2283"/>
    <s v="US"/>
    <s v="USD"/>
    <x v="320"/>
    <x v="320"/>
    <n v="1573797600"/>
    <s v="Nov"/>
    <x v="0"/>
    <x v="322"/>
    <n v="1574920800"/>
    <x v="322"/>
    <x v="2"/>
    <s v="Nov"/>
    <b v="0"/>
    <b v="0"/>
    <x v="1"/>
    <x v="1"/>
    <x v="1"/>
  </r>
  <r>
    <n v="336"/>
    <s v="Nunez Inc"/>
    <s v="Customizable intangible capability"/>
    <n v="70700"/>
    <x v="333"/>
    <x v="0"/>
    <n v="0.97032531824611035"/>
    <x v="334"/>
    <n v="63.994402985074629"/>
    <n v="1072"/>
    <s v="US"/>
    <s v="USD"/>
    <x v="321"/>
    <x v="321"/>
    <n v="1292392800"/>
    <s v="Dec"/>
    <x v="7"/>
    <x v="323"/>
    <n v="1292479200"/>
    <x v="323"/>
    <x v="0"/>
    <s v="Dec"/>
    <b v="0"/>
    <b v="1"/>
    <x v="1"/>
    <x v="1"/>
    <x v="1"/>
  </r>
  <r>
    <n v="337"/>
    <s v="Hayden Ltd"/>
    <s v="Innovative didactic analyzer"/>
    <n v="94500"/>
    <x v="334"/>
    <x v="1"/>
    <n v="1.2281904761904763"/>
    <x v="335"/>
    <n v="105.9945205479452"/>
    <n v="1095"/>
    <s v="US"/>
    <s v="USD"/>
    <x v="322"/>
    <x v="322"/>
    <n v="1573452000"/>
    <s v="Nov"/>
    <x v="0"/>
    <x v="324"/>
    <n v="1573538400"/>
    <x v="324"/>
    <x v="2"/>
    <s v="Nov"/>
    <b v="0"/>
    <b v="0"/>
    <x v="3"/>
    <x v="3"/>
    <x v="3"/>
  </r>
  <r>
    <n v="338"/>
    <s v="Gonzalez-Burton"/>
    <s v="Decentralized intangible encoding"/>
    <n v="69800"/>
    <x v="335"/>
    <x v="1"/>
    <n v="1.7914326647564469"/>
    <x v="336"/>
    <n v="73.989349112426041"/>
    <n v="1690"/>
    <s v="US"/>
    <s v="USD"/>
    <x v="323"/>
    <x v="323"/>
    <n v="1317790800"/>
    <s v="Oct"/>
    <x v="4"/>
    <x v="325"/>
    <n v="1320382800"/>
    <x v="325"/>
    <x v="2"/>
    <s v="Nov"/>
    <b v="0"/>
    <b v="0"/>
    <x v="3"/>
    <x v="3"/>
    <x v="3"/>
  </r>
  <r>
    <n v="339"/>
    <s v="Lewis, Taylor and Rivers"/>
    <s v="Front-line transitional algorithm"/>
    <n v="136300"/>
    <x v="336"/>
    <x v="3"/>
    <n v="0.79951577402787966"/>
    <x v="337"/>
    <n v="84.02004626060139"/>
    <n v="1297"/>
    <s v="CA"/>
    <s v="CAD"/>
    <x v="324"/>
    <x v="324"/>
    <n v="1501650000"/>
    <s v="Aug"/>
    <x v="1"/>
    <x v="326"/>
    <n v="1502859600"/>
    <x v="326"/>
    <x v="1"/>
    <s v="Aug"/>
    <b v="0"/>
    <b v="0"/>
    <x v="3"/>
    <x v="3"/>
    <x v="3"/>
  </r>
  <r>
    <n v="340"/>
    <s v="Butler, Henry and Espinoza"/>
    <s v="Switchable didactic matrices"/>
    <n v="37100"/>
    <x v="337"/>
    <x v="0"/>
    <n v="0.94242587601078165"/>
    <x v="338"/>
    <n v="88.966921119592882"/>
    <n v="393"/>
    <s v="US"/>
    <s v="USD"/>
    <x v="325"/>
    <x v="325"/>
    <n v="1323669600"/>
    <s v="Dec"/>
    <x v="7"/>
    <x v="327"/>
    <n v="1323756000"/>
    <x v="327"/>
    <x v="0"/>
    <s v="Dec"/>
    <b v="0"/>
    <b v="0"/>
    <x v="7"/>
    <x v="7"/>
    <x v="14"/>
  </r>
  <r>
    <n v="341"/>
    <s v="Guzman Group"/>
    <s v="Ameliorated disintermediate utilization"/>
    <n v="114300"/>
    <x v="338"/>
    <x v="0"/>
    <n v="0.84669291338582675"/>
    <x v="339"/>
    <n v="76.990453460620529"/>
    <n v="1257"/>
    <s v="US"/>
    <s v="USD"/>
    <x v="326"/>
    <x v="326"/>
    <n v="1440738000"/>
    <s v="Aug"/>
    <x v="1"/>
    <x v="328"/>
    <n v="1441342800"/>
    <x v="328"/>
    <x v="3"/>
    <s v="Sep"/>
    <b v="0"/>
    <b v="0"/>
    <x v="1"/>
    <x v="1"/>
    <x v="7"/>
  </r>
  <r>
    <n v="342"/>
    <s v="Gibson-Hernandez"/>
    <s v="Visionary foreground middleware"/>
    <n v="47900"/>
    <x v="339"/>
    <x v="0"/>
    <n v="0.66521920668058454"/>
    <x v="340"/>
    <n v="97.146341463414629"/>
    <n v="328"/>
    <s v="US"/>
    <s v="USD"/>
    <x v="327"/>
    <x v="327"/>
    <n v="1374296400"/>
    <s v="Jul"/>
    <x v="8"/>
    <x v="329"/>
    <n v="1375333200"/>
    <x v="329"/>
    <x v="1"/>
    <s v="Aug"/>
    <b v="0"/>
    <b v="0"/>
    <x v="3"/>
    <x v="3"/>
    <x v="3"/>
  </r>
  <r>
    <n v="343"/>
    <s v="Spencer-Weber"/>
    <s v="Optional zero-defect task-force"/>
    <n v="9000"/>
    <x v="340"/>
    <x v="0"/>
    <n v="0.53922222222222227"/>
    <x v="341"/>
    <n v="33.013605442176868"/>
    <n v="147"/>
    <s v="US"/>
    <s v="USD"/>
    <x v="328"/>
    <x v="328"/>
    <n v="1384840800"/>
    <s v="Nov"/>
    <x v="0"/>
    <x v="151"/>
    <n v="1389420000"/>
    <x v="151"/>
    <x v="4"/>
    <s v="Jan"/>
    <b v="0"/>
    <b v="0"/>
    <x v="3"/>
    <x v="3"/>
    <x v="3"/>
  </r>
  <r>
    <n v="344"/>
    <s v="Berger, Johnson and Marshall"/>
    <s v="Devolved exuding emulation"/>
    <n v="197600"/>
    <x v="341"/>
    <x v="0"/>
    <n v="0.41983299595141699"/>
    <x v="342"/>
    <n v="99.950602409638549"/>
    <n v="830"/>
    <s v="US"/>
    <s v="USD"/>
    <x v="329"/>
    <x v="329"/>
    <n v="1516600800"/>
    <s v="Jan"/>
    <x v="2"/>
    <x v="330"/>
    <n v="1520056800"/>
    <x v="330"/>
    <x v="9"/>
    <s v="Mar"/>
    <b v="0"/>
    <b v="0"/>
    <x v="6"/>
    <x v="6"/>
    <x v="11"/>
  </r>
  <r>
    <n v="345"/>
    <s v="Taylor, Cisneros and Romero"/>
    <s v="Open-source neutral task-force"/>
    <n v="157600"/>
    <x v="342"/>
    <x v="0"/>
    <n v="0.14694796954314721"/>
    <x v="343"/>
    <n v="69.966767371601208"/>
    <n v="331"/>
    <s v="GB"/>
    <s v="GBP"/>
    <x v="330"/>
    <x v="330"/>
    <n v="1436418000"/>
    <s v="Jul"/>
    <x v="8"/>
    <x v="331"/>
    <n v="1436504400"/>
    <x v="331"/>
    <x v="10"/>
    <s v="Jul"/>
    <b v="0"/>
    <b v="0"/>
    <x v="4"/>
    <x v="4"/>
    <x v="6"/>
  </r>
  <r>
    <n v="346"/>
    <s v="Little-Marsh"/>
    <s v="Virtual attitude-oriented migration"/>
    <n v="8000"/>
    <x v="343"/>
    <x v="0"/>
    <n v="0.34475"/>
    <x v="344"/>
    <n v="110.32"/>
    <n v="25"/>
    <s v="US"/>
    <s v="USD"/>
    <x v="331"/>
    <x v="331"/>
    <n v="1503550800"/>
    <s v="Aug"/>
    <x v="1"/>
    <x v="332"/>
    <n v="1508302800"/>
    <x v="332"/>
    <x v="5"/>
    <s v="Oct"/>
    <b v="0"/>
    <b v="1"/>
    <x v="1"/>
    <x v="1"/>
    <x v="7"/>
  </r>
  <r>
    <n v="347"/>
    <s v="Petersen and Sons"/>
    <s v="Open-source full-range portal"/>
    <n v="900"/>
    <x v="344"/>
    <x v="1"/>
    <n v="14.007777777777777"/>
    <x v="345"/>
    <n v="66.005235602094245"/>
    <n v="191"/>
    <s v="US"/>
    <s v="USD"/>
    <x v="332"/>
    <x v="332"/>
    <n v="1423634400"/>
    <s v="Feb"/>
    <x v="10"/>
    <x v="333"/>
    <n v="1425708000"/>
    <x v="333"/>
    <x v="9"/>
    <s v="Mar"/>
    <b v="0"/>
    <b v="0"/>
    <x v="2"/>
    <x v="2"/>
    <x v="2"/>
  </r>
  <r>
    <n v="348"/>
    <s v="Hensley Ltd"/>
    <s v="Versatile cohesive open system"/>
    <n v="199000"/>
    <x v="345"/>
    <x v="0"/>
    <n v="0.71770351758793971"/>
    <x v="346"/>
    <n v="41.005742176284812"/>
    <n v="3483"/>
    <s v="US"/>
    <s v="USD"/>
    <x v="333"/>
    <x v="333"/>
    <n v="1487224800"/>
    <s v="Feb"/>
    <x v="10"/>
    <x v="334"/>
    <n v="1488348000"/>
    <x v="334"/>
    <x v="9"/>
    <s v="Mar"/>
    <b v="0"/>
    <b v="0"/>
    <x v="0"/>
    <x v="0"/>
    <x v="0"/>
  </r>
  <r>
    <n v="349"/>
    <s v="Navarro and Sons"/>
    <s v="Multi-layered bottom-line frame"/>
    <n v="180800"/>
    <x v="346"/>
    <x v="0"/>
    <n v="0.53074115044247783"/>
    <x v="347"/>
    <n v="103.96316359696641"/>
    <n v="923"/>
    <s v="US"/>
    <s v="USD"/>
    <x v="296"/>
    <x v="296"/>
    <n v="1500008400"/>
    <s v="Jul"/>
    <x v="8"/>
    <x v="335"/>
    <n v="1502600400"/>
    <x v="335"/>
    <x v="1"/>
    <s v="Aug"/>
    <b v="0"/>
    <b v="0"/>
    <x v="3"/>
    <x v="3"/>
    <x v="3"/>
  </r>
  <r>
    <n v="350"/>
    <s v="Shannon Ltd"/>
    <s v="Pre-emptive neutral capacity"/>
    <n v="100"/>
    <x v="297"/>
    <x v="0"/>
    <n v="0.05"/>
    <x v="298"/>
    <n v="5"/>
    <n v="1"/>
    <s v="US"/>
    <s v="USD"/>
    <x v="334"/>
    <x v="334"/>
    <n v="1432098000"/>
    <s v="May"/>
    <x v="11"/>
    <x v="336"/>
    <n v="1433653200"/>
    <x v="336"/>
    <x v="6"/>
    <s v="Jun"/>
    <b v="0"/>
    <b v="1"/>
    <x v="1"/>
    <x v="1"/>
    <x v="17"/>
  </r>
  <r>
    <n v="351"/>
    <s v="Young LLC"/>
    <s v="Universal maximized methodology"/>
    <n v="74100"/>
    <x v="347"/>
    <x v="1"/>
    <n v="1.2770715249662619"/>
    <x v="348"/>
    <n v="47.009935419771487"/>
    <n v="2013"/>
    <s v="US"/>
    <s v="USD"/>
    <x v="335"/>
    <x v="335"/>
    <n v="1440392400"/>
    <s v="Aug"/>
    <x v="1"/>
    <x v="337"/>
    <n v="1441602000"/>
    <x v="337"/>
    <x v="3"/>
    <s v="Sep"/>
    <b v="0"/>
    <b v="0"/>
    <x v="1"/>
    <x v="1"/>
    <x v="1"/>
  </r>
  <r>
    <n v="352"/>
    <s v="Adams, Willis and Sanchez"/>
    <s v="Expanded hybrid hardware"/>
    <n v="2800"/>
    <x v="348"/>
    <x v="0"/>
    <n v="0.34892857142857142"/>
    <x v="349"/>
    <n v="29.606060606060606"/>
    <n v="33"/>
    <s v="CA"/>
    <s v="CAD"/>
    <x v="336"/>
    <x v="336"/>
    <n v="1446876000"/>
    <s v="Nov"/>
    <x v="0"/>
    <x v="338"/>
    <n v="1447567200"/>
    <x v="338"/>
    <x v="2"/>
    <s v="Nov"/>
    <b v="0"/>
    <b v="0"/>
    <x v="3"/>
    <x v="3"/>
    <x v="3"/>
  </r>
  <r>
    <n v="353"/>
    <s v="Mills-Roy"/>
    <s v="Profit-focused multi-tasking access"/>
    <n v="33600"/>
    <x v="349"/>
    <x v="1"/>
    <n v="4.105982142857143"/>
    <x v="350"/>
    <n v="81.010569583088667"/>
    <n v="1703"/>
    <s v="US"/>
    <s v="USD"/>
    <x v="337"/>
    <x v="337"/>
    <n v="1562302800"/>
    <s v="Jul"/>
    <x v="8"/>
    <x v="339"/>
    <n v="1562389200"/>
    <x v="339"/>
    <x v="10"/>
    <s v="Jul"/>
    <b v="0"/>
    <b v="0"/>
    <x v="3"/>
    <x v="3"/>
    <x v="3"/>
  </r>
  <r>
    <n v="354"/>
    <s v="Brown Group"/>
    <s v="Profit-focused transitional capability"/>
    <n v="6100"/>
    <x v="350"/>
    <x v="1"/>
    <n v="1.2373770491803278"/>
    <x v="351"/>
    <n v="94.35"/>
    <n v="80"/>
    <s v="DK"/>
    <s v="DKK"/>
    <x v="338"/>
    <x v="338"/>
    <n v="1378184400"/>
    <s v="Sep"/>
    <x v="3"/>
    <x v="340"/>
    <n v="1378789200"/>
    <x v="340"/>
    <x v="3"/>
    <s v="Sep"/>
    <b v="0"/>
    <b v="0"/>
    <x v="4"/>
    <x v="4"/>
    <x v="4"/>
  </r>
  <r>
    <n v="355"/>
    <s v="Burns-Burnett"/>
    <s v="Front-line scalable definition"/>
    <n v="3800"/>
    <x v="351"/>
    <x v="2"/>
    <n v="0.58973684210526311"/>
    <x v="352"/>
    <n v="26.058139534883722"/>
    <n v="86"/>
    <s v="US"/>
    <s v="USD"/>
    <x v="339"/>
    <x v="339"/>
    <n v="1485064800"/>
    <s v="Jan"/>
    <x v="2"/>
    <x v="341"/>
    <n v="1488520800"/>
    <x v="341"/>
    <x v="9"/>
    <s v="Mar"/>
    <b v="0"/>
    <b v="0"/>
    <x v="2"/>
    <x v="2"/>
    <x v="8"/>
  </r>
  <r>
    <n v="356"/>
    <s v="Glass, Nunez and Mcdonald"/>
    <s v="Open-source systematic protocol"/>
    <n v="9300"/>
    <x v="352"/>
    <x v="0"/>
    <n v="0.36892473118279567"/>
    <x v="353"/>
    <n v="85.775000000000006"/>
    <n v="40"/>
    <s v="IT"/>
    <s v="EUR"/>
    <x v="340"/>
    <x v="340"/>
    <n v="1326520800"/>
    <s v="Jan"/>
    <x v="2"/>
    <x v="342"/>
    <n v="1327298400"/>
    <x v="342"/>
    <x v="4"/>
    <s v="Jan"/>
    <b v="0"/>
    <b v="0"/>
    <x v="3"/>
    <x v="3"/>
    <x v="3"/>
  </r>
  <r>
    <n v="357"/>
    <s v="Perez, Davis and Wilson"/>
    <s v="Implemented tangible algorithm"/>
    <n v="2300"/>
    <x v="353"/>
    <x v="1"/>
    <n v="1.8491304347826087"/>
    <x v="354"/>
    <n v="103.73170731707317"/>
    <n v="41"/>
    <s v="US"/>
    <s v="USD"/>
    <x v="341"/>
    <x v="341"/>
    <n v="1441256400"/>
    <s v="Sep"/>
    <x v="3"/>
    <x v="343"/>
    <n v="1443416400"/>
    <x v="343"/>
    <x v="3"/>
    <s v="Sep"/>
    <b v="0"/>
    <b v="0"/>
    <x v="6"/>
    <x v="6"/>
    <x v="11"/>
  </r>
  <r>
    <n v="358"/>
    <s v="Diaz-Garcia"/>
    <s v="Profit-focused 3rdgeneration circuit"/>
    <n v="9700"/>
    <x v="354"/>
    <x v="0"/>
    <n v="0.11814432989690722"/>
    <x v="355"/>
    <n v="49.826086956521742"/>
    <n v="23"/>
    <s v="CA"/>
    <s v="CAD"/>
    <x v="342"/>
    <x v="342"/>
    <n v="1533877200"/>
    <s v="Aug"/>
    <x v="1"/>
    <x v="344"/>
    <n v="1534136400"/>
    <x v="344"/>
    <x v="1"/>
    <s v="Aug"/>
    <b v="1"/>
    <b v="0"/>
    <x v="7"/>
    <x v="7"/>
    <x v="14"/>
  </r>
  <r>
    <n v="359"/>
    <s v="Salazar-Moon"/>
    <s v="Compatible needs-based architecture"/>
    <n v="4000"/>
    <x v="355"/>
    <x v="1"/>
    <n v="2.9870000000000001"/>
    <x v="356"/>
    <n v="63.893048128342244"/>
    <n v="187"/>
    <s v="US"/>
    <s v="USD"/>
    <x v="343"/>
    <x v="343"/>
    <n v="1314421200"/>
    <s v="Aug"/>
    <x v="1"/>
    <x v="127"/>
    <n v="1315026000"/>
    <x v="127"/>
    <x v="3"/>
    <s v="Sep"/>
    <b v="0"/>
    <b v="0"/>
    <x v="4"/>
    <x v="4"/>
    <x v="10"/>
  </r>
  <r>
    <n v="360"/>
    <s v="Larsen-Chung"/>
    <s v="Right-sized zero tolerance migration"/>
    <n v="59700"/>
    <x v="356"/>
    <x v="1"/>
    <n v="2.2635175879396985"/>
    <x v="357"/>
    <n v="47.002434782608695"/>
    <n v="2875"/>
    <s v="GB"/>
    <s v="GBP"/>
    <x v="344"/>
    <x v="344"/>
    <n v="1293861600"/>
    <s v="Jan"/>
    <x v="2"/>
    <x v="345"/>
    <n v="1295071200"/>
    <x v="345"/>
    <x v="4"/>
    <s v="Jan"/>
    <b v="0"/>
    <b v="1"/>
    <x v="3"/>
    <x v="3"/>
    <x v="3"/>
  </r>
  <r>
    <n v="361"/>
    <s v="Anderson and Sons"/>
    <s v="Quality-focused reciprocal structure"/>
    <n v="5500"/>
    <x v="357"/>
    <x v="1"/>
    <n v="1.7356363636363636"/>
    <x v="358"/>
    <n v="108.47727272727273"/>
    <n v="88"/>
    <s v="US"/>
    <s v="USD"/>
    <x v="345"/>
    <x v="345"/>
    <n v="1507352400"/>
    <s v="Oct"/>
    <x v="4"/>
    <x v="346"/>
    <n v="1509426000"/>
    <x v="346"/>
    <x v="5"/>
    <s v="Oct"/>
    <b v="0"/>
    <b v="0"/>
    <x v="3"/>
    <x v="3"/>
    <x v="3"/>
  </r>
  <r>
    <n v="362"/>
    <s v="Lawrence Group"/>
    <s v="Automated actuating conglomeration"/>
    <n v="3700"/>
    <x v="358"/>
    <x v="1"/>
    <n v="3.7175675675675675"/>
    <x v="359"/>
    <n v="72.015706806282722"/>
    <n v="191"/>
    <s v="US"/>
    <s v="USD"/>
    <x v="65"/>
    <x v="65"/>
    <n v="1296108000"/>
    <s v="Jan"/>
    <x v="2"/>
    <x v="347"/>
    <n v="1299391200"/>
    <x v="347"/>
    <x v="9"/>
    <s v="Mar"/>
    <b v="0"/>
    <b v="0"/>
    <x v="1"/>
    <x v="1"/>
    <x v="1"/>
  </r>
  <r>
    <n v="363"/>
    <s v="Gray-Davis"/>
    <s v="Re-contextualized local initiative"/>
    <n v="5200"/>
    <x v="359"/>
    <x v="1"/>
    <n v="1.601923076923077"/>
    <x v="360"/>
    <n v="59.928057553956833"/>
    <n v="139"/>
    <s v="US"/>
    <s v="USD"/>
    <x v="346"/>
    <x v="346"/>
    <n v="1324965600"/>
    <s v="Dec"/>
    <x v="7"/>
    <x v="348"/>
    <n v="1325052000"/>
    <x v="348"/>
    <x v="0"/>
    <s v="Dec"/>
    <b v="0"/>
    <b v="0"/>
    <x v="1"/>
    <x v="1"/>
    <x v="1"/>
  </r>
  <r>
    <n v="364"/>
    <s v="Ramirez-Myers"/>
    <s v="Switchable intangible definition"/>
    <n v="900"/>
    <x v="360"/>
    <x v="1"/>
    <n v="16.163333333333334"/>
    <x v="361"/>
    <n v="78.209677419354833"/>
    <n v="186"/>
    <s v="US"/>
    <s v="USD"/>
    <x v="347"/>
    <x v="347"/>
    <n v="1520229600"/>
    <s v="Mar"/>
    <x v="6"/>
    <x v="349"/>
    <n v="1522818000"/>
    <x v="349"/>
    <x v="7"/>
    <s v="Apr"/>
    <b v="0"/>
    <b v="0"/>
    <x v="1"/>
    <x v="1"/>
    <x v="7"/>
  </r>
  <r>
    <n v="365"/>
    <s v="Lucas, Hall and Bonilla"/>
    <s v="Networked bottom-line initiative"/>
    <n v="1600"/>
    <x v="361"/>
    <x v="1"/>
    <n v="7.3343749999999996"/>
    <x v="362"/>
    <n v="104.77678571428571"/>
    <n v="112"/>
    <s v="AU"/>
    <s v="AUD"/>
    <x v="348"/>
    <x v="348"/>
    <n v="1482991200"/>
    <s v="Dec"/>
    <x v="7"/>
    <x v="350"/>
    <n v="1485324000"/>
    <x v="350"/>
    <x v="4"/>
    <s v="Jan"/>
    <b v="0"/>
    <b v="0"/>
    <x v="3"/>
    <x v="3"/>
    <x v="3"/>
  </r>
  <r>
    <n v="366"/>
    <s v="Williams, Perez and Villegas"/>
    <s v="Robust directional system engine"/>
    <n v="1800"/>
    <x v="362"/>
    <x v="1"/>
    <n v="5.9211111111111112"/>
    <x v="363"/>
    <n v="105.52475247524752"/>
    <n v="101"/>
    <s v="US"/>
    <s v="USD"/>
    <x v="349"/>
    <x v="349"/>
    <n v="1294034400"/>
    <s v="Jan"/>
    <x v="2"/>
    <x v="351"/>
    <n v="1294120800"/>
    <x v="351"/>
    <x v="4"/>
    <s v="Jan"/>
    <b v="0"/>
    <b v="1"/>
    <x v="3"/>
    <x v="3"/>
    <x v="3"/>
  </r>
  <r>
    <n v="367"/>
    <s v="Brooks, Jones and Ingram"/>
    <s v="Triple-buffered explicit methodology"/>
    <n v="9900"/>
    <x v="363"/>
    <x v="0"/>
    <n v="0.18888888888888888"/>
    <x v="364"/>
    <n v="24.933333333333334"/>
    <n v="75"/>
    <s v="US"/>
    <s v="USD"/>
    <x v="350"/>
    <x v="350"/>
    <n v="1413608400"/>
    <s v="Oct"/>
    <x v="4"/>
    <x v="33"/>
    <n v="1415685600"/>
    <x v="33"/>
    <x v="2"/>
    <s v="Nov"/>
    <b v="0"/>
    <b v="1"/>
    <x v="3"/>
    <x v="3"/>
    <x v="3"/>
  </r>
  <r>
    <n v="368"/>
    <s v="Whitaker, Wallace and Daniels"/>
    <s v="Reactive directional capacity"/>
    <n v="5200"/>
    <x v="364"/>
    <x v="1"/>
    <n v="2.7680769230769231"/>
    <x v="365"/>
    <n v="69.873786407766985"/>
    <n v="206"/>
    <s v="GB"/>
    <s v="GBP"/>
    <x v="351"/>
    <x v="351"/>
    <n v="1286946000"/>
    <s v="Oct"/>
    <x v="4"/>
    <x v="352"/>
    <n v="1288933200"/>
    <x v="352"/>
    <x v="2"/>
    <s v="Nov"/>
    <b v="0"/>
    <b v="1"/>
    <x v="4"/>
    <x v="4"/>
    <x v="4"/>
  </r>
  <r>
    <n v="369"/>
    <s v="Smith-Gonzalez"/>
    <s v="Polarized needs-based approach"/>
    <n v="5400"/>
    <x v="365"/>
    <x v="1"/>
    <n v="2.730185185185185"/>
    <x v="366"/>
    <n v="95.733766233766232"/>
    <n v="154"/>
    <s v="US"/>
    <s v="USD"/>
    <x v="352"/>
    <x v="352"/>
    <n v="1359871200"/>
    <s v="Feb"/>
    <x v="10"/>
    <x v="353"/>
    <n v="1363237200"/>
    <x v="353"/>
    <x v="9"/>
    <s v="Mar"/>
    <b v="0"/>
    <b v="1"/>
    <x v="4"/>
    <x v="4"/>
    <x v="19"/>
  </r>
  <r>
    <n v="370"/>
    <s v="Skinner PLC"/>
    <s v="Intuitive well-modulated middleware"/>
    <n v="112300"/>
    <x v="366"/>
    <x v="1"/>
    <n v="1.593633125556545"/>
    <x v="367"/>
    <n v="29.997485752598056"/>
    <n v="5966"/>
    <s v="US"/>
    <s v="USD"/>
    <x v="353"/>
    <x v="353"/>
    <n v="1555304400"/>
    <s v="Apr"/>
    <x v="9"/>
    <x v="354"/>
    <n v="1555822800"/>
    <x v="354"/>
    <x v="7"/>
    <s v="Apr"/>
    <b v="0"/>
    <b v="0"/>
    <x v="3"/>
    <x v="3"/>
    <x v="3"/>
  </r>
  <r>
    <n v="371"/>
    <s v="Nolan, Smith and Sanchez"/>
    <s v="Multi-channeled logistical matrices"/>
    <n v="189200"/>
    <x v="367"/>
    <x v="0"/>
    <n v="0.67869978858350954"/>
    <x v="368"/>
    <n v="59.011948529411768"/>
    <n v="2176"/>
    <s v="US"/>
    <s v="USD"/>
    <x v="354"/>
    <x v="354"/>
    <n v="1423375200"/>
    <s v="Feb"/>
    <x v="10"/>
    <x v="355"/>
    <n v="1427778000"/>
    <x v="355"/>
    <x v="9"/>
    <s v="Mar"/>
    <b v="0"/>
    <b v="0"/>
    <x v="3"/>
    <x v="3"/>
    <x v="3"/>
  </r>
  <r>
    <n v="372"/>
    <s v="Green-Carr"/>
    <s v="Pre-emptive bifurcated artificial intelligence"/>
    <n v="900"/>
    <x v="211"/>
    <x v="1"/>
    <n v="15.915555555555555"/>
    <x v="369"/>
    <n v="84.757396449704146"/>
    <n v="169"/>
    <s v="US"/>
    <s v="USD"/>
    <x v="355"/>
    <x v="355"/>
    <n v="1420696800"/>
    <s v="Jan"/>
    <x v="2"/>
    <x v="356"/>
    <n v="1422424800"/>
    <x v="356"/>
    <x v="4"/>
    <s v="Jan"/>
    <b v="0"/>
    <b v="1"/>
    <x v="4"/>
    <x v="4"/>
    <x v="4"/>
  </r>
  <r>
    <n v="373"/>
    <s v="Brown-Parker"/>
    <s v="Down-sized coherent toolset"/>
    <n v="22500"/>
    <x v="368"/>
    <x v="1"/>
    <n v="7.3018222222222224"/>
    <x v="370"/>
    <n v="78.010921177587846"/>
    <n v="2106"/>
    <s v="US"/>
    <s v="USD"/>
    <x v="356"/>
    <x v="356"/>
    <n v="1502946000"/>
    <s v="Aug"/>
    <x v="1"/>
    <x v="357"/>
    <n v="1503637200"/>
    <x v="357"/>
    <x v="1"/>
    <s v="Aug"/>
    <b v="0"/>
    <b v="0"/>
    <x v="3"/>
    <x v="3"/>
    <x v="3"/>
  </r>
  <r>
    <n v="374"/>
    <s v="Marshall Inc"/>
    <s v="Open-source multi-tasking data-warehouse"/>
    <n v="167400"/>
    <x v="369"/>
    <x v="0"/>
    <n v="0.13185782556750297"/>
    <x v="371"/>
    <n v="50.05215419501134"/>
    <n v="441"/>
    <s v="US"/>
    <s v="USD"/>
    <x v="357"/>
    <x v="357"/>
    <n v="1547186400"/>
    <s v="Jan"/>
    <x v="2"/>
    <x v="358"/>
    <n v="1547618400"/>
    <x v="358"/>
    <x v="4"/>
    <s v="Jan"/>
    <b v="0"/>
    <b v="1"/>
    <x v="4"/>
    <x v="4"/>
    <x v="4"/>
  </r>
  <r>
    <n v="375"/>
    <s v="Leblanc-Pineda"/>
    <s v="Future-proofed upward-trending contingency"/>
    <n v="2700"/>
    <x v="370"/>
    <x v="0"/>
    <n v="0.54777777777777781"/>
    <x v="372"/>
    <n v="59.16"/>
    <n v="25"/>
    <s v="US"/>
    <s v="USD"/>
    <x v="358"/>
    <x v="358"/>
    <n v="1444971600"/>
    <s v="Oct"/>
    <x v="4"/>
    <x v="359"/>
    <n v="1449900000"/>
    <x v="359"/>
    <x v="0"/>
    <s v="Dec"/>
    <b v="0"/>
    <b v="0"/>
    <x v="1"/>
    <x v="1"/>
    <x v="7"/>
  </r>
  <r>
    <n v="376"/>
    <s v="Perry PLC"/>
    <s v="Mandatory uniform matrix"/>
    <n v="3400"/>
    <x v="371"/>
    <x v="1"/>
    <n v="3.6102941176470589"/>
    <x v="373"/>
    <n v="93.702290076335885"/>
    <n v="131"/>
    <s v="US"/>
    <s v="USD"/>
    <x v="359"/>
    <x v="359"/>
    <n v="1404622800"/>
    <s v="Jul"/>
    <x v="8"/>
    <x v="360"/>
    <n v="1405141200"/>
    <x v="360"/>
    <x v="10"/>
    <s v="Jul"/>
    <b v="0"/>
    <b v="0"/>
    <x v="1"/>
    <x v="1"/>
    <x v="1"/>
  </r>
  <r>
    <n v="377"/>
    <s v="Klein, Stark and Livingston"/>
    <s v="Phased methodical initiative"/>
    <n v="49700"/>
    <x v="372"/>
    <x v="0"/>
    <n v="0.10257545271629778"/>
    <x v="374"/>
    <n v="40.14173228346457"/>
    <n v="127"/>
    <s v="US"/>
    <s v="USD"/>
    <x v="12"/>
    <x v="12"/>
    <n v="1571720400"/>
    <s v="Oct"/>
    <x v="4"/>
    <x v="361"/>
    <n v="1572933600"/>
    <x v="361"/>
    <x v="2"/>
    <s v="Nov"/>
    <b v="0"/>
    <b v="0"/>
    <x v="3"/>
    <x v="3"/>
    <x v="3"/>
  </r>
  <r>
    <n v="378"/>
    <s v="Fleming-Oliver"/>
    <s v="Managed stable function"/>
    <n v="178200"/>
    <x v="373"/>
    <x v="0"/>
    <n v="0.13962962962962963"/>
    <x v="375"/>
    <n v="70.090140845070422"/>
    <n v="355"/>
    <s v="US"/>
    <s v="USD"/>
    <x v="360"/>
    <x v="360"/>
    <n v="1526878800"/>
    <s v="May"/>
    <x v="11"/>
    <x v="362"/>
    <n v="1530162000"/>
    <x v="362"/>
    <x v="6"/>
    <s v="Jun"/>
    <b v="0"/>
    <b v="0"/>
    <x v="4"/>
    <x v="4"/>
    <x v="4"/>
  </r>
  <r>
    <n v="379"/>
    <s v="Reilly, Aguirre and Johnson"/>
    <s v="Realigned clear-thinking migration"/>
    <n v="7200"/>
    <x v="374"/>
    <x v="0"/>
    <n v="0.40444444444444444"/>
    <x v="376"/>
    <n v="66.181818181818187"/>
    <n v="44"/>
    <s v="GB"/>
    <s v="GBP"/>
    <x v="361"/>
    <x v="361"/>
    <n v="1319691600"/>
    <s v="Oct"/>
    <x v="4"/>
    <x v="363"/>
    <n v="1320904800"/>
    <x v="363"/>
    <x v="2"/>
    <s v="Nov"/>
    <b v="0"/>
    <b v="0"/>
    <x v="3"/>
    <x v="3"/>
    <x v="3"/>
  </r>
  <r>
    <n v="380"/>
    <s v="Davidson, Wilcox and Lewis"/>
    <s v="Optional clear-thinking process improvement"/>
    <n v="2500"/>
    <x v="375"/>
    <x v="1"/>
    <n v="1.6032"/>
    <x v="377"/>
    <n v="47.714285714285715"/>
    <n v="84"/>
    <s v="US"/>
    <s v="USD"/>
    <x v="362"/>
    <x v="362"/>
    <n v="1371963600"/>
    <s v="Jun"/>
    <x v="5"/>
    <x v="364"/>
    <n v="1372395600"/>
    <x v="364"/>
    <x v="6"/>
    <s v="Jun"/>
    <b v="0"/>
    <b v="0"/>
    <x v="3"/>
    <x v="3"/>
    <x v="3"/>
  </r>
  <r>
    <n v="381"/>
    <s v="Michael, Anderson and Vincent"/>
    <s v="Cross-group global moratorium"/>
    <n v="5300"/>
    <x v="376"/>
    <x v="1"/>
    <n v="1.8394339622641509"/>
    <x v="378"/>
    <n v="62.896774193548389"/>
    <n v="155"/>
    <s v="US"/>
    <s v="USD"/>
    <x v="363"/>
    <x v="363"/>
    <n v="1433739600"/>
    <s v="Jun"/>
    <x v="5"/>
    <x v="365"/>
    <n v="1437714000"/>
    <x v="365"/>
    <x v="10"/>
    <s v="Jul"/>
    <b v="0"/>
    <b v="0"/>
    <x v="3"/>
    <x v="3"/>
    <x v="3"/>
  </r>
  <r>
    <n v="382"/>
    <s v="King Ltd"/>
    <s v="Visionary systemic process improvement"/>
    <n v="9100"/>
    <x v="377"/>
    <x v="0"/>
    <n v="0.63769230769230767"/>
    <x v="379"/>
    <n v="86.611940298507463"/>
    <n v="67"/>
    <s v="US"/>
    <s v="USD"/>
    <x v="364"/>
    <x v="364"/>
    <n v="1508130000"/>
    <s v="Oct"/>
    <x v="4"/>
    <x v="366"/>
    <n v="1509771600"/>
    <x v="366"/>
    <x v="2"/>
    <s v="Nov"/>
    <b v="0"/>
    <b v="0"/>
    <x v="7"/>
    <x v="7"/>
    <x v="14"/>
  </r>
  <r>
    <n v="383"/>
    <s v="Baker Ltd"/>
    <s v="Progressive intangible flexibility"/>
    <n v="6300"/>
    <x v="378"/>
    <x v="1"/>
    <n v="2.2538095238095237"/>
    <x v="380"/>
    <n v="75.126984126984127"/>
    <n v="189"/>
    <s v="US"/>
    <s v="USD"/>
    <x v="210"/>
    <x v="210"/>
    <n v="1550037600"/>
    <s v="Feb"/>
    <x v="10"/>
    <x v="285"/>
    <n v="1550556000"/>
    <x v="285"/>
    <x v="8"/>
    <s v="Feb"/>
    <b v="0"/>
    <b v="1"/>
    <x v="0"/>
    <x v="0"/>
    <x v="0"/>
  </r>
  <r>
    <n v="384"/>
    <s v="Baker, Collins and Smith"/>
    <s v="Reactive real-time software"/>
    <n v="114400"/>
    <x v="379"/>
    <x v="1"/>
    <n v="1.7200961538461539"/>
    <x v="381"/>
    <n v="41.004167534903104"/>
    <n v="4799"/>
    <s v="US"/>
    <s v="USD"/>
    <x v="365"/>
    <x v="365"/>
    <n v="1486706400"/>
    <s v="Feb"/>
    <x v="10"/>
    <x v="367"/>
    <n v="1489039200"/>
    <x v="367"/>
    <x v="9"/>
    <s v="Mar"/>
    <b v="1"/>
    <b v="1"/>
    <x v="4"/>
    <x v="4"/>
    <x v="4"/>
  </r>
  <r>
    <n v="385"/>
    <s v="Warren-Harrison"/>
    <s v="Programmable incremental knowledge user"/>
    <n v="38900"/>
    <x v="380"/>
    <x v="1"/>
    <n v="1.4616709511568124"/>
    <x v="382"/>
    <n v="50.007915567282325"/>
    <n v="1137"/>
    <s v="US"/>
    <s v="USD"/>
    <x v="366"/>
    <x v="366"/>
    <n v="1553835600"/>
    <s v="Mar"/>
    <x v="6"/>
    <x v="368"/>
    <n v="1556600400"/>
    <x v="368"/>
    <x v="7"/>
    <s v="Apr"/>
    <b v="0"/>
    <b v="0"/>
    <x v="5"/>
    <x v="5"/>
    <x v="9"/>
  </r>
  <r>
    <n v="386"/>
    <s v="Gardner Group"/>
    <s v="Progressive 5thgeneration customer loyalty"/>
    <n v="135500"/>
    <x v="381"/>
    <x v="0"/>
    <n v="0.76423616236162362"/>
    <x v="383"/>
    <n v="96.960674157303373"/>
    <n v="1068"/>
    <s v="US"/>
    <s v="USD"/>
    <x v="367"/>
    <x v="367"/>
    <n v="1277528400"/>
    <s v="Jun"/>
    <x v="5"/>
    <x v="369"/>
    <n v="1278565200"/>
    <x v="369"/>
    <x v="10"/>
    <s v="Jul"/>
    <b v="0"/>
    <b v="0"/>
    <x v="3"/>
    <x v="3"/>
    <x v="3"/>
  </r>
  <r>
    <n v="387"/>
    <s v="Flores-Lambert"/>
    <s v="Triple-buffered logistical frame"/>
    <n v="109000"/>
    <x v="382"/>
    <x v="0"/>
    <n v="0.39261467889908258"/>
    <x v="384"/>
    <n v="100.93160377358491"/>
    <n v="424"/>
    <s v="US"/>
    <s v="USD"/>
    <x v="368"/>
    <x v="368"/>
    <n v="1339477200"/>
    <s v="Jun"/>
    <x v="5"/>
    <x v="370"/>
    <n v="1339909200"/>
    <x v="370"/>
    <x v="6"/>
    <s v="Jun"/>
    <b v="0"/>
    <b v="0"/>
    <x v="2"/>
    <x v="2"/>
    <x v="8"/>
  </r>
  <r>
    <n v="388"/>
    <s v="Cruz Ltd"/>
    <s v="Exclusive dynamic adapter"/>
    <n v="114800"/>
    <x v="383"/>
    <x v="3"/>
    <n v="0.11270034843205574"/>
    <x v="385"/>
    <n v="89.227586206896547"/>
    <n v="145"/>
    <s v="CH"/>
    <s v="CHF"/>
    <x v="369"/>
    <x v="369"/>
    <n v="1325656800"/>
    <s v="Jan"/>
    <x v="2"/>
    <x v="371"/>
    <n v="1325829600"/>
    <x v="371"/>
    <x v="4"/>
    <s v="Jan"/>
    <b v="0"/>
    <b v="0"/>
    <x v="1"/>
    <x v="1"/>
    <x v="7"/>
  </r>
  <r>
    <n v="389"/>
    <s v="Knox-Garner"/>
    <s v="Automated systemic hierarchy"/>
    <n v="83000"/>
    <x v="384"/>
    <x v="1"/>
    <n v="1.2211084337349398"/>
    <x v="386"/>
    <n v="87.979166666666671"/>
    <n v="1152"/>
    <s v="US"/>
    <s v="USD"/>
    <x v="370"/>
    <x v="370"/>
    <n v="1288242000"/>
    <s v="Oct"/>
    <x v="4"/>
    <x v="372"/>
    <n v="1290578400"/>
    <x v="372"/>
    <x v="2"/>
    <s v="Nov"/>
    <b v="0"/>
    <b v="0"/>
    <x v="3"/>
    <x v="3"/>
    <x v="3"/>
  </r>
  <r>
    <n v="390"/>
    <s v="Davis-Allen"/>
    <s v="Digitized eco-centric core"/>
    <n v="2400"/>
    <x v="385"/>
    <x v="1"/>
    <n v="1.8654166666666667"/>
    <x v="387"/>
    <n v="89.54"/>
    <n v="50"/>
    <s v="US"/>
    <s v="USD"/>
    <x v="371"/>
    <x v="371"/>
    <n v="1379048400"/>
    <s v="Sep"/>
    <x v="3"/>
    <x v="373"/>
    <n v="1380344400"/>
    <x v="373"/>
    <x v="3"/>
    <s v="Sep"/>
    <b v="0"/>
    <b v="0"/>
    <x v="7"/>
    <x v="7"/>
    <x v="14"/>
  </r>
  <r>
    <n v="391"/>
    <s v="Miller-Patel"/>
    <s v="Mandatory uniform strategy"/>
    <n v="60400"/>
    <x v="386"/>
    <x v="0"/>
    <n v="7.27317880794702E-2"/>
    <x v="388"/>
    <n v="29.09271523178808"/>
    <n v="151"/>
    <s v="US"/>
    <s v="USD"/>
    <x v="287"/>
    <x v="287"/>
    <n v="1389679200"/>
    <s v="Jan"/>
    <x v="2"/>
    <x v="374"/>
    <n v="1389852000"/>
    <x v="374"/>
    <x v="4"/>
    <s v="Jan"/>
    <b v="0"/>
    <b v="0"/>
    <x v="5"/>
    <x v="5"/>
    <x v="9"/>
  </r>
  <r>
    <n v="392"/>
    <s v="Hernandez-Grimes"/>
    <s v="Profit-focused zero administration forecast"/>
    <n v="102900"/>
    <x v="387"/>
    <x v="0"/>
    <n v="0.65642371234207963"/>
    <x v="389"/>
    <n v="42.006218905472636"/>
    <n v="1608"/>
    <s v="US"/>
    <s v="USD"/>
    <x v="372"/>
    <x v="372"/>
    <n v="1294293600"/>
    <s v="Jan"/>
    <x v="2"/>
    <x v="375"/>
    <n v="1294466400"/>
    <x v="375"/>
    <x v="4"/>
    <s v="Jan"/>
    <b v="0"/>
    <b v="0"/>
    <x v="2"/>
    <x v="2"/>
    <x v="8"/>
  </r>
  <r>
    <n v="393"/>
    <s v="Owens, Hall and Gonzalez"/>
    <s v="De-engineered static orchestration"/>
    <n v="62800"/>
    <x v="388"/>
    <x v="1"/>
    <n v="2.2896178343949045"/>
    <x v="390"/>
    <n v="47.004903563255965"/>
    <n v="3059"/>
    <s v="CA"/>
    <s v="CAD"/>
    <x v="373"/>
    <x v="373"/>
    <n v="1500267600"/>
    <s v="Jul"/>
    <x v="8"/>
    <x v="376"/>
    <n v="1500354000"/>
    <x v="376"/>
    <x v="10"/>
    <s v="Jul"/>
    <b v="0"/>
    <b v="0"/>
    <x v="1"/>
    <x v="1"/>
    <x v="17"/>
  </r>
  <r>
    <n v="394"/>
    <s v="Noble-Bailey"/>
    <s v="Customizable dynamic info-mediaries"/>
    <n v="800"/>
    <x v="389"/>
    <x v="1"/>
    <n v="4.6937499999999996"/>
    <x v="391"/>
    <n v="110.44117647058823"/>
    <n v="34"/>
    <s v="US"/>
    <s v="USD"/>
    <x v="374"/>
    <x v="374"/>
    <n v="1375074000"/>
    <s v="Jul"/>
    <x v="8"/>
    <x v="377"/>
    <n v="1375938000"/>
    <x v="377"/>
    <x v="1"/>
    <s v="Aug"/>
    <b v="0"/>
    <b v="1"/>
    <x v="4"/>
    <x v="4"/>
    <x v="4"/>
  </r>
  <r>
    <n v="395"/>
    <s v="Taylor PLC"/>
    <s v="Enhanced incremental budgetary management"/>
    <n v="7100"/>
    <x v="390"/>
    <x v="1"/>
    <n v="1.3011267605633803"/>
    <x v="392"/>
    <n v="41.990909090909092"/>
    <n v="220"/>
    <s v="US"/>
    <s v="USD"/>
    <x v="375"/>
    <x v="375"/>
    <n v="1323324000"/>
    <s v="Dec"/>
    <x v="7"/>
    <x v="378"/>
    <n v="1323410400"/>
    <x v="378"/>
    <x v="0"/>
    <s v="Dec"/>
    <b v="1"/>
    <b v="0"/>
    <x v="3"/>
    <x v="3"/>
    <x v="3"/>
  </r>
  <r>
    <n v="396"/>
    <s v="Holmes PLC"/>
    <s v="Digitized local info-mediaries"/>
    <n v="46100"/>
    <x v="391"/>
    <x v="1"/>
    <n v="1.6705422993492407"/>
    <x v="393"/>
    <n v="48.012468827930178"/>
    <n v="1604"/>
    <s v="AU"/>
    <s v="AUD"/>
    <x v="376"/>
    <x v="376"/>
    <n v="1538715600"/>
    <s v="Oct"/>
    <x v="4"/>
    <x v="379"/>
    <n v="1539406800"/>
    <x v="379"/>
    <x v="5"/>
    <s v="Oct"/>
    <b v="0"/>
    <b v="0"/>
    <x v="4"/>
    <x v="4"/>
    <x v="6"/>
  </r>
  <r>
    <n v="397"/>
    <s v="Jones-Martin"/>
    <s v="Virtual systematic monitoring"/>
    <n v="8100"/>
    <x v="392"/>
    <x v="1"/>
    <n v="1.738641975308642"/>
    <x v="394"/>
    <n v="31.019823788546255"/>
    <n v="454"/>
    <s v="US"/>
    <s v="USD"/>
    <x v="377"/>
    <x v="377"/>
    <n v="1369285200"/>
    <s v="May"/>
    <x v="11"/>
    <x v="380"/>
    <n v="1369803600"/>
    <x v="380"/>
    <x v="11"/>
    <s v="May"/>
    <b v="0"/>
    <b v="0"/>
    <x v="1"/>
    <x v="1"/>
    <x v="1"/>
  </r>
  <r>
    <n v="398"/>
    <s v="Myers LLC"/>
    <s v="Reactive bottom-line open architecture"/>
    <n v="1700"/>
    <x v="393"/>
    <x v="1"/>
    <n v="7.1776470588235295"/>
    <x v="395"/>
    <n v="99.203252032520325"/>
    <n v="123"/>
    <s v="IT"/>
    <s v="EUR"/>
    <x v="378"/>
    <x v="378"/>
    <n v="1525755600"/>
    <s v="May"/>
    <x v="11"/>
    <x v="103"/>
    <n v="1525928400"/>
    <x v="103"/>
    <x v="11"/>
    <s v="May"/>
    <b v="0"/>
    <b v="1"/>
    <x v="4"/>
    <x v="4"/>
    <x v="10"/>
  </r>
  <r>
    <n v="399"/>
    <s v="Acosta, Mullins and Morris"/>
    <s v="Pre-emptive interactive model"/>
    <n v="97300"/>
    <x v="394"/>
    <x v="0"/>
    <n v="0.63850976361767731"/>
    <x v="396"/>
    <n v="66.022316684378325"/>
    <n v="941"/>
    <s v="US"/>
    <s v="USD"/>
    <x v="379"/>
    <x v="379"/>
    <n v="1296626400"/>
    <s v="Feb"/>
    <x v="10"/>
    <x v="381"/>
    <n v="1297231200"/>
    <x v="381"/>
    <x v="8"/>
    <s v="Feb"/>
    <b v="0"/>
    <b v="0"/>
    <x v="1"/>
    <x v="1"/>
    <x v="7"/>
  </r>
  <r>
    <n v="400"/>
    <s v="Bell PLC"/>
    <s v="Ergonomic eco-centric open architecture"/>
    <n v="100"/>
    <x v="50"/>
    <x v="0"/>
    <n v="0.02"/>
    <x v="50"/>
    <n v="2"/>
    <n v="1"/>
    <s v="US"/>
    <s v="USD"/>
    <x v="380"/>
    <x v="380"/>
    <n v="1376629200"/>
    <s v="Aug"/>
    <x v="1"/>
    <x v="382"/>
    <n v="1378530000"/>
    <x v="382"/>
    <x v="3"/>
    <s v="Sep"/>
    <b v="0"/>
    <b v="1"/>
    <x v="7"/>
    <x v="7"/>
    <x v="14"/>
  </r>
  <r>
    <n v="401"/>
    <s v="Smith-Schmidt"/>
    <s v="Inverse radical hierarchy"/>
    <n v="900"/>
    <x v="395"/>
    <x v="1"/>
    <n v="15.302222222222222"/>
    <x v="397"/>
    <n v="46.060200668896321"/>
    <n v="299"/>
    <s v="US"/>
    <s v="USD"/>
    <x v="381"/>
    <x v="381"/>
    <n v="1572152400"/>
    <s v="Oct"/>
    <x v="4"/>
    <x v="383"/>
    <n v="1572152400"/>
    <x v="383"/>
    <x v="5"/>
    <s v="Oct"/>
    <b v="0"/>
    <b v="0"/>
    <x v="3"/>
    <x v="3"/>
    <x v="3"/>
  </r>
  <r>
    <n v="402"/>
    <s v="Ruiz, Richardson and Cole"/>
    <s v="Team-oriented static interface"/>
    <n v="7300"/>
    <x v="396"/>
    <x v="0"/>
    <n v="0.40356164383561643"/>
    <x v="398"/>
    <n v="73.650000000000006"/>
    <n v="40"/>
    <s v="US"/>
    <s v="USD"/>
    <x v="382"/>
    <x v="382"/>
    <n v="1325829600"/>
    <s v="Jan"/>
    <x v="2"/>
    <x v="384"/>
    <n v="1329890400"/>
    <x v="384"/>
    <x v="8"/>
    <s v="Feb"/>
    <b v="0"/>
    <b v="1"/>
    <x v="4"/>
    <x v="4"/>
    <x v="12"/>
  </r>
  <r>
    <n v="403"/>
    <s v="Leonard-Mcclain"/>
    <s v="Virtual foreground throughput"/>
    <n v="195800"/>
    <x v="397"/>
    <x v="0"/>
    <n v="0.86220633299284988"/>
    <x v="399"/>
    <n v="55.99336650082919"/>
    <n v="3015"/>
    <s v="CA"/>
    <s v="CAD"/>
    <x v="125"/>
    <x v="125"/>
    <n v="1273640400"/>
    <s v="May"/>
    <x v="11"/>
    <x v="385"/>
    <n v="1276750800"/>
    <x v="385"/>
    <x v="6"/>
    <s v="Jun"/>
    <b v="0"/>
    <b v="1"/>
    <x v="3"/>
    <x v="3"/>
    <x v="3"/>
  </r>
  <r>
    <n v="404"/>
    <s v="Bailey-Boyer"/>
    <s v="Visionary exuding Internet solution"/>
    <n v="48900"/>
    <x v="398"/>
    <x v="1"/>
    <n v="3.1558486707566464"/>
    <x v="400"/>
    <n v="68.985695127402778"/>
    <n v="2237"/>
    <s v="US"/>
    <s v="USD"/>
    <x v="383"/>
    <x v="383"/>
    <n v="1510639200"/>
    <s v="Nov"/>
    <x v="0"/>
    <x v="386"/>
    <n v="1510898400"/>
    <x v="386"/>
    <x v="2"/>
    <s v="Nov"/>
    <b v="0"/>
    <b v="0"/>
    <x v="3"/>
    <x v="3"/>
    <x v="3"/>
  </r>
  <r>
    <n v="405"/>
    <s v="Lee LLC"/>
    <s v="Synchronized secondary analyzer"/>
    <n v="29600"/>
    <x v="399"/>
    <x v="0"/>
    <n v="0.89618243243243245"/>
    <x v="401"/>
    <n v="60.981609195402299"/>
    <n v="435"/>
    <s v="US"/>
    <s v="USD"/>
    <x v="384"/>
    <x v="384"/>
    <n v="1528088400"/>
    <s v="Jun"/>
    <x v="5"/>
    <x v="387"/>
    <n v="1532408400"/>
    <x v="387"/>
    <x v="10"/>
    <s v="Jul"/>
    <b v="0"/>
    <b v="0"/>
    <x v="3"/>
    <x v="3"/>
    <x v="3"/>
  </r>
  <r>
    <n v="406"/>
    <s v="Lyons Inc"/>
    <s v="Balanced attitude-oriented parallelism"/>
    <n v="39300"/>
    <x v="400"/>
    <x v="1"/>
    <n v="1.8214503816793892"/>
    <x v="402"/>
    <n v="110.98139534883721"/>
    <n v="645"/>
    <s v="US"/>
    <s v="USD"/>
    <x v="385"/>
    <x v="385"/>
    <n v="1359525600"/>
    <s v="Jan"/>
    <x v="2"/>
    <x v="388"/>
    <n v="1360562400"/>
    <x v="388"/>
    <x v="8"/>
    <s v="Feb"/>
    <b v="1"/>
    <b v="0"/>
    <x v="4"/>
    <x v="4"/>
    <x v="4"/>
  </r>
  <r>
    <n v="407"/>
    <s v="Herrera-Wilson"/>
    <s v="Organized bandwidth-monitored core"/>
    <n v="3400"/>
    <x v="401"/>
    <x v="1"/>
    <n v="3.5588235294117645"/>
    <x v="403"/>
    <n v="25"/>
    <n v="484"/>
    <s v="DK"/>
    <s v="DKK"/>
    <x v="386"/>
    <x v="386"/>
    <n v="1570942800"/>
    <s v="Oct"/>
    <x v="4"/>
    <x v="389"/>
    <n v="1571547600"/>
    <x v="389"/>
    <x v="5"/>
    <s v="Oct"/>
    <b v="0"/>
    <b v="0"/>
    <x v="3"/>
    <x v="3"/>
    <x v="3"/>
  </r>
  <r>
    <n v="408"/>
    <s v="Mahoney, Adams and Lucas"/>
    <s v="Cloned leadingedge utilization"/>
    <n v="9200"/>
    <x v="402"/>
    <x v="1"/>
    <n v="1.3183695652173912"/>
    <x v="404"/>
    <n v="78.759740259740255"/>
    <n v="154"/>
    <s v="CA"/>
    <s v="CAD"/>
    <x v="387"/>
    <x v="387"/>
    <n v="1466398800"/>
    <s v="Jun"/>
    <x v="5"/>
    <x v="390"/>
    <n v="1468126800"/>
    <x v="390"/>
    <x v="10"/>
    <s v="Jul"/>
    <b v="0"/>
    <b v="0"/>
    <x v="4"/>
    <x v="4"/>
    <x v="4"/>
  </r>
  <r>
    <n v="409"/>
    <s v="Stewart LLC"/>
    <s v="Secured asymmetric projection"/>
    <n v="135600"/>
    <x v="403"/>
    <x v="0"/>
    <n v="0.46315634218289087"/>
    <x v="405"/>
    <n v="87.960784313725483"/>
    <n v="714"/>
    <s v="US"/>
    <s v="USD"/>
    <x v="388"/>
    <x v="388"/>
    <n v="1492491600"/>
    <s v="Apr"/>
    <x v="9"/>
    <x v="391"/>
    <n v="1492837200"/>
    <x v="391"/>
    <x v="7"/>
    <s v="Apr"/>
    <b v="0"/>
    <b v="0"/>
    <x v="1"/>
    <x v="1"/>
    <x v="1"/>
  </r>
  <r>
    <n v="410"/>
    <s v="Mcmillan Group"/>
    <s v="Advanced cohesive Graphic Interface"/>
    <n v="153700"/>
    <x v="404"/>
    <x v="2"/>
    <n v="0.36132726089785294"/>
    <x v="406"/>
    <n v="49.987398739873989"/>
    <n v="1111"/>
    <s v="US"/>
    <s v="USD"/>
    <x v="277"/>
    <x v="277"/>
    <n v="1430197200"/>
    <s v="Apr"/>
    <x v="9"/>
    <x v="277"/>
    <n v="1430197200"/>
    <x v="277"/>
    <x v="7"/>
    <s v="Apr"/>
    <b v="0"/>
    <b v="0"/>
    <x v="6"/>
    <x v="6"/>
    <x v="20"/>
  </r>
  <r>
    <n v="411"/>
    <s v="Beck, Thompson and Martinez"/>
    <s v="Down-sized maximized function"/>
    <n v="7800"/>
    <x v="405"/>
    <x v="1"/>
    <n v="1.0462820512820512"/>
    <x v="407"/>
    <n v="99.524390243902445"/>
    <n v="82"/>
    <s v="US"/>
    <s v="USD"/>
    <x v="389"/>
    <x v="389"/>
    <n v="1496034000"/>
    <s v="May"/>
    <x v="11"/>
    <x v="392"/>
    <n v="1496206800"/>
    <x v="392"/>
    <x v="11"/>
    <s v="May"/>
    <b v="0"/>
    <b v="0"/>
    <x v="3"/>
    <x v="3"/>
    <x v="3"/>
  </r>
  <r>
    <n v="412"/>
    <s v="Rodriguez-Scott"/>
    <s v="Realigned zero tolerance software"/>
    <n v="2100"/>
    <x v="406"/>
    <x v="1"/>
    <n v="6.6885714285714286"/>
    <x v="408"/>
    <n v="104.82089552238806"/>
    <n v="134"/>
    <s v="US"/>
    <s v="USD"/>
    <x v="390"/>
    <x v="390"/>
    <n v="1388728800"/>
    <s v="Jan"/>
    <x v="2"/>
    <x v="393"/>
    <n v="1389592800"/>
    <x v="393"/>
    <x v="4"/>
    <s v="Jan"/>
    <b v="0"/>
    <b v="0"/>
    <x v="5"/>
    <x v="5"/>
    <x v="13"/>
  </r>
  <r>
    <n v="413"/>
    <s v="Rush-Bowers"/>
    <s v="Persevering analyzing extranet"/>
    <n v="189500"/>
    <x v="407"/>
    <x v="2"/>
    <n v="0.62072823218997364"/>
    <x v="409"/>
    <n v="108.01469237832875"/>
    <n v="1089"/>
    <s v="US"/>
    <s v="USD"/>
    <x v="391"/>
    <x v="391"/>
    <n v="1543298400"/>
    <s v="Nov"/>
    <x v="0"/>
    <x v="394"/>
    <n v="1545631200"/>
    <x v="394"/>
    <x v="0"/>
    <s v="Dec"/>
    <b v="0"/>
    <b v="0"/>
    <x v="4"/>
    <x v="4"/>
    <x v="10"/>
  </r>
  <r>
    <n v="414"/>
    <s v="Davis and Sons"/>
    <s v="Innovative human-resource migration"/>
    <n v="188200"/>
    <x v="408"/>
    <x v="0"/>
    <n v="0.84699787460148779"/>
    <x v="410"/>
    <n v="28.998544660724033"/>
    <n v="5497"/>
    <s v="US"/>
    <s v="USD"/>
    <x v="392"/>
    <x v="392"/>
    <n v="1271739600"/>
    <s v="Apr"/>
    <x v="9"/>
    <x v="395"/>
    <n v="1272430800"/>
    <x v="395"/>
    <x v="7"/>
    <s v="Apr"/>
    <b v="0"/>
    <b v="1"/>
    <x v="0"/>
    <x v="0"/>
    <x v="0"/>
  </r>
  <r>
    <n v="415"/>
    <s v="Anderson-Pham"/>
    <s v="Intuitive needs-based monitoring"/>
    <n v="113500"/>
    <x v="409"/>
    <x v="0"/>
    <n v="0.11059030837004405"/>
    <x v="411"/>
    <n v="30.028708133971293"/>
    <n v="418"/>
    <s v="US"/>
    <s v="USD"/>
    <x v="393"/>
    <x v="393"/>
    <n v="1326434400"/>
    <s v="Jan"/>
    <x v="2"/>
    <x v="396"/>
    <n v="1327903200"/>
    <x v="396"/>
    <x v="4"/>
    <s v="Jan"/>
    <b v="0"/>
    <b v="0"/>
    <x v="3"/>
    <x v="3"/>
    <x v="3"/>
  </r>
  <r>
    <n v="416"/>
    <s v="Stewart-Coleman"/>
    <s v="Customer-focused disintermediate toolset"/>
    <n v="134600"/>
    <x v="410"/>
    <x v="0"/>
    <n v="0.43838781575037145"/>
    <x v="412"/>
    <n v="41.005559416261292"/>
    <n v="1439"/>
    <s v="US"/>
    <s v="USD"/>
    <x v="394"/>
    <x v="394"/>
    <n v="1295244000"/>
    <s v="Jan"/>
    <x v="2"/>
    <x v="397"/>
    <n v="1296021600"/>
    <x v="397"/>
    <x v="4"/>
    <s v="Jan"/>
    <b v="0"/>
    <b v="1"/>
    <x v="4"/>
    <x v="4"/>
    <x v="4"/>
  </r>
  <r>
    <n v="417"/>
    <s v="Bradshaw, Smith and Ryan"/>
    <s v="Upgradable 24/7 emulation"/>
    <n v="1700"/>
    <x v="411"/>
    <x v="0"/>
    <n v="0.55470588235294116"/>
    <x v="413"/>
    <n v="62.866666666666667"/>
    <n v="15"/>
    <s v="US"/>
    <s v="USD"/>
    <x v="395"/>
    <x v="395"/>
    <n v="1541221200"/>
    <s v="Nov"/>
    <x v="0"/>
    <x v="398"/>
    <n v="1543298400"/>
    <x v="398"/>
    <x v="2"/>
    <s v="Nov"/>
    <b v="0"/>
    <b v="0"/>
    <x v="3"/>
    <x v="3"/>
    <x v="3"/>
  </r>
  <r>
    <n v="418"/>
    <s v="Jackson PLC"/>
    <s v="Quality-focused client-server core"/>
    <n v="163700"/>
    <x v="412"/>
    <x v="0"/>
    <n v="0.57399511301160655"/>
    <x v="414"/>
    <n v="47.005002501250623"/>
    <n v="1999"/>
    <s v="CA"/>
    <s v="CAD"/>
    <x v="396"/>
    <x v="396"/>
    <n v="1336280400"/>
    <s v="May"/>
    <x v="11"/>
    <x v="399"/>
    <n v="1336366800"/>
    <x v="399"/>
    <x v="11"/>
    <s v="May"/>
    <b v="0"/>
    <b v="0"/>
    <x v="4"/>
    <x v="4"/>
    <x v="4"/>
  </r>
  <r>
    <n v="419"/>
    <s v="Ware-Arias"/>
    <s v="Upgradable maximized protocol"/>
    <n v="113800"/>
    <x v="413"/>
    <x v="1"/>
    <n v="1.2343497363796134"/>
    <x v="415"/>
    <n v="26.997693638285604"/>
    <n v="5203"/>
    <s v="US"/>
    <s v="USD"/>
    <x v="397"/>
    <x v="397"/>
    <n v="1324533600"/>
    <s v="Dec"/>
    <x v="7"/>
    <x v="348"/>
    <n v="1325052000"/>
    <x v="348"/>
    <x v="0"/>
    <s v="Dec"/>
    <b v="0"/>
    <b v="0"/>
    <x v="2"/>
    <x v="2"/>
    <x v="2"/>
  </r>
  <r>
    <n v="420"/>
    <s v="Blair, Reyes and Woods"/>
    <s v="Cross-platform interactive synergy"/>
    <n v="5000"/>
    <x v="414"/>
    <x v="1"/>
    <n v="1.2846"/>
    <x v="416"/>
    <n v="68.329787234042556"/>
    <n v="94"/>
    <s v="US"/>
    <s v="USD"/>
    <x v="398"/>
    <x v="398"/>
    <n v="1498366800"/>
    <s v="Jun"/>
    <x v="5"/>
    <x v="400"/>
    <n v="1499576400"/>
    <x v="400"/>
    <x v="10"/>
    <s v="Jul"/>
    <b v="0"/>
    <b v="0"/>
    <x v="3"/>
    <x v="3"/>
    <x v="3"/>
  </r>
  <r>
    <n v="421"/>
    <s v="Thomas-Lopez"/>
    <s v="User-centric fault-tolerant archive"/>
    <n v="9400"/>
    <x v="415"/>
    <x v="0"/>
    <n v="0.63989361702127656"/>
    <x v="417"/>
    <n v="50.974576271186443"/>
    <n v="118"/>
    <s v="US"/>
    <s v="USD"/>
    <x v="399"/>
    <x v="399"/>
    <n v="1498712400"/>
    <s v="Jun"/>
    <x v="5"/>
    <x v="401"/>
    <n v="1501304400"/>
    <x v="401"/>
    <x v="10"/>
    <s v="Jul"/>
    <b v="0"/>
    <b v="1"/>
    <x v="2"/>
    <x v="2"/>
    <x v="8"/>
  </r>
  <r>
    <n v="422"/>
    <s v="Brown, Davies and Pacheco"/>
    <s v="Reverse-engineered regional knowledge user"/>
    <n v="8700"/>
    <x v="416"/>
    <x v="1"/>
    <n v="1.2729885057471264"/>
    <x v="418"/>
    <n v="54.024390243902438"/>
    <n v="205"/>
    <s v="US"/>
    <s v="USD"/>
    <x v="400"/>
    <x v="400"/>
    <n v="1271480400"/>
    <s v="Apr"/>
    <x v="9"/>
    <x v="402"/>
    <n v="1273208400"/>
    <x v="402"/>
    <x v="11"/>
    <s v="May"/>
    <b v="0"/>
    <b v="1"/>
    <x v="3"/>
    <x v="3"/>
    <x v="3"/>
  </r>
  <r>
    <n v="423"/>
    <s v="Jones-Riddle"/>
    <s v="Self-enabling real-time definition"/>
    <n v="147800"/>
    <x v="417"/>
    <x v="0"/>
    <n v="0.10638024357239513"/>
    <x v="419"/>
    <n v="97.055555555555557"/>
    <n v="162"/>
    <s v="US"/>
    <s v="USD"/>
    <x v="116"/>
    <x v="116"/>
    <n v="1316667600"/>
    <s v="Sep"/>
    <x v="3"/>
    <x v="403"/>
    <n v="1316840400"/>
    <x v="403"/>
    <x v="3"/>
    <s v="Sep"/>
    <b v="0"/>
    <b v="1"/>
    <x v="0"/>
    <x v="0"/>
    <x v="0"/>
  </r>
  <r>
    <n v="424"/>
    <s v="Schmidt-Gomez"/>
    <s v="User-centric impactful projection"/>
    <n v="5100"/>
    <x v="418"/>
    <x v="0"/>
    <n v="0.40470588235294119"/>
    <x v="420"/>
    <n v="24.867469879518072"/>
    <n v="83"/>
    <s v="US"/>
    <s v="USD"/>
    <x v="401"/>
    <x v="401"/>
    <n v="1524027600"/>
    <s v="Apr"/>
    <x v="9"/>
    <x v="404"/>
    <n v="1524546000"/>
    <x v="404"/>
    <x v="7"/>
    <s v="Apr"/>
    <b v="0"/>
    <b v="0"/>
    <x v="1"/>
    <x v="1"/>
    <x v="7"/>
  </r>
  <r>
    <n v="425"/>
    <s v="Sullivan, Davis and Booth"/>
    <s v="Vision-oriented actuating hardware"/>
    <n v="2700"/>
    <x v="419"/>
    <x v="1"/>
    <n v="2.8766666666666665"/>
    <x v="421"/>
    <n v="84.423913043478265"/>
    <n v="92"/>
    <s v="US"/>
    <s v="USD"/>
    <x v="402"/>
    <x v="402"/>
    <n v="1438059600"/>
    <s v="Jul"/>
    <x v="8"/>
    <x v="405"/>
    <n v="1438578000"/>
    <x v="405"/>
    <x v="1"/>
    <s v="Aug"/>
    <b v="0"/>
    <b v="0"/>
    <x v="7"/>
    <x v="7"/>
    <x v="14"/>
  </r>
  <r>
    <n v="426"/>
    <s v="Edwards-Kane"/>
    <s v="Virtual leadingedge framework"/>
    <n v="1800"/>
    <x v="420"/>
    <x v="1"/>
    <n v="5.7294444444444448"/>
    <x v="422"/>
    <n v="47.091324200913242"/>
    <n v="219"/>
    <s v="US"/>
    <s v="USD"/>
    <x v="403"/>
    <x v="403"/>
    <n v="1361944800"/>
    <s v="Feb"/>
    <x v="10"/>
    <x v="406"/>
    <n v="1362549600"/>
    <x v="406"/>
    <x v="9"/>
    <s v="Mar"/>
    <b v="0"/>
    <b v="0"/>
    <x v="3"/>
    <x v="3"/>
    <x v="3"/>
  </r>
  <r>
    <n v="427"/>
    <s v="Hicks, Wall and Webb"/>
    <s v="Managed discrete framework"/>
    <n v="174500"/>
    <x v="421"/>
    <x v="1"/>
    <n v="1.1290429799426933"/>
    <x v="423"/>
    <n v="77.996041171813147"/>
    <n v="2526"/>
    <s v="US"/>
    <s v="USD"/>
    <x v="404"/>
    <x v="404"/>
    <n v="1410584400"/>
    <s v="Sep"/>
    <x v="3"/>
    <x v="407"/>
    <n v="1413349200"/>
    <x v="407"/>
    <x v="5"/>
    <s v="Oct"/>
    <b v="0"/>
    <b v="1"/>
    <x v="3"/>
    <x v="3"/>
    <x v="3"/>
  </r>
  <r>
    <n v="428"/>
    <s v="Mayer-Richmond"/>
    <s v="Progressive zero-defect capability"/>
    <n v="101400"/>
    <x v="422"/>
    <x v="0"/>
    <n v="0.46387573964497042"/>
    <x v="424"/>
    <n v="62.967871485943775"/>
    <n v="747"/>
    <s v="US"/>
    <s v="USD"/>
    <x v="405"/>
    <x v="405"/>
    <n v="1297404000"/>
    <s v="Feb"/>
    <x v="10"/>
    <x v="408"/>
    <n v="1298008800"/>
    <x v="408"/>
    <x v="8"/>
    <s v="Feb"/>
    <b v="0"/>
    <b v="0"/>
    <x v="4"/>
    <x v="4"/>
    <x v="10"/>
  </r>
  <r>
    <n v="429"/>
    <s v="Robles Ltd"/>
    <s v="Right-sized demand-driven adapter"/>
    <n v="191000"/>
    <x v="423"/>
    <x v="3"/>
    <n v="0.90675916230366493"/>
    <x v="425"/>
    <n v="81.006080449017773"/>
    <n v="2138"/>
    <s v="US"/>
    <s v="USD"/>
    <x v="406"/>
    <x v="406"/>
    <n v="1392012000"/>
    <s v="Feb"/>
    <x v="10"/>
    <x v="409"/>
    <n v="1394427600"/>
    <x v="409"/>
    <x v="9"/>
    <s v="Mar"/>
    <b v="0"/>
    <b v="1"/>
    <x v="7"/>
    <x v="7"/>
    <x v="14"/>
  </r>
  <r>
    <n v="430"/>
    <s v="Cochran Ltd"/>
    <s v="Re-engineered attitude-oriented frame"/>
    <n v="8100"/>
    <x v="424"/>
    <x v="0"/>
    <n v="0.67740740740740746"/>
    <x v="426"/>
    <n v="65.321428571428569"/>
    <n v="84"/>
    <s v="US"/>
    <s v="USD"/>
    <x v="407"/>
    <x v="407"/>
    <n v="1569733200"/>
    <s v="Sep"/>
    <x v="3"/>
    <x v="410"/>
    <n v="1572670800"/>
    <x v="410"/>
    <x v="2"/>
    <s v="Nov"/>
    <b v="0"/>
    <b v="0"/>
    <x v="3"/>
    <x v="3"/>
    <x v="3"/>
  </r>
  <r>
    <n v="431"/>
    <s v="Rosales LLC"/>
    <s v="Compatible multimedia utilization"/>
    <n v="5100"/>
    <x v="425"/>
    <x v="1"/>
    <n v="1.9249019607843136"/>
    <x v="427"/>
    <n v="104.43617021276596"/>
    <n v="94"/>
    <s v="US"/>
    <s v="USD"/>
    <x v="408"/>
    <x v="408"/>
    <n v="1529643600"/>
    <s v="Jun"/>
    <x v="5"/>
    <x v="312"/>
    <n v="1531112400"/>
    <x v="312"/>
    <x v="10"/>
    <s v="Jul"/>
    <b v="1"/>
    <b v="0"/>
    <x v="3"/>
    <x v="3"/>
    <x v="3"/>
  </r>
  <r>
    <n v="432"/>
    <s v="Harper-Bryan"/>
    <s v="Re-contextualized dedicated hardware"/>
    <n v="7700"/>
    <x v="426"/>
    <x v="0"/>
    <n v="0.82714285714285718"/>
    <x v="428"/>
    <n v="69.989010989010993"/>
    <n v="91"/>
    <s v="US"/>
    <s v="USD"/>
    <x v="409"/>
    <x v="409"/>
    <n v="1399006800"/>
    <s v="May"/>
    <x v="11"/>
    <x v="411"/>
    <n v="1400734800"/>
    <x v="411"/>
    <x v="11"/>
    <s v="May"/>
    <b v="0"/>
    <b v="0"/>
    <x v="3"/>
    <x v="3"/>
    <x v="3"/>
  </r>
  <r>
    <n v="433"/>
    <s v="Potter, Harper and Everett"/>
    <s v="Decentralized composite paradigm"/>
    <n v="121400"/>
    <x v="427"/>
    <x v="0"/>
    <n v="0.54163920922570019"/>
    <x v="429"/>
    <n v="83.023989898989896"/>
    <n v="792"/>
    <s v="US"/>
    <s v="USD"/>
    <x v="410"/>
    <x v="410"/>
    <n v="1385359200"/>
    <s v="Nov"/>
    <x v="0"/>
    <x v="412"/>
    <n v="1386741600"/>
    <x v="412"/>
    <x v="0"/>
    <s v="Dec"/>
    <b v="0"/>
    <b v="1"/>
    <x v="4"/>
    <x v="4"/>
    <x v="4"/>
  </r>
  <r>
    <n v="434"/>
    <s v="Floyd-Sims"/>
    <s v="Cloned transitional hierarchy"/>
    <n v="5400"/>
    <x v="315"/>
    <x v="3"/>
    <n v="0.16722222222222222"/>
    <x v="430"/>
    <n v="90.3"/>
    <n v="10"/>
    <s v="CA"/>
    <s v="CAD"/>
    <x v="411"/>
    <x v="411"/>
    <n v="1480572000"/>
    <s v="Dec"/>
    <x v="7"/>
    <x v="413"/>
    <n v="1481781600"/>
    <x v="413"/>
    <x v="0"/>
    <s v="Dec"/>
    <b v="1"/>
    <b v="0"/>
    <x v="3"/>
    <x v="3"/>
    <x v="3"/>
  </r>
  <r>
    <n v="435"/>
    <s v="Spence, Jackson and Kelly"/>
    <s v="Advanced discrete leverage"/>
    <n v="152400"/>
    <x v="428"/>
    <x v="1"/>
    <n v="1.168766404199475"/>
    <x v="431"/>
    <n v="103.98131932282546"/>
    <n v="1713"/>
    <s v="IT"/>
    <s v="EUR"/>
    <x v="412"/>
    <x v="412"/>
    <n v="1418623200"/>
    <s v="Dec"/>
    <x v="7"/>
    <x v="414"/>
    <n v="1419660000"/>
    <x v="414"/>
    <x v="0"/>
    <s v="Dec"/>
    <b v="0"/>
    <b v="1"/>
    <x v="3"/>
    <x v="3"/>
    <x v="3"/>
  </r>
  <r>
    <n v="436"/>
    <s v="King-Nguyen"/>
    <s v="Open-source incremental throughput"/>
    <n v="1300"/>
    <x v="429"/>
    <x v="1"/>
    <n v="10.521538461538462"/>
    <x v="432"/>
    <n v="54.931726907630519"/>
    <n v="249"/>
    <s v="US"/>
    <s v="USD"/>
    <x v="413"/>
    <x v="413"/>
    <n v="1555736400"/>
    <s v="Apr"/>
    <x v="9"/>
    <x v="354"/>
    <n v="1555822800"/>
    <x v="354"/>
    <x v="7"/>
    <s v="Apr"/>
    <b v="0"/>
    <b v="0"/>
    <x v="1"/>
    <x v="1"/>
    <x v="17"/>
  </r>
  <r>
    <n v="437"/>
    <s v="Hansen Group"/>
    <s v="Centralized regional interface"/>
    <n v="8100"/>
    <x v="430"/>
    <x v="1"/>
    <n v="1.2307407407407407"/>
    <x v="433"/>
    <n v="51.921875"/>
    <n v="192"/>
    <s v="US"/>
    <s v="USD"/>
    <x v="414"/>
    <x v="414"/>
    <n v="1442120400"/>
    <s v="Sep"/>
    <x v="3"/>
    <x v="415"/>
    <n v="1442379600"/>
    <x v="415"/>
    <x v="3"/>
    <s v="Sep"/>
    <b v="0"/>
    <b v="1"/>
    <x v="4"/>
    <x v="4"/>
    <x v="10"/>
  </r>
  <r>
    <n v="438"/>
    <s v="Mathis, Hall and Hansen"/>
    <s v="Streamlined web-enabled knowledgebase"/>
    <n v="8300"/>
    <x v="431"/>
    <x v="1"/>
    <n v="1.7863855421686747"/>
    <x v="434"/>
    <n v="60.02834008097166"/>
    <n v="247"/>
    <s v="US"/>
    <s v="USD"/>
    <x v="415"/>
    <x v="415"/>
    <n v="1362376800"/>
    <s v="Mar"/>
    <x v="6"/>
    <x v="416"/>
    <n v="1364965200"/>
    <x v="416"/>
    <x v="7"/>
    <s v="Apr"/>
    <b v="0"/>
    <b v="0"/>
    <x v="3"/>
    <x v="3"/>
    <x v="3"/>
  </r>
  <r>
    <n v="439"/>
    <s v="Cummings Inc"/>
    <s v="Digitized transitional monitoring"/>
    <n v="28400"/>
    <x v="432"/>
    <x v="1"/>
    <n v="3.5528169014084505"/>
    <x v="435"/>
    <n v="44.003488879197555"/>
    <n v="2293"/>
    <s v="US"/>
    <s v="USD"/>
    <x v="416"/>
    <x v="416"/>
    <n v="1478408400"/>
    <s v="Nov"/>
    <x v="0"/>
    <x v="417"/>
    <n v="1479016800"/>
    <x v="417"/>
    <x v="2"/>
    <s v="Nov"/>
    <b v="0"/>
    <b v="0"/>
    <x v="4"/>
    <x v="4"/>
    <x v="22"/>
  </r>
  <r>
    <n v="440"/>
    <s v="Miller-Poole"/>
    <s v="Networked optimal adapter"/>
    <n v="102500"/>
    <x v="433"/>
    <x v="1"/>
    <n v="1.6190634146341463"/>
    <x v="436"/>
    <n v="53.003513254551258"/>
    <n v="3131"/>
    <s v="US"/>
    <s v="USD"/>
    <x v="417"/>
    <x v="417"/>
    <n v="1498798800"/>
    <s v="Jun"/>
    <x v="5"/>
    <x v="418"/>
    <n v="1499662800"/>
    <x v="418"/>
    <x v="10"/>
    <s v="Jul"/>
    <b v="0"/>
    <b v="0"/>
    <x v="4"/>
    <x v="4"/>
    <x v="19"/>
  </r>
  <r>
    <n v="441"/>
    <s v="Rodriguez-West"/>
    <s v="Automated optimal function"/>
    <n v="7000"/>
    <x v="434"/>
    <x v="0"/>
    <n v="0.24914285714285714"/>
    <x v="437"/>
    <n v="54.5"/>
    <n v="32"/>
    <s v="US"/>
    <s v="USD"/>
    <x v="418"/>
    <x v="418"/>
    <n v="1335416400"/>
    <s v="Apr"/>
    <x v="9"/>
    <x v="419"/>
    <n v="1337835600"/>
    <x v="419"/>
    <x v="11"/>
    <s v="May"/>
    <b v="0"/>
    <b v="0"/>
    <x v="2"/>
    <x v="2"/>
    <x v="8"/>
  </r>
  <r>
    <n v="442"/>
    <s v="Calderon, Bradford and Dean"/>
    <s v="Devolved system-worthy framework"/>
    <n v="5400"/>
    <x v="435"/>
    <x v="1"/>
    <n v="1.9872222222222222"/>
    <x v="438"/>
    <n v="75.04195804195804"/>
    <n v="143"/>
    <s v="IT"/>
    <s v="EUR"/>
    <x v="419"/>
    <x v="419"/>
    <n v="1504328400"/>
    <s v="Sep"/>
    <x v="3"/>
    <x v="420"/>
    <n v="1505710800"/>
    <x v="420"/>
    <x v="3"/>
    <s v="Sep"/>
    <b v="0"/>
    <b v="0"/>
    <x v="3"/>
    <x v="3"/>
    <x v="3"/>
  </r>
  <r>
    <n v="443"/>
    <s v="Clark-Bowman"/>
    <s v="Stand-alone user-facing service-desk"/>
    <n v="9300"/>
    <x v="436"/>
    <x v="3"/>
    <n v="0.34752688172043011"/>
    <x v="439"/>
    <n v="35.911111111111111"/>
    <n v="90"/>
    <s v="US"/>
    <s v="USD"/>
    <x v="420"/>
    <x v="420"/>
    <n v="1285822800"/>
    <s v="Sep"/>
    <x v="3"/>
    <x v="421"/>
    <n v="1287464400"/>
    <x v="421"/>
    <x v="5"/>
    <s v="Oct"/>
    <b v="0"/>
    <b v="0"/>
    <x v="3"/>
    <x v="3"/>
    <x v="3"/>
  </r>
  <r>
    <n v="444"/>
    <s v="Hensley Ltd"/>
    <s v="Versatile global attitude"/>
    <n v="6200"/>
    <x v="437"/>
    <x v="1"/>
    <n v="1.7641935483870967"/>
    <x v="440"/>
    <n v="36.952702702702702"/>
    <n v="296"/>
    <s v="US"/>
    <s v="USD"/>
    <x v="421"/>
    <x v="421"/>
    <n v="1311483600"/>
    <s v="Jul"/>
    <x v="8"/>
    <x v="422"/>
    <n v="1311656400"/>
    <x v="422"/>
    <x v="10"/>
    <s v="Jul"/>
    <b v="0"/>
    <b v="1"/>
    <x v="1"/>
    <x v="1"/>
    <x v="7"/>
  </r>
  <r>
    <n v="445"/>
    <s v="Anderson-Pearson"/>
    <s v="Intuitive demand-driven Local Area Network"/>
    <n v="2100"/>
    <x v="438"/>
    <x v="1"/>
    <n v="5.1138095238095236"/>
    <x v="441"/>
    <n v="63.170588235294119"/>
    <n v="170"/>
    <s v="US"/>
    <s v="USD"/>
    <x v="422"/>
    <x v="422"/>
    <n v="1291356000"/>
    <s v="Dec"/>
    <x v="7"/>
    <x v="423"/>
    <n v="1293170400"/>
    <x v="423"/>
    <x v="0"/>
    <s v="Dec"/>
    <b v="0"/>
    <b v="1"/>
    <x v="3"/>
    <x v="3"/>
    <x v="3"/>
  </r>
  <r>
    <n v="446"/>
    <s v="Martin, Martin and Solis"/>
    <s v="Assimilated uniform methodology"/>
    <n v="6800"/>
    <x v="439"/>
    <x v="0"/>
    <n v="0.82044117647058823"/>
    <x v="442"/>
    <n v="29.99462365591398"/>
    <n v="186"/>
    <s v="US"/>
    <s v="USD"/>
    <x v="423"/>
    <x v="423"/>
    <n v="1355810400"/>
    <s v="Dec"/>
    <x v="7"/>
    <x v="424"/>
    <n v="1355983200"/>
    <x v="424"/>
    <x v="0"/>
    <s v="Dec"/>
    <b v="0"/>
    <b v="0"/>
    <x v="2"/>
    <x v="2"/>
    <x v="8"/>
  </r>
  <r>
    <n v="447"/>
    <s v="Harrington-Harper"/>
    <s v="Self-enabling next generation algorithm"/>
    <n v="155200"/>
    <x v="440"/>
    <x v="3"/>
    <n v="0.24326030927835052"/>
    <x v="443"/>
    <n v="86"/>
    <n v="439"/>
    <s v="GB"/>
    <s v="GBP"/>
    <x v="424"/>
    <x v="424"/>
    <n v="1513663200"/>
    <s v="Dec"/>
    <x v="7"/>
    <x v="425"/>
    <n v="1515045600"/>
    <x v="425"/>
    <x v="4"/>
    <s v="Jan"/>
    <b v="0"/>
    <b v="0"/>
    <x v="4"/>
    <x v="4"/>
    <x v="19"/>
  </r>
  <r>
    <n v="448"/>
    <s v="Price and Sons"/>
    <s v="Object-based demand-driven strategy"/>
    <n v="89900"/>
    <x v="441"/>
    <x v="0"/>
    <n v="0.50482758620689661"/>
    <x v="444"/>
    <n v="75.014876033057845"/>
    <n v="605"/>
    <s v="US"/>
    <s v="USD"/>
    <x v="425"/>
    <x v="425"/>
    <n v="1365915600"/>
    <s v="Apr"/>
    <x v="9"/>
    <x v="426"/>
    <n v="1366088400"/>
    <x v="426"/>
    <x v="7"/>
    <s v="Apr"/>
    <b v="0"/>
    <b v="1"/>
    <x v="6"/>
    <x v="6"/>
    <x v="11"/>
  </r>
  <r>
    <n v="449"/>
    <s v="Cuevas-Morales"/>
    <s v="Public-key coherent ability"/>
    <n v="900"/>
    <x v="442"/>
    <x v="1"/>
    <n v="9.67"/>
    <x v="445"/>
    <n v="101.19767441860465"/>
    <n v="86"/>
    <s v="DK"/>
    <s v="DKK"/>
    <x v="426"/>
    <x v="426"/>
    <n v="1551852000"/>
    <s v="Mar"/>
    <x v="6"/>
    <x v="427"/>
    <n v="1553317200"/>
    <x v="427"/>
    <x v="9"/>
    <s v="Mar"/>
    <b v="0"/>
    <b v="0"/>
    <x v="6"/>
    <x v="6"/>
    <x v="11"/>
  </r>
  <r>
    <n v="450"/>
    <s v="Delgado-Hatfield"/>
    <s v="Up-sized composite success"/>
    <n v="100"/>
    <x v="443"/>
    <x v="0"/>
    <n v="0.04"/>
    <x v="446"/>
    <n v="4"/>
    <n v="1"/>
    <s v="CA"/>
    <s v="CAD"/>
    <x v="427"/>
    <x v="427"/>
    <n v="1540098000"/>
    <s v="Oct"/>
    <x v="4"/>
    <x v="428"/>
    <n v="1542088800"/>
    <x v="428"/>
    <x v="2"/>
    <s v="Nov"/>
    <b v="0"/>
    <b v="0"/>
    <x v="4"/>
    <x v="4"/>
    <x v="10"/>
  </r>
  <r>
    <n v="451"/>
    <s v="Padilla-Porter"/>
    <s v="Innovative exuding matrix"/>
    <n v="148400"/>
    <x v="444"/>
    <x v="1"/>
    <n v="1.2284501347708894"/>
    <x v="447"/>
    <n v="29.001272669424118"/>
    <n v="6286"/>
    <s v="US"/>
    <s v="USD"/>
    <x v="428"/>
    <x v="428"/>
    <n v="1500440400"/>
    <s v="Jul"/>
    <x v="8"/>
    <x v="429"/>
    <n v="1503118800"/>
    <x v="429"/>
    <x v="1"/>
    <s v="Aug"/>
    <b v="0"/>
    <b v="0"/>
    <x v="1"/>
    <x v="1"/>
    <x v="1"/>
  </r>
  <r>
    <n v="452"/>
    <s v="Morris Group"/>
    <s v="Realigned impactful artificial intelligence"/>
    <n v="4800"/>
    <x v="445"/>
    <x v="0"/>
    <n v="0.63437500000000002"/>
    <x v="448"/>
    <n v="98.225806451612897"/>
    <n v="31"/>
    <s v="US"/>
    <s v="USD"/>
    <x v="429"/>
    <x v="429"/>
    <n v="1278392400"/>
    <s v="Jul"/>
    <x v="8"/>
    <x v="430"/>
    <n v="1278478800"/>
    <x v="430"/>
    <x v="10"/>
    <s v="Jul"/>
    <b v="0"/>
    <b v="0"/>
    <x v="4"/>
    <x v="4"/>
    <x v="6"/>
  </r>
  <r>
    <n v="453"/>
    <s v="Saunders Ltd"/>
    <s v="Multi-layered multi-tasking secured line"/>
    <n v="182400"/>
    <x v="446"/>
    <x v="0"/>
    <n v="0.56331688596491225"/>
    <x v="449"/>
    <n v="87.001693480101608"/>
    <n v="1181"/>
    <s v="US"/>
    <s v="USD"/>
    <x v="411"/>
    <x v="411"/>
    <n v="1480572000"/>
    <s v="Dec"/>
    <x v="7"/>
    <x v="431"/>
    <n v="1484114400"/>
    <x v="431"/>
    <x v="4"/>
    <s v="Jan"/>
    <b v="0"/>
    <b v="0"/>
    <x v="4"/>
    <x v="4"/>
    <x v="22"/>
  </r>
  <r>
    <n v="454"/>
    <s v="Woods Inc"/>
    <s v="Upgradable upward-trending portal"/>
    <n v="4000"/>
    <x v="447"/>
    <x v="0"/>
    <n v="0.44074999999999998"/>
    <x v="450"/>
    <n v="45.205128205128204"/>
    <n v="39"/>
    <s v="US"/>
    <s v="USD"/>
    <x v="430"/>
    <x v="430"/>
    <n v="1382331600"/>
    <s v="Oct"/>
    <x v="4"/>
    <x v="432"/>
    <n v="1385445600"/>
    <x v="432"/>
    <x v="2"/>
    <s v="Nov"/>
    <b v="0"/>
    <b v="1"/>
    <x v="4"/>
    <x v="4"/>
    <x v="6"/>
  </r>
  <r>
    <n v="455"/>
    <s v="Villanueva, Wright and Richardson"/>
    <s v="Profit-focused global product"/>
    <n v="116500"/>
    <x v="448"/>
    <x v="1"/>
    <n v="1.1837253218884121"/>
    <x v="451"/>
    <n v="37.001341561577675"/>
    <n v="3727"/>
    <s v="US"/>
    <s v="USD"/>
    <x v="431"/>
    <x v="431"/>
    <n v="1316754000"/>
    <s v="Sep"/>
    <x v="3"/>
    <x v="433"/>
    <n v="1318741200"/>
    <x v="433"/>
    <x v="5"/>
    <s v="Oct"/>
    <b v="0"/>
    <b v="0"/>
    <x v="3"/>
    <x v="3"/>
    <x v="3"/>
  </r>
  <r>
    <n v="456"/>
    <s v="Wilson, Brooks and Clark"/>
    <s v="Operative well-modulated data-warehouse"/>
    <n v="146400"/>
    <x v="449"/>
    <x v="1"/>
    <n v="1.041243169398907"/>
    <x v="452"/>
    <n v="94.976947040498445"/>
    <n v="1605"/>
    <s v="US"/>
    <s v="USD"/>
    <x v="432"/>
    <x v="432"/>
    <n v="1518242400"/>
    <s v="Feb"/>
    <x v="10"/>
    <x v="434"/>
    <n v="1518242400"/>
    <x v="434"/>
    <x v="8"/>
    <s v="Feb"/>
    <b v="0"/>
    <b v="1"/>
    <x v="1"/>
    <x v="1"/>
    <x v="7"/>
  </r>
  <r>
    <n v="457"/>
    <s v="Sheppard, Smith and Spence"/>
    <s v="Cloned asymmetric functionalities"/>
    <n v="5000"/>
    <x v="450"/>
    <x v="0"/>
    <n v="0.26640000000000003"/>
    <x v="453"/>
    <n v="28.956521739130434"/>
    <n v="46"/>
    <s v="US"/>
    <s v="USD"/>
    <x v="433"/>
    <x v="433"/>
    <n v="1476421200"/>
    <s v="Oct"/>
    <x v="4"/>
    <x v="435"/>
    <n v="1476594000"/>
    <x v="435"/>
    <x v="5"/>
    <s v="Oct"/>
    <b v="0"/>
    <b v="0"/>
    <x v="3"/>
    <x v="3"/>
    <x v="3"/>
  </r>
  <r>
    <n v="458"/>
    <s v="Wise, Thompson and Allen"/>
    <s v="Pre-emptive neutral portal"/>
    <n v="33800"/>
    <x v="451"/>
    <x v="1"/>
    <n v="3.5120118343195266"/>
    <x v="454"/>
    <n v="55.993396226415094"/>
    <n v="2120"/>
    <s v="US"/>
    <s v="USD"/>
    <x v="434"/>
    <x v="434"/>
    <n v="1269752400"/>
    <s v="Mar"/>
    <x v="6"/>
    <x v="436"/>
    <n v="1273554000"/>
    <x v="436"/>
    <x v="11"/>
    <s v="May"/>
    <b v="0"/>
    <b v="0"/>
    <x v="3"/>
    <x v="3"/>
    <x v="3"/>
  </r>
  <r>
    <n v="459"/>
    <s v="Lane, Ryan and Chapman"/>
    <s v="Switchable demand-driven help-desk"/>
    <n v="6300"/>
    <x v="452"/>
    <x v="0"/>
    <n v="0.90063492063492068"/>
    <x v="455"/>
    <n v="54.038095238095238"/>
    <n v="105"/>
    <s v="US"/>
    <s v="USD"/>
    <x v="435"/>
    <x v="435"/>
    <n v="1419746400"/>
    <s v="Dec"/>
    <x v="7"/>
    <x v="437"/>
    <n v="1421906400"/>
    <x v="437"/>
    <x v="4"/>
    <s v="Jan"/>
    <b v="0"/>
    <b v="0"/>
    <x v="4"/>
    <x v="4"/>
    <x v="4"/>
  </r>
  <r>
    <n v="460"/>
    <s v="Rich, Alvarez and King"/>
    <s v="Business-focused static ability"/>
    <n v="2400"/>
    <x v="453"/>
    <x v="1"/>
    <n v="1.7162500000000001"/>
    <x v="456"/>
    <n v="82.38"/>
    <n v="50"/>
    <s v="US"/>
    <s v="USD"/>
    <x v="8"/>
    <x v="8"/>
    <n v="1281330000"/>
    <s v="Aug"/>
    <x v="1"/>
    <x v="438"/>
    <n v="1281589200"/>
    <x v="438"/>
    <x v="1"/>
    <s v="Aug"/>
    <b v="0"/>
    <b v="0"/>
    <x v="3"/>
    <x v="3"/>
    <x v="3"/>
  </r>
  <r>
    <n v="461"/>
    <s v="Terry-Salinas"/>
    <s v="Networked secondary structure"/>
    <n v="98800"/>
    <x v="454"/>
    <x v="1"/>
    <n v="1.4104655870445344"/>
    <x v="457"/>
    <n v="66.997115384615384"/>
    <n v="2080"/>
    <s v="US"/>
    <s v="USD"/>
    <x v="436"/>
    <x v="436"/>
    <n v="1398661200"/>
    <s v="Apr"/>
    <x v="9"/>
    <x v="439"/>
    <n v="1400389200"/>
    <x v="439"/>
    <x v="11"/>
    <s v="May"/>
    <b v="0"/>
    <b v="0"/>
    <x v="4"/>
    <x v="4"/>
    <x v="6"/>
  </r>
  <r>
    <n v="462"/>
    <s v="Wang-Rodriguez"/>
    <s v="Total multimedia website"/>
    <n v="188800"/>
    <x v="455"/>
    <x v="0"/>
    <n v="0.30579449152542371"/>
    <x v="458"/>
    <n v="107.91401869158878"/>
    <n v="535"/>
    <s v="US"/>
    <s v="USD"/>
    <x v="385"/>
    <x v="385"/>
    <n v="1359525600"/>
    <s v="Jan"/>
    <x v="2"/>
    <x v="440"/>
    <n v="1362808800"/>
    <x v="440"/>
    <x v="9"/>
    <s v="Mar"/>
    <b v="0"/>
    <b v="0"/>
    <x v="6"/>
    <x v="6"/>
    <x v="20"/>
  </r>
  <r>
    <n v="463"/>
    <s v="Mckee-Hill"/>
    <s v="Cross-platform upward-trending parallelism"/>
    <n v="134300"/>
    <x v="456"/>
    <x v="1"/>
    <n v="1.0816455696202532"/>
    <x v="459"/>
    <n v="69.009501187648453"/>
    <n v="2105"/>
    <s v="US"/>
    <s v="USD"/>
    <x v="437"/>
    <x v="437"/>
    <n v="1388469600"/>
    <s v="Dec"/>
    <x v="7"/>
    <x v="441"/>
    <n v="1388815200"/>
    <x v="441"/>
    <x v="4"/>
    <s v="Jan"/>
    <b v="0"/>
    <b v="0"/>
    <x v="4"/>
    <x v="4"/>
    <x v="10"/>
  </r>
  <r>
    <n v="464"/>
    <s v="Gomez LLC"/>
    <s v="Pre-emptive mission-critical hardware"/>
    <n v="71200"/>
    <x v="457"/>
    <x v="1"/>
    <n v="1.3345505617977529"/>
    <x v="460"/>
    <n v="39.006568144499177"/>
    <n v="2436"/>
    <s v="US"/>
    <s v="USD"/>
    <x v="438"/>
    <x v="438"/>
    <n v="1518328800"/>
    <s v="Feb"/>
    <x v="10"/>
    <x v="442"/>
    <n v="1519538400"/>
    <x v="442"/>
    <x v="8"/>
    <s v="Feb"/>
    <b v="0"/>
    <b v="0"/>
    <x v="3"/>
    <x v="3"/>
    <x v="3"/>
  </r>
  <r>
    <n v="465"/>
    <s v="Gonzalez-Robbins"/>
    <s v="Up-sized responsive protocol"/>
    <n v="4700"/>
    <x v="458"/>
    <x v="1"/>
    <n v="1.8785106382978722"/>
    <x v="461"/>
    <n v="110.3625"/>
    <n v="80"/>
    <s v="US"/>
    <s v="USD"/>
    <x v="439"/>
    <x v="439"/>
    <n v="1517032800"/>
    <s v="Jan"/>
    <x v="2"/>
    <x v="443"/>
    <n v="1517810400"/>
    <x v="443"/>
    <x v="8"/>
    <s v="Feb"/>
    <b v="0"/>
    <b v="0"/>
    <x v="5"/>
    <x v="5"/>
    <x v="18"/>
  </r>
  <r>
    <n v="466"/>
    <s v="Obrien and Sons"/>
    <s v="Pre-emptive transitional frame"/>
    <n v="1200"/>
    <x v="459"/>
    <x v="1"/>
    <n v="3.32"/>
    <x v="462"/>
    <n v="94.857142857142861"/>
    <n v="42"/>
    <s v="US"/>
    <s v="USD"/>
    <x v="440"/>
    <x v="440"/>
    <n v="1368594000"/>
    <s v="May"/>
    <x v="11"/>
    <x v="444"/>
    <n v="1370581200"/>
    <x v="444"/>
    <x v="6"/>
    <s v="Jun"/>
    <b v="0"/>
    <b v="1"/>
    <x v="2"/>
    <x v="2"/>
    <x v="8"/>
  </r>
  <r>
    <n v="467"/>
    <s v="Shaw Ltd"/>
    <s v="Profit-focused content-based application"/>
    <n v="1400"/>
    <x v="460"/>
    <x v="1"/>
    <n v="5.7521428571428572"/>
    <x v="463"/>
    <n v="57.935251798561154"/>
    <n v="139"/>
    <s v="CA"/>
    <s v="CAD"/>
    <x v="441"/>
    <x v="441"/>
    <n v="1448258400"/>
    <s v="Nov"/>
    <x v="0"/>
    <x v="445"/>
    <n v="1448863200"/>
    <x v="445"/>
    <x v="2"/>
    <s v="Nov"/>
    <b v="0"/>
    <b v="1"/>
    <x v="2"/>
    <x v="2"/>
    <x v="2"/>
  </r>
  <r>
    <n v="468"/>
    <s v="Hughes Inc"/>
    <s v="Streamlined neutral analyzer"/>
    <n v="4000"/>
    <x v="461"/>
    <x v="0"/>
    <n v="0.40500000000000003"/>
    <x v="464"/>
    <n v="101.25"/>
    <n v="16"/>
    <s v="US"/>
    <s v="USD"/>
    <x v="442"/>
    <x v="442"/>
    <n v="1555218000"/>
    <s v="Apr"/>
    <x v="9"/>
    <x v="368"/>
    <n v="1556600400"/>
    <x v="368"/>
    <x v="7"/>
    <s v="Apr"/>
    <b v="0"/>
    <b v="0"/>
    <x v="3"/>
    <x v="3"/>
    <x v="3"/>
  </r>
  <r>
    <n v="469"/>
    <s v="Olsen-Ryan"/>
    <s v="Assimilated neutral utilization"/>
    <n v="5600"/>
    <x v="462"/>
    <x v="1"/>
    <n v="1.8442857142857143"/>
    <x v="465"/>
    <n v="64.95597484276729"/>
    <n v="159"/>
    <s v="US"/>
    <s v="USD"/>
    <x v="443"/>
    <x v="443"/>
    <n v="1431925200"/>
    <s v="May"/>
    <x v="11"/>
    <x v="446"/>
    <n v="1432098000"/>
    <x v="446"/>
    <x v="11"/>
    <s v="May"/>
    <b v="0"/>
    <b v="0"/>
    <x v="4"/>
    <x v="4"/>
    <x v="6"/>
  </r>
  <r>
    <n v="470"/>
    <s v="Grimes, Holland and Sloan"/>
    <s v="Extended dedicated archive"/>
    <n v="3600"/>
    <x v="463"/>
    <x v="1"/>
    <n v="2.8580555555555556"/>
    <x v="466"/>
    <n v="27.00524934383202"/>
    <n v="381"/>
    <s v="US"/>
    <s v="USD"/>
    <x v="315"/>
    <x v="315"/>
    <n v="1481522400"/>
    <s v="Dec"/>
    <x v="7"/>
    <x v="447"/>
    <n v="1482127200"/>
    <x v="447"/>
    <x v="0"/>
    <s v="Dec"/>
    <b v="0"/>
    <b v="0"/>
    <x v="2"/>
    <x v="2"/>
    <x v="8"/>
  </r>
  <r>
    <n v="471"/>
    <s v="Perry and Sons"/>
    <s v="Configurable static help-desk"/>
    <n v="3100"/>
    <x v="464"/>
    <x v="1"/>
    <n v="3.19"/>
    <x v="467"/>
    <n v="50.97422680412371"/>
    <n v="194"/>
    <s v="GB"/>
    <s v="GBP"/>
    <x v="444"/>
    <x v="444"/>
    <n v="1335934800"/>
    <s v="May"/>
    <x v="11"/>
    <x v="448"/>
    <n v="1335934800"/>
    <x v="448"/>
    <x v="11"/>
    <s v="May"/>
    <b v="0"/>
    <b v="1"/>
    <x v="0"/>
    <x v="0"/>
    <x v="0"/>
  </r>
  <r>
    <n v="472"/>
    <s v="Turner, Young and Collins"/>
    <s v="Self-enabling clear-thinking framework"/>
    <n v="153800"/>
    <x v="465"/>
    <x v="0"/>
    <n v="0.39234070221066319"/>
    <x v="468"/>
    <n v="104.94260869565217"/>
    <n v="575"/>
    <s v="US"/>
    <s v="USD"/>
    <x v="445"/>
    <x v="445"/>
    <n v="1552280400"/>
    <s v="Mar"/>
    <x v="6"/>
    <x v="178"/>
    <n v="1556946000"/>
    <x v="178"/>
    <x v="11"/>
    <s v="May"/>
    <b v="0"/>
    <b v="0"/>
    <x v="1"/>
    <x v="1"/>
    <x v="1"/>
  </r>
  <r>
    <n v="473"/>
    <s v="Richardson Inc"/>
    <s v="Assimilated fault-tolerant capacity"/>
    <n v="5000"/>
    <x v="466"/>
    <x v="1"/>
    <n v="1.7814000000000001"/>
    <x v="469"/>
    <n v="84.028301886792448"/>
    <n v="106"/>
    <s v="US"/>
    <s v="USD"/>
    <x v="446"/>
    <x v="446"/>
    <n v="1529989200"/>
    <s v="Jun"/>
    <x v="5"/>
    <x v="449"/>
    <n v="1530075600"/>
    <x v="449"/>
    <x v="6"/>
    <s v="Jun"/>
    <b v="0"/>
    <b v="0"/>
    <x v="1"/>
    <x v="1"/>
    <x v="5"/>
  </r>
  <r>
    <n v="474"/>
    <s v="Santos-Young"/>
    <s v="Enhanced neutral ability"/>
    <n v="4000"/>
    <x v="75"/>
    <x v="1"/>
    <n v="3.6515"/>
    <x v="470"/>
    <n v="102.85915492957747"/>
    <n v="142"/>
    <s v="US"/>
    <s v="USD"/>
    <x v="447"/>
    <x v="447"/>
    <n v="1418709600"/>
    <s v="Dec"/>
    <x v="7"/>
    <x v="450"/>
    <n v="1418796000"/>
    <x v="450"/>
    <x v="0"/>
    <s v="Dec"/>
    <b v="0"/>
    <b v="0"/>
    <x v="4"/>
    <x v="4"/>
    <x v="19"/>
  </r>
  <r>
    <n v="475"/>
    <s v="Nichols Ltd"/>
    <s v="Function-based attitude-oriented groupware"/>
    <n v="7400"/>
    <x v="467"/>
    <x v="1"/>
    <n v="1.1394594594594594"/>
    <x v="471"/>
    <n v="39.962085308056871"/>
    <n v="211"/>
    <s v="US"/>
    <s v="USD"/>
    <x v="448"/>
    <x v="448"/>
    <n v="1372136400"/>
    <s v="Jun"/>
    <x v="5"/>
    <x v="451"/>
    <n v="1372482000"/>
    <x v="451"/>
    <x v="6"/>
    <s v="Jun"/>
    <b v="0"/>
    <b v="1"/>
    <x v="5"/>
    <x v="5"/>
    <x v="18"/>
  </r>
  <r>
    <n v="476"/>
    <s v="Murphy PLC"/>
    <s v="Optional solution-oriented instruction set"/>
    <n v="191500"/>
    <x v="468"/>
    <x v="0"/>
    <n v="0.29828720626631855"/>
    <x v="472"/>
    <n v="51.001785714285717"/>
    <n v="1120"/>
    <s v="US"/>
    <s v="USD"/>
    <x v="342"/>
    <x v="342"/>
    <n v="1533877200"/>
    <s v="Aug"/>
    <x v="1"/>
    <x v="452"/>
    <n v="1534395600"/>
    <x v="452"/>
    <x v="1"/>
    <s v="Aug"/>
    <b v="0"/>
    <b v="0"/>
    <x v="5"/>
    <x v="5"/>
    <x v="13"/>
  </r>
  <r>
    <n v="477"/>
    <s v="Hogan, Porter and Rivera"/>
    <s v="Organic object-oriented core"/>
    <n v="8500"/>
    <x v="469"/>
    <x v="0"/>
    <n v="0.54270588235294115"/>
    <x v="473"/>
    <n v="40.823008849557525"/>
    <n v="113"/>
    <s v="US"/>
    <s v="USD"/>
    <x v="449"/>
    <x v="449"/>
    <n v="1309064400"/>
    <s v="Jun"/>
    <x v="5"/>
    <x v="453"/>
    <n v="1311397200"/>
    <x v="453"/>
    <x v="10"/>
    <s v="Jul"/>
    <b v="0"/>
    <b v="0"/>
    <x v="4"/>
    <x v="4"/>
    <x v="22"/>
  </r>
  <r>
    <n v="478"/>
    <s v="Lyons LLC"/>
    <s v="Balanced impactful circuit"/>
    <n v="68800"/>
    <x v="470"/>
    <x v="1"/>
    <n v="2.3634156976744185"/>
    <x v="474"/>
    <n v="58.999637155297535"/>
    <n v="2756"/>
    <s v="US"/>
    <s v="USD"/>
    <x v="450"/>
    <x v="450"/>
    <n v="1425877200"/>
    <s v="Mar"/>
    <x v="6"/>
    <x v="454"/>
    <n v="1426914000"/>
    <x v="454"/>
    <x v="9"/>
    <s v="Mar"/>
    <b v="0"/>
    <b v="0"/>
    <x v="2"/>
    <x v="2"/>
    <x v="8"/>
  </r>
  <r>
    <n v="479"/>
    <s v="Long-Greene"/>
    <s v="Future-proofed heuristic encryption"/>
    <n v="2400"/>
    <x v="471"/>
    <x v="1"/>
    <n v="5.1291666666666664"/>
    <x v="475"/>
    <n v="71.156069364161851"/>
    <n v="173"/>
    <s v="GB"/>
    <s v="GBP"/>
    <x v="451"/>
    <x v="451"/>
    <n v="1501304400"/>
    <s v="Jul"/>
    <x v="8"/>
    <x v="455"/>
    <n v="1501477200"/>
    <x v="455"/>
    <x v="10"/>
    <s v="Jul"/>
    <b v="0"/>
    <b v="0"/>
    <x v="0"/>
    <x v="0"/>
    <x v="0"/>
  </r>
  <r>
    <n v="480"/>
    <s v="Robles-Hudson"/>
    <s v="Balanced bifurcated leverage"/>
    <n v="8600"/>
    <x v="472"/>
    <x v="1"/>
    <n v="1.0065116279069768"/>
    <x v="476"/>
    <n v="99.494252873563212"/>
    <n v="87"/>
    <s v="US"/>
    <s v="USD"/>
    <x v="452"/>
    <x v="452"/>
    <n v="1268287200"/>
    <s v="Mar"/>
    <x v="6"/>
    <x v="456"/>
    <n v="1269061200"/>
    <x v="456"/>
    <x v="9"/>
    <s v="Mar"/>
    <b v="0"/>
    <b v="1"/>
    <x v="7"/>
    <x v="7"/>
    <x v="14"/>
  </r>
  <r>
    <n v="481"/>
    <s v="Mcclure LLC"/>
    <s v="Sharable discrete budgetary management"/>
    <n v="196600"/>
    <x v="473"/>
    <x v="0"/>
    <n v="0.81348423194303154"/>
    <x v="477"/>
    <n v="103.98634590377114"/>
    <n v="1538"/>
    <s v="US"/>
    <s v="USD"/>
    <x v="453"/>
    <x v="453"/>
    <n v="1412139600"/>
    <s v="Oct"/>
    <x v="4"/>
    <x v="457"/>
    <n v="1415772000"/>
    <x v="457"/>
    <x v="2"/>
    <s v="Nov"/>
    <b v="0"/>
    <b v="1"/>
    <x v="3"/>
    <x v="3"/>
    <x v="3"/>
  </r>
  <r>
    <n v="482"/>
    <s v="Martin, Russell and Baker"/>
    <s v="Focused solution-oriented instruction set"/>
    <n v="4200"/>
    <x v="474"/>
    <x v="0"/>
    <n v="0.16404761904761905"/>
    <x v="478"/>
    <n v="76.555555555555557"/>
    <n v="9"/>
    <s v="US"/>
    <s v="USD"/>
    <x v="454"/>
    <x v="454"/>
    <n v="1330063200"/>
    <s v="Feb"/>
    <x v="10"/>
    <x v="458"/>
    <n v="1331013600"/>
    <x v="458"/>
    <x v="9"/>
    <s v="Mar"/>
    <b v="0"/>
    <b v="1"/>
    <x v="5"/>
    <x v="5"/>
    <x v="13"/>
  </r>
  <r>
    <n v="483"/>
    <s v="Rice-Parker"/>
    <s v="Down-sized actuating infrastructure"/>
    <n v="91400"/>
    <x v="475"/>
    <x v="0"/>
    <n v="0.52774617067833696"/>
    <x v="479"/>
    <n v="87.068592057761734"/>
    <n v="554"/>
    <s v="US"/>
    <s v="USD"/>
    <x v="455"/>
    <x v="455"/>
    <n v="1576130400"/>
    <s v="Dec"/>
    <x v="7"/>
    <x v="459"/>
    <n v="1576735200"/>
    <x v="459"/>
    <x v="0"/>
    <s v="Dec"/>
    <b v="0"/>
    <b v="0"/>
    <x v="3"/>
    <x v="3"/>
    <x v="3"/>
  </r>
  <r>
    <n v="484"/>
    <s v="Landry Inc"/>
    <s v="Synergistic cohesive adapter"/>
    <n v="29600"/>
    <x v="476"/>
    <x v="1"/>
    <n v="2.6020608108108108"/>
    <x v="480"/>
    <n v="48.99554707379135"/>
    <n v="1572"/>
    <s v="GB"/>
    <s v="GBP"/>
    <x v="456"/>
    <x v="456"/>
    <n v="1407128400"/>
    <s v="Aug"/>
    <x v="1"/>
    <x v="460"/>
    <n v="1411362000"/>
    <x v="460"/>
    <x v="3"/>
    <s v="Sep"/>
    <b v="0"/>
    <b v="1"/>
    <x v="0"/>
    <x v="0"/>
    <x v="0"/>
  </r>
  <r>
    <n v="485"/>
    <s v="Richards-Davis"/>
    <s v="Quality-focused mission-critical structure"/>
    <n v="90600"/>
    <x v="477"/>
    <x v="0"/>
    <n v="0.30732891832229581"/>
    <x v="481"/>
    <n v="42.969135802469133"/>
    <n v="648"/>
    <s v="GB"/>
    <s v="GBP"/>
    <x v="457"/>
    <x v="457"/>
    <n v="1560142800"/>
    <s v="Jun"/>
    <x v="5"/>
    <x v="461"/>
    <n v="1563685200"/>
    <x v="461"/>
    <x v="10"/>
    <s v="Jul"/>
    <b v="0"/>
    <b v="0"/>
    <x v="3"/>
    <x v="3"/>
    <x v="3"/>
  </r>
  <r>
    <n v="486"/>
    <s v="Davis, Cox and Fox"/>
    <s v="Compatible exuding Graphical User Interface"/>
    <n v="5200"/>
    <x v="478"/>
    <x v="0"/>
    <n v="0.13500000000000001"/>
    <x v="482"/>
    <n v="33.428571428571431"/>
    <n v="21"/>
    <s v="GB"/>
    <s v="GBP"/>
    <x v="458"/>
    <x v="458"/>
    <n v="1520575200"/>
    <s v="Mar"/>
    <x v="6"/>
    <x v="462"/>
    <n v="1521867600"/>
    <x v="462"/>
    <x v="9"/>
    <s v="Mar"/>
    <b v="0"/>
    <b v="1"/>
    <x v="5"/>
    <x v="5"/>
    <x v="18"/>
  </r>
  <r>
    <n v="487"/>
    <s v="Smith-Wallace"/>
    <s v="Monitored 24/7 time-frame"/>
    <n v="110300"/>
    <x v="479"/>
    <x v="1"/>
    <n v="1.7862556663644606"/>
    <x v="483"/>
    <n v="83.982949701619773"/>
    <n v="2346"/>
    <s v="US"/>
    <s v="USD"/>
    <x v="459"/>
    <x v="459"/>
    <n v="1492664400"/>
    <s v="Apr"/>
    <x v="9"/>
    <x v="463"/>
    <n v="1495515600"/>
    <x v="463"/>
    <x v="11"/>
    <s v="May"/>
    <b v="0"/>
    <b v="0"/>
    <x v="3"/>
    <x v="3"/>
    <x v="3"/>
  </r>
  <r>
    <n v="488"/>
    <s v="Cordova, Shaw and Wang"/>
    <s v="Virtual secondary open architecture"/>
    <n v="5300"/>
    <x v="480"/>
    <x v="1"/>
    <n v="2.2005660377358489"/>
    <x v="484"/>
    <n v="101.41739130434783"/>
    <n v="115"/>
    <s v="US"/>
    <s v="USD"/>
    <x v="460"/>
    <x v="460"/>
    <n v="1454479200"/>
    <s v="Feb"/>
    <x v="10"/>
    <x v="464"/>
    <n v="1455948000"/>
    <x v="464"/>
    <x v="8"/>
    <s v="Feb"/>
    <b v="0"/>
    <b v="0"/>
    <x v="3"/>
    <x v="3"/>
    <x v="3"/>
  </r>
  <r>
    <n v="489"/>
    <s v="Clark Inc"/>
    <s v="Down-sized mobile time-frame"/>
    <n v="9200"/>
    <x v="481"/>
    <x v="1"/>
    <n v="1.015108695652174"/>
    <x v="485"/>
    <n v="109.87058823529412"/>
    <n v="85"/>
    <s v="IT"/>
    <s v="EUR"/>
    <x v="461"/>
    <x v="461"/>
    <n v="1281934800"/>
    <s v="Aug"/>
    <x v="1"/>
    <x v="465"/>
    <n v="1282366800"/>
    <x v="465"/>
    <x v="1"/>
    <s v="Aug"/>
    <b v="0"/>
    <b v="0"/>
    <x v="2"/>
    <x v="2"/>
    <x v="8"/>
  </r>
  <r>
    <n v="490"/>
    <s v="Young and Sons"/>
    <s v="Innovative disintermediate encryption"/>
    <n v="2400"/>
    <x v="482"/>
    <x v="1"/>
    <n v="1.915"/>
    <x v="486"/>
    <n v="31.916666666666668"/>
    <n v="144"/>
    <s v="US"/>
    <s v="USD"/>
    <x v="462"/>
    <x v="462"/>
    <n v="1573970400"/>
    <s v="Nov"/>
    <x v="0"/>
    <x v="466"/>
    <n v="1574575200"/>
    <x v="466"/>
    <x v="2"/>
    <s v="Nov"/>
    <b v="0"/>
    <b v="0"/>
    <x v="8"/>
    <x v="8"/>
    <x v="23"/>
  </r>
  <r>
    <n v="491"/>
    <s v="Henson PLC"/>
    <s v="Universal contextually-based knowledgebase"/>
    <n v="56800"/>
    <x v="483"/>
    <x v="1"/>
    <n v="3.0534683098591549"/>
    <x v="487"/>
    <n v="70.993450675399103"/>
    <n v="2443"/>
    <s v="US"/>
    <s v="USD"/>
    <x v="463"/>
    <x v="463"/>
    <n v="1372654800"/>
    <s v="Jul"/>
    <x v="8"/>
    <x v="467"/>
    <n v="1374901200"/>
    <x v="467"/>
    <x v="10"/>
    <s v="Jul"/>
    <b v="0"/>
    <b v="1"/>
    <x v="0"/>
    <x v="0"/>
    <x v="0"/>
  </r>
  <r>
    <n v="492"/>
    <s v="Garcia Group"/>
    <s v="Persevering interactive matrix"/>
    <n v="191000"/>
    <x v="484"/>
    <x v="3"/>
    <n v="0.23995287958115183"/>
    <x v="488"/>
    <n v="77.026890756302521"/>
    <n v="595"/>
    <s v="US"/>
    <s v="USD"/>
    <x v="464"/>
    <x v="464"/>
    <n v="1275886800"/>
    <s v="Jun"/>
    <x v="5"/>
    <x v="468"/>
    <n v="1278910800"/>
    <x v="468"/>
    <x v="10"/>
    <s v="Jul"/>
    <b v="1"/>
    <b v="1"/>
    <x v="4"/>
    <x v="4"/>
    <x v="12"/>
  </r>
  <r>
    <n v="493"/>
    <s v="Adams, Walker and Wong"/>
    <s v="Seamless background framework"/>
    <n v="900"/>
    <x v="485"/>
    <x v="1"/>
    <n v="7.2377777777777776"/>
    <x v="489"/>
    <n v="101.78125"/>
    <n v="64"/>
    <s v="US"/>
    <s v="USD"/>
    <x v="465"/>
    <x v="465"/>
    <n v="1561784400"/>
    <s v="Jun"/>
    <x v="5"/>
    <x v="469"/>
    <n v="1562907600"/>
    <x v="469"/>
    <x v="10"/>
    <s v="Jul"/>
    <b v="0"/>
    <b v="0"/>
    <x v="7"/>
    <x v="7"/>
    <x v="14"/>
  </r>
  <r>
    <n v="494"/>
    <s v="Hopkins-Browning"/>
    <s v="Balanced upward-trending productivity"/>
    <n v="2500"/>
    <x v="486"/>
    <x v="1"/>
    <n v="5.4736000000000002"/>
    <x v="490"/>
    <n v="51.059701492537314"/>
    <n v="268"/>
    <s v="US"/>
    <s v="USD"/>
    <x v="466"/>
    <x v="466"/>
    <n v="1332392400"/>
    <s v="Mar"/>
    <x v="6"/>
    <x v="470"/>
    <n v="1332478800"/>
    <x v="470"/>
    <x v="9"/>
    <s v="Mar"/>
    <b v="0"/>
    <b v="0"/>
    <x v="2"/>
    <x v="2"/>
    <x v="8"/>
  </r>
  <r>
    <n v="495"/>
    <s v="Bell, Edwards and Andersen"/>
    <s v="Centralized clear-thinking solution"/>
    <n v="3200"/>
    <x v="487"/>
    <x v="1"/>
    <n v="4.1449999999999996"/>
    <x v="491"/>
    <n v="68.02051282051282"/>
    <n v="195"/>
    <s v="DK"/>
    <s v="DKK"/>
    <x v="467"/>
    <x v="467"/>
    <n v="1402376400"/>
    <s v="Jun"/>
    <x v="5"/>
    <x v="471"/>
    <n v="1402722000"/>
    <x v="471"/>
    <x v="6"/>
    <s v="Jun"/>
    <b v="0"/>
    <b v="0"/>
    <x v="3"/>
    <x v="3"/>
    <x v="3"/>
  </r>
  <r>
    <n v="496"/>
    <s v="Morales Group"/>
    <s v="Optimized bi-directional extranet"/>
    <n v="183800"/>
    <x v="488"/>
    <x v="0"/>
    <n v="9.0696409140369975E-3"/>
    <x v="492"/>
    <n v="30.87037037037037"/>
    <n v="54"/>
    <s v="US"/>
    <s v="USD"/>
    <x v="468"/>
    <x v="468"/>
    <n v="1495342800"/>
    <s v="May"/>
    <x v="11"/>
    <x v="472"/>
    <n v="1496811600"/>
    <x v="472"/>
    <x v="6"/>
    <s v="Jun"/>
    <b v="0"/>
    <b v="0"/>
    <x v="4"/>
    <x v="4"/>
    <x v="10"/>
  </r>
  <r>
    <n v="497"/>
    <s v="Lucero Group"/>
    <s v="Intuitive actuating benchmark"/>
    <n v="9800"/>
    <x v="489"/>
    <x v="0"/>
    <n v="0.34173469387755101"/>
    <x v="493"/>
    <n v="27.908333333333335"/>
    <n v="120"/>
    <s v="US"/>
    <s v="USD"/>
    <x v="469"/>
    <x v="469"/>
    <n v="1482213600"/>
    <s v="Dec"/>
    <x v="7"/>
    <x v="473"/>
    <n v="1482213600"/>
    <x v="473"/>
    <x v="0"/>
    <s v="Dec"/>
    <b v="0"/>
    <b v="1"/>
    <x v="2"/>
    <x v="2"/>
    <x v="8"/>
  </r>
  <r>
    <n v="498"/>
    <s v="Smith, Brown and Davis"/>
    <s v="Devolved background project"/>
    <n v="193400"/>
    <x v="490"/>
    <x v="0"/>
    <n v="0.239488107549121"/>
    <x v="494"/>
    <n v="79.994818652849744"/>
    <n v="579"/>
    <s v="DK"/>
    <s v="DKK"/>
    <x v="470"/>
    <x v="470"/>
    <n v="1420092000"/>
    <s v="Jan"/>
    <x v="2"/>
    <x v="474"/>
    <n v="1420264800"/>
    <x v="474"/>
    <x v="4"/>
    <s v="Jan"/>
    <b v="0"/>
    <b v="0"/>
    <x v="2"/>
    <x v="2"/>
    <x v="2"/>
  </r>
  <r>
    <n v="499"/>
    <s v="Hunt Group"/>
    <s v="Reverse-engineered executive emulation"/>
    <n v="163800"/>
    <x v="491"/>
    <x v="0"/>
    <n v="0.48072649572649573"/>
    <x v="495"/>
    <n v="38.003378378378379"/>
    <n v="2072"/>
    <s v="US"/>
    <s v="USD"/>
    <x v="471"/>
    <x v="471"/>
    <n v="1458018000"/>
    <s v="Mar"/>
    <x v="6"/>
    <x v="475"/>
    <n v="1458450000"/>
    <x v="475"/>
    <x v="9"/>
    <s v="Mar"/>
    <b v="0"/>
    <b v="1"/>
    <x v="4"/>
    <x v="4"/>
    <x v="4"/>
  </r>
  <r>
    <n v="500"/>
    <s v="Valdez Ltd"/>
    <s v="Team-oriented clear-thinking matrix"/>
    <n v="100"/>
    <x v="0"/>
    <x v="0"/>
    <n v="0"/>
    <x v="0"/>
    <e v="#DIV/0!"/>
    <n v="0"/>
    <s v="US"/>
    <s v="USD"/>
    <x v="472"/>
    <x v="472"/>
    <n v="1367384400"/>
    <s v="May"/>
    <x v="11"/>
    <x v="380"/>
    <n v="1369803600"/>
    <x v="380"/>
    <x v="11"/>
    <s v="May"/>
    <b v="0"/>
    <b v="1"/>
    <x v="3"/>
    <x v="3"/>
    <x v="3"/>
  </r>
  <r>
    <n v="501"/>
    <s v="Mccann-Le"/>
    <s v="Focused coherent methodology"/>
    <n v="153600"/>
    <x v="492"/>
    <x v="0"/>
    <n v="0.70145182291666663"/>
    <x v="496"/>
    <n v="59.990534521158132"/>
    <n v="1796"/>
    <s v="US"/>
    <s v="USD"/>
    <x v="473"/>
    <x v="473"/>
    <n v="1363064400"/>
    <s v="Mar"/>
    <x v="6"/>
    <x v="353"/>
    <n v="1363237200"/>
    <x v="353"/>
    <x v="9"/>
    <s v="Mar"/>
    <b v="0"/>
    <b v="0"/>
    <x v="4"/>
    <x v="4"/>
    <x v="4"/>
  </r>
  <r>
    <n v="502"/>
    <s v="Johnson Inc"/>
    <s v="Reduced context-sensitive complexity"/>
    <n v="1300"/>
    <x v="493"/>
    <x v="1"/>
    <n v="5.2992307692307694"/>
    <x v="497"/>
    <n v="37.037634408602152"/>
    <n v="186"/>
    <s v="AU"/>
    <s v="AUD"/>
    <x v="474"/>
    <x v="474"/>
    <n v="1343365200"/>
    <s v="Jul"/>
    <x v="8"/>
    <x v="476"/>
    <n v="1345870800"/>
    <x v="476"/>
    <x v="1"/>
    <s v="Aug"/>
    <b v="0"/>
    <b v="1"/>
    <x v="6"/>
    <x v="6"/>
    <x v="11"/>
  </r>
  <r>
    <n v="503"/>
    <s v="Collins LLC"/>
    <s v="Decentralized 4thgeneration time-frame"/>
    <n v="25500"/>
    <x v="494"/>
    <x v="1"/>
    <n v="1.8032549019607844"/>
    <x v="498"/>
    <n v="99.963043478260872"/>
    <n v="460"/>
    <s v="US"/>
    <s v="USD"/>
    <x v="72"/>
    <x v="72"/>
    <n v="1435726800"/>
    <s v="Jul"/>
    <x v="8"/>
    <x v="477"/>
    <n v="1437454800"/>
    <x v="477"/>
    <x v="10"/>
    <s v="Jul"/>
    <b v="0"/>
    <b v="0"/>
    <x v="4"/>
    <x v="4"/>
    <x v="6"/>
  </r>
  <r>
    <n v="504"/>
    <s v="Smith-Miller"/>
    <s v="De-engineered cohesive moderator"/>
    <n v="7500"/>
    <x v="495"/>
    <x v="0"/>
    <n v="0.92320000000000002"/>
    <x v="499"/>
    <n v="111.6774193548387"/>
    <n v="62"/>
    <s v="IT"/>
    <s v="EUR"/>
    <x v="443"/>
    <x v="443"/>
    <n v="1431925200"/>
    <s v="May"/>
    <x v="11"/>
    <x v="478"/>
    <n v="1432011600"/>
    <x v="478"/>
    <x v="11"/>
    <s v="May"/>
    <b v="0"/>
    <b v="0"/>
    <x v="1"/>
    <x v="1"/>
    <x v="1"/>
  </r>
  <r>
    <n v="505"/>
    <s v="Jensen-Vargas"/>
    <s v="Ameliorated explicit parallelism"/>
    <n v="89900"/>
    <x v="496"/>
    <x v="0"/>
    <n v="0.13901001112347053"/>
    <x v="500"/>
    <n v="36.014409221902014"/>
    <n v="347"/>
    <s v="US"/>
    <s v="USD"/>
    <x v="475"/>
    <x v="475"/>
    <n v="1362722400"/>
    <s v="Mar"/>
    <x v="6"/>
    <x v="479"/>
    <n v="1366347600"/>
    <x v="479"/>
    <x v="7"/>
    <s v="Apr"/>
    <b v="0"/>
    <b v="1"/>
    <x v="5"/>
    <x v="5"/>
    <x v="15"/>
  </r>
  <r>
    <n v="506"/>
    <s v="Robles, Bell and Gonzalez"/>
    <s v="Customizable background monitoring"/>
    <n v="18000"/>
    <x v="497"/>
    <x v="1"/>
    <n v="9.2707777777777771"/>
    <x v="501"/>
    <n v="66.010284810126578"/>
    <n v="2528"/>
    <s v="US"/>
    <s v="USD"/>
    <x v="81"/>
    <x v="81"/>
    <n v="1511416800"/>
    <s v="Nov"/>
    <x v="0"/>
    <x v="480"/>
    <n v="1512885600"/>
    <x v="480"/>
    <x v="0"/>
    <s v="Dec"/>
    <b v="0"/>
    <b v="1"/>
    <x v="3"/>
    <x v="3"/>
    <x v="3"/>
  </r>
  <r>
    <n v="507"/>
    <s v="Turner, Miller and Francis"/>
    <s v="Compatible well-modulated budgetary management"/>
    <n v="2100"/>
    <x v="498"/>
    <x v="0"/>
    <n v="0.39857142857142858"/>
    <x v="502"/>
    <n v="44.05263157894737"/>
    <n v="19"/>
    <s v="US"/>
    <s v="USD"/>
    <x v="476"/>
    <x v="476"/>
    <n v="1365483600"/>
    <s v="Apr"/>
    <x v="9"/>
    <x v="481"/>
    <n v="1369717200"/>
    <x v="481"/>
    <x v="11"/>
    <s v="May"/>
    <b v="0"/>
    <b v="1"/>
    <x v="2"/>
    <x v="2"/>
    <x v="2"/>
  </r>
  <r>
    <n v="508"/>
    <s v="Roberts Group"/>
    <s v="Up-sized radical pricing structure"/>
    <n v="172700"/>
    <x v="499"/>
    <x v="1"/>
    <n v="1.1222929936305732"/>
    <x v="503"/>
    <n v="52.999726551818434"/>
    <n v="3657"/>
    <s v="US"/>
    <s v="USD"/>
    <x v="192"/>
    <x v="192"/>
    <n v="1532840400"/>
    <s v="Jul"/>
    <x v="8"/>
    <x v="482"/>
    <n v="1534654800"/>
    <x v="482"/>
    <x v="1"/>
    <s v="Aug"/>
    <b v="0"/>
    <b v="0"/>
    <x v="3"/>
    <x v="3"/>
    <x v="3"/>
  </r>
  <r>
    <n v="509"/>
    <s v="White LLC"/>
    <s v="Robust zero-defect project"/>
    <n v="168500"/>
    <x v="500"/>
    <x v="0"/>
    <n v="0.70925816023738875"/>
    <x v="504"/>
    <n v="95"/>
    <n v="1258"/>
    <s v="US"/>
    <s v="USD"/>
    <x v="477"/>
    <x v="477"/>
    <n v="1336194000"/>
    <s v="May"/>
    <x v="11"/>
    <x v="483"/>
    <n v="1337058000"/>
    <x v="483"/>
    <x v="11"/>
    <s v="May"/>
    <b v="0"/>
    <b v="0"/>
    <x v="3"/>
    <x v="3"/>
    <x v="3"/>
  </r>
  <r>
    <n v="510"/>
    <s v="Best, Miller and Thomas"/>
    <s v="Re-engineered mobile task-force"/>
    <n v="7800"/>
    <x v="501"/>
    <x v="1"/>
    <n v="1.1908974358974358"/>
    <x v="505"/>
    <n v="70.908396946564892"/>
    <n v="131"/>
    <s v="AU"/>
    <s v="AUD"/>
    <x v="478"/>
    <x v="478"/>
    <n v="1527742800"/>
    <s v="May"/>
    <x v="11"/>
    <x v="484"/>
    <n v="1529816400"/>
    <x v="484"/>
    <x v="6"/>
    <s v="Jun"/>
    <b v="0"/>
    <b v="0"/>
    <x v="4"/>
    <x v="4"/>
    <x v="6"/>
  </r>
  <r>
    <n v="511"/>
    <s v="Smith-Mullins"/>
    <s v="User-centric intangible neural-net"/>
    <n v="147800"/>
    <x v="502"/>
    <x v="0"/>
    <n v="0.24017591339648173"/>
    <x v="506"/>
    <n v="98.060773480662988"/>
    <n v="362"/>
    <s v="US"/>
    <s v="USD"/>
    <x v="479"/>
    <x v="479"/>
    <n v="1564030800"/>
    <s v="Jul"/>
    <x v="8"/>
    <x v="265"/>
    <n v="1564894800"/>
    <x v="265"/>
    <x v="1"/>
    <s v="Aug"/>
    <b v="0"/>
    <b v="0"/>
    <x v="3"/>
    <x v="3"/>
    <x v="3"/>
  </r>
  <r>
    <n v="512"/>
    <s v="Williams-Walsh"/>
    <s v="Organized explicit core"/>
    <n v="9100"/>
    <x v="503"/>
    <x v="1"/>
    <n v="1.3931868131868133"/>
    <x v="507"/>
    <n v="53.046025104602514"/>
    <n v="239"/>
    <s v="US"/>
    <s v="USD"/>
    <x v="480"/>
    <x v="480"/>
    <n v="1404536400"/>
    <s v="Jul"/>
    <x v="8"/>
    <x v="485"/>
    <n v="1404622800"/>
    <x v="485"/>
    <x v="10"/>
    <s v="Jul"/>
    <b v="0"/>
    <b v="1"/>
    <x v="6"/>
    <x v="6"/>
    <x v="11"/>
  </r>
  <r>
    <n v="513"/>
    <s v="Harrison, Blackwell and Mendez"/>
    <s v="Synchronized 6thgeneration adapter"/>
    <n v="8300"/>
    <x v="504"/>
    <x v="3"/>
    <n v="0.39277108433734942"/>
    <x v="508"/>
    <n v="93.142857142857139"/>
    <n v="35"/>
    <s v="US"/>
    <s v="USD"/>
    <x v="180"/>
    <x v="180"/>
    <n v="1284008400"/>
    <s v="Sep"/>
    <x v="3"/>
    <x v="486"/>
    <n v="1284181200"/>
    <x v="486"/>
    <x v="3"/>
    <s v="Sep"/>
    <b v="0"/>
    <b v="0"/>
    <x v="4"/>
    <x v="4"/>
    <x v="19"/>
  </r>
  <r>
    <n v="514"/>
    <s v="Sanchez, Bradley and Flores"/>
    <s v="Centralized motivating capacity"/>
    <n v="138700"/>
    <x v="505"/>
    <x v="3"/>
    <n v="0.22439077144917088"/>
    <x v="509"/>
    <n v="58.945075757575758"/>
    <n v="528"/>
    <s v="CH"/>
    <s v="CHF"/>
    <x v="481"/>
    <x v="481"/>
    <n v="1386309600"/>
    <s v="Dec"/>
    <x v="7"/>
    <x v="412"/>
    <n v="1386741600"/>
    <x v="412"/>
    <x v="0"/>
    <s v="Dec"/>
    <b v="0"/>
    <b v="1"/>
    <x v="1"/>
    <x v="1"/>
    <x v="1"/>
  </r>
  <r>
    <n v="515"/>
    <s v="Cox LLC"/>
    <s v="Phased 24hour flexibility"/>
    <n v="8600"/>
    <x v="506"/>
    <x v="0"/>
    <n v="0.55779069767441858"/>
    <x v="510"/>
    <n v="36.067669172932334"/>
    <n v="133"/>
    <s v="CA"/>
    <s v="CAD"/>
    <x v="482"/>
    <x v="482"/>
    <n v="1324620000"/>
    <s v="Dec"/>
    <x v="7"/>
    <x v="487"/>
    <n v="1324792800"/>
    <x v="487"/>
    <x v="0"/>
    <s v="Dec"/>
    <b v="0"/>
    <b v="1"/>
    <x v="3"/>
    <x v="3"/>
    <x v="3"/>
  </r>
  <r>
    <n v="516"/>
    <s v="Morales-Odonnell"/>
    <s v="Exclusive 5thgeneration structure"/>
    <n v="125400"/>
    <x v="507"/>
    <x v="0"/>
    <n v="0.42523125996810207"/>
    <x v="511"/>
    <n v="63.030732860520096"/>
    <n v="846"/>
    <s v="US"/>
    <s v="USD"/>
    <x v="194"/>
    <x v="194"/>
    <n v="1281070800"/>
    <s v="Aug"/>
    <x v="1"/>
    <x v="488"/>
    <n v="1284354000"/>
    <x v="488"/>
    <x v="3"/>
    <s v="Sep"/>
    <b v="0"/>
    <b v="0"/>
    <x v="5"/>
    <x v="5"/>
    <x v="9"/>
  </r>
  <r>
    <n v="517"/>
    <s v="Ramirez LLC"/>
    <s v="Multi-tiered maximized orchestration"/>
    <n v="5900"/>
    <x v="508"/>
    <x v="1"/>
    <n v="1.1200000000000001"/>
    <x v="512"/>
    <n v="84.717948717948715"/>
    <n v="78"/>
    <s v="US"/>
    <s v="USD"/>
    <x v="483"/>
    <x v="483"/>
    <n v="1493960400"/>
    <s v="May"/>
    <x v="11"/>
    <x v="489"/>
    <n v="1494392400"/>
    <x v="489"/>
    <x v="11"/>
    <s v="May"/>
    <b v="0"/>
    <b v="0"/>
    <x v="0"/>
    <x v="0"/>
    <x v="0"/>
  </r>
  <r>
    <n v="518"/>
    <s v="Ramirez Group"/>
    <s v="Open-architected uniform instruction set"/>
    <n v="8800"/>
    <x v="509"/>
    <x v="0"/>
    <n v="7.0681818181818179E-2"/>
    <x v="513"/>
    <n v="62.2"/>
    <n v="10"/>
    <s v="US"/>
    <s v="USD"/>
    <x v="484"/>
    <x v="484"/>
    <n v="1519365600"/>
    <s v="Feb"/>
    <x v="10"/>
    <x v="442"/>
    <n v="1519538400"/>
    <x v="442"/>
    <x v="8"/>
    <s v="Feb"/>
    <b v="0"/>
    <b v="1"/>
    <x v="4"/>
    <x v="4"/>
    <x v="10"/>
  </r>
  <r>
    <n v="519"/>
    <s v="Marsh-Coleman"/>
    <s v="Exclusive asymmetric analyzer"/>
    <n v="177700"/>
    <x v="510"/>
    <x v="1"/>
    <n v="1.0174563871693867"/>
    <x v="514"/>
    <n v="101.97518330513255"/>
    <n v="1773"/>
    <s v="US"/>
    <s v="USD"/>
    <x v="355"/>
    <x v="355"/>
    <n v="1420696800"/>
    <s v="Jan"/>
    <x v="2"/>
    <x v="437"/>
    <n v="1421906400"/>
    <x v="437"/>
    <x v="4"/>
    <s v="Jan"/>
    <b v="0"/>
    <b v="1"/>
    <x v="1"/>
    <x v="1"/>
    <x v="1"/>
  </r>
  <r>
    <n v="520"/>
    <s v="Frederick, Jenkins and Collins"/>
    <s v="Organic radical collaboration"/>
    <n v="800"/>
    <x v="511"/>
    <x v="1"/>
    <n v="4.2575000000000003"/>
    <x v="515"/>
    <n v="106.4375"/>
    <n v="32"/>
    <s v="US"/>
    <s v="USD"/>
    <x v="485"/>
    <x v="485"/>
    <n v="1555650000"/>
    <s v="Apr"/>
    <x v="9"/>
    <x v="490"/>
    <n v="1555909200"/>
    <x v="490"/>
    <x v="7"/>
    <s v="Apr"/>
    <b v="0"/>
    <b v="0"/>
    <x v="3"/>
    <x v="3"/>
    <x v="3"/>
  </r>
  <r>
    <n v="521"/>
    <s v="Wilson Ltd"/>
    <s v="Function-based multi-state software"/>
    <n v="7600"/>
    <x v="512"/>
    <x v="1"/>
    <n v="1.4553947368421052"/>
    <x v="516"/>
    <n v="29.975609756097562"/>
    <n v="369"/>
    <s v="US"/>
    <s v="USD"/>
    <x v="486"/>
    <x v="486"/>
    <n v="1471928400"/>
    <s v="Aug"/>
    <x v="1"/>
    <x v="491"/>
    <n v="1472446800"/>
    <x v="491"/>
    <x v="1"/>
    <s v="Aug"/>
    <b v="0"/>
    <b v="1"/>
    <x v="4"/>
    <x v="4"/>
    <x v="6"/>
  </r>
  <r>
    <n v="522"/>
    <s v="Cline, Peterson and Lowery"/>
    <s v="Innovative static budgetary management"/>
    <n v="50500"/>
    <x v="513"/>
    <x v="0"/>
    <n v="0.32453465346534655"/>
    <x v="517"/>
    <n v="85.806282722513089"/>
    <n v="191"/>
    <s v="US"/>
    <s v="USD"/>
    <x v="487"/>
    <x v="487"/>
    <n v="1341291600"/>
    <s v="Jul"/>
    <x v="8"/>
    <x v="163"/>
    <n v="1342328400"/>
    <x v="163"/>
    <x v="10"/>
    <s v="Jul"/>
    <b v="0"/>
    <b v="0"/>
    <x v="4"/>
    <x v="4"/>
    <x v="12"/>
  </r>
  <r>
    <n v="523"/>
    <s v="Underwood, James and Jones"/>
    <s v="Triple-buffered holistic ability"/>
    <n v="900"/>
    <x v="514"/>
    <x v="1"/>
    <n v="7.003333333333333"/>
    <x v="518"/>
    <n v="70.82022471910112"/>
    <n v="89"/>
    <s v="US"/>
    <s v="USD"/>
    <x v="488"/>
    <x v="488"/>
    <n v="1267682400"/>
    <s v="Mar"/>
    <x v="6"/>
    <x v="492"/>
    <n v="1268114400"/>
    <x v="492"/>
    <x v="9"/>
    <s v="Mar"/>
    <b v="0"/>
    <b v="0"/>
    <x v="4"/>
    <x v="4"/>
    <x v="12"/>
  </r>
  <r>
    <n v="524"/>
    <s v="Johnson-Contreras"/>
    <s v="Diverse scalable superstructure"/>
    <n v="96700"/>
    <x v="515"/>
    <x v="0"/>
    <n v="0.83904860392967939"/>
    <x v="519"/>
    <n v="40.998484082870135"/>
    <n v="1979"/>
    <s v="US"/>
    <s v="USD"/>
    <x v="489"/>
    <x v="489"/>
    <n v="1272258000"/>
    <s v="Apr"/>
    <x v="9"/>
    <x v="493"/>
    <n v="1273381200"/>
    <x v="493"/>
    <x v="11"/>
    <s v="May"/>
    <b v="0"/>
    <b v="0"/>
    <x v="3"/>
    <x v="3"/>
    <x v="3"/>
  </r>
  <r>
    <n v="525"/>
    <s v="Greene, Lloyd and Sims"/>
    <s v="Balanced leadingedge data-warehouse"/>
    <n v="2100"/>
    <x v="516"/>
    <x v="0"/>
    <n v="0.84190476190476193"/>
    <x v="520"/>
    <n v="28.063492063492063"/>
    <n v="63"/>
    <s v="US"/>
    <s v="USD"/>
    <x v="490"/>
    <x v="490"/>
    <n v="1290492000"/>
    <s v="Nov"/>
    <x v="0"/>
    <x v="494"/>
    <n v="1290837600"/>
    <x v="494"/>
    <x v="2"/>
    <s v="Nov"/>
    <b v="0"/>
    <b v="0"/>
    <x v="2"/>
    <x v="2"/>
    <x v="8"/>
  </r>
  <r>
    <n v="526"/>
    <s v="Smith-Sparks"/>
    <s v="Digitized bandwidth-monitored open architecture"/>
    <n v="8300"/>
    <x v="517"/>
    <x v="1"/>
    <n v="1.5595180722891566"/>
    <x v="521"/>
    <n v="88.054421768707485"/>
    <n v="147"/>
    <s v="US"/>
    <s v="USD"/>
    <x v="312"/>
    <x v="312"/>
    <n v="1451109600"/>
    <s v="Dec"/>
    <x v="7"/>
    <x v="495"/>
    <n v="1454306400"/>
    <x v="495"/>
    <x v="8"/>
    <s v="Feb"/>
    <b v="0"/>
    <b v="1"/>
    <x v="3"/>
    <x v="3"/>
    <x v="3"/>
  </r>
  <r>
    <n v="527"/>
    <s v="Rosario-Smith"/>
    <s v="Enterprise-wide intermediate portal"/>
    <n v="189200"/>
    <x v="518"/>
    <x v="0"/>
    <n v="0.99619450317124736"/>
    <x v="522"/>
    <n v="31"/>
    <n v="6080"/>
    <s v="CA"/>
    <s v="CAD"/>
    <x v="491"/>
    <x v="491"/>
    <n v="1454652000"/>
    <s v="Feb"/>
    <x v="10"/>
    <x v="496"/>
    <n v="1457762400"/>
    <x v="496"/>
    <x v="9"/>
    <s v="Mar"/>
    <b v="0"/>
    <b v="0"/>
    <x v="4"/>
    <x v="4"/>
    <x v="10"/>
  </r>
  <r>
    <n v="528"/>
    <s v="Avila, Ford and Welch"/>
    <s v="Focused leadingedge matrix"/>
    <n v="9000"/>
    <x v="519"/>
    <x v="0"/>
    <n v="0.80300000000000005"/>
    <x v="523"/>
    <n v="90.337500000000006"/>
    <n v="80"/>
    <s v="GB"/>
    <s v="GBP"/>
    <x v="492"/>
    <x v="492"/>
    <n v="1385186400"/>
    <s v="Nov"/>
    <x v="0"/>
    <x v="497"/>
    <n v="1389074400"/>
    <x v="497"/>
    <x v="4"/>
    <s v="Jan"/>
    <b v="0"/>
    <b v="0"/>
    <x v="1"/>
    <x v="1"/>
    <x v="7"/>
  </r>
  <r>
    <n v="529"/>
    <s v="Gallegos Inc"/>
    <s v="Seamless logistical encryption"/>
    <n v="5100"/>
    <x v="520"/>
    <x v="0"/>
    <n v="0.11254901960784314"/>
    <x v="524"/>
    <n v="63.777777777777779"/>
    <n v="9"/>
    <s v="US"/>
    <s v="USD"/>
    <x v="493"/>
    <x v="493"/>
    <n v="1399698000"/>
    <s v="May"/>
    <x v="11"/>
    <x v="180"/>
    <n v="1402117200"/>
    <x v="180"/>
    <x v="6"/>
    <s v="Jun"/>
    <b v="0"/>
    <b v="0"/>
    <x v="6"/>
    <x v="6"/>
    <x v="11"/>
  </r>
  <r>
    <n v="530"/>
    <s v="Morrow, Santiago and Soto"/>
    <s v="Stand-alone human-resource workforce"/>
    <n v="105000"/>
    <x v="521"/>
    <x v="0"/>
    <n v="0.91740952380952379"/>
    <x v="525"/>
    <n v="53.995515695067262"/>
    <n v="1784"/>
    <s v="US"/>
    <s v="USD"/>
    <x v="494"/>
    <x v="494"/>
    <n v="1283230800"/>
    <s v="Aug"/>
    <x v="1"/>
    <x v="498"/>
    <n v="1284440400"/>
    <x v="498"/>
    <x v="3"/>
    <s v="Sep"/>
    <b v="0"/>
    <b v="1"/>
    <x v="5"/>
    <x v="5"/>
    <x v="13"/>
  </r>
  <r>
    <n v="531"/>
    <s v="Berry-Richardson"/>
    <s v="Automated zero tolerance implementation"/>
    <n v="186700"/>
    <x v="522"/>
    <x v="2"/>
    <n v="0.95521156936261387"/>
    <x v="526"/>
    <n v="48.993956043956047"/>
    <n v="3640"/>
    <s v="CH"/>
    <s v="CHF"/>
    <x v="495"/>
    <x v="495"/>
    <n v="1384149600"/>
    <s v="Nov"/>
    <x v="0"/>
    <x v="499"/>
    <n v="1388988000"/>
    <x v="499"/>
    <x v="4"/>
    <s v="Jan"/>
    <b v="0"/>
    <b v="0"/>
    <x v="6"/>
    <x v="6"/>
    <x v="11"/>
  </r>
  <r>
    <n v="532"/>
    <s v="Cordova-Torres"/>
    <s v="Pre-emptive grid-enabled contingency"/>
    <n v="1600"/>
    <x v="523"/>
    <x v="1"/>
    <n v="5.0287499999999996"/>
    <x v="527"/>
    <n v="63.857142857142854"/>
    <n v="126"/>
    <s v="CA"/>
    <s v="CAD"/>
    <x v="496"/>
    <x v="496"/>
    <n v="1516860000"/>
    <s v="Jan"/>
    <x v="2"/>
    <x v="500"/>
    <n v="1516946400"/>
    <x v="500"/>
    <x v="4"/>
    <s v="Jan"/>
    <b v="0"/>
    <b v="0"/>
    <x v="3"/>
    <x v="3"/>
    <x v="3"/>
  </r>
  <r>
    <n v="533"/>
    <s v="Holt, Bernard and Johnson"/>
    <s v="Multi-lateral didactic encoding"/>
    <n v="115600"/>
    <x v="524"/>
    <x v="1"/>
    <n v="1.5924394463667819"/>
    <x v="528"/>
    <n v="82.996393146979258"/>
    <n v="2218"/>
    <s v="GB"/>
    <s v="GBP"/>
    <x v="497"/>
    <x v="497"/>
    <n v="1374642000"/>
    <s v="Jul"/>
    <x v="8"/>
    <x v="50"/>
    <n v="1377752400"/>
    <x v="50"/>
    <x v="1"/>
    <s v="Aug"/>
    <b v="0"/>
    <b v="0"/>
    <x v="1"/>
    <x v="1"/>
    <x v="7"/>
  </r>
  <r>
    <n v="534"/>
    <s v="Clark, Mccormick and Mendoza"/>
    <s v="Self-enabling didactic orchestration"/>
    <n v="89100"/>
    <x v="525"/>
    <x v="0"/>
    <n v="0.15022446689113356"/>
    <x v="529"/>
    <n v="55.08230452674897"/>
    <n v="243"/>
    <s v="US"/>
    <s v="USD"/>
    <x v="498"/>
    <x v="498"/>
    <n v="1534482000"/>
    <s v="Aug"/>
    <x v="1"/>
    <x v="501"/>
    <n v="1534568400"/>
    <x v="501"/>
    <x v="1"/>
    <s v="Aug"/>
    <b v="0"/>
    <b v="1"/>
    <x v="4"/>
    <x v="4"/>
    <x v="6"/>
  </r>
  <r>
    <n v="535"/>
    <s v="Garrison LLC"/>
    <s v="Profit-focused 24/7 data-warehouse"/>
    <n v="2600"/>
    <x v="526"/>
    <x v="1"/>
    <n v="4.820384615384615"/>
    <x v="530"/>
    <n v="62.044554455445542"/>
    <n v="202"/>
    <s v="IT"/>
    <s v="EUR"/>
    <x v="499"/>
    <x v="499"/>
    <n v="1528434000"/>
    <s v="Jun"/>
    <x v="5"/>
    <x v="502"/>
    <n v="1528606800"/>
    <x v="502"/>
    <x v="6"/>
    <s v="Jun"/>
    <b v="0"/>
    <b v="1"/>
    <x v="3"/>
    <x v="3"/>
    <x v="3"/>
  </r>
  <r>
    <n v="536"/>
    <s v="Shannon-Olson"/>
    <s v="Enhanced methodical middleware"/>
    <n v="9800"/>
    <x v="527"/>
    <x v="1"/>
    <n v="1.4996938775510205"/>
    <x v="531"/>
    <n v="104.97857142857143"/>
    <n v="140"/>
    <s v="IT"/>
    <s v="EUR"/>
    <x v="500"/>
    <x v="500"/>
    <n v="1282626000"/>
    <s v="Aug"/>
    <x v="1"/>
    <x v="52"/>
    <n v="1284872400"/>
    <x v="52"/>
    <x v="3"/>
    <s v="Sep"/>
    <b v="0"/>
    <b v="0"/>
    <x v="5"/>
    <x v="5"/>
    <x v="13"/>
  </r>
  <r>
    <n v="537"/>
    <s v="Murillo-Mcfarland"/>
    <s v="Synchronized client-driven projection"/>
    <n v="84400"/>
    <x v="528"/>
    <x v="1"/>
    <n v="1.1722156398104266"/>
    <x v="532"/>
    <n v="94.044676806083643"/>
    <n v="1052"/>
    <s v="DK"/>
    <s v="DKK"/>
    <x v="501"/>
    <x v="501"/>
    <n v="1535605200"/>
    <s v="Aug"/>
    <x v="1"/>
    <x v="503"/>
    <n v="1537592400"/>
    <x v="503"/>
    <x v="3"/>
    <s v="Sep"/>
    <b v="1"/>
    <b v="1"/>
    <x v="4"/>
    <x v="4"/>
    <x v="4"/>
  </r>
  <r>
    <n v="538"/>
    <s v="Young, Gilbert and Escobar"/>
    <s v="Networked didactic time-frame"/>
    <n v="151300"/>
    <x v="529"/>
    <x v="0"/>
    <n v="0.37695968274950431"/>
    <x v="533"/>
    <n v="44.007716049382715"/>
    <n v="1296"/>
    <s v="US"/>
    <s v="USD"/>
    <x v="502"/>
    <x v="502"/>
    <n v="1379826000"/>
    <s v="Sep"/>
    <x v="3"/>
    <x v="504"/>
    <n v="1381208400"/>
    <x v="504"/>
    <x v="5"/>
    <s v="Oct"/>
    <b v="0"/>
    <b v="0"/>
    <x v="6"/>
    <x v="6"/>
    <x v="20"/>
  </r>
  <r>
    <n v="539"/>
    <s v="Thomas, Welch and Santana"/>
    <s v="Assimilated exuding toolset"/>
    <n v="9800"/>
    <x v="530"/>
    <x v="0"/>
    <n v="0.72653061224489801"/>
    <x v="534"/>
    <n v="92.467532467532465"/>
    <n v="77"/>
    <s v="US"/>
    <s v="USD"/>
    <x v="503"/>
    <x v="503"/>
    <n v="1561957200"/>
    <s v="Jul"/>
    <x v="8"/>
    <x v="505"/>
    <n v="1562475600"/>
    <x v="505"/>
    <x v="10"/>
    <s v="Jul"/>
    <b v="0"/>
    <b v="1"/>
    <x v="0"/>
    <x v="0"/>
    <x v="0"/>
  </r>
  <r>
    <n v="540"/>
    <s v="Brown-Pena"/>
    <s v="Front-line client-server secured line"/>
    <n v="5300"/>
    <x v="531"/>
    <x v="1"/>
    <n v="2.6598113207547169"/>
    <x v="535"/>
    <n v="57.072874493927124"/>
    <n v="247"/>
    <s v="US"/>
    <s v="USD"/>
    <x v="504"/>
    <x v="504"/>
    <n v="1525496400"/>
    <s v="May"/>
    <x v="11"/>
    <x v="506"/>
    <n v="1527397200"/>
    <x v="506"/>
    <x v="11"/>
    <s v="May"/>
    <b v="0"/>
    <b v="0"/>
    <x v="7"/>
    <x v="7"/>
    <x v="14"/>
  </r>
  <r>
    <n v="541"/>
    <s v="Holder, Caldwell and Vance"/>
    <s v="Polarized systemic Internet solution"/>
    <n v="178000"/>
    <x v="532"/>
    <x v="0"/>
    <n v="0.24205617977528091"/>
    <x v="536"/>
    <n v="109.07848101265823"/>
    <n v="395"/>
    <s v="IT"/>
    <s v="EUR"/>
    <x v="505"/>
    <x v="505"/>
    <n v="1433912400"/>
    <s v="Jun"/>
    <x v="5"/>
    <x v="507"/>
    <n v="1436158800"/>
    <x v="507"/>
    <x v="10"/>
    <s v="Jul"/>
    <b v="0"/>
    <b v="0"/>
    <x v="6"/>
    <x v="6"/>
    <x v="20"/>
  </r>
  <r>
    <n v="542"/>
    <s v="Harrison-Bridges"/>
    <s v="Profit-focused exuding moderator"/>
    <n v="77000"/>
    <x v="533"/>
    <x v="0"/>
    <n v="2.5064935064935064E-2"/>
    <x v="537"/>
    <n v="39.387755102040813"/>
    <n v="49"/>
    <s v="GB"/>
    <s v="GBP"/>
    <x v="506"/>
    <x v="506"/>
    <n v="1453442400"/>
    <s v="Jan"/>
    <x v="2"/>
    <x v="508"/>
    <n v="1456034400"/>
    <x v="508"/>
    <x v="8"/>
    <s v="Feb"/>
    <b v="0"/>
    <b v="0"/>
    <x v="1"/>
    <x v="1"/>
    <x v="7"/>
  </r>
  <r>
    <n v="543"/>
    <s v="Johnson, Murphy and Peterson"/>
    <s v="Cross-group high-level moderator"/>
    <n v="84900"/>
    <x v="534"/>
    <x v="0"/>
    <n v="0.1632979976442874"/>
    <x v="538"/>
    <n v="77.022222222222226"/>
    <n v="180"/>
    <s v="US"/>
    <s v="USD"/>
    <x v="507"/>
    <x v="507"/>
    <n v="1378875600"/>
    <s v="Sep"/>
    <x v="3"/>
    <x v="509"/>
    <n v="1380171600"/>
    <x v="509"/>
    <x v="3"/>
    <s v="Sep"/>
    <b v="0"/>
    <b v="0"/>
    <x v="6"/>
    <x v="6"/>
    <x v="11"/>
  </r>
  <r>
    <n v="544"/>
    <s v="Taylor Inc"/>
    <s v="Public-key 3rdgeneration system engine"/>
    <n v="2800"/>
    <x v="535"/>
    <x v="1"/>
    <n v="2.7650000000000001"/>
    <x v="539"/>
    <n v="92.166666666666671"/>
    <n v="84"/>
    <s v="US"/>
    <s v="USD"/>
    <x v="508"/>
    <x v="508"/>
    <n v="1452232800"/>
    <s v="Jan"/>
    <x v="2"/>
    <x v="510"/>
    <n v="1453356000"/>
    <x v="510"/>
    <x v="4"/>
    <s v="Jan"/>
    <b v="0"/>
    <b v="0"/>
    <x v="1"/>
    <x v="1"/>
    <x v="1"/>
  </r>
  <r>
    <n v="545"/>
    <s v="Deleon and Sons"/>
    <s v="Organized value-added access"/>
    <n v="184800"/>
    <x v="536"/>
    <x v="0"/>
    <n v="0.88803571428571426"/>
    <x v="540"/>
    <n v="61.007063197026021"/>
    <n v="2690"/>
    <s v="US"/>
    <s v="USD"/>
    <x v="509"/>
    <x v="509"/>
    <n v="1577253600"/>
    <s v="Dec"/>
    <x v="7"/>
    <x v="511"/>
    <n v="1578981600"/>
    <x v="511"/>
    <x v="4"/>
    <s v="Jan"/>
    <b v="0"/>
    <b v="0"/>
    <x v="3"/>
    <x v="3"/>
    <x v="3"/>
  </r>
  <r>
    <n v="546"/>
    <s v="Benjamin, Paul and Ferguson"/>
    <s v="Cloned global Graphical User Interface"/>
    <n v="4200"/>
    <x v="537"/>
    <x v="1"/>
    <n v="1.6357142857142857"/>
    <x v="541"/>
    <n v="78.068181818181813"/>
    <n v="88"/>
    <s v="US"/>
    <s v="USD"/>
    <x v="510"/>
    <x v="510"/>
    <n v="1537160400"/>
    <s v="Sep"/>
    <x v="3"/>
    <x v="512"/>
    <n v="1537419600"/>
    <x v="512"/>
    <x v="3"/>
    <s v="Sep"/>
    <b v="0"/>
    <b v="1"/>
    <x v="3"/>
    <x v="3"/>
    <x v="3"/>
  </r>
  <r>
    <n v="547"/>
    <s v="Hardin-Dixon"/>
    <s v="Focused solution-oriented matrix"/>
    <n v="1300"/>
    <x v="538"/>
    <x v="1"/>
    <n v="9.69"/>
    <x v="542"/>
    <n v="80.75"/>
    <n v="156"/>
    <s v="US"/>
    <s v="USD"/>
    <x v="511"/>
    <x v="511"/>
    <n v="1422165600"/>
    <s v="Jan"/>
    <x v="2"/>
    <x v="513"/>
    <n v="1423202400"/>
    <x v="513"/>
    <x v="8"/>
    <s v="Feb"/>
    <b v="0"/>
    <b v="0"/>
    <x v="4"/>
    <x v="4"/>
    <x v="6"/>
  </r>
  <r>
    <n v="548"/>
    <s v="York-Pitts"/>
    <s v="Monitored discrete toolset"/>
    <n v="66100"/>
    <x v="539"/>
    <x v="1"/>
    <n v="2.7091376701966716"/>
    <x v="543"/>
    <n v="59.991289782244557"/>
    <n v="2985"/>
    <s v="US"/>
    <s v="USD"/>
    <x v="512"/>
    <x v="512"/>
    <n v="1459486800"/>
    <s v="Apr"/>
    <x v="9"/>
    <x v="514"/>
    <n v="1460610000"/>
    <x v="514"/>
    <x v="7"/>
    <s v="Apr"/>
    <b v="0"/>
    <b v="0"/>
    <x v="3"/>
    <x v="3"/>
    <x v="3"/>
  </r>
  <r>
    <n v="549"/>
    <s v="Jarvis and Sons"/>
    <s v="Business-focused intermediate system engine"/>
    <n v="29500"/>
    <x v="540"/>
    <x v="1"/>
    <n v="2.8421355932203389"/>
    <x v="544"/>
    <n v="110.03018372703411"/>
    <n v="762"/>
    <s v="US"/>
    <s v="USD"/>
    <x v="513"/>
    <x v="513"/>
    <n v="1369717200"/>
    <s v="May"/>
    <x v="11"/>
    <x v="515"/>
    <n v="1370494800"/>
    <x v="515"/>
    <x v="6"/>
    <s v="Jun"/>
    <b v="0"/>
    <b v="0"/>
    <x v="2"/>
    <x v="2"/>
    <x v="8"/>
  </r>
  <r>
    <n v="550"/>
    <s v="Morrison-Henderson"/>
    <s v="De-engineered disintermediate encoding"/>
    <n v="100"/>
    <x v="443"/>
    <x v="3"/>
    <n v="0.04"/>
    <x v="446"/>
    <n v="4"/>
    <n v="1"/>
    <s v="CH"/>
    <s v="CHF"/>
    <x v="514"/>
    <x v="514"/>
    <n v="1330495200"/>
    <s v="Feb"/>
    <x v="10"/>
    <x v="516"/>
    <n v="1332306000"/>
    <x v="516"/>
    <x v="9"/>
    <s v="Mar"/>
    <b v="0"/>
    <b v="0"/>
    <x v="1"/>
    <x v="1"/>
    <x v="7"/>
  </r>
  <r>
    <n v="551"/>
    <s v="Martin-James"/>
    <s v="Streamlined upward-trending analyzer"/>
    <n v="180100"/>
    <x v="541"/>
    <x v="0"/>
    <n v="0.58632981676846196"/>
    <x v="545"/>
    <n v="37.99856063332134"/>
    <n v="2779"/>
    <s v="AU"/>
    <s v="AUD"/>
    <x v="515"/>
    <x v="515"/>
    <n v="1419055200"/>
    <s v="Dec"/>
    <x v="7"/>
    <x v="517"/>
    <n v="1422511200"/>
    <x v="517"/>
    <x v="4"/>
    <s v="Jan"/>
    <b v="0"/>
    <b v="1"/>
    <x v="2"/>
    <x v="2"/>
    <x v="2"/>
  </r>
  <r>
    <n v="552"/>
    <s v="Mercer, Solomon and Singleton"/>
    <s v="Distributed human-resource policy"/>
    <n v="9000"/>
    <x v="542"/>
    <x v="0"/>
    <n v="0.98511111111111116"/>
    <x v="546"/>
    <n v="96.369565217391298"/>
    <n v="92"/>
    <s v="US"/>
    <s v="USD"/>
    <x v="516"/>
    <x v="516"/>
    <n v="1480140000"/>
    <s v="Nov"/>
    <x v="0"/>
    <x v="518"/>
    <n v="1480312800"/>
    <x v="518"/>
    <x v="2"/>
    <s v="Nov"/>
    <b v="0"/>
    <b v="0"/>
    <x v="3"/>
    <x v="3"/>
    <x v="3"/>
  </r>
  <r>
    <n v="553"/>
    <s v="Dougherty, Austin and Mills"/>
    <s v="De-engineered 5thgeneration contingency"/>
    <n v="170600"/>
    <x v="543"/>
    <x v="0"/>
    <n v="0.43975381008206332"/>
    <x v="547"/>
    <n v="72.978599221789878"/>
    <n v="1028"/>
    <s v="US"/>
    <s v="USD"/>
    <x v="517"/>
    <x v="517"/>
    <n v="1293948000"/>
    <s v="Jan"/>
    <x v="2"/>
    <x v="519"/>
    <n v="1294034400"/>
    <x v="519"/>
    <x v="4"/>
    <s v="Jan"/>
    <b v="0"/>
    <b v="0"/>
    <x v="1"/>
    <x v="1"/>
    <x v="1"/>
  </r>
  <r>
    <n v="554"/>
    <s v="Ritter PLC"/>
    <s v="Multi-channeled upward-trending application"/>
    <n v="9500"/>
    <x v="544"/>
    <x v="1"/>
    <n v="1.5166315789473683"/>
    <x v="548"/>
    <n v="26.007220216606498"/>
    <n v="554"/>
    <s v="CA"/>
    <s v="CAD"/>
    <x v="518"/>
    <x v="518"/>
    <n v="1482127200"/>
    <s v="Dec"/>
    <x v="7"/>
    <x v="520"/>
    <n v="1482645600"/>
    <x v="520"/>
    <x v="0"/>
    <s v="Dec"/>
    <b v="0"/>
    <b v="0"/>
    <x v="1"/>
    <x v="1"/>
    <x v="7"/>
  </r>
  <r>
    <n v="555"/>
    <s v="Anderson Group"/>
    <s v="Organic maximized database"/>
    <n v="6300"/>
    <x v="545"/>
    <x v="1"/>
    <n v="2.2363492063492063"/>
    <x v="549"/>
    <n v="104.36296296296297"/>
    <n v="135"/>
    <s v="DK"/>
    <s v="DKK"/>
    <x v="519"/>
    <x v="519"/>
    <n v="1396414800"/>
    <s v="Apr"/>
    <x v="9"/>
    <x v="219"/>
    <n v="1399093200"/>
    <x v="219"/>
    <x v="11"/>
    <s v="May"/>
    <b v="0"/>
    <b v="0"/>
    <x v="1"/>
    <x v="1"/>
    <x v="1"/>
  </r>
  <r>
    <n v="556"/>
    <s v="Smith and Sons"/>
    <s v="Grass-roots 24/7 attitude"/>
    <n v="5200"/>
    <x v="546"/>
    <x v="1"/>
    <n v="2.3975"/>
    <x v="550"/>
    <n v="102.18852459016394"/>
    <n v="122"/>
    <s v="US"/>
    <s v="USD"/>
    <x v="520"/>
    <x v="520"/>
    <n v="1315285200"/>
    <s v="Sep"/>
    <x v="3"/>
    <x v="521"/>
    <n v="1315890000"/>
    <x v="521"/>
    <x v="3"/>
    <s v="Sep"/>
    <b v="0"/>
    <b v="1"/>
    <x v="5"/>
    <x v="5"/>
    <x v="18"/>
  </r>
  <r>
    <n v="557"/>
    <s v="Lam-Hamilton"/>
    <s v="Team-oriented global strategy"/>
    <n v="6000"/>
    <x v="547"/>
    <x v="1"/>
    <n v="1.9933333333333334"/>
    <x v="551"/>
    <n v="54.117647058823529"/>
    <n v="221"/>
    <s v="US"/>
    <s v="USD"/>
    <x v="521"/>
    <x v="521"/>
    <n v="1443762000"/>
    <s v="Oct"/>
    <x v="4"/>
    <x v="522"/>
    <n v="1444021200"/>
    <x v="522"/>
    <x v="5"/>
    <s v="Oct"/>
    <b v="0"/>
    <b v="1"/>
    <x v="4"/>
    <x v="4"/>
    <x v="22"/>
  </r>
  <r>
    <n v="558"/>
    <s v="Ho Ltd"/>
    <s v="Enhanced client-driven capacity"/>
    <n v="5800"/>
    <x v="548"/>
    <x v="1"/>
    <n v="1.373448275862069"/>
    <x v="552"/>
    <n v="63.222222222222221"/>
    <n v="126"/>
    <s v="US"/>
    <s v="USD"/>
    <x v="522"/>
    <x v="522"/>
    <n v="1456293600"/>
    <s v="Feb"/>
    <x v="10"/>
    <x v="523"/>
    <n v="1460005200"/>
    <x v="523"/>
    <x v="7"/>
    <s v="Apr"/>
    <b v="0"/>
    <b v="0"/>
    <x v="3"/>
    <x v="3"/>
    <x v="3"/>
  </r>
  <r>
    <n v="559"/>
    <s v="Brown, Estrada and Jensen"/>
    <s v="Exclusive systematic productivity"/>
    <n v="105300"/>
    <x v="549"/>
    <x v="1"/>
    <n v="1.009696106362773"/>
    <x v="553"/>
    <n v="104.03228962818004"/>
    <n v="1022"/>
    <s v="US"/>
    <s v="USD"/>
    <x v="523"/>
    <x v="523"/>
    <n v="1470114000"/>
    <s v="Aug"/>
    <x v="1"/>
    <x v="524"/>
    <n v="1470718800"/>
    <x v="524"/>
    <x v="1"/>
    <s v="Aug"/>
    <b v="0"/>
    <b v="0"/>
    <x v="3"/>
    <x v="3"/>
    <x v="3"/>
  </r>
  <r>
    <n v="560"/>
    <s v="Hunt LLC"/>
    <s v="Re-engineered radical policy"/>
    <n v="20000"/>
    <x v="550"/>
    <x v="1"/>
    <n v="7.9416000000000002"/>
    <x v="554"/>
    <n v="49.994334277620396"/>
    <n v="3177"/>
    <s v="US"/>
    <s v="USD"/>
    <x v="524"/>
    <x v="524"/>
    <n v="1321596000"/>
    <s v="Nov"/>
    <x v="0"/>
    <x v="348"/>
    <n v="1325052000"/>
    <x v="348"/>
    <x v="0"/>
    <s v="Dec"/>
    <b v="0"/>
    <b v="0"/>
    <x v="4"/>
    <x v="4"/>
    <x v="10"/>
  </r>
  <r>
    <n v="561"/>
    <s v="Fowler-Smith"/>
    <s v="Down-sized logistical adapter"/>
    <n v="3000"/>
    <x v="551"/>
    <x v="1"/>
    <n v="3.6970000000000001"/>
    <x v="555"/>
    <n v="56.015151515151516"/>
    <n v="198"/>
    <s v="CH"/>
    <s v="CHF"/>
    <x v="525"/>
    <x v="525"/>
    <n v="1318827600"/>
    <s v="Oct"/>
    <x v="4"/>
    <x v="280"/>
    <n v="1319000400"/>
    <x v="280"/>
    <x v="5"/>
    <s v="Oct"/>
    <b v="0"/>
    <b v="0"/>
    <x v="3"/>
    <x v="3"/>
    <x v="3"/>
  </r>
  <r>
    <n v="562"/>
    <s v="Blair Inc"/>
    <s v="Configurable bandwidth-monitored throughput"/>
    <n v="9900"/>
    <x v="314"/>
    <x v="0"/>
    <n v="0.12818181818181817"/>
    <x v="556"/>
    <n v="48.807692307692307"/>
    <n v="26"/>
    <s v="CH"/>
    <s v="CHF"/>
    <x v="188"/>
    <x v="188"/>
    <n v="1552366800"/>
    <s v="Mar"/>
    <x v="6"/>
    <x v="525"/>
    <n v="1552539600"/>
    <x v="525"/>
    <x v="9"/>
    <s v="Mar"/>
    <b v="0"/>
    <b v="0"/>
    <x v="1"/>
    <x v="1"/>
    <x v="1"/>
  </r>
  <r>
    <n v="563"/>
    <s v="Kelley, Stanton and Sanchez"/>
    <s v="Optional tangible pricing structure"/>
    <n v="3700"/>
    <x v="552"/>
    <x v="1"/>
    <n v="1.3802702702702703"/>
    <x v="557"/>
    <n v="60.082352941176474"/>
    <n v="85"/>
    <s v="AU"/>
    <s v="AUD"/>
    <x v="526"/>
    <x v="526"/>
    <n v="1542088800"/>
    <s v="Nov"/>
    <x v="0"/>
    <x v="526"/>
    <n v="1543816800"/>
    <x v="526"/>
    <x v="0"/>
    <s v="Dec"/>
    <b v="0"/>
    <b v="0"/>
    <x v="4"/>
    <x v="4"/>
    <x v="4"/>
  </r>
  <r>
    <n v="564"/>
    <s v="Hernandez-Macdonald"/>
    <s v="Organic high-level implementation"/>
    <n v="168700"/>
    <x v="553"/>
    <x v="0"/>
    <n v="0.83813278008298753"/>
    <x v="558"/>
    <n v="78.990502793296088"/>
    <n v="1790"/>
    <s v="US"/>
    <s v="USD"/>
    <x v="527"/>
    <x v="527"/>
    <n v="1426395600"/>
    <s v="Mar"/>
    <x v="6"/>
    <x v="527"/>
    <n v="1427086800"/>
    <x v="527"/>
    <x v="9"/>
    <s v="Mar"/>
    <b v="0"/>
    <b v="0"/>
    <x v="3"/>
    <x v="3"/>
    <x v="3"/>
  </r>
  <r>
    <n v="565"/>
    <s v="Joseph LLC"/>
    <s v="Decentralized logistical collaboration"/>
    <n v="94900"/>
    <x v="554"/>
    <x v="1"/>
    <n v="2.0460063224446787"/>
    <x v="559"/>
    <n v="53.99499443826474"/>
    <n v="3596"/>
    <s v="US"/>
    <s v="USD"/>
    <x v="528"/>
    <x v="528"/>
    <n v="1321336800"/>
    <s v="Nov"/>
    <x v="0"/>
    <x v="528"/>
    <n v="1323064800"/>
    <x v="528"/>
    <x v="0"/>
    <s v="Dec"/>
    <b v="0"/>
    <b v="0"/>
    <x v="3"/>
    <x v="3"/>
    <x v="3"/>
  </r>
  <r>
    <n v="566"/>
    <s v="Webb-Smith"/>
    <s v="Advanced content-based installation"/>
    <n v="9300"/>
    <x v="555"/>
    <x v="0"/>
    <n v="0.44344086021505374"/>
    <x v="560"/>
    <n v="111.45945945945945"/>
    <n v="37"/>
    <s v="US"/>
    <s v="USD"/>
    <x v="522"/>
    <x v="522"/>
    <n v="1456293600"/>
    <s v="Feb"/>
    <x v="10"/>
    <x v="529"/>
    <n v="1458277200"/>
    <x v="529"/>
    <x v="9"/>
    <s v="Mar"/>
    <b v="0"/>
    <b v="1"/>
    <x v="1"/>
    <x v="1"/>
    <x v="5"/>
  </r>
  <r>
    <n v="567"/>
    <s v="Johns PLC"/>
    <s v="Distributed high-level open architecture"/>
    <n v="6800"/>
    <x v="556"/>
    <x v="1"/>
    <n v="2.1860294117647059"/>
    <x v="561"/>
    <n v="60.922131147540981"/>
    <n v="244"/>
    <s v="US"/>
    <s v="USD"/>
    <x v="529"/>
    <x v="529"/>
    <n v="1404968400"/>
    <s v="Jul"/>
    <x v="8"/>
    <x v="360"/>
    <n v="1405141200"/>
    <x v="360"/>
    <x v="10"/>
    <s v="Jul"/>
    <b v="0"/>
    <b v="0"/>
    <x v="1"/>
    <x v="1"/>
    <x v="1"/>
  </r>
  <r>
    <n v="568"/>
    <s v="Hardin-Foley"/>
    <s v="Synergized zero tolerance help-desk"/>
    <n v="72400"/>
    <x v="557"/>
    <x v="1"/>
    <n v="1.8603314917127072"/>
    <x v="562"/>
    <n v="26.0015444015444"/>
    <n v="5180"/>
    <s v="US"/>
    <s v="USD"/>
    <x v="530"/>
    <x v="530"/>
    <n v="1279170000"/>
    <s v="Jul"/>
    <x v="8"/>
    <x v="254"/>
    <n v="1283058000"/>
    <x v="254"/>
    <x v="1"/>
    <s v="Aug"/>
    <b v="0"/>
    <b v="0"/>
    <x v="3"/>
    <x v="3"/>
    <x v="3"/>
  </r>
  <r>
    <n v="569"/>
    <s v="Fischer, Fowler and Arnold"/>
    <s v="Extended multi-tasking definition"/>
    <n v="20100"/>
    <x v="558"/>
    <x v="1"/>
    <n v="2.3733830845771142"/>
    <x v="563"/>
    <n v="80.993208828522924"/>
    <n v="589"/>
    <s v="IT"/>
    <s v="EUR"/>
    <x v="531"/>
    <x v="531"/>
    <n v="1294725600"/>
    <s v="Jan"/>
    <x v="2"/>
    <x v="530"/>
    <n v="1295762400"/>
    <x v="530"/>
    <x v="4"/>
    <s v="Jan"/>
    <b v="0"/>
    <b v="0"/>
    <x v="4"/>
    <x v="4"/>
    <x v="10"/>
  </r>
  <r>
    <n v="570"/>
    <s v="Martinez-Juarez"/>
    <s v="Realigned uniform knowledge user"/>
    <n v="31200"/>
    <x v="559"/>
    <x v="1"/>
    <n v="3.0565384615384614"/>
    <x v="564"/>
    <n v="34.995963302752294"/>
    <n v="2725"/>
    <s v="US"/>
    <s v="USD"/>
    <x v="515"/>
    <x v="515"/>
    <n v="1419055200"/>
    <s v="Dec"/>
    <x v="7"/>
    <x v="531"/>
    <n v="1419573600"/>
    <x v="531"/>
    <x v="0"/>
    <s v="Dec"/>
    <b v="0"/>
    <b v="1"/>
    <x v="1"/>
    <x v="1"/>
    <x v="1"/>
  </r>
  <r>
    <n v="571"/>
    <s v="Wilson and Sons"/>
    <s v="Monitored grid-enabled model"/>
    <n v="3500"/>
    <x v="560"/>
    <x v="0"/>
    <n v="0.94142857142857139"/>
    <x v="565"/>
    <n v="94.142857142857139"/>
    <n v="35"/>
    <s v="IT"/>
    <s v="EUR"/>
    <x v="532"/>
    <x v="532"/>
    <n v="1434690000"/>
    <s v="Jun"/>
    <x v="5"/>
    <x v="532"/>
    <n v="1438750800"/>
    <x v="532"/>
    <x v="1"/>
    <s v="Aug"/>
    <b v="0"/>
    <b v="0"/>
    <x v="4"/>
    <x v="4"/>
    <x v="12"/>
  </r>
  <r>
    <n v="572"/>
    <s v="Clements Group"/>
    <s v="Assimilated actuating policy"/>
    <n v="9000"/>
    <x v="561"/>
    <x v="3"/>
    <n v="0.54400000000000004"/>
    <x v="566"/>
    <n v="52.085106382978722"/>
    <n v="94"/>
    <s v="US"/>
    <s v="USD"/>
    <x v="533"/>
    <x v="533"/>
    <n v="1443416400"/>
    <s v="Sep"/>
    <x v="3"/>
    <x v="533"/>
    <n v="1444798800"/>
    <x v="533"/>
    <x v="5"/>
    <s v="Oct"/>
    <b v="0"/>
    <b v="1"/>
    <x v="1"/>
    <x v="1"/>
    <x v="1"/>
  </r>
  <r>
    <n v="573"/>
    <s v="Valenzuela-Cook"/>
    <s v="Total incremental productivity"/>
    <n v="6700"/>
    <x v="562"/>
    <x v="1"/>
    <n v="1.1188059701492536"/>
    <x v="567"/>
    <n v="24.986666666666668"/>
    <n v="300"/>
    <s v="US"/>
    <s v="USD"/>
    <x v="409"/>
    <x v="409"/>
    <n v="1399006800"/>
    <s v="May"/>
    <x v="11"/>
    <x v="534"/>
    <n v="1399179600"/>
    <x v="534"/>
    <x v="11"/>
    <s v="May"/>
    <b v="0"/>
    <b v="0"/>
    <x v="8"/>
    <x v="8"/>
    <x v="23"/>
  </r>
  <r>
    <n v="574"/>
    <s v="Parker, Haley and Foster"/>
    <s v="Adaptive local task-force"/>
    <n v="2700"/>
    <x v="563"/>
    <x v="1"/>
    <n v="3.6914814814814814"/>
    <x v="568"/>
    <n v="69.215277777777771"/>
    <n v="144"/>
    <s v="US"/>
    <s v="USD"/>
    <x v="534"/>
    <x v="534"/>
    <n v="1575698400"/>
    <s v="Dec"/>
    <x v="7"/>
    <x v="535"/>
    <n v="1576562400"/>
    <x v="535"/>
    <x v="0"/>
    <s v="Dec"/>
    <b v="0"/>
    <b v="1"/>
    <x v="0"/>
    <x v="0"/>
    <x v="0"/>
  </r>
  <r>
    <n v="575"/>
    <s v="Fuentes LLC"/>
    <s v="Universal zero-defect concept"/>
    <n v="83300"/>
    <x v="564"/>
    <x v="0"/>
    <n v="0.62930372148859548"/>
    <x v="569"/>
    <n v="93.944444444444443"/>
    <n v="558"/>
    <s v="US"/>
    <s v="USD"/>
    <x v="53"/>
    <x v="53"/>
    <n v="1400562000"/>
    <s v="May"/>
    <x v="11"/>
    <x v="536"/>
    <n v="1400821200"/>
    <x v="536"/>
    <x v="11"/>
    <s v="May"/>
    <b v="0"/>
    <b v="1"/>
    <x v="3"/>
    <x v="3"/>
    <x v="3"/>
  </r>
  <r>
    <n v="576"/>
    <s v="Moran and Sons"/>
    <s v="Object-based bottom-line superstructure"/>
    <n v="9700"/>
    <x v="565"/>
    <x v="0"/>
    <n v="0.6492783505154639"/>
    <x v="570"/>
    <n v="98.40625"/>
    <n v="64"/>
    <s v="US"/>
    <s v="USD"/>
    <x v="535"/>
    <x v="535"/>
    <n v="1509512400"/>
    <s v="Nov"/>
    <x v="0"/>
    <x v="537"/>
    <n v="1510984800"/>
    <x v="537"/>
    <x v="2"/>
    <s v="Nov"/>
    <b v="0"/>
    <b v="0"/>
    <x v="3"/>
    <x v="3"/>
    <x v="3"/>
  </r>
  <r>
    <n v="577"/>
    <s v="Stevens Inc"/>
    <s v="Adaptive 24hour projection"/>
    <n v="8200"/>
    <x v="566"/>
    <x v="3"/>
    <n v="0.18853658536585366"/>
    <x v="571"/>
    <n v="41.783783783783782"/>
    <n v="37"/>
    <s v="US"/>
    <s v="USD"/>
    <x v="536"/>
    <x v="536"/>
    <n v="1299823200"/>
    <s v="Mar"/>
    <x v="6"/>
    <x v="538"/>
    <n v="1302066000"/>
    <x v="538"/>
    <x v="7"/>
    <s v="Apr"/>
    <b v="0"/>
    <b v="0"/>
    <x v="1"/>
    <x v="1"/>
    <x v="17"/>
  </r>
  <r>
    <n v="578"/>
    <s v="Martinez-Johnson"/>
    <s v="Sharable radical toolset"/>
    <n v="96500"/>
    <x v="567"/>
    <x v="0"/>
    <n v="0.1675440414507772"/>
    <x v="572"/>
    <n v="65.991836734693877"/>
    <n v="245"/>
    <s v="US"/>
    <s v="USD"/>
    <x v="537"/>
    <x v="537"/>
    <n v="1322719200"/>
    <s v="Dec"/>
    <x v="7"/>
    <x v="539"/>
    <n v="1322978400"/>
    <x v="539"/>
    <x v="0"/>
    <s v="Dec"/>
    <b v="0"/>
    <b v="0"/>
    <x v="4"/>
    <x v="4"/>
    <x v="22"/>
  </r>
  <r>
    <n v="579"/>
    <s v="Franklin Inc"/>
    <s v="Focused multimedia knowledgebase"/>
    <n v="6200"/>
    <x v="568"/>
    <x v="1"/>
    <n v="1.0111290322580646"/>
    <x v="573"/>
    <n v="72.05747126436782"/>
    <n v="87"/>
    <s v="US"/>
    <s v="USD"/>
    <x v="538"/>
    <x v="538"/>
    <n v="1312693200"/>
    <s v="Aug"/>
    <x v="1"/>
    <x v="540"/>
    <n v="1313730000"/>
    <x v="540"/>
    <x v="1"/>
    <s v="Aug"/>
    <b v="0"/>
    <b v="0"/>
    <x v="1"/>
    <x v="1"/>
    <x v="17"/>
  </r>
  <r>
    <n v="580"/>
    <s v="Perez PLC"/>
    <s v="Seamless 6thgeneration extranet"/>
    <n v="43800"/>
    <x v="569"/>
    <x v="1"/>
    <n v="3.4150228310502282"/>
    <x v="574"/>
    <n v="48.003209242618745"/>
    <n v="3116"/>
    <s v="US"/>
    <s v="USD"/>
    <x v="539"/>
    <x v="539"/>
    <n v="1393394400"/>
    <s v="Feb"/>
    <x v="10"/>
    <x v="541"/>
    <n v="1394085600"/>
    <x v="541"/>
    <x v="9"/>
    <s v="Mar"/>
    <b v="0"/>
    <b v="0"/>
    <x v="3"/>
    <x v="3"/>
    <x v="3"/>
  </r>
  <r>
    <n v="581"/>
    <s v="Sanchez, Cross and Savage"/>
    <s v="Sharable mobile knowledgebase"/>
    <n v="6000"/>
    <x v="570"/>
    <x v="0"/>
    <n v="0.64016666666666666"/>
    <x v="575"/>
    <n v="54.098591549295776"/>
    <n v="71"/>
    <s v="US"/>
    <s v="USD"/>
    <x v="540"/>
    <x v="540"/>
    <n v="1304053200"/>
    <s v="Apr"/>
    <x v="9"/>
    <x v="542"/>
    <n v="1305349200"/>
    <x v="542"/>
    <x v="11"/>
    <s v="May"/>
    <b v="0"/>
    <b v="0"/>
    <x v="2"/>
    <x v="2"/>
    <x v="2"/>
  </r>
  <r>
    <n v="582"/>
    <s v="Pineda Ltd"/>
    <s v="Cross-group global system engine"/>
    <n v="8700"/>
    <x v="571"/>
    <x v="0"/>
    <n v="0.5208045977011494"/>
    <x v="576"/>
    <n v="107.88095238095238"/>
    <n v="42"/>
    <s v="US"/>
    <s v="USD"/>
    <x v="505"/>
    <x v="505"/>
    <n v="1433912400"/>
    <s v="Jun"/>
    <x v="5"/>
    <x v="543"/>
    <n v="1434344400"/>
    <x v="543"/>
    <x v="6"/>
    <s v="Jun"/>
    <b v="0"/>
    <b v="1"/>
    <x v="6"/>
    <x v="6"/>
    <x v="11"/>
  </r>
  <r>
    <n v="583"/>
    <s v="Powell and Sons"/>
    <s v="Centralized clear-thinking conglomeration"/>
    <n v="18900"/>
    <x v="572"/>
    <x v="1"/>
    <n v="3.2240211640211642"/>
    <x v="577"/>
    <n v="67.034103410341032"/>
    <n v="909"/>
    <s v="US"/>
    <s v="USD"/>
    <x v="541"/>
    <x v="541"/>
    <n v="1329717600"/>
    <s v="Feb"/>
    <x v="10"/>
    <x v="544"/>
    <n v="1331186400"/>
    <x v="544"/>
    <x v="9"/>
    <s v="Mar"/>
    <b v="0"/>
    <b v="0"/>
    <x v="4"/>
    <x v="4"/>
    <x v="4"/>
  </r>
  <r>
    <n v="584"/>
    <s v="Nunez-Richards"/>
    <s v="De-engineered cohesive system engine"/>
    <n v="86400"/>
    <x v="573"/>
    <x v="1"/>
    <n v="1.1950810185185186"/>
    <x v="578"/>
    <n v="64.01425914445133"/>
    <n v="1613"/>
    <s v="US"/>
    <s v="USD"/>
    <x v="542"/>
    <x v="542"/>
    <n v="1335330000"/>
    <s v="Apr"/>
    <x v="9"/>
    <x v="545"/>
    <n v="1336539600"/>
    <x v="545"/>
    <x v="11"/>
    <s v="May"/>
    <b v="0"/>
    <b v="0"/>
    <x v="2"/>
    <x v="2"/>
    <x v="2"/>
  </r>
  <r>
    <n v="585"/>
    <s v="Pugh LLC"/>
    <s v="Reactive analyzing function"/>
    <n v="8900"/>
    <x v="574"/>
    <x v="1"/>
    <n v="1.4679775280898877"/>
    <x v="579"/>
    <n v="96.066176470588232"/>
    <n v="136"/>
    <s v="US"/>
    <s v="USD"/>
    <x v="543"/>
    <x v="543"/>
    <n v="1268888400"/>
    <s v="Mar"/>
    <x v="6"/>
    <x v="546"/>
    <n v="1269752400"/>
    <x v="546"/>
    <x v="9"/>
    <s v="Mar"/>
    <b v="0"/>
    <b v="0"/>
    <x v="5"/>
    <x v="5"/>
    <x v="18"/>
  </r>
  <r>
    <n v="586"/>
    <s v="Rowe-Wong"/>
    <s v="Robust hybrid budgetary management"/>
    <n v="700"/>
    <x v="575"/>
    <x v="1"/>
    <n v="9.5057142857142853"/>
    <x v="580"/>
    <n v="51.184615384615384"/>
    <n v="130"/>
    <s v="US"/>
    <s v="USD"/>
    <x v="544"/>
    <x v="544"/>
    <n v="1289973600"/>
    <s v="Nov"/>
    <x v="0"/>
    <x v="547"/>
    <n v="1291615200"/>
    <x v="547"/>
    <x v="0"/>
    <s v="Dec"/>
    <b v="0"/>
    <b v="0"/>
    <x v="1"/>
    <x v="1"/>
    <x v="1"/>
  </r>
  <r>
    <n v="587"/>
    <s v="Williams-Santos"/>
    <s v="Open-source analyzing monitoring"/>
    <n v="9400"/>
    <x v="576"/>
    <x v="0"/>
    <n v="0.72893617021276591"/>
    <x v="581"/>
    <n v="43.92307692307692"/>
    <n v="156"/>
    <s v="CA"/>
    <s v="CAD"/>
    <x v="35"/>
    <x v="35"/>
    <n v="1547877600"/>
    <s v="Jan"/>
    <x v="2"/>
    <x v="548"/>
    <n v="1552366800"/>
    <x v="548"/>
    <x v="9"/>
    <s v="Mar"/>
    <b v="0"/>
    <b v="1"/>
    <x v="0"/>
    <x v="0"/>
    <x v="0"/>
  </r>
  <r>
    <n v="588"/>
    <s v="Weber Inc"/>
    <s v="Up-sized discrete firmware"/>
    <n v="157600"/>
    <x v="577"/>
    <x v="0"/>
    <n v="0.7900824873096447"/>
    <x v="582"/>
    <n v="91.021198830409361"/>
    <n v="1368"/>
    <s v="GB"/>
    <s v="GBP"/>
    <x v="152"/>
    <x v="152"/>
    <n v="1269493200"/>
    <s v="Mar"/>
    <x v="6"/>
    <x v="298"/>
    <n v="1272171600"/>
    <x v="298"/>
    <x v="7"/>
    <s v="Apr"/>
    <b v="0"/>
    <b v="0"/>
    <x v="3"/>
    <x v="3"/>
    <x v="3"/>
  </r>
  <r>
    <n v="589"/>
    <s v="Avery, Brown and Parker"/>
    <s v="Exclusive intangible extranet"/>
    <n v="7900"/>
    <x v="578"/>
    <x v="0"/>
    <n v="0.64721518987341775"/>
    <x v="583"/>
    <n v="50.127450980392155"/>
    <n v="102"/>
    <s v="US"/>
    <s v="USD"/>
    <x v="545"/>
    <x v="545"/>
    <n v="1436072400"/>
    <s v="Jul"/>
    <x v="8"/>
    <x v="549"/>
    <n v="1436677200"/>
    <x v="549"/>
    <x v="10"/>
    <s v="Jul"/>
    <b v="0"/>
    <b v="0"/>
    <x v="4"/>
    <x v="4"/>
    <x v="4"/>
  </r>
  <r>
    <n v="590"/>
    <s v="Cox Group"/>
    <s v="Synergized analyzing process improvement"/>
    <n v="7100"/>
    <x v="579"/>
    <x v="0"/>
    <n v="0.82028169014084507"/>
    <x v="584"/>
    <n v="67.720930232558146"/>
    <n v="86"/>
    <s v="AU"/>
    <s v="AUD"/>
    <x v="546"/>
    <x v="546"/>
    <n v="1419141600"/>
    <s v="Dec"/>
    <x v="7"/>
    <x v="550"/>
    <n v="1420092000"/>
    <x v="550"/>
    <x v="4"/>
    <s v="Jan"/>
    <b v="0"/>
    <b v="0"/>
    <x v="5"/>
    <x v="5"/>
    <x v="15"/>
  </r>
  <r>
    <n v="591"/>
    <s v="Jensen LLC"/>
    <s v="Realigned dedicated system engine"/>
    <n v="600"/>
    <x v="580"/>
    <x v="1"/>
    <n v="10.376666666666667"/>
    <x v="585"/>
    <n v="61.03921568627451"/>
    <n v="102"/>
    <s v="US"/>
    <s v="USD"/>
    <x v="547"/>
    <x v="547"/>
    <n v="1279083600"/>
    <s v="Jul"/>
    <x v="8"/>
    <x v="551"/>
    <n v="1279947600"/>
    <x v="551"/>
    <x v="10"/>
    <s v="Jul"/>
    <b v="0"/>
    <b v="0"/>
    <x v="6"/>
    <x v="6"/>
    <x v="11"/>
  </r>
  <r>
    <n v="592"/>
    <s v="Brown Inc"/>
    <s v="Object-based bandwidth-monitored concept"/>
    <n v="156800"/>
    <x v="581"/>
    <x v="0"/>
    <n v="0.12910076530612244"/>
    <x v="586"/>
    <n v="80.011857707509876"/>
    <n v="253"/>
    <s v="US"/>
    <s v="USD"/>
    <x v="548"/>
    <x v="548"/>
    <n v="1401426000"/>
    <s v="May"/>
    <x v="11"/>
    <x v="552"/>
    <n v="1402203600"/>
    <x v="552"/>
    <x v="6"/>
    <s v="Jun"/>
    <b v="0"/>
    <b v="0"/>
    <x v="3"/>
    <x v="3"/>
    <x v="3"/>
  </r>
  <r>
    <n v="593"/>
    <s v="Hale-Hayes"/>
    <s v="Ameliorated client-driven open system"/>
    <n v="121600"/>
    <x v="582"/>
    <x v="1"/>
    <n v="1.5484210526315789"/>
    <x v="587"/>
    <n v="47.001497753369947"/>
    <n v="4006"/>
    <s v="US"/>
    <s v="USD"/>
    <x v="549"/>
    <x v="549"/>
    <n v="1395810000"/>
    <s v="Mar"/>
    <x v="6"/>
    <x v="238"/>
    <n v="1396933200"/>
    <x v="238"/>
    <x v="7"/>
    <s v="Apr"/>
    <b v="0"/>
    <b v="0"/>
    <x v="4"/>
    <x v="4"/>
    <x v="10"/>
  </r>
  <r>
    <n v="594"/>
    <s v="Mcbride PLC"/>
    <s v="Upgradable leadingedge Local Area Network"/>
    <n v="157300"/>
    <x v="583"/>
    <x v="0"/>
    <n v="7.0991735537190084E-2"/>
    <x v="588"/>
    <n v="71.127388535031841"/>
    <n v="157"/>
    <s v="US"/>
    <s v="USD"/>
    <x v="550"/>
    <x v="550"/>
    <n v="1467003600"/>
    <s v="Jun"/>
    <x v="5"/>
    <x v="553"/>
    <n v="1467262800"/>
    <x v="553"/>
    <x v="6"/>
    <s v="Jun"/>
    <b v="0"/>
    <b v="1"/>
    <x v="3"/>
    <x v="3"/>
    <x v="3"/>
  </r>
  <r>
    <n v="595"/>
    <s v="Harris-Jennings"/>
    <s v="Customizable intermediate data-warehouse"/>
    <n v="70300"/>
    <x v="584"/>
    <x v="1"/>
    <n v="2.0852773826458035"/>
    <x v="589"/>
    <n v="89.99079189686924"/>
    <n v="1629"/>
    <s v="US"/>
    <s v="USD"/>
    <x v="551"/>
    <x v="551"/>
    <n v="1268715600"/>
    <s v="Mar"/>
    <x v="6"/>
    <x v="554"/>
    <n v="1270530000"/>
    <x v="554"/>
    <x v="7"/>
    <s v="Apr"/>
    <b v="0"/>
    <b v="1"/>
    <x v="3"/>
    <x v="3"/>
    <x v="3"/>
  </r>
  <r>
    <n v="596"/>
    <s v="Becker-Scott"/>
    <s v="Managed optimizing archive"/>
    <n v="7900"/>
    <x v="585"/>
    <x v="0"/>
    <n v="0.99683544303797467"/>
    <x v="590"/>
    <n v="43.032786885245905"/>
    <n v="183"/>
    <s v="US"/>
    <s v="USD"/>
    <x v="552"/>
    <x v="552"/>
    <n v="1457157600"/>
    <s v="Mar"/>
    <x v="6"/>
    <x v="496"/>
    <n v="1457762400"/>
    <x v="496"/>
    <x v="9"/>
    <s v="Mar"/>
    <b v="0"/>
    <b v="1"/>
    <x v="4"/>
    <x v="4"/>
    <x v="6"/>
  </r>
  <r>
    <n v="597"/>
    <s v="Todd, Freeman and Henry"/>
    <s v="Diverse systematic projection"/>
    <n v="73800"/>
    <x v="586"/>
    <x v="1"/>
    <n v="2.0159756097560977"/>
    <x v="591"/>
    <n v="67.997714808043881"/>
    <n v="2188"/>
    <s v="US"/>
    <s v="USD"/>
    <x v="462"/>
    <x v="462"/>
    <n v="1573970400"/>
    <s v="Nov"/>
    <x v="0"/>
    <x v="555"/>
    <n v="1575525600"/>
    <x v="555"/>
    <x v="0"/>
    <s v="Dec"/>
    <b v="0"/>
    <b v="0"/>
    <x v="3"/>
    <x v="3"/>
    <x v="3"/>
  </r>
  <r>
    <n v="598"/>
    <s v="Martinez, Garza and Young"/>
    <s v="Up-sized web-enabled info-mediaries"/>
    <n v="108500"/>
    <x v="587"/>
    <x v="1"/>
    <n v="1.6209032258064515"/>
    <x v="592"/>
    <n v="73.004566210045667"/>
    <n v="2409"/>
    <s v="IT"/>
    <s v="EUR"/>
    <x v="553"/>
    <x v="553"/>
    <n v="1276578000"/>
    <s v="Jun"/>
    <x v="5"/>
    <x v="556"/>
    <n v="1279083600"/>
    <x v="556"/>
    <x v="10"/>
    <s v="Jul"/>
    <b v="0"/>
    <b v="0"/>
    <x v="1"/>
    <x v="1"/>
    <x v="1"/>
  </r>
  <r>
    <n v="599"/>
    <s v="Smith-Ramos"/>
    <s v="Persevering optimizing Graphical User Interface"/>
    <n v="140300"/>
    <x v="588"/>
    <x v="0"/>
    <n v="3.6436208125445471E-2"/>
    <x v="593"/>
    <n v="62.341463414634148"/>
    <n v="82"/>
    <s v="DK"/>
    <s v="DKK"/>
    <x v="554"/>
    <x v="554"/>
    <n v="1423720800"/>
    <s v="Feb"/>
    <x v="10"/>
    <x v="557"/>
    <n v="1424412000"/>
    <x v="557"/>
    <x v="8"/>
    <s v="Feb"/>
    <b v="0"/>
    <b v="0"/>
    <x v="4"/>
    <x v="4"/>
    <x v="4"/>
  </r>
  <r>
    <n v="600"/>
    <s v="Brown-George"/>
    <s v="Cross-platform tertiary array"/>
    <n v="100"/>
    <x v="297"/>
    <x v="0"/>
    <n v="0.05"/>
    <x v="298"/>
    <n v="5"/>
    <n v="1"/>
    <s v="GB"/>
    <s v="GBP"/>
    <x v="555"/>
    <x v="555"/>
    <n v="1375160400"/>
    <s v="Jul"/>
    <x v="8"/>
    <x v="558"/>
    <n v="1376197200"/>
    <x v="558"/>
    <x v="1"/>
    <s v="Aug"/>
    <b v="0"/>
    <b v="0"/>
    <x v="0"/>
    <x v="0"/>
    <x v="0"/>
  </r>
  <r>
    <n v="601"/>
    <s v="Waters and Sons"/>
    <s v="Inverse neutral structure"/>
    <n v="6300"/>
    <x v="589"/>
    <x v="1"/>
    <n v="2.0663492063492064"/>
    <x v="594"/>
    <n v="67.103092783505161"/>
    <n v="194"/>
    <s v="US"/>
    <s v="USD"/>
    <x v="548"/>
    <x v="548"/>
    <n v="1401426000"/>
    <s v="May"/>
    <x v="11"/>
    <x v="559"/>
    <n v="1402894800"/>
    <x v="559"/>
    <x v="6"/>
    <s v="Jun"/>
    <b v="1"/>
    <b v="0"/>
    <x v="2"/>
    <x v="2"/>
    <x v="8"/>
  </r>
  <r>
    <n v="602"/>
    <s v="Brown Ltd"/>
    <s v="Quality-focused system-worthy support"/>
    <n v="71100"/>
    <x v="590"/>
    <x v="1"/>
    <n v="1.2823628691983122"/>
    <x v="595"/>
    <n v="79.978947368421046"/>
    <n v="1140"/>
    <s v="US"/>
    <s v="USD"/>
    <x v="62"/>
    <x v="62"/>
    <n v="1433480400"/>
    <s v="Jun"/>
    <x v="5"/>
    <x v="560"/>
    <n v="1434430800"/>
    <x v="560"/>
    <x v="6"/>
    <s v="Jun"/>
    <b v="0"/>
    <b v="0"/>
    <x v="3"/>
    <x v="3"/>
    <x v="3"/>
  </r>
  <r>
    <n v="603"/>
    <s v="Christian, Yates and Greer"/>
    <s v="Vision-oriented 5thgeneration array"/>
    <n v="5300"/>
    <x v="591"/>
    <x v="1"/>
    <n v="1.1966037735849056"/>
    <x v="596"/>
    <n v="62.176470588235297"/>
    <n v="102"/>
    <s v="US"/>
    <s v="USD"/>
    <x v="556"/>
    <x v="556"/>
    <n v="1555563600"/>
    <s v="Apr"/>
    <x v="9"/>
    <x v="561"/>
    <n v="1557896400"/>
    <x v="561"/>
    <x v="11"/>
    <s v="May"/>
    <b v="0"/>
    <b v="0"/>
    <x v="3"/>
    <x v="3"/>
    <x v="3"/>
  </r>
  <r>
    <n v="604"/>
    <s v="Cole, Hernandez and Rodriguez"/>
    <s v="Cross-platform logistical circuit"/>
    <n v="88700"/>
    <x v="592"/>
    <x v="1"/>
    <n v="1.7073055242390078"/>
    <x v="597"/>
    <n v="53.005950297514879"/>
    <n v="2857"/>
    <s v="US"/>
    <s v="USD"/>
    <x v="557"/>
    <x v="557"/>
    <n v="1295676000"/>
    <s v="Jan"/>
    <x v="2"/>
    <x v="562"/>
    <n v="1297490400"/>
    <x v="562"/>
    <x v="8"/>
    <s v="Feb"/>
    <b v="0"/>
    <b v="0"/>
    <x v="3"/>
    <x v="3"/>
    <x v="3"/>
  </r>
  <r>
    <n v="605"/>
    <s v="Ortiz, Valenzuela and Collins"/>
    <s v="Profound solution-oriented matrix"/>
    <n v="3300"/>
    <x v="593"/>
    <x v="1"/>
    <n v="1.8721212121212121"/>
    <x v="598"/>
    <n v="57.738317757009348"/>
    <n v="107"/>
    <s v="US"/>
    <s v="USD"/>
    <x v="27"/>
    <x v="27"/>
    <n v="1443848400"/>
    <s v="Oct"/>
    <x v="4"/>
    <x v="563"/>
    <n v="1447394400"/>
    <x v="563"/>
    <x v="2"/>
    <s v="Nov"/>
    <b v="0"/>
    <b v="0"/>
    <x v="5"/>
    <x v="5"/>
    <x v="9"/>
  </r>
  <r>
    <n v="606"/>
    <s v="Valencia PLC"/>
    <s v="Extended asynchronous initiative"/>
    <n v="3400"/>
    <x v="594"/>
    <x v="1"/>
    <n v="1.8838235294117647"/>
    <x v="599"/>
    <n v="40.03125"/>
    <n v="160"/>
    <s v="GB"/>
    <s v="GBP"/>
    <x v="558"/>
    <x v="558"/>
    <n v="1457330400"/>
    <s v="Mar"/>
    <x v="6"/>
    <x v="529"/>
    <n v="1458277200"/>
    <x v="529"/>
    <x v="9"/>
    <s v="Mar"/>
    <b v="0"/>
    <b v="0"/>
    <x v="1"/>
    <x v="1"/>
    <x v="1"/>
  </r>
  <r>
    <n v="607"/>
    <s v="Gordon, Mendez and Johnson"/>
    <s v="Fundamental needs-based frame"/>
    <n v="137600"/>
    <x v="595"/>
    <x v="1"/>
    <n v="1.3129869186046512"/>
    <x v="600"/>
    <n v="81.016591928251117"/>
    <n v="2230"/>
    <s v="US"/>
    <s v="USD"/>
    <x v="559"/>
    <x v="559"/>
    <n v="1395550800"/>
    <s v="Mar"/>
    <x v="6"/>
    <x v="564"/>
    <n v="1395723600"/>
    <x v="564"/>
    <x v="9"/>
    <s v="Mar"/>
    <b v="0"/>
    <b v="0"/>
    <x v="0"/>
    <x v="0"/>
    <x v="0"/>
  </r>
  <r>
    <n v="608"/>
    <s v="Johnson Group"/>
    <s v="Compatible full-range leverage"/>
    <n v="3900"/>
    <x v="416"/>
    <x v="1"/>
    <n v="2.8397435897435899"/>
    <x v="601"/>
    <n v="35.047468354430379"/>
    <n v="316"/>
    <s v="US"/>
    <s v="USD"/>
    <x v="426"/>
    <x v="426"/>
    <n v="1551852000"/>
    <s v="Mar"/>
    <x v="6"/>
    <x v="565"/>
    <n v="1552197600"/>
    <x v="565"/>
    <x v="9"/>
    <s v="Mar"/>
    <b v="0"/>
    <b v="1"/>
    <x v="1"/>
    <x v="1"/>
    <x v="17"/>
  </r>
  <r>
    <n v="609"/>
    <s v="Rose-Fuller"/>
    <s v="Upgradable holistic system engine"/>
    <n v="10000"/>
    <x v="596"/>
    <x v="1"/>
    <n v="1.2041999999999999"/>
    <x v="602"/>
    <n v="102.92307692307692"/>
    <n v="117"/>
    <s v="US"/>
    <s v="USD"/>
    <x v="560"/>
    <x v="560"/>
    <n v="1547618400"/>
    <s v="Jan"/>
    <x v="2"/>
    <x v="566"/>
    <n v="1549087200"/>
    <x v="566"/>
    <x v="8"/>
    <s v="Feb"/>
    <b v="0"/>
    <b v="0"/>
    <x v="4"/>
    <x v="4"/>
    <x v="22"/>
  </r>
  <r>
    <n v="610"/>
    <s v="Hughes, Mendez and Patterson"/>
    <s v="Stand-alone multi-state data-warehouse"/>
    <n v="42800"/>
    <x v="597"/>
    <x v="1"/>
    <n v="4.1905607476635511"/>
    <x v="603"/>
    <n v="27.998126756166094"/>
    <n v="6406"/>
    <s v="US"/>
    <s v="USD"/>
    <x v="561"/>
    <x v="561"/>
    <n v="1355637600"/>
    <s v="Dec"/>
    <x v="7"/>
    <x v="567"/>
    <n v="1356847200"/>
    <x v="567"/>
    <x v="0"/>
    <s v="Dec"/>
    <b v="0"/>
    <b v="0"/>
    <x v="3"/>
    <x v="3"/>
    <x v="3"/>
  </r>
  <r>
    <n v="611"/>
    <s v="Brady, Cortez and Rodriguez"/>
    <s v="Multi-lateral maximized core"/>
    <n v="8200"/>
    <x v="598"/>
    <x v="3"/>
    <n v="0.13853658536585367"/>
    <x v="604"/>
    <n v="75.733333333333334"/>
    <n v="15"/>
    <s v="US"/>
    <s v="USD"/>
    <x v="562"/>
    <x v="562"/>
    <n v="1374728400"/>
    <s v="Jul"/>
    <x v="8"/>
    <x v="568"/>
    <n v="1375765200"/>
    <x v="568"/>
    <x v="1"/>
    <s v="Aug"/>
    <b v="0"/>
    <b v="0"/>
    <x v="3"/>
    <x v="3"/>
    <x v="3"/>
  </r>
  <r>
    <n v="612"/>
    <s v="Wang, Nguyen and Horton"/>
    <s v="Innovative holistic hub"/>
    <n v="6200"/>
    <x v="599"/>
    <x v="1"/>
    <n v="1.3943548387096774"/>
    <x v="605"/>
    <n v="45.026041666666664"/>
    <n v="192"/>
    <s v="US"/>
    <s v="USD"/>
    <x v="563"/>
    <x v="563"/>
    <n v="1287810000"/>
    <s v="Oct"/>
    <x v="4"/>
    <x v="569"/>
    <n v="1289800800"/>
    <x v="569"/>
    <x v="2"/>
    <s v="Nov"/>
    <b v="0"/>
    <b v="0"/>
    <x v="1"/>
    <x v="1"/>
    <x v="5"/>
  </r>
  <r>
    <n v="613"/>
    <s v="Santos, Williams and Brown"/>
    <s v="Reverse-engineered 24/7 methodology"/>
    <n v="1100"/>
    <x v="600"/>
    <x v="1"/>
    <n v="1.74"/>
    <x v="606"/>
    <n v="73.615384615384613"/>
    <n v="26"/>
    <s v="CA"/>
    <s v="CAD"/>
    <x v="564"/>
    <x v="564"/>
    <n v="1503723600"/>
    <s v="Aug"/>
    <x v="1"/>
    <x v="570"/>
    <n v="1504501200"/>
    <x v="570"/>
    <x v="3"/>
    <s v="Sep"/>
    <b v="0"/>
    <b v="0"/>
    <x v="3"/>
    <x v="3"/>
    <x v="3"/>
  </r>
  <r>
    <n v="614"/>
    <s v="Barnett and Sons"/>
    <s v="Business-focused dynamic info-mediaries"/>
    <n v="26500"/>
    <x v="601"/>
    <x v="1"/>
    <n v="1.5549056603773586"/>
    <x v="607"/>
    <n v="56.991701244813278"/>
    <n v="723"/>
    <s v="US"/>
    <s v="USD"/>
    <x v="565"/>
    <x v="565"/>
    <n v="1484114400"/>
    <s v="Jan"/>
    <x v="2"/>
    <x v="571"/>
    <n v="1485669600"/>
    <x v="571"/>
    <x v="4"/>
    <s v="Jan"/>
    <b v="0"/>
    <b v="0"/>
    <x v="3"/>
    <x v="3"/>
    <x v="3"/>
  </r>
  <r>
    <n v="615"/>
    <s v="Petersen-Rodriguez"/>
    <s v="Digitized clear-thinking installation"/>
    <n v="8500"/>
    <x v="602"/>
    <x v="1"/>
    <n v="1.7044705882352942"/>
    <x v="608"/>
    <n v="85.223529411764702"/>
    <n v="170"/>
    <s v="IT"/>
    <s v="EUR"/>
    <x v="566"/>
    <x v="566"/>
    <n v="1461906000"/>
    <s v="Apr"/>
    <x v="9"/>
    <x v="572"/>
    <n v="1462770000"/>
    <x v="572"/>
    <x v="11"/>
    <s v="May"/>
    <b v="0"/>
    <b v="0"/>
    <x v="3"/>
    <x v="3"/>
    <x v="3"/>
  </r>
  <r>
    <n v="616"/>
    <s v="Burnett-Mora"/>
    <s v="Quality-focused 24/7 superstructure"/>
    <n v="6400"/>
    <x v="402"/>
    <x v="1"/>
    <n v="1.8951562500000001"/>
    <x v="609"/>
    <n v="50.962184873949582"/>
    <n v="238"/>
    <s v="GB"/>
    <s v="GBP"/>
    <x v="567"/>
    <x v="567"/>
    <n v="1379653200"/>
    <s v="Sep"/>
    <x v="3"/>
    <x v="573"/>
    <n v="1379739600"/>
    <x v="573"/>
    <x v="3"/>
    <s v="Sep"/>
    <b v="0"/>
    <b v="1"/>
    <x v="1"/>
    <x v="1"/>
    <x v="7"/>
  </r>
  <r>
    <n v="617"/>
    <s v="King LLC"/>
    <s v="Multi-channeled local intranet"/>
    <n v="1400"/>
    <x v="203"/>
    <x v="1"/>
    <n v="2.4971428571428573"/>
    <x v="610"/>
    <n v="63.563636363636363"/>
    <n v="55"/>
    <s v="US"/>
    <s v="USD"/>
    <x v="568"/>
    <x v="568"/>
    <n v="1401858000"/>
    <s v="Jun"/>
    <x v="5"/>
    <x v="471"/>
    <n v="1402722000"/>
    <x v="471"/>
    <x v="6"/>
    <s v="Jun"/>
    <b v="0"/>
    <b v="0"/>
    <x v="3"/>
    <x v="3"/>
    <x v="3"/>
  </r>
  <r>
    <n v="618"/>
    <s v="Miller Ltd"/>
    <s v="Open-architected mobile emulation"/>
    <n v="198600"/>
    <x v="603"/>
    <x v="0"/>
    <n v="0.48860523665659616"/>
    <x v="611"/>
    <n v="80.999165275459092"/>
    <n v="1198"/>
    <s v="US"/>
    <s v="USD"/>
    <x v="569"/>
    <x v="569"/>
    <n v="1367470800"/>
    <s v="May"/>
    <x v="11"/>
    <x v="574"/>
    <n v="1369285200"/>
    <x v="574"/>
    <x v="11"/>
    <s v="May"/>
    <b v="0"/>
    <b v="0"/>
    <x v="5"/>
    <x v="5"/>
    <x v="9"/>
  </r>
  <r>
    <n v="619"/>
    <s v="Case LLC"/>
    <s v="Ameliorated foreground methodology"/>
    <n v="195900"/>
    <x v="604"/>
    <x v="0"/>
    <n v="0.28461970393057684"/>
    <x v="612"/>
    <n v="86.044753086419746"/>
    <n v="648"/>
    <s v="US"/>
    <s v="USD"/>
    <x v="570"/>
    <x v="570"/>
    <n v="1304658000"/>
    <s v="May"/>
    <x v="11"/>
    <x v="575"/>
    <n v="1304744400"/>
    <x v="575"/>
    <x v="11"/>
    <s v="May"/>
    <b v="1"/>
    <b v="1"/>
    <x v="3"/>
    <x v="3"/>
    <x v="3"/>
  </r>
  <r>
    <n v="620"/>
    <s v="Swanson, Wilson and Baker"/>
    <s v="Synergized well-modulated project"/>
    <n v="4300"/>
    <x v="605"/>
    <x v="1"/>
    <n v="2.6802325581395348"/>
    <x v="613"/>
    <n v="90.0390625"/>
    <n v="128"/>
    <s v="AU"/>
    <s v="AUD"/>
    <x v="571"/>
    <x v="571"/>
    <n v="1467954000"/>
    <s v="Jul"/>
    <x v="8"/>
    <x v="576"/>
    <n v="1468299600"/>
    <x v="576"/>
    <x v="10"/>
    <s v="Jul"/>
    <b v="0"/>
    <b v="0"/>
    <x v="7"/>
    <x v="7"/>
    <x v="14"/>
  </r>
  <r>
    <n v="621"/>
    <s v="Dean, Fox and Phillips"/>
    <s v="Extended context-sensitive forecast"/>
    <n v="25600"/>
    <x v="606"/>
    <x v="1"/>
    <n v="6.1980078125000002"/>
    <x v="614"/>
    <n v="74.006063432835816"/>
    <n v="2144"/>
    <s v="US"/>
    <s v="USD"/>
    <x v="572"/>
    <x v="572"/>
    <n v="1473742800"/>
    <s v="Sep"/>
    <x v="3"/>
    <x v="577"/>
    <n v="1474174800"/>
    <x v="577"/>
    <x v="3"/>
    <s v="Sep"/>
    <b v="0"/>
    <b v="0"/>
    <x v="3"/>
    <x v="3"/>
    <x v="3"/>
  </r>
  <r>
    <n v="622"/>
    <s v="Smith-Smith"/>
    <s v="Total leadingedge neural-net"/>
    <n v="189000"/>
    <x v="607"/>
    <x v="0"/>
    <n v="3.1301587301587303E-2"/>
    <x v="615"/>
    <n v="92.4375"/>
    <n v="64"/>
    <s v="US"/>
    <s v="USD"/>
    <x v="573"/>
    <x v="573"/>
    <n v="1523768400"/>
    <s v="Apr"/>
    <x v="9"/>
    <x v="578"/>
    <n v="1526014800"/>
    <x v="578"/>
    <x v="11"/>
    <s v="May"/>
    <b v="0"/>
    <b v="0"/>
    <x v="1"/>
    <x v="1"/>
    <x v="7"/>
  </r>
  <r>
    <n v="623"/>
    <s v="Smith, Scott and Rodriguez"/>
    <s v="Organic actuating protocol"/>
    <n v="94300"/>
    <x v="608"/>
    <x v="1"/>
    <n v="1.5992152704135738"/>
    <x v="616"/>
    <n v="55.999257333828446"/>
    <n v="2693"/>
    <s v="GB"/>
    <s v="GBP"/>
    <x v="574"/>
    <x v="574"/>
    <n v="1437022800"/>
    <s v="Jul"/>
    <x v="8"/>
    <x v="477"/>
    <n v="1437454800"/>
    <x v="477"/>
    <x v="10"/>
    <s v="Jul"/>
    <b v="0"/>
    <b v="0"/>
    <x v="3"/>
    <x v="3"/>
    <x v="3"/>
  </r>
  <r>
    <n v="624"/>
    <s v="White, Robertson and Roberts"/>
    <s v="Down-sized national software"/>
    <n v="5100"/>
    <x v="609"/>
    <x v="1"/>
    <n v="2.793921568627451"/>
    <x v="617"/>
    <n v="32.983796296296298"/>
    <n v="432"/>
    <s v="US"/>
    <s v="USD"/>
    <x v="511"/>
    <x v="511"/>
    <n v="1422165600"/>
    <s v="Jan"/>
    <x v="2"/>
    <x v="579"/>
    <n v="1422684000"/>
    <x v="579"/>
    <x v="4"/>
    <s v="Jan"/>
    <b v="0"/>
    <b v="0"/>
    <x v="7"/>
    <x v="7"/>
    <x v="14"/>
  </r>
  <r>
    <n v="625"/>
    <s v="Martinez Inc"/>
    <s v="Organic upward-trending Graphical User Interface"/>
    <n v="7500"/>
    <x v="377"/>
    <x v="0"/>
    <n v="0.77373333333333338"/>
    <x v="618"/>
    <n v="93.596774193548384"/>
    <n v="62"/>
    <s v="US"/>
    <s v="USD"/>
    <x v="575"/>
    <x v="575"/>
    <n v="1580104800"/>
    <s v="Jan"/>
    <x v="2"/>
    <x v="580"/>
    <n v="1581314400"/>
    <x v="580"/>
    <x v="8"/>
    <s v="Feb"/>
    <b v="0"/>
    <b v="0"/>
    <x v="3"/>
    <x v="3"/>
    <x v="3"/>
  </r>
  <r>
    <n v="626"/>
    <s v="Tucker, Mccoy and Marquez"/>
    <s v="Synergistic tertiary budgetary management"/>
    <n v="6400"/>
    <x v="610"/>
    <x v="1"/>
    <n v="2.0632812500000002"/>
    <x v="619"/>
    <n v="69.867724867724874"/>
    <n v="189"/>
    <s v="US"/>
    <s v="USD"/>
    <x v="576"/>
    <x v="576"/>
    <n v="1285650000"/>
    <s v="Sep"/>
    <x v="3"/>
    <x v="581"/>
    <n v="1286427600"/>
    <x v="581"/>
    <x v="5"/>
    <s v="Oct"/>
    <b v="0"/>
    <b v="1"/>
    <x v="3"/>
    <x v="3"/>
    <x v="3"/>
  </r>
  <r>
    <n v="627"/>
    <s v="Martin, Lee and Armstrong"/>
    <s v="Open-architected incremental ability"/>
    <n v="1600"/>
    <x v="611"/>
    <x v="1"/>
    <n v="6.9424999999999999"/>
    <x v="620"/>
    <n v="72.129870129870127"/>
    <n v="154"/>
    <s v="GB"/>
    <s v="GBP"/>
    <x v="577"/>
    <x v="577"/>
    <n v="1276664400"/>
    <s v="Jun"/>
    <x v="5"/>
    <x v="582"/>
    <n v="1278738000"/>
    <x v="582"/>
    <x v="10"/>
    <s v="Jul"/>
    <b v="1"/>
    <b v="0"/>
    <x v="0"/>
    <x v="0"/>
    <x v="0"/>
  </r>
  <r>
    <n v="628"/>
    <s v="Dunn, Moreno and Green"/>
    <s v="Intuitive object-oriented task-force"/>
    <n v="1900"/>
    <x v="612"/>
    <x v="1"/>
    <n v="1.5178947368421052"/>
    <x v="621"/>
    <n v="30.041666666666668"/>
    <n v="96"/>
    <s v="US"/>
    <s v="USD"/>
    <x v="578"/>
    <x v="578"/>
    <n v="1286168400"/>
    <s v="Oct"/>
    <x v="4"/>
    <x v="581"/>
    <n v="1286427600"/>
    <x v="581"/>
    <x v="5"/>
    <s v="Oct"/>
    <b v="0"/>
    <b v="0"/>
    <x v="1"/>
    <x v="1"/>
    <x v="7"/>
  </r>
  <r>
    <n v="629"/>
    <s v="Jackson, Martinez and Ray"/>
    <s v="Multi-tiered executive toolset"/>
    <n v="85900"/>
    <x v="613"/>
    <x v="0"/>
    <n v="0.64582072176949945"/>
    <x v="622"/>
    <n v="73.968000000000004"/>
    <n v="750"/>
    <s v="US"/>
    <s v="USD"/>
    <x v="579"/>
    <x v="579"/>
    <n v="1467781200"/>
    <s v="Jul"/>
    <x v="8"/>
    <x v="583"/>
    <n v="1467954000"/>
    <x v="583"/>
    <x v="10"/>
    <s v="Jul"/>
    <b v="0"/>
    <b v="1"/>
    <x v="3"/>
    <x v="3"/>
    <x v="3"/>
  </r>
  <r>
    <n v="630"/>
    <s v="Patterson-Johnson"/>
    <s v="Grass-roots directional workforce"/>
    <n v="9500"/>
    <x v="614"/>
    <x v="3"/>
    <n v="0.62873684210526315"/>
    <x v="623"/>
    <n v="68.65517241379311"/>
    <n v="87"/>
    <s v="US"/>
    <s v="USD"/>
    <x v="580"/>
    <x v="580"/>
    <n v="1556686800"/>
    <s v="May"/>
    <x v="11"/>
    <x v="584"/>
    <n v="1557637200"/>
    <x v="584"/>
    <x v="11"/>
    <s v="May"/>
    <b v="0"/>
    <b v="1"/>
    <x v="3"/>
    <x v="3"/>
    <x v="3"/>
  </r>
  <r>
    <n v="631"/>
    <s v="Carlson-Hernandez"/>
    <s v="Quality-focused real-time solution"/>
    <n v="59200"/>
    <x v="615"/>
    <x v="1"/>
    <n v="3.1039864864864866"/>
    <x v="624"/>
    <n v="59.992164544564154"/>
    <n v="3063"/>
    <s v="US"/>
    <s v="USD"/>
    <x v="581"/>
    <x v="581"/>
    <n v="1553576400"/>
    <s v="Mar"/>
    <x v="6"/>
    <x v="585"/>
    <n v="1553922000"/>
    <x v="585"/>
    <x v="9"/>
    <s v="Mar"/>
    <b v="0"/>
    <b v="0"/>
    <x v="3"/>
    <x v="3"/>
    <x v="3"/>
  </r>
  <r>
    <n v="632"/>
    <s v="Parker PLC"/>
    <s v="Reduced interactive matrix"/>
    <n v="72100"/>
    <x v="616"/>
    <x v="2"/>
    <n v="0.42859916782246882"/>
    <x v="625"/>
    <n v="111.15827338129496"/>
    <n v="278"/>
    <s v="US"/>
    <s v="USD"/>
    <x v="582"/>
    <x v="582"/>
    <n v="1414904400"/>
    <s v="Nov"/>
    <x v="0"/>
    <x v="586"/>
    <n v="1416463200"/>
    <x v="586"/>
    <x v="2"/>
    <s v="Nov"/>
    <b v="0"/>
    <b v="0"/>
    <x v="3"/>
    <x v="3"/>
    <x v="3"/>
  </r>
  <r>
    <n v="633"/>
    <s v="Yu and Sons"/>
    <s v="Adaptive context-sensitive architecture"/>
    <n v="6700"/>
    <x v="617"/>
    <x v="0"/>
    <n v="0.83119402985074631"/>
    <x v="626"/>
    <n v="53.038095238095238"/>
    <n v="105"/>
    <s v="US"/>
    <s v="USD"/>
    <x v="336"/>
    <x v="336"/>
    <n v="1446876000"/>
    <s v="Nov"/>
    <x v="0"/>
    <x v="587"/>
    <n v="1447221600"/>
    <x v="587"/>
    <x v="2"/>
    <s v="Nov"/>
    <b v="0"/>
    <b v="0"/>
    <x v="4"/>
    <x v="4"/>
    <x v="10"/>
  </r>
  <r>
    <n v="634"/>
    <s v="Taylor, Johnson and Hernandez"/>
    <s v="Polarized incremental portal"/>
    <n v="118200"/>
    <x v="618"/>
    <x v="3"/>
    <n v="0.78531302876480547"/>
    <x v="627"/>
    <n v="55.985524728588658"/>
    <n v="1658"/>
    <s v="US"/>
    <s v="USD"/>
    <x v="583"/>
    <x v="583"/>
    <n v="1490418000"/>
    <s v="Mar"/>
    <x v="6"/>
    <x v="588"/>
    <n v="1491627600"/>
    <x v="588"/>
    <x v="7"/>
    <s v="Apr"/>
    <b v="0"/>
    <b v="0"/>
    <x v="4"/>
    <x v="4"/>
    <x v="19"/>
  </r>
  <r>
    <n v="635"/>
    <s v="Mack Ltd"/>
    <s v="Reactive regional access"/>
    <n v="139000"/>
    <x v="619"/>
    <x v="1"/>
    <n v="1.1409352517985611"/>
    <x v="628"/>
    <n v="69.986760812003524"/>
    <n v="2266"/>
    <s v="US"/>
    <s v="USD"/>
    <x v="584"/>
    <x v="584"/>
    <n v="1360389600"/>
    <s v="Feb"/>
    <x v="10"/>
    <x v="589"/>
    <n v="1363150800"/>
    <x v="589"/>
    <x v="9"/>
    <s v="Mar"/>
    <b v="0"/>
    <b v="0"/>
    <x v="4"/>
    <x v="4"/>
    <x v="19"/>
  </r>
  <r>
    <n v="636"/>
    <s v="Lamb-Sanders"/>
    <s v="Stand-alone reciprocal frame"/>
    <n v="197700"/>
    <x v="620"/>
    <x v="0"/>
    <n v="0.64537683358624176"/>
    <x v="629"/>
    <n v="48.998079877112133"/>
    <n v="2604"/>
    <s v="DK"/>
    <s v="DKK"/>
    <x v="585"/>
    <x v="585"/>
    <n v="1326866400"/>
    <s v="Jan"/>
    <x v="2"/>
    <x v="590"/>
    <n v="1330754400"/>
    <x v="590"/>
    <x v="9"/>
    <s v="Mar"/>
    <b v="0"/>
    <b v="1"/>
    <x v="4"/>
    <x v="4"/>
    <x v="10"/>
  </r>
  <r>
    <n v="637"/>
    <s v="Williams-Ramirez"/>
    <s v="Open-architected 24/7 throughput"/>
    <n v="8500"/>
    <x v="621"/>
    <x v="0"/>
    <n v="0.79411764705882348"/>
    <x v="630"/>
    <n v="103.84615384615384"/>
    <n v="65"/>
    <s v="US"/>
    <s v="USD"/>
    <x v="586"/>
    <x v="586"/>
    <n v="1479103200"/>
    <s v="Nov"/>
    <x v="0"/>
    <x v="591"/>
    <n v="1479794400"/>
    <x v="591"/>
    <x v="2"/>
    <s v="Nov"/>
    <b v="0"/>
    <b v="0"/>
    <x v="3"/>
    <x v="3"/>
    <x v="3"/>
  </r>
  <r>
    <n v="638"/>
    <s v="Weaver Ltd"/>
    <s v="Monitored 24/7 approach"/>
    <n v="81600"/>
    <x v="622"/>
    <x v="0"/>
    <n v="0.11419117647058824"/>
    <x v="631"/>
    <n v="99.127659574468083"/>
    <n v="94"/>
    <s v="US"/>
    <s v="USD"/>
    <x v="587"/>
    <x v="587"/>
    <n v="1280206800"/>
    <s v="Jul"/>
    <x v="8"/>
    <x v="592"/>
    <n v="1281243600"/>
    <x v="592"/>
    <x v="1"/>
    <s v="Aug"/>
    <b v="0"/>
    <b v="1"/>
    <x v="3"/>
    <x v="3"/>
    <x v="3"/>
  </r>
  <r>
    <n v="639"/>
    <s v="Barnes-Williams"/>
    <s v="Upgradable explicit forecast"/>
    <n v="8600"/>
    <x v="623"/>
    <x v="2"/>
    <n v="0.56186046511627907"/>
    <x v="632"/>
    <n v="107.37777777777778"/>
    <n v="45"/>
    <s v="US"/>
    <s v="USD"/>
    <x v="588"/>
    <x v="588"/>
    <n v="1532754000"/>
    <s v="Jul"/>
    <x v="8"/>
    <x v="593"/>
    <n v="1532754000"/>
    <x v="593"/>
    <x v="10"/>
    <s v="Jul"/>
    <b v="0"/>
    <b v="1"/>
    <x v="4"/>
    <x v="4"/>
    <x v="6"/>
  </r>
  <r>
    <n v="640"/>
    <s v="Richardson, Woodward and Hansen"/>
    <s v="Pre-emptive context-sensitive support"/>
    <n v="119800"/>
    <x v="624"/>
    <x v="0"/>
    <n v="0.16501669449081802"/>
    <x v="633"/>
    <n v="76.922178988326849"/>
    <n v="257"/>
    <s v="US"/>
    <s v="USD"/>
    <x v="589"/>
    <x v="589"/>
    <n v="1453096800"/>
    <s v="Jan"/>
    <x v="2"/>
    <x v="510"/>
    <n v="1453356000"/>
    <x v="510"/>
    <x v="4"/>
    <s v="Jan"/>
    <b v="0"/>
    <b v="0"/>
    <x v="3"/>
    <x v="3"/>
    <x v="3"/>
  </r>
  <r>
    <n v="641"/>
    <s v="Hunt, Barker and Baker"/>
    <s v="Business-focused leadingedge instruction set"/>
    <n v="9400"/>
    <x v="625"/>
    <x v="1"/>
    <n v="1.1996808510638297"/>
    <x v="634"/>
    <n v="58.128865979381445"/>
    <n v="194"/>
    <s v="CH"/>
    <s v="CHF"/>
    <x v="590"/>
    <x v="590"/>
    <n v="1487570400"/>
    <s v="Feb"/>
    <x v="10"/>
    <x v="594"/>
    <n v="1489986000"/>
    <x v="594"/>
    <x v="9"/>
    <s v="Mar"/>
    <b v="0"/>
    <b v="0"/>
    <x v="3"/>
    <x v="3"/>
    <x v="3"/>
  </r>
  <r>
    <n v="642"/>
    <s v="Ramos, Moreno and Lewis"/>
    <s v="Extended multi-state knowledge user"/>
    <n v="9200"/>
    <x v="626"/>
    <x v="1"/>
    <n v="1.4545652173913044"/>
    <x v="635"/>
    <n v="103.73643410852713"/>
    <n v="129"/>
    <s v="CA"/>
    <s v="CAD"/>
    <x v="591"/>
    <x v="591"/>
    <n v="1545026400"/>
    <s v="Dec"/>
    <x v="7"/>
    <x v="595"/>
    <n v="1545804000"/>
    <x v="595"/>
    <x v="0"/>
    <s v="Dec"/>
    <b v="0"/>
    <b v="0"/>
    <x v="2"/>
    <x v="2"/>
    <x v="8"/>
  </r>
  <r>
    <n v="643"/>
    <s v="Harris Inc"/>
    <s v="Future-proofed modular groupware"/>
    <n v="14900"/>
    <x v="627"/>
    <x v="1"/>
    <n v="2.2138255033557046"/>
    <x v="636"/>
    <n v="87.962666666666664"/>
    <n v="375"/>
    <s v="US"/>
    <s v="USD"/>
    <x v="592"/>
    <x v="592"/>
    <n v="1488348000"/>
    <s v="Mar"/>
    <x v="6"/>
    <x v="596"/>
    <n v="1489899600"/>
    <x v="596"/>
    <x v="9"/>
    <s v="Mar"/>
    <b v="0"/>
    <b v="0"/>
    <x v="3"/>
    <x v="3"/>
    <x v="3"/>
  </r>
  <r>
    <n v="644"/>
    <s v="Peters-Nelson"/>
    <s v="Distributed real-time algorithm"/>
    <n v="169400"/>
    <x v="628"/>
    <x v="0"/>
    <n v="0.48396694214876035"/>
    <x v="637"/>
    <n v="28"/>
    <n v="2928"/>
    <s v="CA"/>
    <s v="CAD"/>
    <x v="593"/>
    <x v="593"/>
    <n v="1545112800"/>
    <s v="Dec"/>
    <x v="7"/>
    <x v="597"/>
    <n v="1546495200"/>
    <x v="597"/>
    <x v="4"/>
    <s v="Jan"/>
    <b v="0"/>
    <b v="0"/>
    <x v="3"/>
    <x v="3"/>
    <x v="3"/>
  </r>
  <r>
    <n v="645"/>
    <s v="Ferguson, Murphy and Bright"/>
    <s v="Multi-lateral heuristic throughput"/>
    <n v="192100"/>
    <x v="629"/>
    <x v="0"/>
    <n v="0.92911504424778757"/>
    <x v="638"/>
    <n v="37.999361294443261"/>
    <n v="4697"/>
    <s v="US"/>
    <s v="USD"/>
    <x v="594"/>
    <x v="594"/>
    <n v="1537938000"/>
    <s v="Sep"/>
    <x v="3"/>
    <x v="598"/>
    <n v="1539752400"/>
    <x v="598"/>
    <x v="5"/>
    <s v="Oct"/>
    <b v="0"/>
    <b v="1"/>
    <x v="1"/>
    <x v="1"/>
    <x v="1"/>
  </r>
  <r>
    <n v="646"/>
    <s v="Robinson Group"/>
    <s v="Switchable reciprocal middleware"/>
    <n v="98700"/>
    <x v="630"/>
    <x v="0"/>
    <n v="0.88599797365754818"/>
    <x v="639"/>
    <n v="29.999313893653515"/>
    <n v="2915"/>
    <s v="US"/>
    <s v="USD"/>
    <x v="595"/>
    <x v="595"/>
    <n v="1363150800"/>
    <s v="Mar"/>
    <x v="6"/>
    <x v="599"/>
    <n v="1364101200"/>
    <x v="599"/>
    <x v="9"/>
    <s v="Mar"/>
    <b v="0"/>
    <b v="0"/>
    <x v="6"/>
    <x v="6"/>
    <x v="11"/>
  </r>
  <r>
    <n v="647"/>
    <s v="Jordan-Wolfe"/>
    <s v="Inverse multimedia Graphic Interface"/>
    <n v="4500"/>
    <x v="631"/>
    <x v="0"/>
    <n v="0.41399999999999998"/>
    <x v="640"/>
    <n v="103.5"/>
    <n v="18"/>
    <s v="US"/>
    <s v="USD"/>
    <x v="596"/>
    <x v="596"/>
    <n v="1523250000"/>
    <s v="Apr"/>
    <x v="9"/>
    <x v="600"/>
    <n v="1525323600"/>
    <x v="600"/>
    <x v="11"/>
    <s v="May"/>
    <b v="0"/>
    <b v="0"/>
    <x v="5"/>
    <x v="5"/>
    <x v="18"/>
  </r>
  <r>
    <n v="648"/>
    <s v="Vargas-Cox"/>
    <s v="Vision-oriented local contingency"/>
    <n v="98600"/>
    <x v="632"/>
    <x v="3"/>
    <n v="0.63056795131845844"/>
    <x v="641"/>
    <n v="85.994467496542185"/>
    <n v="723"/>
    <s v="US"/>
    <s v="USD"/>
    <x v="597"/>
    <x v="597"/>
    <n v="1499317200"/>
    <s v="Jul"/>
    <x v="8"/>
    <x v="601"/>
    <n v="1500872400"/>
    <x v="601"/>
    <x v="10"/>
    <s v="Jul"/>
    <b v="1"/>
    <b v="0"/>
    <x v="0"/>
    <x v="0"/>
    <x v="0"/>
  </r>
  <r>
    <n v="649"/>
    <s v="Yang and Sons"/>
    <s v="Reactive 6thgeneration hub"/>
    <n v="121700"/>
    <x v="633"/>
    <x v="0"/>
    <n v="0.48482333607230893"/>
    <x v="642"/>
    <n v="98.011627906976742"/>
    <n v="602"/>
    <s v="CH"/>
    <s v="CHF"/>
    <x v="598"/>
    <x v="598"/>
    <n v="1287550800"/>
    <s v="Oct"/>
    <x v="4"/>
    <x v="602"/>
    <n v="1288501200"/>
    <x v="602"/>
    <x v="5"/>
    <s v="Oct"/>
    <b v="1"/>
    <b v="1"/>
    <x v="3"/>
    <x v="3"/>
    <x v="3"/>
  </r>
  <r>
    <n v="650"/>
    <s v="Wilson, Wilson and Mathis"/>
    <s v="Optional asymmetric success"/>
    <n v="100"/>
    <x v="50"/>
    <x v="0"/>
    <n v="0.02"/>
    <x v="50"/>
    <n v="2"/>
    <n v="1"/>
    <s v="US"/>
    <s v="USD"/>
    <x v="599"/>
    <x v="599"/>
    <n v="1404795600"/>
    <s v="Jul"/>
    <x v="8"/>
    <x v="603"/>
    <n v="1407128400"/>
    <x v="603"/>
    <x v="1"/>
    <s v="Aug"/>
    <b v="0"/>
    <b v="0"/>
    <x v="1"/>
    <x v="1"/>
    <x v="17"/>
  </r>
  <r>
    <n v="651"/>
    <s v="Wang, Koch and Weaver"/>
    <s v="Digitized analyzing capacity"/>
    <n v="196700"/>
    <x v="634"/>
    <x v="0"/>
    <n v="0.88479410269445857"/>
    <x v="643"/>
    <n v="44.994570837642193"/>
    <n v="3868"/>
    <s v="IT"/>
    <s v="EUR"/>
    <x v="600"/>
    <x v="600"/>
    <n v="1393048800"/>
    <s v="Feb"/>
    <x v="10"/>
    <x v="604"/>
    <n v="1394344800"/>
    <x v="604"/>
    <x v="9"/>
    <s v="Mar"/>
    <b v="0"/>
    <b v="0"/>
    <x v="4"/>
    <x v="4"/>
    <x v="12"/>
  </r>
  <r>
    <n v="652"/>
    <s v="Cisneros Ltd"/>
    <s v="Vision-oriented regional hub"/>
    <n v="10000"/>
    <x v="635"/>
    <x v="1"/>
    <n v="1.2684"/>
    <x v="644"/>
    <n v="31.012224938875306"/>
    <n v="409"/>
    <s v="US"/>
    <s v="USD"/>
    <x v="601"/>
    <x v="601"/>
    <n v="1470373200"/>
    <s v="Aug"/>
    <x v="1"/>
    <x v="292"/>
    <n v="1474088400"/>
    <x v="292"/>
    <x v="3"/>
    <s v="Sep"/>
    <b v="0"/>
    <b v="0"/>
    <x v="2"/>
    <x v="2"/>
    <x v="2"/>
  </r>
  <r>
    <n v="653"/>
    <s v="Williams-Jones"/>
    <s v="Monitored incremental info-mediaries"/>
    <n v="600"/>
    <x v="636"/>
    <x v="1"/>
    <n v="23.388333333333332"/>
    <x v="645"/>
    <n v="59.970085470085472"/>
    <n v="234"/>
    <s v="US"/>
    <s v="USD"/>
    <x v="602"/>
    <x v="602"/>
    <n v="1460091600"/>
    <s v="Apr"/>
    <x v="9"/>
    <x v="605"/>
    <n v="1460264400"/>
    <x v="605"/>
    <x v="7"/>
    <s v="Apr"/>
    <b v="0"/>
    <b v="0"/>
    <x v="2"/>
    <x v="2"/>
    <x v="2"/>
  </r>
  <r>
    <n v="654"/>
    <s v="Roberts, Hinton and Williams"/>
    <s v="Programmable static middleware"/>
    <n v="35000"/>
    <x v="637"/>
    <x v="1"/>
    <n v="5.0838857142857146"/>
    <x v="646"/>
    <n v="58.9973474801061"/>
    <n v="3016"/>
    <s v="US"/>
    <s v="USD"/>
    <x v="335"/>
    <x v="335"/>
    <n v="1440392400"/>
    <s v="Aug"/>
    <x v="1"/>
    <x v="606"/>
    <n v="1440824400"/>
    <x v="606"/>
    <x v="1"/>
    <s v="Aug"/>
    <b v="0"/>
    <b v="0"/>
    <x v="1"/>
    <x v="1"/>
    <x v="16"/>
  </r>
  <r>
    <n v="655"/>
    <s v="Gonzalez, Williams and Benson"/>
    <s v="Multi-layered bottom-line encryption"/>
    <n v="6900"/>
    <x v="638"/>
    <x v="1"/>
    <n v="1.9147826086956521"/>
    <x v="647"/>
    <n v="50.045454545454547"/>
    <n v="264"/>
    <s v="US"/>
    <s v="USD"/>
    <x v="603"/>
    <x v="603"/>
    <n v="1488434400"/>
    <s v="Mar"/>
    <x v="6"/>
    <x v="607"/>
    <n v="1489554000"/>
    <x v="607"/>
    <x v="9"/>
    <s v="Mar"/>
    <b v="1"/>
    <b v="0"/>
    <x v="7"/>
    <x v="7"/>
    <x v="14"/>
  </r>
  <r>
    <n v="656"/>
    <s v="Hobbs, Brown and Lee"/>
    <s v="Vision-oriented systematic Graphical User Interface"/>
    <n v="118400"/>
    <x v="639"/>
    <x v="0"/>
    <n v="0.42127533783783783"/>
    <x v="648"/>
    <n v="98.966269841269835"/>
    <n v="504"/>
    <s v="AU"/>
    <s v="AUD"/>
    <x v="604"/>
    <x v="604"/>
    <n v="1514440800"/>
    <s v="Dec"/>
    <x v="7"/>
    <x v="608"/>
    <n v="1514872800"/>
    <x v="608"/>
    <x v="4"/>
    <s v="Jan"/>
    <b v="0"/>
    <b v="0"/>
    <x v="0"/>
    <x v="0"/>
    <x v="0"/>
  </r>
  <r>
    <n v="657"/>
    <s v="Russo, Kim and Mccoy"/>
    <s v="Balanced optimal hardware"/>
    <n v="10000"/>
    <x v="640"/>
    <x v="0"/>
    <n v="8.2400000000000001E-2"/>
    <x v="649"/>
    <n v="58.857142857142854"/>
    <n v="14"/>
    <s v="US"/>
    <s v="USD"/>
    <x v="605"/>
    <x v="605"/>
    <n v="1514354400"/>
    <s v="Dec"/>
    <x v="7"/>
    <x v="609"/>
    <n v="1515736800"/>
    <x v="609"/>
    <x v="4"/>
    <s v="Jan"/>
    <b v="0"/>
    <b v="0"/>
    <x v="4"/>
    <x v="4"/>
    <x v="22"/>
  </r>
  <r>
    <n v="658"/>
    <s v="Howell, Myers and Olson"/>
    <s v="Self-enabling mission-critical success"/>
    <n v="52600"/>
    <x v="641"/>
    <x v="3"/>
    <n v="0.60064638783269964"/>
    <x v="650"/>
    <n v="81.010256410256417"/>
    <n v="390"/>
    <s v="US"/>
    <s v="USD"/>
    <x v="606"/>
    <x v="606"/>
    <n v="1440910800"/>
    <s v="Aug"/>
    <x v="1"/>
    <x v="610"/>
    <n v="1442898000"/>
    <x v="610"/>
    <x v="3"/>
    <s v="Sep"/>
    <b v="0"/>
    <b v="0"/>
    <x v="1"/>
    <x v="1"/>
    <x v="1"/>
  </r>
  <r>
    <n v="659"/>
    <s v="Bailey and Sons"/>
    <s v="Grass-roots dynamic emulation"/>
    <n v="120700"/>
    <x v="642"/>
    <x v="0"/>
    <n v="0.47232808616404309"/>
    <x v="651"/>
    <n v="76.013333333333335"/>
    <n v="750"/>
    <s v="GB"/>
    <s v="GBP"/>
    <x v="65"/>
    <x v="65"/>
    <n v="1296108000"/>
    <s v="Jan"/>
    <x v="2"/>
    <x v="611"/>
    <n v="1296194400"/>
    <x v="611"/>
    <x v="4"/>
    <s v="Jan"/>
    <b v="0"/>
    <b v="0"/>
    <x v="4"/>
    <x v="4"/>
    <x v="4"/>
  </r>
  <r>
    <n v="660"/>
    <s v="Jensen-Brown"/>
    <s v="Fundamental disintermediate matrix"/>
    <n v="9100"/>
    <x v="643"/>
    <x v="0"/>
    <n v="0.81736263736263737"/>
    <x v="652"/>
    <n v="96.597402597402592"/>
    <n v="77"/>
    <s v="US"/>
    <s v="USD"/>
    <x v="607"/>
    <x v="607"/>
    <n v="1440133200"/>
    <s v="Aug"/>
    <x v="1"/>
    <x v="612"/>
    <n v="1440910800"/>
    <x v="612"/>
    <x v="1"/>
    <s v="Aug"/>
    <b v="1"/>
    <b v="0"/>
    <x v="3"/>
    <x v="3"/>
    <x v="3"/>
  </r>
  <r>
    <n v="661"/>
    <s v="Smith Group"/>
    <s v="Right-sized secondary challenge"/>
    <n v="106800"/>
    <x v="644"/>
    <x v="0"/>
    <n v="0.54187265917603"/>
    <x v="653"/>
    <n v="76.957446808510639"/>
    <n v="752"/>
    <s v="DK"/>
    <s v="DKK"/>
    <x v="608"/>
    <x v="608"/>
    <n v="1332910800"/>
    <s v="Mar"/>
    <x v="6"/>
    <x v="613"/>
    <n v="1335502800"/>
    <x v="613"/>
    <x v="7"/>
    <s v="Apr"/>
    <b v="0"/>
    <b v="0"/>
    <x v="1"/>
    <x v="1"/>
    <x v="17"/>
  </r>
  <r>
    <n v="662"/>
    <s v="Murphy-Farrell"/>
    <s v="Implemented exuding software"/>
    <n v="9100"/>
    <x v="645"/>
    <x v="0"/>
    <n v="0.97868131868131869"/>
    <x v="654"/>
    <n v="67.984732824427482"/>
    <n v="131"/>
    <s v="US"/>
    <s v="USD"/>
    <x v="609"/>
    <x v="609"/>
    <n v="1544335200"/>
    <s v="Dec"/>
    <x v="7"/>
    <x v="614"/>
    <n v="1544680800"/>
    <x v="614"/>
    <x v="0"/>
    <s v="Dec"/>
    <b v="0"/>
    <b v="0"/>
    <x v="3"/>
    <x v="3"/>
    <x v="3"/>
  </r>
  <r>
    <n v="663"/>
    <s v="Everett-Wolfe"/>
    <s v="Total optimizing software"/>
    <n v="10000"/>
    <x v="646"/>
    <x v="0"/>
    <n v="0.77239999999999998"/>
    <x v="655"/>
    <n v="88.781609195402297"/>
    <n v="87"/>
    <s v="US"/>
    <s v="USD"/>
    <x v="610"/>
    <x v="610"/>
    <n v="1286427600"/>
    <s v="Oct"/>
    <x v="4"/>
    <x v="615"/>
    <n v="1288414800"/>
    <x v="615"/>
    <x v="5"/>
    <s v="Oct"/>
    <b v="0"/>
    <b v="0"/>
    <x v="3"/>
    <x v="3"/>
    <x v="3"/>
  </r>
  <r>
    <n v="664"/>
    <s v="Young PLC"/>
    <s v="Optional maximized attitude"/>
    <n v="79400"/>
    <x v="647"/>
    <x v="0"/>
    <n v="0.33464735516372796"/>
    <x v="656"/>
    <n v="24.99623706491063"/>
    <n v="1063"/>
    <s v="US"/>
    <s v="USD"/>
    <x v="541"/>
    <x v="541"/>
    <n v="1329717600"/>
    <s v="Feb"/>
    <x v="10"/>
    <x v="616"/>
    <n v="1330581600"/>
    <x v="616"/>
    <x v="9"/>
    <s v="Mar"/>
    <b v="0"/>
    <b v="0"/>
    <x v="1"/>
    <x v="1"/>
    <x v="17"/>
  </r>
  <r>
    <n v="665"/>
    <s v="Park-Goodman"/>
    <s v="Customer-focused impactful extranet"/>
    <n v="5100"/>
    <x v="648"/>
    <x v="1"/>
    <n v="2.3958823529411766"/>
    <x v="657"/>
    <n v="44.922794117647058"/>
    <n v="272"/>
    <s v="US"/>
    <s v="USD"/>
    <x v="611"/>
    <x v="611"/>
    <n v="1310187600"/>
    <s v="Jul"/>
    <x v="8"/>
    <x v="453"/>
    <n v="1311397200"/>
    <x v="453"/>
    <x v="10"/>
    <s v="Jul"/>
    <b v="0"/>
    <b v="1"/>
    <x v="4"/>
    <x v="4"/>
    <x v="4"/>
  </r>
  <r>
    <n v="666"/>
    <s v="York, Barr and Grant"/>
    <s v="Cloned bottom-line success"/>
    <n v="3100"/>
    <x v="649"/>
    <x v="3"/>
    <n v="0.64032258064516134"/>
    <x v="658"/>
    <n v="79.400000000000006"/>
    <n v="25"/>
    <s v="US"/>
    <s v="USD"/>
    <x v="612"/>
    <x v="612"/>
    <n v="1377838800"/>
    <s v="Aug"/>
    <x v="1"/>
    <x v="617"/>
    <n v="1378357200"/>
    <x v="617"/>
    <x v="3"/>
    <s v="Sep"/>
    <b v="0"/>
    <b v="1"/>
    <x v="3"/>
    <x v="3"/>
    <x v="3"/>
  </r>
  <r>
    <n v="667"/>
    <s v="Little Ltd"/>
    <s v="Decentralized bandwidth-monitored ability"/>
    <n v="6900"/>
    <x v="650"/>
    <x v="1"/>
    <n v="1.7615942028985507"/>
    <x v="659"/>
    <n v="29.009546539379475"/>
    <n v="419"/>
    <s v="US"/>
    <s v="USD"/>
    <x v="613"/>
    <x v="613"/>
    <n v="1410325200"/>
    <s v="Sep"/>
    <x v="3"/>
    <x v="618"/>
    <n v="1411102800"/>
    <x v="618"/>
    <x v="3"/>
    <s v="Sep"/>
    <b v="0"/>
    <b v="0"/>
    <x v="8"/>
    <x v="8"/>
    <x v="23"/>
  </r>
  <r>
    <n v="668"/>
    <s v="Brown and Sons"/>
    <s v="Programmable leadingedge budgetary management"/>
    <n v="27500"/>
    <x v="651"/>
    <x v="0"/>
    <n v="0.20338181818181819"/>
    <x v="660"/>
    <n v="73.59210526315789"/>
    <n v="76"/>
    <s v="US"/>
    <s v="USD"/>
    <x v="614"/>
    <x v="614"/>
    <n v="1343797200"/>
    <s v="Aug"/>
    <x v="1"/>
    <x v="619"/>
    <n v="1344834000"/>
    <x v="619"/>
    <x v="1"/>
    <s v="Aug"/>
    <b v="0"/>
    <b v="0"/>
    <x v="3"/>
    <x v="3"/>
    <x v="3"/>
  </r>
  <r>
    <n v="669"/>
    <s v="Payne, Garrett and Thomas"/>
    <s v="Upgradable bi-directional concept"/>
    <n v="48800"/>
    <x v="652"/>
    <x v="1"/>
    <n v="3.5864754098360656"/>
    <x v="661"/>
    <n v="107.97038864898211"/>
    <n v="1621"/>
    <s v="IT"/>
    <s v="EUR"/>
    <x v="615"/>
    <x v="615"/>
    <n v="1498453200"/>
    <s v="Jun"/>
    <x v="5"/>
    <x v="620"/>
    <n v="1499230800"/>
    <x v="620"/>
    <x v="10"/>
    <s v="Jul"/>
    <b v="0"/>
    <b v="0"/>
    <x v="3"/>
    <x v="3"/>
    <x v="3"/>
  </r>
  <r>
    <n v="670"/>
    <s v="Robinson Group"/>
    <s v="Re-contextualized homogeneous flexibility"/>
    <n v="16200"/>
    <x v="653"/>
    <x v="1"/>
    <n v="4.6885802469135802"/>
    <x v="662"/>
    <n v="68.987284287011803"/>
    <n v="1101"/>
    <s v="US"/>
    <s v="USD"/>
    <x v="90"/>
    <x v="90"/>
    <n v="1456380000"/>
    <s v="Feb"/>
    <x v="10"/>
    <x v="621"/>
    <n v="1457416800"/>
    <x v="621"/>
    <x v="9"/>
    <s v="Mar"/>
    <b v="0"/>
    <b v="0"/>
    <x v="1"/>
    <x v="1"/>
    <x v="7"/>
  </r>
  <r>
    <n v="671"/>
    <s v="Robinson-Kelly"/>
    <s v="Monitored bi-directional standardization"/>
    <n v="97600"/>
    <x v="654"/>
    <x v="1"/>
    <n v="1.220563524590164"/>
    <x v="663"/>
    <n v="111.02236719478098"/>
    <n v="1073"/>
    <s v="US"/>
    <s v="USD"/>
    <x v="616"/>
    <x v="616"/>
    <n v="1280552400"/>
    <s v="Jul"/>
    <x v="8"/>
    <x v="622"/>
    <n v="1280898000"/>
    <x v="622"/>
    <x v="1"/>
    <s v="Aug"/>
    <b v="0"/>
    <b v="1"/>
    <x v="3"/>
    <x v="3"/>
    <x v="3"/>
  </r>
  <r>
    <n v="672"/>
    <s v="Kelly-Colon"/>
    <s v="Stand-alone grid-enabled leverage"/>
    <n v="197900"/>
    <x v="655"/>
    <x v="0"/>
    <n v="0.55931783729156137"/>
    <x v="664"/>
    <n v="24.997515808491418"/>
    <n v="4428"/>
    <s v="AU"/>
    <s v="AUD"/>
    <x v="617"/>
    <x v="617"/>
    <n v="1521608400"/>
    <s v="Mar"/>
    <x v="6"/>
    <x v="623"/>
    <n v="1522472400"/>
    <x v="623"/>
    <x v="9"/>
    <s v="Mar"/>
    <b v="0"/>
    <b v="0"/>
    <x v="3"/>
    <x v="3"/>
    <x v="3"/>
  </r>
  <r>
    <n v="673"/>
    <s v="Turner, Scott and Gentry"/>
    <s v="Assimilated regional groupware"/>
    <n v="5600"/>
    <x v="656"/>
    <x v="0"/>
    <n v="0.43660714285714286"/>
    <x v="665"/>
    <n v="42.155172413793103"/>
    <n v="58"/>
    <s v="IT"/>
    <s v="EUR"/>
    <x v="618"/>
    <x v="618"/>
    <n v="1460696400"/>
    <s v="Apr"/>
    <x v="9"/>
    <x v="624"/>
    <n v="1462510800"/>
    <x v="624"/>
    <x v="11"/>
    <s v="May"/>
    <b v="0"/>
    <b v="0"/>
    <x v="1"/>
    <x v="1"/>
    <x v="7"/>
  </r>
  <r>
    <n v="674"/>
    <s v="Sanchez Ltd"/>
    <s v="Up-sized 24hour instruction set"/>
    <n v="170700"/>
    <x v="657"/>
    <x v="3"/>
    <n v="0.33538371411833628"/>
    <x v="666"/>
    <n v="47.003284072249592"/>
    <n v="1218"/>
    <s v="US"/>
    <s v="USD"/>
    <x v="619"/>
    <x v="619"/>
    <n v="1313730000"/>
    <s v="Aug"/>
    <x v="1"/>
    <x v="625"/>
    <n v="1317790800"/>
    <x v="625"/>
    <x v="5"/>
    <s v="Oct"/>
    <b v="0"/>
    <b v="0"/>
    <x v="7"/>
    <x v="7"/>
    <x v="14"/>
  </r>
  <r>
    <n v="675"/>
    <s v="Giles-Smith"/>
    <s v="Right-sized web-enabled intranet"/>
    <n v="9700"/>
    <x v="658"/>
    <x v="1"/>
    <n v="1.2297938144329896"/>
    <x v="667"/>
    <n v="36.0392749244713"/>
    <n v="331"/>
    <s v="US"/>
    <s v="USD"/>
    <x v="620"/>
    <x v="620"/>
    <n v="1568178000"/>
    <s v="Sep"/>
    <x v="3"/>
    <x v="626"/>
    <n v="1568782800"/>
    <x v="626"/>
    <x v="3"/>
    <s v="Sep"/>
    <b v="0"/>
    <b v="0"/>
    <x v="8"/>
    <x v="8"/>
    <x v="23"/>
  </r>
  <r>
    <n v="676"/>
    <s v="Thompson-Moreno"/>
    <s v="Expanded needs-based orchestration"/>
    <n v="62300"/>
    <x v="659"/>
    <x v="1"/>
    <n v="1.8974959871589085"/>
    <x v="668"/>
    <n v="101.03760683760684"/>
    <n v="1170"/>
    <s v="US"/>
    <s v="USD"/>
    <x v="621"/>
    <x v="621"/>
    <n v="1348635600"/>
    <s v="Sep"/>
    <x v="3"/>
    <x v="627"/>
    <n v="1349413200"/>
    <x v="627"/>
    <x v="5"/>
    <s v="Oct"/>
    <b v="0"/>
    <b v="0"/>
    <x v="7"/>
    <x v="7"/>
    <x v="14"/>
  </r>
  <r>
    <n v="677"/>
    <s v="Murphy-Fox"/>
    <s v="Organic system-worthy orchestration"/>
    <n v="5300"/>
    <x v="660"/>
    <x v="0"/>
    <n v="0.83622641509433959"/>
    <x v="669"/>
    <n v="39.927927927927925"/>
    <n v="111"/>
    <s v="US"/>
    <s v="USD"/>
    <x v="622"/>
    <x v="622"/>
    <n v="1468126800"/>
    <s v="Jul"/>
    <x v="8"/>
    <x v="491"/>
    <n v="1472446800"/>
    <x v="491"/>
    <x v="1"/>
    <s v="Aug"/>
    <b v="0"/>
    <b v="0"/>
    <x v="5"/>
    <x v="5"/>
    <x v="13"/>
  </r>
  <r>
    <n v="678"/>
    <s v="Rodriguez-Patterson"/>
    <s v="Inverse static standardization"/>
    <n v="99500"/>
    <x v="661"/>
    <x v="3"/>
    <n v="0.17968844221105529"/>
    <x v="670"/>
    <n v="83.158139534883716"/>
    <n v="215"/>
    <s v="US"/>
    <s v="USD"/>
    <x v="35"/>
    <x v="35"/>
    <n v="1547877600"/>
    <s v="Jan"/>
    <x v="2"/>
    <x v="628"/>
    <n v="1548050400"/>
    <x v="628"/>
    <x v="4"/>
    <s v="Jan"/>
    <b v="0"/>
    <b v="0"/>
    <x v="4"/>
    <x v="4"/>
    <x v="6"/>
  </r>
  <r>
    <n v="679"/>
    <s v="Davis Ltd"/>
    <s v="Synchronized motivating solution"/>
    <n v="1400"/>
    <x v="662"/>
    <x v="1"/>
    <n v="10.365"/>
    <x v="671"/>
    <n v="39.97520661157025"/>
    <n v="363"/>
    <s v="US"/>
    <s v="USD"/>
    <x v="623"/>
    <x v="623"/>
    <n v="1571374800"/>
    <s v="Oct"/>
    <x v="4"/>
    <x v="629"/>
    <n v="1571806800"/>
    <x v="629"/>
    <x v="5"/>
    <s v="Oct"/>
    <b v="0"/>
    <b v="1"/>
    <x v="0"/>
    <x v="0"/>
    <x v="0"/>
  </r>
  <r>
    <n v="680"/>
    <s v="Nelson-Valdez"/>
    <s v="Open-source 4thgeneration open system"/>
    <n v="145600"/>
    <x v="663"/>
    <x v="0"/>
    <n v="0.97405219780219776"/>
    <x v="672"/>
    <n v="47.993908629441627"/>
    <n v="2955"/>
    <s v="US"/>
    <s v="USD"/>
    <x v="624"/>
    <x v="624"/>
    <n v="1576303200"/>
    <s v="Dec"/>
    <x v="7"/>
    <x v="630"/>
    <n v="1576476000"/>
    <x v="630"/>
    <x v="0"/>
    <s v="Dec"/>
    <b v="0"/>
    <b v="1"/>
    <x v="6"/>
    <x v="6"/>
    <x v="20"/>
  </r>
  <r>
    <n v="681"/>
    <s v="Kelly PLC"/>
    <s v="Decentralized context-sensitive superstructure"/>
    <n v="184100"/>
    <x v="664"/>
    <x v="0"/>
    <n v="0.86386203150461705"/>
    <x v="673"/>
    <n v="95.978877489438744"/>
    <n v="1657"/>
    <s v="US"/>
    <s v="USD"/>
    <x v="625"/>
    <x v="625"/>
    <n v="1324447200"/>
    <s v="Dec"/>
    <x v="7"/>
    <x v="631"/>
    <n v="1324965600"/>
    <x v="631"/>
    <x v="0"/>
    <s v="Dec"/>
    <b v="0"/>
    <b v="0"/>
    <x v="3"/>
    <x v="3"/>
    <x v="3"/>
  </r>
  <r>
    <n v="682"/>
    <s v="Nguyen and Sons"/>
    <s v="Compatible 5thgeneration concept"/>
    <n v="5400"/>
    <x v="665"/>
    <x v="1"/>
    <n v="1.5016666666666667"/>
    <x v="674"/>
    <n v="78.728155339805824"/>
    <n v="103"/>
    <s v="US"/>
    <s v="USD"/>
    <x v="626"/>
    <x v="626"/>
    <n v="1386741600"/>
    <s v="Dec"/>
    <x v="7"/>
    <x v="632"/>
    <n v="1387519200"/>
    <x v="632"/>
    <x v="0"/>
    <s v="Dec"/>
    <b v="0"/>
    <b v="0"/>
    <x v="3"/>
    <x v="3"/>
    <x v="3"/>
  </r>
  <r>
    <n v="683"/>
    <s v="Jones PLC"/>
    <s v="Virtual systemic intranet"/>
    <n v="2300"/>
    <x v="666"/>
    <x v="1"/>
    <n v="3.5843478260869563"/>
    <x v="675"/>
    <n v="56.081632653061227"/>
    <n v="147"/>
    <s v="US"/>
    <s v="USD"/>
    <x v="627"/>
    <x v="627"/>
    <n v="1537074000"/>
    <s v="Sep"/>
    <x v="3"/>
    <x v="633"/>
    <n v="1537246800"/>
    <x v="633"/>
    <x v="3"/>
    <s v="Sep"/>
    <b v="0"/>
    <b v="0"/>
    <x v="3"/>
    <x v="3"/>
    <x v="3"/>
  </r>
  <r>
    <n v="684"/>
    <s v="Gilmore LLC"/>
    <s v="Optimized systemic algorithm"/>
    <n v="1400"/>
    <x v="667"/>
    <x v="1"/>
    <n v="5.4285714285714288"/>
    <x v="676"/>
    <n v="69.090909090909093"/>
    <n v="110"/>
    <s v="CA"/>
    <s v="CAD"/>
    <x v="628"/>
    <x v="628"/>
    <n v="1277787600"/>
    <s v="Jun"/>
    <x v="5"/>
    <x v="634"/>
    <n v="1279515600"/>
    <x v="634"/>
    <x v="10"/>
    <s v="Jul"/>
    <b v="0"/>
    <b v="0"/>
    <x v="5"/>
    <x v="5"/>
    <x v="9"/>
  </r>
  <r>
    <n v="685"/>
    <s v="Lee-Cobb"/>
    <s v="Customizable homogeneous firmware"/>
    <n v="140000"/>
    <x v="668"/>
    <x v="0"/>
    <n v="0.67500714285714281"/>
    <x v="677"/>
    <n v="102.05291576673866"/>
    <n v="926"/>
    <s v="CA"/>
    <s v="CAD"/>
    <x v="629"/>
    <x v="629"/>
    <n v="1440306000"/>
    <s v="Aug"/>
    <x v="1"/>
    <x v="415"/>
    <n v="1442379600"/>
    <x v="415"/>
    <x v="3"/>
    <s v="Sep"/>
    <b v="0"/>
    <b v="0"/>
    <x v="3"/>
    <x v="3"/>
    <x v="3"/>
  </r>
  <r>
    <n v="686"/>
    <s v="Jones, Wiley and Robbins"/>
    <s v="Front-line cohesive extranet"/>
    <n v="7500"/>
    <x v="669"/>
    <x v="1"/>
    <n v="1.9174666666666667"/>
    <x v="678"/>
    <n v="107.32089552238806"/>
    <n v="134"/>
    <s v="US"/>
    <s v="USD"/>
    <x v="630"/>
    <x v="630"/>
    <n v="1522126800"/>
    <s v="Mar"/>
    <x v="6"/>
    <x v="635"/>
    <n v="1523077200"/>
    <x v="635"/>
    <x v="7"/>
    <s v="Apr"/>
    <b v="0"/>
    <b v="0"/>
    <x v="2"/>
    <x v="2"/>
    <x v="8"/>
  </r>
  <r>
    <n v="687"/>
    <s v="Martin, Gates and Holt"/>
    <s v="Distributed holistic neural-net"/>
    <n v="1500"/>
    <x v="670"/>
    <x v="1"/>
    <n v="9.32"/>
    <x v="679"/>
    <n v="51.970260223048328"/>
    <n v="269"/>
    <s v="US"/>
    <s v="USD"/>
    <x v="631"/>
    <x v="631"/>
    <n v="1489298400"/>
    <s v="Mar"/>
    <x v="6"/>
    <x v="607"/>
    <n v="1489554000"/>
    <x v="607"/>
    <x v="9"/>
    <s v="Mar"/>
    <b v="0"/>
    <b v="0"/>
    <x v="3"/>
    <x v="3"/>
    <x v="3"/>
  </r>
  <r>
    <n v="688"/>
    <s v="Bowen, Davies and Burns"/>
    <s v="Devolved client-server monitoring"/>
    <n v="2900"/>
    <x v="671"/>
    <x v="1"/>
    <n v="4.2927586206896553"/>
    <x v="680"/>
    <n v="71.137142857142862"/>
    <n v="175"/>
    <s v="US"/>
    <s v="USD"/>
    <x v="632"/>
    <x v="632"/>
    <n v="1547100000"/>
    <s v="Jan"/>
    <x v="2"/>
    <x v="636"/>
    <n v="1548482400"/>
    <x v="636"/>
    <x v="4"/>
    <s v="Jan"/>
    <b v="0"/>
    <b v="1"/>
    <x v="4"/>
    <x v="4"/>
    <x v="19"/>
  </r>
  <r>
    <n v="689"/>
    <s v="Nguyen Inc"/>
    <s v="Seamless directional capacity"/>
    <n v="7300"/>
    <x v="672"/>
    <x v="1"/>
    <n v="1.0065753424657535"/>
    <x v="681"/>
    <n v="106.49275362318841"/>
    <n v="69"/>
    <s v="US"/>
    <s v="USD"/>
    <x v="633"/>
    <x v="633"/>
    <n v="1383022800"/>
    <s v="Oct"/>
    <x v="4"/>
    <x v="637"/>
    <n v="1384063200"/>
    <x v="637"/>
    <x v="2"/>
    <s v="Nov"/>
    <b v="0"/>
    <b v="0"/>
    <x v="2"/>
    <x v="2"/>
    <x v="2"/>
  </r>
  <r>
    <n v="690"/>
    <s v="Walsh-Watts"/>
    <s v="Polarized actuating implementation"/>
    <n v="3600"/>
    <x v="673"/>
    <x v="1"/>
    <n v="2.266111111111111"/>
    <x v="682"/>
    <n v="42.93684210526316"/>
    <n v="190"/>
    <s v="US"/>
    <s v="USD"/>
    <x v="634"/>
    <x v="634"/>
    <n v="1322373600"/>
    <s v="Nov"/>
    <x v="0"/>
    <x v="638"/>
    <n v="1322892000"/>
    <x v="638"/>
    <x v="0"/>
    <s v="Dec"/>
    <b v="0"/>
    <b v="1"/>
    <x v="4"/>
    <x v="4"/>
    <x v="4"/>
  </r>
  <r>
    <n v="691"/>
    <s v="Ray, Li and Li"/>
    <s v="Front-line disintermediate hub"/>
    <n v="5000"/>
    <x v="674"/>
    <x v="1"/>
    <n v="1.4238"/>
    <x v="683"/>
    <n v="30.037974683544302"/>
    <n v="237"/>
    <s v="US"/>
    <s v="USD"/>
    <x v="635"/>
    <x v="635"/>
    <n v="1349240400"/>
    <s v="Oct"/>
    <x v="4"/>
    <x v="639"/>
    <n v="1350709200"/>
    <x v="639"/>
    <x v="5"/>
    <s v="Oct"/>
    <b v="1"/>
    <b v="1"/>
    <x v="4"/>
    <x v="4"/>
    <x v="4"/>
  </r>
  <r>
    <n v="692"/>
    <s v="Murray Ltd"/>
    <s v="Decentralized 4thgeneration challenge"/>
    <n v="6000"/>
    <x v="675"/>
    <x v="0"/>
    <n v="0.90633333333333332"/>
    <x v="684"/>
    <n v="70.623376623376629"/>
    <n v="77"/>
    <s v="GB"/>
    <s v="GBP"/>
    <x v="636"/>
    <x v="636"/>
    <n v="1562648400"/>
    <s v="Jul"/>
    <x v="8"/>
    <x v="640"/>
    <n v="1564203600"/>
    <x v="640"/>
    <x v="10"/>
    <s v="Jul"/>
    <b v="0"/>
    <b v="0"/>
    <x v="1"/>
    <x v="1"/>
    <x v="1"/>
  </r>
  <r>
    <n v="693"/>
    <s v="Bradford-Silva"/>
    <s v="Reverse-engineered composite hierarchy"/>
    <n v="180400"/>
    <x v="676"/>
    <x v="0"/>
    <n v="0.63966740576496672"/>
    <x v="685"/>
    <n v="66.016018306636155"/>
    <n v="1748"/>
    <s v="US"/>
    <s v="USD"/>
    <x v="637"/>
    <x v="637"/>
    <n v="1508216400"/>
    <s v="Oct"/>
    <x v="4"/>
    <x v="641"/>
    <n v="1509685200"/>
    <x v="641"/>
    <x v="2"/>
    <s v="Nov"/>
    <b v="0"/>
    <b v="0"/>
    <x v="3"/>
    <x v="3"/>
    <x v="3"/>
  </r>
  <r>
    <n v="694"/>
    <s v="Mora-Bradley"/>
    <s v="Programmable tangible ability"/>
    <n v="9100"/>
    <x v="677"/>
    <x v="0"/>
    <n v="0.84131868131868137"/>
    <x v="686"/>
    <n v="96.911392405063296"/>
    <n v="79"/>
    <s v="US"/>
    <s v="USD"/>
    <x v="638"/>
    <x v="638"/>
    <n v="1511762400"/>
    <s v="Nov"/>
    <x v="0"/>
    <x v="642"/>
    <n v="1514959200"/>
    <x v="642"/>
    <x v="4"/>
    <s v="Jan"/>
    <b v="0"/>
    <b v="0"/>
    <x v="3"/>
    <x v="3"/>
    <x v="3"/>
  </r>
  <r>
    <n v="695"/>
    <s v="Cardenas, Thompson and Carey"/>
    <s v="Configurable full-range emulation"/>
    <n v="9200"/>
    <x v="678"/>
    <x v="1"/>
    <n v="1.3393478260869565"/>
    <x v="687"/>
    <n v="62.867346938775512"/>
    <n v="196"/>
    <s v="IT"/>
    <s v="EUR"/>
    <x v="639"/>
    <x v="639"/>
    <n v="1447480800"/>
    <s v="Nov"/>
    <x v="0"/>
    <x v="445"/>
    <n v="1448863200"/>
    <x v="445"/>
    <x v="2"/>
    <s v="Nov"/>
    <b v="1"/>
    <b v="0"/>
    <x v="1"/>
    <x v="1"/>
    <x v="1"/>
  </r>
  <r>
    <n v="696"/>
    <s v="Lopez, Reid and Johnson"/>
    <s v="Total real-time hardware"/>
    <n v="164100"/>
    <x v="679"/>
    <x v="0"/>
    <n v="0.59042047531992692"/>
    <x v="688"/>
    <n v="108.98537682789652"/>
    <n v="889"/>
    <s v="US"/>
    <s v="USD"/>
    <x v="640"/>
    <x v="640"/>
    <n v="1429506000"/>
    <s v="Apr"/>
    <x v="9"/>
    <x v="116"/>
    <n v="1429592400"/>
    <x v="116"/>
    <x v="7"/>
    <s v="Apr"/>
    <b v="0"/>
    <b v="1"/>
    <x v="3"/>
    <x v="3"/>
    <x v="3"/>
  </r>
  <r>
    <n v="697"/>
    <s v="Fox-Williams"/>
    <s v="Profound system-worthy functionalities"/>
    <n v="128900"/>
    <x v="680"/>
    <x v="1"/>
    <n v="1.5280062063615205"/>
    <x v="689"/>
    <n v="26.999314599040439"/>
    <n v="7295"/>
    <s v="US"/>
    <s v="USD"/>
    <x v="641"/>
    <x v="641"/>
    <n v="1522472400"/>
    <s v="Mar"/>
    <x v="6"/>
    <x v="643"/>
    <n v="1522645200"/>
    <x v="643"/>
    <x v="7"/>
    <s v="Apr"/>
    <b v="0"/>
    <b v="0"/>
    <x v="1"/>
    <x v="1"/>
    <x v="5"/>
  </r>
  <r>
    <n v="698"/>
    <s v="Taylor, Wood and Taylor"/>
    <s v="Cloned hybrid focus group"/>
    <n v="42100"/>
    <x v="681"/>
    <x v="1"/>
    <n v="4.466912114014252"/>
    <x v="690"/>
    <n v="65.004147943311438"/>
    <n v="2893"/>
    <s v="CA"/>
    <s v="CAD"/>
    <x v="642"/>
    <x v="642"/>
    <n v="1322114400"/>
    <s v="Nov"/>
    <x v="0"/>
    <x v="644"/>
    <n v="1323324000"/>
    <x v="644"/>
    <x v="0"/>
    <s v="Dec"/>
    <b v="0"/>
    <b v="0"/>
    <x v="2"/>
    <x v="2"/>
    <x v="8"/>
  </r>
  <r>
    <n v="699"/>
    <s v="King Inc"/>
    <s v="Ergonomic dedicated focus group"/>
    <n v="7400"/>
    <x v="682"/>
    <x v="0"/>
    <n v="0.8439189189189189"/>
    <x v="691"/>
    <n v="111.51785714285714"/>
    <n v="56"/>
    <s v="US"/>
    <s v="USD"/>
    <x v="230"/>
    <x v="230"/>
    <n v="1561438800"/>
    <s v="Jun"/>
    <x v="5"/>
    <x v="645"/>
    <n v="1561525200"/>
    <x v="645"/>
    <x v="6"/>
    <s v="Jun"/>
    <b v="0"/>
    <b v="0"/>
    <x v="4"/>
    <x v="4"/>
    <x v="6"/>
  </r>
  <r>
    <n v="700"/>
    <s v="Cole, Petty and Cameron"/>
    <s v="Realigned zero administration paradigm"/>
    <n v="100"/>
    <x v="247"/>
    <x v="0"/>
    <n v="0.03"/>
    <x v="248"/>
    <n v="3"/>
    <n v="1"/>
    <s v="US"/>
    <s v="USD"/>
    <x v="67"/>
    <x v="67"/>
    <n v="1264399200"/>
    <s v="Jan"/>
    <x v="2"/>
    <x v="646"/>
    <n v="1265695200"/>
    <x v="646"/>
    <x v="8"/>
    <s v="Feb"/>
    <b v="0"/>
    <b v="0"/>
    <x v="2"/>
    <x v="2"/>
    <x v="8"/>
  </r>
  <r>
    <n v="701"/>
    <s v="Mcclain LLC"/>
    <s v="Open-source multi-tasking methodology"/>
    <n v="52000"/>
    <x v="683"/>
    <x v="1"/>
    <n v="1.7502692307692307"/>
    <x v="692"/>
    <n v="110.99268292682927"/>
    <n v="820"/>
    <s v="US"/>
    <s v="USD"/>
    <x v="643"/>
    <x v="643"/>
    <n v="1301202000"/>
    <s v="Mar"/>
    <x v="6"/>
    <x v="647"/>
    <n v="1301806800"/>
    <x v="647"/>
    <x v="7"/>
    <s v="Apr"/>
    <b v="1"/>
    <b v="0"/>
    <x v="3"/>
    <x v="3"/>
    <x v="3"/>
  </r>
  <r>
    <n v="702"/>
    <s v="Sims-Gross"/>
    <s v="Object-based attitude-oriented analyzer"/>
    <n v="8700"/>
    <x v="684"/>
    <x v="0"/>
    <n v="0.54137931034482756"/>
    <x v="693"/>
    <n v="56.746987951807228"/>
    <n v="83"/>
    <s v="US"/>
    <s v="USD"/>
    <x v="644"/>
    <x v="644"/>
    <n v="1374469200"/>
    <s v="Jul"/>
    <x v="8"/>
    <x v="467"/>
    <n v="1374901200"/>
    <x v="467"/>
    <x v="10"/>
    <s v="Jul"/>
    <b v="0"/>
    <b v="0"/>
    <x v="2"/>
    <x v="2"/>
    <x v="8"/>
  </r>
  <r>
    <n v="703"/>
    <s v="Perez Group"/>
    <s v="Cross-platform tertiary hub"/>
    <n v="63400"/>
    <x v="685"/>
    <x v="1"/>
    <n v="3.1187381703470032"/>
    <x v="694"/>
    <n v="97.020608439646708"/>
    <n v="2038"/>
    <s v="US"/>
    <s v="USD"/>
    <x v="645"/>
    <x v="645"/>
    <n v="1334984400"/>
    <s v="Apr"/>
    <x v="9"/>
    <x v="648"/>
    <n v="1336453200"/>
    <x v="648"/>
    <x v="11"/>
    <s v="May"/>
    <b v="1"/>
    <b v="1"/>
    <x v="5"/>
    <x v="5"/>
    <x v="18"/>
  </r>
  <r>
    <n v="704"/>
    <s v="Haynes-Williams"/>
    <s v="Seamless clear-thinking artificial intelligence"/>
    <n v="8700"/>
    <x v="686"/>
    <x v="1"/>
    <n v="1.2278160919540231"/>
    <x v="695"/>
    <n v="92.08620689655173"/>
    <n v="116"/>
    <s v="US"/>
    <s v="USD"/>
    <x v="646"/>
    <x v="646"/>
    <n v="1467608400"/>
    <s v="Jul"/>
    <x v="8"/>
    <x v="649"/>
    <n v="1468904400"/>
    <x v="649"/>
    <x v="10"/>
    <s v="Jul"/>
    <b v="0"/>
    <b v="0"/>
    <x v="4"/>
    <x v="4"/>
    <x v="10"/>
  </r>
  <r>
    <n v="705"/>
    <s v="Ford LLC"/>
    <s v="Centralized tangible success"/>
    <n v="169700"/>
    <x v="687"/>
    <x v="0"/>
    <n v="0.99026517383618151"/>
    <x v="696"/>
    <n v="82.986666666666665"/>
    <n v="2025"/>
    <s v="GB"/>
    <s v="GBP"/>
    <x v="626"/>
    <x v="626"/>
    <n v="1386741600"/>
    <s v="Dec"/>
    <x v="7"/>
    <x v="650"/>
    <n v="1387087200"/>
    <x v="650"/>
    <x v="0"/>
    <s v="Dec"/>
    <b v="0"/>
    <b v="0"/>
    <x v="5"/>
    <x v="5"/>
    <x v="9"/>
  </r>
  <r>
    <n v="706"/>
    <s v="Moreno Ltd"/>
    <s v="Customer-focused multimedia methodology"/>
    <n v="108400"/>
    <x v="688"/>
    <x v="1"/>
    <n v="1.278468634686347"/>
    <x v="697"/>
    <n v="103.03791821561339"/>
    <n v="1345"/>
    <s v="AU"/>
    <s v="AUD"/>
    <x v="647"/>
    <x v="647"/>
    <n v="1546754400"/>
    <s v="Jan"/>
    <x v="2"/>
    <x v="651"/>
    <n v="1547445600"/>
    <x v="651"/>
    <x v="4"/>
    <s v="Jan"/>
    <b v="0"/>
    <b v="1"/>
    <x v="2"/>
    <x v="2"/>
    <x v="2"/>
  </r>
  <r>
    <n v="707"/>
    <s v="Moore, Cook and Wright"/>
    <s v="Visionary maximized Local Area Network"/>
    <n v="7300"/>
    <x v="689"/>
    <x v="1"/>
    <n v="1.5861643835616439"/>
    <x v="698"/>
    <n v="68.922619047619051"/>
    <n v="168"/>
    <s v="US"/>
    <s v="USD"/>
    <x v="159"/>
    <x v="159"/>
    <n v="1544248800"/>
    <s v="Dec"/>
    <x v="7"/>
    <x v="652"/>
    <n v="1547359200"/>
    <x v="652"/>
    <x v="4"/>
    <s v="Jan"/>
    <b v="0"/>
    <b v="0"/>
    <x v="4"/>
    <x v="4"/>
    <x v="6"/>
  </r>
  <r>
    <n v="708"/>
    <s v="Ortega LLC"/>
    <s v="Secured bifurcated intranet"/>
    <n v="1700"/>
    <x v="690"/>
    <x v="1"/>
    <n v="7.0705882352941174"/>
    <x v="699"/>
    <n v="87.737226277372258"/>
    <n v="137"/>
    <s v="CH"/>
    <s v="CHF"/>
    <x v="648"/>
    <x v="648"/>
    <n v="1495429200"/>
    <s v="May"/>
    <x v="11"/>
    <x v="653"/>
    <n v="1496293200"/>
    <x v="653"/>
    <x v="6"/>
    <s v="Jun"/>
    <b v="0"/>
    <b v="0"/>
    <x v="3"/>
    <x v="3"/>
    <x v="3"/>
  </r>
  <r>
    <n v="709"/>
    <s v="Silva, Walker and Martin"/>
    <s v="Grass-roots 4thgeneration product"/>
    <n v="9800"/>
    <x v="691"/>
    <x v="1"/>
    <n v="1.4238775510204082"/>
    <x v="700"/>
    <n v="75.021505376344081"/>
    <n v="186"/>
    <s v="IT"/>
    <s v="EUR"/>
    <x v="267"/>
    <x v="267"/>
    <n v="1334811600"/>
    <s v="Apr"/>
    <x v="9"/>
    <x v="654"/>
    <n v="1335416400"/>
    <x v="654"/>
    <x v="7"/>
    <s v="Apr"/>
    <b v="0"/>
    <b v="0"/>
    <x v="3"/>
    <x v="3"/>
    <x v="3"/>
  </r>
  <r>
    <n v="710"/>
    <s v="Huynh, Gallegos and Mills"/>
    <s v="Reduced next generation info-mediaries"/>
    <n v="4300"/>
    <x v="692"/>
    <x v="1"/>
    <n v="1.4786046511627906"/>
    <x v="701"/>
    <n v="50.863999999999997"/>
    <n v="125"/>
    <s v="US"/>
    <s v="USD"/>
    <x v="649"/>
    <x v="649"/>
    <n v="1531544400"/>
    <s v="Jul"/>
    <x v="8"/>
    <x v="655"/>
    <n v="1532149200"/>
    <x v="655"/>
    <x v="10"/>
    <s v="Jul"/>
    <b v="0"/>
    <b v="1"/>
    <x v="3"/>
    <x v="3"/>
    <x v="3"/>
  </r>
  <r>
    <n v="711"/>
    <s v="Anderson LLC"/>
    <s v="Customizable full-range artificial intelligence"/>
    <n v="6200"/>
    <x v="693"/>
    <x v="0"/>
    <n v="0.20322580645161289"/>
    <x v="702"/>
    <n v="90"/>
    <n v="14"/>
    <s v="IT"/>
    <s v="EUR"/>
    <x v="248"/>
    <x v="248"/>
    <n v="1453615200"/>
    <s v="Jan"/>
    <x v="2"/>
    <x v="656"/>
    <n v="1453788000"/>
    <x v="656"/>
    <x v="4"/>
    <s v="Jan"/>
    <b v="1"/>
    <b v="1"/>
    <x v="3"/>
    <x v="3"/>
    <x v="3"/>
  </r>
  <r>
    <n v="712"/>
    <s v="Garza-Bryant"/>
    <s v="Programmable leadingedge contingency"/>
    <n v="800"/>
    <x v="694"/>
    <x v="1"/>
    <n v="18.40625"/>
    <x v="703"/>
    <n v="72.896039603960389"/>
    <n v="202"/>
    <s v="US"/>
    <s v="USD"/>
    <x v="571"/>
    <x v="571"/>
    <n v="1467954000"/>
    <s v="Jul"/>
    <x v="8"/>
    <x v="657"/>
    <n v="1471496400"/>
    <x v="657"/>
    <x v="1"/>
    <s v="Aug"/>
    <b v="0"/>
    <b v="0"/>
    <x v="3"/>
    <x v="3"/>
    <x v="3"/>
  </r>
  <r>
    <n v="713"/>
    <s v="Mays LLC"/>
    <s v="Multi-layered global groupware"/>
    <n v="6900"/>
    <x v="695"/>
    <x v="1"/>
    <n v="1.6194202898550725"/>
    <x v="704"/>
    <n v="108.48543689320388"/>
    <n v="103"/>
    <s v="US"/>
    <s v="USD"/>
    <x v="650"/>
    <x v="650"/>
    <n v="1471842000"/>
    <s v="Aug"/>
    <x v="1"/>
    <x v="89"/>
    <n v="1472878800"/>
    <x v="89"/>
    <x v="3"/>
    <s v="Sep"/>
    <b v="0"/>
    <b v="0"/>
    <x v="5"/>
    <x v="5"/>
    <x v="15"/>
  </r>
  <r>
    <n v="714"/>
    <s v="Evans-Jones"/>
    <s v="Switchable methodical superstructure"/>
    <n v="38500"/>
    <x v="696"/>
    <x v="1"/>
    <n v="4.7282077922077921"/>
    <x v="705"/>
    <n v="101.98095238095237"/>
    <n v="1785"/>
    <s v="US"/>
    <s v="USD"/>
    <x v="1"/>
    <x v="1"/>
    <n v="1408424400"/>
    <s v="Aug"/>
    <x v="1"/>
    <x v="658"/>
    <n v="1408510800"/>
    <x v="658"/>
    <x v="1"/>
    <s v="Aug"/>
    <b v="0"/>
    <b v="0"/>
    <x v="1"/>
    <x v="1"/>
    <x v="1"/>
  </r>
  <r>
    <n v="715"/>
    <s v="Fischer, Torres and Walker"/>
    <s v="Expanded even-keeled portal"/>
    <n v="118000"/>
    <x v="697"/>
    <x v="0"/>
    <n v="0.24466101694915254"/>
    <x v="706"/>
    <n v="44.009146341463413"/>
    <n v="656"/>
    <s v="US"/>
    <s v="USD"/>
    <x v="651"/>
    <x v="651"/>
    <n v="1281157200"/>
    <s v="Aug"/>
    <x v="1"/>
    <x v="438"/>
    <n v="1281589200"/>
    <x v="438"/>
    <x v="1"/>
    <s v="Aug"/>
    <b v="0"/>
    <b v="0"/>
    <x v="6"/>
    <x v="6"/>
    <x v="20"/>
  </r>
  <r>
    <n v="716"/>
    <s v="Tapia, Kramer and Hicks"/>
    <s v="Advanced modular moderator"/>
    <n v="2000"/>
    <x v="698"/>
    <x v="1"/>
    <n v="5.1764999999999999"/>
    <x v="707"/>
    <n v="65.942675159235662"/>
    <n v="157"/>
    <s v="US"/>
    <s v="USD"/>
    <x v="652"/>
    <x v="652"/>
    <n v="1373432400"/>
    <s v="Jul"/>
    <x v="8"/>
    <x v="659"/>
    <n v="1375851600"/>
    <x v="659"/>
    <x v="1"/>
    <s v="Aug"/>
    <b v="0"/>
    <b v="1"/>
    <x v="3"/>
    <x v="3"/>
    <x v="3"/>
  </r>
  <r>
    <n v="717"/>
    <s v="Barnes, Wilcox and Riley"/>
    <s v="Reverse-engineered well-modulated ability"/>
    <n v="5600"/>
    <x v="699"/>
    <x v="1"/>
    <n v="2.4764285714285714"/>
    <x v="708"/>
    <n v="24.987387387387386"/>
    <n v="555"/>
    <s v="US"/>
    <s v="USD"/>
    <x v="653"/>
    <x v="653"/>
    <n v="1313989200"/>
    <s v="Aug"/>
    <x v="1"/>
    <x v="660"/>
    <n v="1315803600"/>
    <x v="660"/>
    <x v="3"/>
    <s v="Sep"/>
    <b v="0"/>
    <b v="0"/>
    <x v="4"/>
    <x v="4"/>
    <x v="4"/>
  </r>
  <r>
    <n v="718"/>
    <s v="Reyes PLC"/>
    <s v="Expanded optimal pricing structure"/>
    <n v="8300"/>
    <x v="700"/>
    <x v="1"/>
    <n v="1.0020481927710843"/>
    <x v="709"/>
    <n v="28.003367003367003"/>
    <n v="297"/>
    <s v="US"/>
    <s v="USD"/>
    <x v="654"/>
    <x v="654"/>
    <n v="1371445200"/>
    <s v="Jun"/>
    <x v="5"/>
    <x v="661"/>
    <n v="1373691600"/>
    <x v="661"/>
    <x v="10"/>
    <s v="Jul"/>
    <b v="0"/>
    <b v="0"/>
    <x v="2"/>
    <x v="2"/>
    <x v="8"/>
  </r>
  <r>
    <n v="719"/>
    <s v="Pace, Simpson and Watkins"/>
    <s v="Down-sized uniform ability"/>
    <n v="6900"/>
    <x v="701"/>
    <x v="1"/>
    <n v="1.53"/>
    <x v="710"/>
    <n v="85.829268292682926"/>
    <n v="123"/>
    <s v="US"/>
    <s v="USD"/>
    <x v="655"/>
    <x v="655"/>
    <n v="1338267600"/>
    <s v="May"/>
    <x v="11"/>
    <x v="662"/>
    <n v="1339218000"/>
    <x v="662"/>
    <x v="6"/>
    <s v="Jun"/>
    <b v="0"/>
    <b v="0"/>
    <x v="5"/>
    <x v="5"/>
    <x v="13"/>
  </r>
  <r>
    <n v="720"/>
    <s v="Valenzuela, Davidson and Castro"/>
    <s v="Multi-layered upward-trending conglomeration"/>
    <n v="8700"/>
    <x v="702"/>
    <x v="3"/>
    <n v="0.37091954022988505"/>
    <x v="711"/>
    <n v="84.921052631578945"/>
    <n v="38"/>
    <s v="DK"/>
    <s v="DKK"/>
    <x v="656"/>
    <x v="656"/>
    <n v="1519192800"/>
    <s v="Feb"/>
    <x v="10"/>
    <x v="236"/>
    <n v="1520402400"/>
    <x v="236"/>
    <x v="9"/>
    <s v="Mar"/>
    <b v="0"/>
    <b v="1"/>
    <x v="3"/>
    <x v="3"/>
    <x v="3"/>
  </r>
  <r>
    <n v="721"/>
    <s v="Dominguez-Owens"/>
    <s v="Open-architected systematic intranet"/>
    <n v="123600"/>
    <x v="703"/>
    <x v="3"/>
    <n v="4.3923948220064728E-2"/>
    <x v="712"/>
    <n v="90.483333333333334"/>
    <n v="60"/>
    <s v="US"/>
    <s v="USD"/>
    <x v="657"/>
    <x v="657"/>
    <n v="1522818000"/>
    <s v="Apr"/>
    <x v="9"/>
    <x v="663"/>
    <n v="1523336400"/>
    <x v="663"/>
    <x v="7"/>
    <s v="Apr"/>
    <b v="0"/>
    <b v="0"/>
    <x v="1"/>
    <x v="1"/>
    <x v="1"/>
  </r>
  <r>
    <n v="722"/>
    <s v="Thomas-Simmons"/>
    <s v="Proactive 24hour frame"/>
    <n v="48500"/>
    <x v="704"/>
    <x v="1"/>
    <n v="1.5650721649484536"/>
    <x v="713"/>
    <n v="25.00197628458498"/>
    <n v="3036"/>
    <s v="US"/>
    <s v="USD"/>
    <x v="265"/>
    <x v="265"/>
    <n v="1509948000"/>
    <s v="Nov"/>
    <x v="0"/>
    <x v="202"/>
    <n v="1512280800"/>
    <x v="202"/>
    <x v="0"/>
    <s v="Dec"/>
    <b v="0"/>
    <b v="0"/>
    <x v="4"/>
    <x v="4"/>
    <x v="4"/>
  </r>
  <r>
    <n v="723"/>
    <s v="Beck-Knight"/>
    <s v="Exclusive fresh-thinking model"/>
    <n v="4900"/>
    <x v="705"/>
    <x v="1"/>
    <n v="2.704081632653061"/>
    <x v="714"/>
    <n v="92.013888888888886"/>
    <n v="144"/>
    <s v="AU"/>
    <s v="AUD"/>
    <x v="658"/>
    <x v="658"/>
    <n v="1456898400"/>
    <s v="Mar"/>
    <x v="6"/>
    <x v="664"/>
    <n v="1458709200"/>
    <x v="664"/>
    <x v="9"/>
    <s v="Mar"/>
    <b v="0"/>
    <b v="0"/>
    <x v="3"/>
    <x v="3"/>
    <x v="3"/>
  </r>
  <r>
    <n v="724"/>
    <s v="Mccoy Ltd"/>
    <s v="Business-focused encompassing intranet"/>
    <n v="8400"/>
    <x v="706"/>
    <x v="1"/>
    <n v="1.3405952380952382"/>
    <x v="715"/>
    <n v="93.066115702479337"/>
    <n v="121"/>
    <s v="GB"/>
    <s v="GBP"/>
    <x v="659"/>
    <x v="659"/>
    <n v="1413954000"/>
    <s v="Oct"/>
    <x v="4"/>
    <x v="665"/>
    <n v="1414126800"/>
    <x v="665"/>
    <x v="5"/>
    <s v="Oct"/>
    <b v="0"/>
    <b v="1"/>
    <x v="3"/>
    <x v="3"/>
    <x v="3"/>
  </r>
  <r>
    <n v="725"/>
    <s v="Dawson-Tyler"/>
    <s v="Optional 6thgeneration access"/>
    <n v="193200"/>
    <x v="707"/>
    <x v="0"/>
    <n v="0.50398033126293995"/>
    <x v="716"/>
    <n v="61.008145363408524"/>
    <n v="1596"/>
    <s v="US"/>
    <s v="USD"/>
    <x v="660"/>
    <x v="660"/>
    <n v="1416031200"/>
    <s v="Nov"/>
    <x v="0"/>
    <x v="666"/>
    <n v="1416204000"/>
    <x v="666"/>
    <x v="2"/>
    <s v="Nov"/>
    <b v="0"/>
    <b v="0"/>
    <x v="6"/>
    <x v="6"/>
    <x v="20"/>
  </r>
  <r>
    <n v="726"/>
    <s v="Johns-Thomas"/>
    <s v="Realigned web-enabled functionalities"/>
    <n v="54300"/>
    <x v="708"/>
    <x v="3"/>
    <n v="0.88815837937384901"/>
    <x v="717"/>
    <n v="92.036259541984734"/>
    <n v="524"/>
    <s v="US"/>
    <s v="USD"/>
    <x v="661"/>
    <x v="661"/>
    <n v="1287982800"/>
    <s v="Oct"/>
    <x v="4"/>
    <x v="602"/>
    <n v="1288501200"/>
    <x v="602"/>
    <x v="5"/>
    <s v="Oct"/>
    <b v="0"/>
    <b v="1"/>
    <x v="3"/>
    <x v="3"/>
    <x v="3"/>
  </r>
  <r>
    <n v="727"/>
    <s v="Quinn, Cruz and Schmidt"/>
    <s v="Enterprise-wide multimedia software"/>
    <n v="8900"/>
    <x v="709"/>
    <x v="1"/>
    <n v="1.65"/>
    <x v="718"/>
    <n v="81.132596685082873"/>
    <n v="181"/>
    <s v="US"/>
    <s v="USD"/>
    <x v="4"/>
    <x v="4"/>
    <n v="1547964000"/>
    <s v="Jan"/>
    <x v="2"/>
    <x v="667"/>
    <n v="1552971600"/>
    <x v="667"/>
    <x v="9"/>
    <s v="Mar"/>
    <b v="0"/>
    <b v="0"/>
    <x v="2"/>
    <x v="2"/>
    <x v="2"/>
  </r>
  <r>
    <n v="728"/>
    <s v="Stewart Inc"/>
    <s v="Versatile mission-critical knowledgebase"/>
    <n v="4200"/>
    <x v="710"/>
    <x v="0"/>
    <n v="0.17499999999999999"/>
    <x v="719"/>
    <n v="73.5"/>
    <n v="10"/>
    <s v="US"/>
    <s v="USD"/>
    <x v="662"/>
    <x v="662"/>
    <n v="1464152400"/>
    <s v="May"/>
    <x v="11"/>
    <x v="668"/>
    <n v="1465102800"/>
    <x v="668"/>
    <x v="6"/>
    <s v="Jun"/>
    <b v="0"/>
    <b v="0"/>
    <x v="3"/>
    <x v="3"/>
    <x v="3"/>
  </r>
  <r>
    <n v="729"/>
    <s v="Moore Group"/>
    <s v="Multi-lateral object-oriented open system"/>
    <n v="5600"/>
    <x v="711"/>
    <x v="1"/>
    <n v="1.8566071428571429"/>
    <x v="720"/>
    <n v="85.221311475409834"/>
    <n v="122"/>
    <s v="US"/>
    <s v="USD"/>
    <x v="663"/>
    <x v="663"/>
    <n v="1359957600"/>
    <s v="Feb"/>
    <x v="10"/>
    <x v="669"/>
    <n v="1360130400"/>
    <x v="669"/>
    <x v="8"/>
    <s v="Feb"/>
    <b v="0"/>
    <b v="0"/>
    <x v="4"/>
    <x v="4"/>
    <x v="6"/>
  </r>
  <r>
    <n v="730"/>
    <s v="Carson PLC"/>
    <s v="Visionary system-worthy attitude"/>
    <n v="28800"/>
    <x v="712"/>
    <x v="1"/>
    <n v="4.1266319444444441"/>
    <x v="721"/>
    <n v="110.96825396825396"/>
    <n v="1071"/>
    <s v="CA"/>
    <s v="CAD"/>
    <x v="664"/>
    <x v="664"/>
    <n v="1432357200"/>
    <s v="May"/>
    <x v="11"/>
    <x v="670"/>
    <n v="1432875600"/>
    <x v="670"/>
    <x v="11"/>
    <s v="May"/>
    <b v="0"/>
    <b v="0"/>
    <x v="2"/>
    <x v="2"/>
    <x v="8"/>
  </r>
  <r>
    <n v="731"/>
    <s v="Cruz, Hall and Mason"/>
    <s v="Synergized content-based hierarchy"/>
    <n v="8000"/>
    <x v="713"/>
    <x v="3"/>
    <n v="0.90249999999999997"/>
    <x v="722"/>
    <n v="32.968036529680369"/>
    <n v="219"/>
    <s v="US"/>
    <s v="USD"/>
    <x v="665"/>
    <x v="665"/>
    <n v="1500786000"/>
    <s v="Jul"/>
    <x v="8"/>
    <x v="601"/>
    <n v="1500872400"/>
    <x v="601"/>
    <x v="10"/>
    <s v="Jul"/>
    <b v="0"/>
    <b v="0"/>
    <x v="2"/>
    <x v="2"/>
    <x v="2"/>
  </r>
  <r>
    <n v="732"/>
    <s v="Glass, Baker and Jones"/>
    <s v="Business-focused 24hour access"/>
    <n v="117000"/>
    <x v="714"/>
    <x v="0"/>
    <n v="0.91984615384615387"/>
    <x v="723"/>
    <n v="96.005352363960753"/>
    <n v="1121"/>
    <s v="US"/>
    <s v="USD"/>
    <x v="666"/>
    <x v="666"/>
    <n v="1490158800"/>
    <s v="Mar"/>
    <x v="6"/>
    <x v="671"/>
    <n v="1492146000"/>
    <x v="671"/>
    <x v="7"/>
    <s v="Apr"/>
    <b v="0"/>
    <b v="1"/>
    <x v="1"/>
    <x v="1"/>
    <x v="1"/>
  </r>
  <r>
    <n v="733"/>
    <s v="Marquez-Kerr"/>
    <s v="Automated hybrid orchestration"/>
    <n v="15800"/>
    <x v="715"/>
    <x v="1"/>
    <n v="5.2700632911392402"/>
    <x v="724"/>
    <n v="84.96632653061225"/>
    <n v="980"/>
    <s v="US"/>
    <s v="USD"/>
    <x v="43"/>
    <x v="43"/>
    <n v="1406178000"/>
    <s v="Jul"/>
    <x v="8"/>
    <x v="672"/>
    <n v="1407301200"/>
    <x v="672"/>
    <x v="1"/>
    <s v="Aug"/>
    <b v="0"/>
    <b v="0"/>
    <x v="1"/>
    <x v="1"/>
    <x v="16"/>
  </r>
  <r>
    <n v="734"/>
    <s v="Stone PLC"/>
    <s v="Exclusive 5thgeneration leverage"/>
    <n v="4200"/>
    <x v="716"/>
    <x v="1"/>
    <n v="3.1914285714285713"/>
    <x v="725"/>
    <n v="25.007462686567163"/>
    <n v="536"/>
    <s v="US"/>
    <s v="USD"/>
    <x v="667"/>
    <x v="667"/>
    <n v="1485583200"/>
    <s v="Jan"/>
    <x v="2"/>
    <x v="673"/>
    <n v="1486620000"/>
    <x v="673"/>
    <x v="8"/>
    <s v="Feb"/>
    <b v="0"/>
    <b v="1"/>
    <x v="3"/>
    <x v="3"/>
    <x v="3"/>
  </r>
  <r>
    <n v="735"/>
    <s v="Caldwell PLC"/>
    <s v="Grass-roots zero administration alliance"/>
    <n v="37100"/>
    <x v="717"/>
    <x v="1"/>
    <n v="3.5418867924528303"/>
    <x v="726"/>
    <n v="65.998995479658461"/>
    <n v="1991"/>
    <s v="US"/>
    <s v="USD"/>
    <x v="668"/>
    <x v="668"/>
    <n v="1459314000"/>
    <s v="Mar"/>
    <x v="6"/>
    <x v="674"/>
    <n v="1459918800"/>
    <x v="674"/>
    <x v="7"/>
    <s v="Apr"/>
    <b v="0"/>
    <b v="0"/>
    <x v="7"/>
    <x v="7"/>
    <x v="14"/>
  </r>
  <r>
    <n v="736"/>
    <s v="Silva-Hawkins"/>
    <s v="Proactive heuristic orchestration"/>
    <n v="7700"/>
    <x v="718"/>
    <x v="3"/>
    <n v="0.32896103896103895"/>
    <x v="727"/>
    <n v="87.34482758620689"/>
    <n v="29"/>
    <s v="US"/>
    <s v="USD"/>
    <x v="669"/>
    <x v="669"/>
    <n v="1424412000"/>
    <s v="Feb"/>
    <x v="10"/>
    <x v="675"/>
    <n v="1424757600"/>
    <x v="675"/>
    <x v="8"/>
    <s v="Feb"/>
    <b v="0"/>
    <b v="0"/>
    <x v="5"/>
    <x v="5"/>
    <x v="9"/>
  </r>
  <r>
    <n v="737"/>
    <s v="Gardner Inc"/>
    <s v="Function-based systematic Graphical User Interface"/>
    <n v="3700"/>
    <x v="719"/>
    <x v="1"/>
    <n v="1.358918918918919"/>
    <x v="728"/>
    <n v="27.933333333333334"/>
    <n v="180"/>
    <s v="US"/>
    <s v="USD"/>
    <x v="670"/>
    <x v="670"/>
    <n v="1478844000"/>
    <s v="Nov"/>
    <x v="0"/>
    <x v="676"/>
    <n v="1479880800"/>
    <x v="676"/>
    <x v="2"/>
    <s v="Nov"/>
    <b v="0"/>
    <b v="0"/>
    <x v="1"/>
    <x v="1"/>
    <x v="7"/>
  </r>
  <r>
    <n v="738"/>
    <s v="Garcia Group"/>
    <s v="Extended zero administration software"/>
    <n v="74700"/>
    <x v="720"/>
    <x v="0"/>
    <n v="2.0843373493975904E-2"/>
    <x v="729"/>
    <n v="103.8"/>
    <n v="15"/>
    <s v="US"/>
    <s v="USD"/>
    <x v="671"/>
    <x v="671"/>
    <n v="1416117600"/>
    <s v="Nov"/>
    <x v="0"/>
    <x v="677"/>
    <n v="1418018400"/>
    <x v="677"/>
    <x v="0"/>
    <s v="Dec"/>
    <b v="0"/>
    <b v="1"/>
    <x v="3"/>
    <x v="3"/>
    <x v="3"/>
  </r>
  <r>
    <n v="739"/>
    <s v="Meyer-Avila"/>
    <s v="Multi-tiered discrete support"/>
    <n v="10000"/>
    <x v="721"/>
    <x v="0"/>
    <n v="0.61"/>
    <x v="730"/>
    <n v="31.937172774869111"/>
    <n v="191"/>
    <s v="US"/>
    <s v="USD"/>
    <x v="672"/>
    <x v="672"/>
    <n v="1340946000"/>
    <s v="Jun"/>
    <x v="5"/>
    <x v="678"/>
    <n v="1341032400"/>
    <x v="678"/>
    <x v="6"/>
    <s v="Jun"/>
    <b v="0"/>
    <b v="0"/>
    <x v="1"/>
    <x v="1"/>
    <x v="7"/>
  </r>
  <r>
    <n v="740"/>
    <s v="Nelson, Smith and Graham"/>
    <s v="Phased system-worthy conglomeration"/>
    <n v="5300"/>
    <x v="722"/>
    <x v="0"/>
    <n v="0.30037735849056602"/>
    <x v="731"/>
    <n v="99.5"/>
    <n v="16"/>
    <s v="US"/>
    <s v="USD"/>
    <x v="673"/>
    <x v="673"/>
    <n v="1486101600"/>
    <s v="Feb"/>
    <x v="10"/>
    <x v="679"/>
    <n v="1486360800"/>
    <x v="679"/>
    <x v="8"/>
    <s v="Feb"/>
    <b v="0"/>
    <b v="0"/>
    <x v="3"/>
    <x v="3"/>
    <x v="3"/>
  </r>
  <r>
    <n v="741"/>
    <s v="Garcia Ltd"/>
    <s v="Balanced mobile alliance"/>
    <n v="1200"/>
    <x v="723"/>
    <x v="1"/>
    <n v="11.791666666666666"/>
    <x v="732"/>
    <n v="108.84615384615384"/>
    <n v="130"/>
    <s v="US"/>
    <s v="USD"/>
    <x v="674"/>
    <x v="674"/>
    <n v="1274590800"/>
    <s v="May"/>
    <x v="11"/>
    <x v="680"/>
    <n v="1274677200"/>
    <x v="680"/>
    <x v="11"/>
    <s v="May"/>
    <b v="0"/>
    <b v="0"/>
    <x v="3"/>
    <x v="3"/>
    <x v="3"/>
  </r>
  <r>
    <n v="742"/>
    <s v="West-Stevens"/>
    <s v="Reactive solution-oriented groupware"/>
    <n v="1200"/>
    <x v="724"/>
    <x v="1"/>
    <n v="11.260833333333334"/>
    <x v="733"/>
    <n v="110.76229508196721"/>
    <n v="122"/>
    <s v="US"/>
    <s v="USD"/>
    <x v="675"/>
    <x v="675"/>
    <n v="1263880800"/>
    <s v="Jan"/>
    <x v="2"/>
    <x v="681"/>
    <n v="1267509600"/>
    <x v="681"/>
    <x v="9"/>
    <s v="Mar"/>
    <b v="0"/>
    <b v="0"/>
    <x v="1"/>
    <x v="1"/>
    <x v="5"/>
  </r>
  <r>
    <n v="743"/>
    <s v="Clark-Conrad"/>
    <s v="Exclusive bandwidth-monitored orchestration"/>
    <n v="3900"/>
    <x v="725"/>
    <x v="0"/>
    <n v="0.12923076923076923"/>
    <x v="734"/>
    <n v="29.647058823529413"/>
    <n v="17"/>
    <s v="US"/>
    <s v="USD"/>
    <x v="676"/>
    <x v="676"/>
    <n v="1445403600"/>
    <s v="Oct"/>
    <x v="4"/>
    <x v="682"/>
    <n v="1445922000"/>
    <x v="682"/>
    <x v="5"/>
    <s v="Oct"/>
    <b v="0"/>
    <b v="1"/>
    <x v="3"/>
    <x v="3"/>
    <x v="3"/>
  </r>
  <r>
    <n v="744"/>
    <s v="Fitzgerald Group"/>
    <s v="Intuitive exuding initiative"/>
    <n v="2000"/>
    <x v="726"/>
    <x v="1"/>
    <n v="7.12"/>
    <x v="735"/>
    <n v="101.71428571428571"/>
    <n v="140"/>
    <s v="US"/>
    <s v="USD"/>
    <x v="342"/>
    <x v="342"/>
    <n v="1533877200"/>
    <s v="Aug"/>
    <x v="1"/>
    <x v="683"/>
    <n v="1534050000"/>
    <x v="683"/>
    <x v="1"/>
    <s v="Aug"/>
    <b v="0"/>
    <b v="1"/>
    <x v="3"/>
    <x v="3"/>
    <x v="3"/>
  </r>
  <r>
    <n v="745"/>
    <s v="Hill, Mccann and Moore"/>
    <s v="Streamlined needs-based knowledge user"/>
    <n v="6900"/>
    <x v="727"/>
    <x v="0"/>
    <n v="0.30304347826086958"/>
    <x v="736"/>
    <n v="61.5"/>
    <n v="34"/>
    <s v="US"/>
    <s v="USD"/>
    <x v="677"/>
    <x v="677"/>
    <n v="1275195600"/>
    <s v="May"/>
    <x v="11"/>
    <x v="684"/>
    <n v="1277528400"/>
    <x v="684"/>
    <x v="6"/>
    <s v="Jun"/>
    <b v="0"/>
    <b v="0"/>
    <x v="2"/>
    <x v="2"/>
    <x v="8"/>
  </r>
  <r>
    <n v="746"/>
    <s v="Edwards LLC"/>
    <s v="Automated system-worthy structure"/>
    <n v="55800"/>
    <x v="728"/>
    <x v="1"/>
    <n v="2.1250896057347672"/>
    <x v="737"/>
    <n v="35"/>
    <n v="3388"/>
    <s v="US"/>
    <s v="USD"/>
    <x v="678"/>
    <x v="678"/>
    <n v="1318136400"/>
    <s v="Oct"/>
    <x v="4"/>
    <x v="685"/>
    <n v="1318568400"/>
    <x v="685"/>
    <x v="5"/>
    <s v="Oct"/>
    <b v="0"/>
    <b v="0"/>
    <x v="2"/>
    <x v="2"/>
    <x v="2"/>
  </r>
  <r>
    <n v="747"/>
    <s v="Greer and Sons"/>
    <s v="Secured clear-thinking intranet"/>
    <n v="4900"/>
    <x v="729"/>
    <x v="1"/>
    <n v="2.2885714285714287"/>
    <x v="738"/>
    <n v="40.049999999999997"/>
    <n v="280"/>
    <s v="US"/>
    <s v="USD"/>
    <x v="679"/>
    <x v="679"/>
    <n v="1283403600"/>
    <s v="Sep"/>
    <x v="3"/>
    <x v="488"/>
    <n v="1284354000"/>
    <x v="488"/>
    <x v="3"/>
    <s v="Sep"/>
    <b v="0"/>
    <b v="0"/>
    <x v="3"/>
    <x v="3"/>
    <x v="3"/>
  </r>
  <r>
    <n v="748"/>
    <s v="Martinez PLC"/>
    <s v="Cloned actuating architecture"/>
    <n v="194900"/>
    <x v="730"/>
    <x v="3"/>
    <n v="0.34959979476654696"/>
    <x v="739"/>
    <n v="110.97231270358306"/>
    <n v="614"/>
    <s v="US"/>
    <s v="USD"/>
    <x v="680"/>
    <x v="680"/>
    <n v="1267423200"/>
    <s v="Mar"/>
    <x v="6"/>
    <x v="686"/>
    <n v="1269579600"/>
    <x v="686"/>
    <x v="9"/>
    <s v="Mar"/>
    <b v="0"/>
    <b v="1"/>
    <x v="4"/>
    <x v="4"/>
    <x v="10"/>
  </r>
  <r>
    <n v="749"/>
    <s v="Hunter-Logan"/>
    <s v="Down-sized needs-based task-force"/>
    <n v="8600"/>
    <x v="731"/>
    <x v="1"/>
    <n v="1.5729069767441861"/>
    <x v="740"/>
    <n v="36.959016393442624"/>
    <n v="366"/>
    <s v="IT"/>
    <s v="EUR"/>
    <x v="681"/>
    <x v="681"/>
    <n v="1412744400"/>
    <s v="Oct"/>
    <x v="4"/>
    <x v="687"/>
    <n v="1413781200"/>
    <x v="687"/>
    <x v="5"/>
    <s v="Oct"/>
    <b v="0"/>
    <b v="1"/>
    <x v="2"/>
    <x v="2"/>
    <x v="8"/>
  </r>
  <r>
    <n v="750"/>
    <s v="Ramos and Sons"/>
    <s v="Extended responsive Internet solution"/>
    <n v="100"/>
    <x v="99"/>
    <x v="0"/>
    <n v="0.01"/>
    <x v="100"/>
    <n v="1"/>
    <n v="1"/>
    <s v="GB"/>
    <s v="GBP"/>
    <x v="682"/>
    <x v="682"/>
    <n v="1277960400"/>
    <s v="Jul"/>
    <x v="8"/>
    <x v="688"/>
    <n v="1280120400"/>
    <x v="688"/>
    <x v="10"/>
    <s v="Jul"/>
    <b v="0"/>
    <b v="0"/>
    <x v="1"/>
    <x v="1"/>
    <x v="5"/>
  </r>
  <r>
    <n v="751"/>
    <s v="Lane-Barber"/>
    <s v="Universal value-added moderator"/>
    <n v="3600"/>
    <x v="732"/>
    <x v="1"/>
    <n v="2.3230555555555554"/>
    <x v="741"/>
    <n v="30.974074074074075"/>
    <n v="270"/>
    <s v="US"/>
    <s v="USD"/>
    <x v="683"/>
    <x v="683"/>
    <n v="1458190800"/>
    <s v="Mar"/>
    <x v="6"/>
    <x v="689"/>
    <n v="1459486800"/>
    <x v="689"/>
    <x v="7"/>
    <s v="Apr"/>
    <b v="1"/>
    <b v="1"/>
    <x v="5"/>
    <x v="5"/>
    <x v="9"/>
  </r>
  <r>
    <n v="752"/>
    <s v="Lowery Group"/>
    <s v="Sharable motivating emulation"/>
    <n v="5800"/>
    <x v="733"/>
    <x v="3"/>
    <n v="0.92448275862068963"/>
    <x v="742"/>
    <n v="47.035087719298247"/>
    <n v="114"/>
    <s v="US"/>
    <s v="USD"/>
    <x v="684"/>
    <x v="684"/>
    <n v="1280984400"/>
    <s v="Aug"/>
    <x v="1"/>
    <x v="690"/>
    <n v="1282539600"/>
    <x v="690"/>
    <x v="1"/>
    <s v="Aug"/>
    <b v="0"/>
    <b v="1"/>
    <x v="3"/>
    <x v="3"/>
    <x v="3"/>
  </r>
  <r>
    <n v="753"/>
    <s v="Guerrero-Griffin"/>
    <s v="Networked web-enabled product"/>
    <n v="4700"/>
    <x v="734"/>
    <x v="1"/>
    <n v="2.5670212765957445"/>
    <x v="743"/>
    <n v="88.065693430656935"/>
    <n v="137"/>
    <s v="US"/>
    <s v="USD"/>
    <x v="674"/>
    <x v="674"/>
    <n v="1274590800"/>
    <s v="May"/>
    <x v="11"/>
    <x v="691"/>
    <n v="1275886800"/>
    <x v="691"/>
    <x v="6"/>
    <s v="Jun"/>
    <b v="0"/>
    <b v="0"/>
    <x v="7"/>
    <x v="7"/>
    <x v="14"/>
  </r>
  <r>
    <n v="754"/>
    <s v="Perez, Reed and Lee"/>
    <s v="Advanced dedicated encoding"/>
    <n v="70400"/>
    <x v="735"/>
    <x v="1"/>
    <n v="1.6847017045454546"/>
    <x v="744"/>
    <n v="37.005616224648989"/>
    <n v="3205"/>
    <s v="US"/>
    <s v="USD"/>
    <x v="685"/>
    <x v="685"/>
    <n v="1351400400"/>
    <s v="Oct"/>
    <x v="4"/>
    <x v="424"/>
    <n v="1355983200"/>
    <x v="424"/>
    <x v="0"/>
    <s v="Dec"/>
    <b v="0"/>
    <b v="0"/>
    <x v="3"/>
    <x v="3"/>
    <x v="3"/>
  </r>
  <r>
    <n v="755"/>
    <s v="Chen, Pollard and Clarke"/>
    <s v="Stand-alone multi-state project"/>
    <n v="4500"/>
    <x v="562"/>
    <x v="1"/>
    <n v="1.6657777777777778"/>
    <x v="745"/>
    <n v="26.027777777777779"/>
    <n v="288"/>
    <s v="DK"/>
    <s v="DKK"/>
    <x v="605"/>
    <x v="605"/>
    <n v="1514354400"/>
    <s v="Dec"/>
    <x v="7"/>
    <x v="231"/>
    <n v="1515391200"/>
    <x v="231"/>
    <x v="4"/>
    <s v="Jan"/>
    <b v="0"/>
    <b v="1"/>
    <x v="3"/>
    <x v="3"/>
    <x v="3"/>
  </r>
  <r>
    <n v="756"/>
    <s v="Serrano, Gallagher and Griffith"/>
    <s v="Customizable bi-directional monitoring"/>
    <n v="1300"/>
    <x v="736"/>
    <x v="1"/>
    <n v="7.7207692307692311"/>
    <x v="746"/>
    <n v="67.817567567567565"/>
    <n v="148"/>
    <s v="US"/>
    <s v="USD"/>
    <x v="686"/>
    <x v="686"/>
    <n v="1421733600"/>
    <s v="Jan"/>
    <x v="2"/>
    <x v="692"/>
    <n v="1422252000"/>
    <x v="692"/>
    <x v="4"/>
    <s v="Jan"/>
    <b v="0"/>
    <b v="0"/>
    <x v="3"/>
    <x v="3"/>
    <x v="3"/>
  </r>
  <r>
    <n v="757"/>
    <s v="Callahan-Gilbert"/>
    <s v="Profit-focused motivating function"/>
    <n v="1400"/>
    <x v="737"/>
    <x v="1"/>
    <n v="4.0685714285714285"/>
    <x v="747"/>
    <n v="49.964912280701753"/>
    <n v="114"/>
    <s v="US"/>
    <s v="USD"/>
    <x v="687"/>
    <x v="687"/>
    <n v="1305176400"/>
    <s v="May"/>
    <x v="11"/>
    <x v="693"/>
    <n v="1305522000"/>
    <x v="693"/>
    <x v="11"/>
    <s v="May"/>
    <b v="0"/>
    <b v="0"/>
    <x v="4"/>
    <x v="4"/>
    <x v="6"/>
  </r>
  <r>
    <n v="758"/>
    <s v="Logan-Miranda"/>
    <s v="Proactive systemic firmware"/>
    <n v="29600"/>
    <x v="738"/>
    <x v="1"/>
    <n v="5.6420608108108112"/>
    <x v="748"/>
    <n v="110.01646903820817"/>
    <n v="1518"/>
    <s v="CA"/>
    <s v="CAD"/>
    <x v="688"/>
    <x v="688"/>
    <n v="1414126800"/>
    <s v="Oct"/>
    <x v="4"/>
    <x v="694"/>
    <n v="1414904400"/>
    <x v="694"/>
    <x v="2"/>
    <s v="Nov"/>
    <b v="0"/>
    <b v="0"/>
    <x v="1"/>
    <x v="1"/>
    <x v="1"/>
  </r>
  <r>
    <n v="759"/>
    <s v="Rodriguez PLC"/>
    <s v="Grass-roots upward-trending installation"/>
    <n v="167500"/>
    <x v="739"/>
    <x v="0"/>
    <n v="0.6842686567164179"/>
    <x v="749"/>
    <n v="89.964678178963894"/>
    <n v="1274"/>
    <s v="US"/>
    <s v="USD"/>
    <x v="689"/>
    <x v="689"/>
    <n v="1517810400"/>
    <s v="Feb"/>
    <x v="10"/>
    <x v="236"/>
    <n v="1520402400"/>
    <x v="236"/>
    <x v="9"/>
    <s v="Mar"/>
    <b v="0"/>
    <b v="0"/>
    <x v="1"/>
    <x v="1"/>
    <x v="5"/>
  </r>
  <r>
    <n v="760"/>
    <s v="Smith-Kennedy"/>
    <s v="Virtual heuristic hub"/>
    <n v="48300"/>
    <x v="740"/>
    <x v="0"/>
    <n v="0.34351966873706002"/>
    <x v="750"/>
    <n v="79.009523809523813"/>
    <n v="210"/>
    <s v="IT"/>
    <s v="EUR"/>
    <x v="690"/>
    <x v="690"/>
    <n v="1564635600"/>
    <s v="Aug"/>
    <x v="1"/>
    <x v="695"/>
    <n v="1567141200"/>
    <x v="695"/>
    <x v="1"/>
    <s v="Aug"/>
    <b v="0"/>
    <b v="1"/>
    <x v="6"/>
    <x v="6"/>
    <x v="11"/>
  </r>
  <r>
    <n v="761"/>
    <s v="Mitchell-Lee"/>
    <s v="Customizable leadingedge model"/>
    <n v="2200"/>
    <x v="741"/>
    <x v="1"/>
    <n v="6.5545454545454547"/>
    <x v="751"/>
    <n v="86.867469879518069"/>
    <n v="166"/>
    <s v="US"/>
    <s v="USD"/>
    <x v="691"/>
    <x v="691"/>
    <n v="1500699600"/>
    <s v="Jul"/>
    <x v="8"/>
    <x v="696"/>
    <n v="1501131600"/>
    <x v="696"/>
    <x v="10"/>
    <s v="Jul"/>
    <b v="0"/>
    <b v="0"/>
    <x v="1"/>
    <x v="1"/>
    <x v="1"/>
  </r>
  <r>
    <n v="762"/>
    <s v="Davis Ltd"/>
    <s v="Upgradable uniform service-desk"/>
    <n v="3500"/>
    <x v="742"/>
    <x v="1"/>
    <n v="1.7725714285714285"/>
    <x v="752"/>
    <n v="62.04"/>
    <n v="100"/>
    <s v="AU"/>
    <s v="AUD"/>
    <x v="692"/>
    <x v="692"/>
    <n v="1354082400"/>
    <s v="Nov"/>
    <x v="0"/>
    <x v="697"/>
    <n v="1355032800"/>
    <x v="697"/>
    <x v="0"/>
    <s v="Dec"/>
    <b v="0"/>
    <b v="0"/>
    <x v="1"/>
    <x v="1"/>
    <x v="17"/>
  </r>
  <r>
    <n v="763"/>
    <s v="Rowland PLC"/>
    <s v="Inverse client-driven product"/>
    <n v="5600"/>
    <x v="207"/>
    <x v="1"/>
    <n v="1.1317857142857144"/>
    <x v="753"/>
    <n v="26.970212765957445"/>
    <n v="235"/>
    <s v="US"/>
    <s v="USD"/>
    <x v="693"/>
    <x v="693"/>
    <n v="1336453200"/>
    <s v="May"/>
    <x v="11"/>
    <x v="698"/>
    <n v="1339477200"/>
    <x v="698"/>
    <x v="6"/>
    <s v="Jun"/>
    <b v="0"/>
    <b v="1"/>
    <x v="3"/>
    <x v="3"/>
    <x v="3"/>
  </r>
  <r>
    <n v="764"/>
    <s v="Shaffer-Mason"/>
    <s v="Managed bandwidth-monitored system engine"/>
    <n v="1100"/>
    <x v="743"/>
    <x v="1"/>
    <n v="7.2818181818181822"/>
    <x v="754"/>
    <n v="54.121621621621621"/>
    <n v="148"/>
    <s v="US"/>
    <s v="USD"/>
    <x v="694"/>
    <x v="694"/>
    <n v="1305262800"/>
    <s v="May"/>
    <x v="11"/>
    <x v="699"/>
    <n v="1305954000"/>
    <x v="699"/>
    <x v="11"/>
    <s v="May"/>
    <b v="0"/>
    <b v="0"/>
    <x v="1"/>
    <x v="1"/>
    <x v="1"/>
  </r>
  <r>
    <n v="765"/>
    <s v="Matthews LLC"/>
    <s v="Advanced transitional help-desk"/>
    <n v="3900"/>
    <x v="744"/>
    <x v="1"/>
    <n v="2.0833333333333335"/>
    <x v="755"/>
    <n v="41.035353535353536"/>
    <n v="198"/>
    <s v="US"/>
    <s v="USD"/>
    <x v="695"/>
    <x v="695"/>
    <n v="1492232400"/>
    <s v="Apr"/>
    <x v="9"/>
    <x v="489"/>
    <n v="1494392400"/>
    <x v="489"/>
    <x v="11"/>
    <s v="May"/>
    <b v="1"/>
    <b v="1"/>
    <x v="1"/>
    <x v="1"/>
    <x v="7"/>
  </r>
  <r>
    <n v="766"/>
    <s v="Montgomery-Castro"/>
    <s v="De-engineered disintermediate encryption"/>
    <n v="43800"/>
    <x v="49"/>
    <x v="0"/>
    <n v="0.31171232876712329"/>
    <x v="756"/>
    <n v="55.052419354838712"/>
    <n v="248"/>
    <s v="AU"/>
    <s v="AUD"/>
    <x v="123"/>
    <x v="123"/>
    <n v="1537333200"/>
    <s v="Sep"/>
    <x v="3"/>
    <x v="512"/>
    <n v="1537419600"/>
    <x v="512"/>
    <x v="3"/>
    <s v="Sep"/>
    <b v="0"/>
    <b v="0"/>
    <x v="4"/>
    <x v="4"/>
    <x v="22"/>
  </r>
  <r>
    <n v="767"/>
    <s v="Hale, Pearson and Jenkins"/>
    <s v="Upgradable attitude-oriented project"/>
    <n v="97200"/>
    <x v="745"/>
    <x v="0"/>
    <n v="0.56967078189300413"/>
    <x v="757"/>
    <n v="107.93762183235867"/>
    <n v="513"/>
    <s v="US"/>
    <s v="USD"/>
    <x v="696"/>
    <x v="696"/>
    <n v="1444107600"/>
    <s v="Oct"/>
    <x v="4"/>
    <x v="700"/>
    <n v="1447999200"/>
    <x v="700"/>
    <x v="2"/>
    <s v="Nov"/>
    <b v="0"/>
    <b v="0"/>
    <x v="5"/>
    <x v="5"/>
    <x v="18"/>
  </r>
  <r>
    <n v="768"/>
    <s v="Ramirez-Calderon"/>
    <s v="Fundamental zero tolerance alliance"/>
    <n v="4800"/>
    <x v="746"/>
    <x v="1"/>
    <n v="2.31"/>
    <x v="758"/>
    <n v="73.92"/>
    <n v="150"/>
    <s v="US"/>
    <s v="USD"/>
    <x v="626"/>
    <x v="626"/>
    <n v="1386741600"/>
    <s v="Dec"/>
    <x v="7"/>
    <x v="701"/>
    <n v="1388037600"/>
    <x v="701"/>
    <x v="0"/>
    <s v="Dec"/>
    <b v="0"/>
    <b v="0"/>
    <x v="3"/>
    <x v="3"/>
    <x v="3"/>
  </r>
  <r>
    <n v="769"/>
    <s v="Johnson-Morales"/>
    <s v="Devolved 24hour forecast"/>
    <n v="125600"/>
    <x v="747"/>
    <x v="0"/>
    <n v="0.86867834394904464"/>
    <x v="759"/>
    <n v="31.995894428152493"/>
    <n v="3410"/>
    <s v="US"/>
    <s v="USD"/>
    <x v="697"/>
    <x v="697"/>
    <n v="1376542800"/>
    <s v="Aug"/>
    <x v="1"/>
    <x v="340"/>
    <n v="1378789200"/>
    <x v="340"/>
    <x v="3"/>
    <s v="Sep"/>
    <b v="0"/>
    <b v="0"/>
    <x v="6"/>
    <x v="6"/>
    <x v="11"/>
  </r>
  <r>
    <n v="770"/>
    <s v="Mathis-Rodriguez"/>
    <s v="User-centric attitude-oriented intranet"/>
    <n v="4300"/>
    <x v="748"/>
    <x v="1"/>
    <n v="2.7074418604651163"/>
    <x v="760"/>
    <n v="53.898148148148145"/>
    <n v="216"/>
    <s v="IT"/>
    <s v="EUR"/>
    <x v="698"/>
    <x v="698"/>
    <n v="1397451600"/>
    <s v="Apr"/>
    <x v="9"/>
    <x v="702"/>
    <n v="1398056400"/>
    <x v="702"/>
    <x v="7"/>
    <s v="Apr"/>
    <b v="0"/>
    <b v="1"/>
    <x v="3"/>
    <x v="3"/>
    <x v="3"/>
  </r>
  <r>
    <n v="771"/>
    <s v="Smith, Mack and Williams"/>
    <s v="Self-enabling 5thgeneration paradigm"/>
    <n v="5600"/>
    <x v="749"/>
    <x v="3"/>
    <n v="0.49446428571428569"/>
    <x v="761"/>
    <n v="106.5"/>
    <n v="26"/>
    <s v="US"/>
    <s v="USD"/>
    <x v="699"/>
    <x v="699"/>
    <n v="1548482400"/>
    <s v="Jan"/>
    <x v="2"/>
    <x v="703"/>
    <n v="1550815200"/>
    <x v="703"/>
    <x v="8"/>
    <s v="Feb"/>
    <b v="0"/>
    <b v="0"/>
    <x v="3"/>
    <x v="3"/>
    <x v="3"/>
  </r>
  <r>
    <n v="772"/>
    <s v="Johnson-Pace"/>
    <s v="Persistent 3rdgeneration moratorium"/>
    <n v="149600"/>
    <x v="750"/>
    <x v="1"/>
    <n v="1.1335962566844919"/>
    <x v="762"/>
    <n v="32.999805409612762"/>
    <n v="5139"/>
    <s v="US"/>
    <s v="USD"/>
    <x v="700"/>
    <x v="700"/>
    <n v="1549692000"/>
    <s v="Feb"/>
    <x v="10"/>
    <x v="704"/>
    <n v="1550037600"/>
    <x v="704"/>
    <x v="8"/>
    <s v="Feb"/>
    <b v="0"/>
    <b v="0"/>
    <x v="1"/>
    <x v="1"/>
    <x v="7"/>
  </r>
  <r>
    <n v="773"/>
    <s v="Meza, Kirby and Patel"/>
    <s v="Cross-platform empowering project"/>
    <n v="53100"/>
    <x v="751"/>
    <x v="1"/>
    <n v="1.9055555555555554"/>
    <x v="763"/>
    <n v="43.00254993625159"/>
    <n v="2353"/>
    <s v="US"/>
    <s v="USD"/>
    <x v="701"/>
    <x v="701"/>
    <n v="1492059600"/>
    <s v="Apr"/>
    <x v="9"/>
    <x v="705"/>
    <n v="1492923600"/>
    <x v="705"/>
    <x v="7"/>
    <s v="Apr"/>
    <b v="0"/>
    <b v="0"/>
    <x v="3"/>
    <x v="3"/>
    <x v="3"/>
  </r>
  <r>
    <n v="774"/>
    <s v="Gonzalez-Snow"/>
    <s v="Polarized user-facing interface"/>
    <n v="5000"/>
    <x v="752"/>
    <x v="1"/>
    <n v="1.355"/>
    <x v="764"/>
    <n v="86.858974358974365"/>
    <n v="78"/>
    <s v="IT"/>
    <s v="EUR"/>
    <x v="702"/>
    <x v="702"/>
    <n v="1463979600"/>
    <s v="May"/>
    <x v="11"/>
    <x v="706"/>
    <n v="1467522000"/>
    <x v="706"/>
    <x v="10"/>
    <s v="Jul"/>
    <b v="0"/>
    <b v="0"/>
    <x v="2"/>
    <x v="2"/>
    <x v="2"/>
  </r>
  <r>
    <n v="775"/>
    <s v="Murphy LLC"/>
    <s v="Customer-focused non-volatile framework"/>
    <n v="9400"/>
    <x v="197"/>
    <x v="0"/>
    <n v="0.10297872340425532"/>
    <x v="765"/>
    <n v="96.8"/>
    <n v="10"/>
    <s v="US"/>
    <s v="USD"/>
    <x v="703"/>
    <x v="703"/>
    <n v="1415253600"/>
    <s v="Nov"/>
    <x v="0"/>
    <x v="707"/>
    <n v="1416117600"/>
    <x v="707"/>
    <x v="2"/>
    <s v="Nov"/>
    <b v="0"/>
    <b v="0"/>
    <x v="1"/>
    <x v="1"/>
    <x v="1"/>
  </r>
  <r>
    <n v="776"/>
    <s v="Taylor-Rowe"/>
    <s v="Synchronized multimedia frame"/>
    <n v="110800"/>
    <x v="753"/>
    <x v="0"/>
    <n v="0.65544223826714798"/>
    <x v="766"/>
    <n v="32.995456610631528"/>
    <n v="2201"/>
    <s v="US"/>
    <s v="USD"/>
    <x v="704"/>
    <x v="704"/>
    <n v="1562216400"/>
    <s v="Jul"/>
    <x v="8"/>
    <x v="708"/>
    <n v="1563771600"/>
    <x v="708"/>
    <x v="10"/>
    <s v="Jul"/>
    <b v="0"/>
    <b v="0"/>
    <x v="3"/>
    <x v="3"/>
    <x v="3"/>
  </r>
  <r>
    <n v="777"/>
    <s v="Henderson Ltd"/>
    <s v="Open-architected stable algorithm"/>
    <n v="93800"/>
    <x v="754"/>
    <x v="0"/>
    <n v="0.49026652452025588"/>
    <x v="767"/>
    <n v="68.028106508875737"/>
    <n v="676"/>
    <s v="US"/>
    <s v="USD"/>
    <x v="431"/>
    <x v="431"/>
    <n v="1316754000"/>
    <s v="Sep"/>
    <x v="3"/>
    <x v="709"/>
    <n v="1319259600"/>
    <x v="709"/>
    <x v="5"/>
    <s v="Oct"/>
    <b v="0"/>
    <b v="0"/>
    <x v="3"/>
    <x v="3"/>
    <x v="3"/>
  </r>
  <r>
    <n v="778"/>
    <s v="Moss-Guzman"/>
    <s v="Cross-platform optimizing website"/>
    <n v="1300"/>
    <x v="755"/>
    <x v="1"/>
    <n v="7.8792307692307695"/>
    <x v="768"/>
    <n v="58.867816091954026"/>
    <n v="174"/>
    <s v="CH"/>
    <s v="CHF"/>
    <x v="705"/>
    <x v="705"/>
    <n v="1313211600"/>
    <s v="Aug"/>
    <x v="1"/>
    <x v="710"/>
    <n v="1313643600"/>
    <x v="710"/>
    <x v="1"/>
    <s v="Aug"/>
    <b v="0"/>
    <b v="0"/>
    <x v="4"/>
    <x v="4"/>
    <x v="10"/>
  </r>
  <r>
    <n v="779"/>
    <s v="Webb Group"/>
    <s v="Public-key actuating projection"/>
    <n v="108700"/>
    <x v="756"/>
    <x v="0"/>
    <n v="0.80306347746090156"/>
    <x v="769"/>
    <n v="105.04572803850782"/>
    <n v="831"/>
    <s v="US"/>
    <s v="USD"/>
    <x v="706"/>
    <x v="706"/>
    <n v="1439528400"/>
    <s v="Aug"/>
    <x v="1"/>
    <x v="711"/>
    <n v="1440306000"/>
    <x v="711"/>
    <x v="1"/>
    <s v="Aug"/>
    <b v="0"/>
    <b v="1"/>
    <x v="3"/>
    <x v="3"/>
    <x v="3"/>
  </r>
  <r>
    <n v="780"/>
    <s v="Brooks-Rodriguez"/>
    <s v="Implemented intangible instruction set"/>
    <n v="5100"/>
    <x v="757"/>
    <x v="1"/>
    <n v="1.0629411764705883"/>
    <x v="770"/>
    <n v="33.054878048780488"/>
    <n v="164"/>
    <s v="US"/>
    <s v="USD"/>
    <x v="707"/>
    <x v="707"/>
    <n v="1469163600"/>
    <s v="Jul"/>
    <x v="8"/>
    <x v="712"/>
    <n v="1470805200"/>
    <x v="712"/>
    <x v="1"/>
    <s v="Aug"/>
    <b v="0"/>
    <b v="1"/>
    <x v="4"/>
    <x v="4"/>
    <x v="6"/>
  </r>
  <r>
    <n v="781"/>
    <s v="Thomas Ltd"/>
    <s v="Cross-group interactive architecture"/>
    <n v="8700"/>
    <x v="758"/>
    <x v="3"/>
    <n v="0.50735632183908042"/>
    <x v="771"/>
    <n v="78.821428571428569"/>
    <n v="56"/>
    <s v="CH"/>
    <s v="CHF"/>
    <x v="708"/>
    <x v="708"/>
    <n v="1288501200"/>
    <s v="Oct"/>
    <x v="4"/>
    <x v="70"/>
    <n v="1292911200"/>
    <x v="70"/>
    <x v="0"/>
    <s v="Dec"/>
    <b v="0"/>
    <b v="0"/>
    <x v="3"/>
    <x v="3"/>
    <x v="3"/>
  </r>
  <r>
    <n v="782"/>
    <s v="Williams and Sons"/>
    <s v="Centralized asymmetric framework"/>
    <n v="5100"/>
    <x v="759"/>
    <x v="1"/>
    <n v="2.153137254901961"/>
    <x v="772"/>
    <n v="68.204968944099377"/>
    <n v="161"/>
    <s v="US"/>
    <s v="USD"/>
    <x v="709"/>
    <x v="709"/>
    <n v="1298959200"/>
    <s v="Mar"/>
    <x v="6"/>
    <x v="713"/>
    <n v="1301374800"/>
    <x v="713"/>
    <x v="9"/>
    <s v="Mar"/>
    <b v="0"/>
    <b v="1"/>
    <x v="4"/>
    <x v="4"/>
    <x v="10"/>
  </r>
  <r>
    <n v="783"/>
    <s v="Vega, Chan and Carney"/>
    <s v="Down-sized systematic utilization"/>
    <n v="7400"/>
    <x v="760"/>
    <x v="1"/>
    <n v="1.4122972972972974"/>
    <x v="773"/>
    <n v="75.731884057971016"/>
    <n v="138"/>
    <s v="US"/>
    <s v="USD"/>
    <x v="710"/>
    <x v="710"/>
    <n v="1387260000"/>
    <s v="Dec"/>
    <x v="7"/>
    <x v="714"/>
    <n v="1387864800"/>
    <x v="714"/>
    <x v="0"/>
    <s v="Dec"/>
    <b v="0"/>
    <b v="0"/>
    <x v="1"/>
    <x v="1"/>
    <x v="1"/>
  </r>
  <r>
    <n v="784"/>
    <s v="Byrd Group"/>
    <s v="Profound fault-tolerant model"/>
    <n v="88900"/>
    <x v="761"/>
    <x v="1"/>
    <n v="1.1533745781777278"/>
    <x v="774"/>
    <n v="30.996070133010882"/>
    <n v="3308"/>
    <s v="US"/>
    <s v="USD"/>
    <x v="711"/>
    <x v="711"/>
    <n v="1457244000"/>
    <s v="Mar"/>
    <x v="6"/>
    <x v="715"/>
    <n v="1458190800"/>
    <x v="715"/>
    <x v="9"/>
    <s v="Mar"/>
    <b v="0"/>
    <b v="0"/>
    <x v="2"/>
    <x v="2"/>
    <x v="2"/>
  </r>
  <r>
    <n v="785"/>
    <s v="Peterson, Fletcher and Sanchez"/>
    <s v="Multi-channeled bi-directional moratorium"/>
    <n v="6700"/>
    <x v="762"/>
    <x v="1"/>
    <n v="1.9311940298507462"/>
    <x v="775"/>
    <n v="101.88188976377953"/>
    <n v="127"/>
    <s v="AU"/>
    <s v="AUD"/>
    <x v="157"/>
    <x v="157"/>
    <n v="1556341200"/>
    <s v="Apr"/>
    <x v="9"/>
    <x v="716"/>
    <n v="1559278800"/>
    <x v="716"/>
    <x v="11"/>
    <s v="May"/>
    <b v="0"/>
    <b v="1"/>
    <x v="4"/>
    <x v="4"/>
    <x v="10"/>
  </r>
  <r>
    <n v="786"/>
    <s v="Smith-Brown"/>
    <s v="Object-based content-based ability"/>
    <n v="1500"/>
    <x v="763"/>
    <x v="1"/>
    <n v="7.2973333333333334"/>
    <x v="776"/>
    <n v="52.879227053140099"/>
    <n v="207"/>
    <s v="IT"/>
    <s v="EUR"/>
    <x v="630"/>
    <x v="630"/>
    <n v="1522126800"/>
    <s v="Mar"/>
    <x v="6"/>
    <x v="717"/>
    <n v="1522731600"/>
    <x v="717"/>
    <x v="7"/>
    <s v="Apr"/>
    <b v="0"/>
    <b v="1"/>
    <x v="1"/>
    <x v="1"/>
    <x v="17"/>
  </r>
  <r>
    <n v="787"/>
    <s v="Vance-Glover"/>
    <s v="Progressive coherent secured line"/>
    <n v="61200"/>
    <x v="764"/>
    <x v="0"/>
    <n v="0.99663398692810456"/>
    <x v="777"/>
    <n v="71.005820721769496"/>
    <n v="859"/>
    <s v="CA"/>
    <s v="CAD"/>
    <x v="712"/>
    <x v="712"/>
    <n v="1305954000"/>
    <s v="May"/>
    <x v="11"/>
    <x v="718"/>
    <n v="1306731600"/>
    <x v="718"/>
    <x v="11"/>
    <s v="May"/>
    <b v="0"/>
    <b v="0"/>
    <x v="1"/>
    <x v="1"/>
    <x v="1"/>
  </r>
  <r>
    <n v="788"/>
    <s v="Joyce PLC"/>
    <s v="Synchronized directional capability"/>
    <n v="3600"/>
    <x v="765"/>
    <x v="2"/>
    <n v="0.88166666666666671"/>
    <x v="778"/>
    <n v="102.38709677419355"/>
    <n v="31"/>
    <s v="US"/>
    <s v="USD"/>
    <x v="93"/>
    <x v="93"/>
    <n v="1350709200"/>
    <s v="Oct"/>
    <x v="4"/>
    <x v="719"/>
    <n v="1352527200"/>
    <x v="719"/>
    <x v="2"/>
    <s v="Nov"/>
    <b v="0"/>
    <b v="0"/>
    <x v="4"/>
    <x v="4"/>
    <x v="10"/>
  </r>
  <r>
    <n v="789"/>
    <s v="Kennedy-Miller"/>
    <s v="Cross-platform composite migration"/>
    <n v="9000"/>
    <x v="766"/>
    <x v="0"/>
    <n v="0.37233333333333335"/>
    <x v="779"/>
    <n v="74.466666666666669"/>
    <n v="45"/>
    <s v="US"/>
    <s v="USD"/>
    <x v="713"/>
    <x v="713"/>
    <n v="1401166800"/>
    <s v="May"/>
    <x v="11"/>
    <x v="115"/>
    <n v="1404363600"/>
    <x v="115"/>
    <x v="10"/>
    <s v="Jul"/>
    <b v="0"/>
    <b v="0"/>
    <x v="3"/>
    <x v="3"/>
    <x v="3"/>
  </r>
  <r>
    <n v="790"/>
    <s v="White-Obrien"/>
    <s v="Operative local pricing structure"/>
    <n v="185900"/>
    <x v="767"/>
    <x v="3"/>
    <n v="0.30540075309306081"/>
    <x v="780"/>
    <n v="51.009883198562441"/>
    <n v="1113"/>
    <s v="US"/>
    <s v="USD"/>
    <x v="714"/>
    <x v="714"/>
    <n v="1266127200"/>
    <s v="Feb"/>
    <x v="10"/>
    <x v="720"/>
    <n v="1266645600"/>
    <x v="720"/>
    <x v="8"/>
    <s v="Feb"/>
    <b v="0"/>
    <b v="0"/>
    <x v="3"/>
    <x v="3"/>
    <x v="3"/>
  </r>
  <r>
    <n v="791"/>
    <s v="Stafford, Hess and Raymond"/>
    <s v="Optional web-enabled extranet"/>
    <n v="2100"/>
    <x v="768"/>
    <x v="0"/>
    <n v="0.25714285714285712"/>
    <x v="781"/>
    <n v="90"/>
    <n v="6"/>
    <s v="US"/>
    <s v="USD"/>
    <x v="715"/>
    <x v="715"/>
    <n v="1481436000"/>
    <s v="Dec"/>
    <x v="7"/>
    <x v="721"/>
    <n v="1482818400"/>
    <x v="721"/>
    <x v="0"/>
    <s v="Dec"/>
    <b v="0"/>
    <b v="0"/>
    <x v="0"/>
    <x v="0"/>
    <x v="0"/>
  </r>
  <r>
    <n v="792"/>
    <s v="Jordan, Schneider and Hall"/>
    <s v="Reduced 6thgeneration intranet"/>
    <n v="2000"/>
    <x v="769"/>
    <x v="0"/>
    <n v="0.34"/>
    <x v="782"/>
    <n v="97.142857142857139"/>
    <n v="7"/>
    <s v="US"/>
    <s v="USD"/>
    <x v="716"/>
    <x v="716"/>
    <n v="1372222800"/>
    <s v="Jun"/>
    <x v="5"/>
    <x v="722"/>
    <n v="1374642000"/>
    <x v="722"/>
    <x v="10"/>
    <s v="Jul"/>
    <b v="0"/>
    <b v="1"/>
    <x v="3"/>
    <x v="3"/>
    <x v="3"/>
  </r>
  <r>
    <n v="793"/>
    <s v="Rodriguez, Cox and Rodriguez"/>
    <s v="Networked disintermediate leverage"/>
    <n v="1100"/>
    <x v="770"/>
    <x v="1"/>
    <n v="11.859090909090909"/>
    <x v="783"/>
    <n v="72.071823204419886"/>
    <n v="181"/>
    <s v="CH"/>
    <s v="CHF"/>
    <x v="448"/>
    <x v="448"/>
    <n v="1372136400"/>
    <s v="Jun"/>
    <x v="5"/>
    <x v="451"/>
    <n v="1372482000"/>
    <x v="451"/>
    <x v="6"/>
    <s v="Jun"/>
    <b v="0"/>
    <b v="0"/>
    <x v="5"/>
    <x v="5"/>
    <x v="9"/>
  </r>
  <r>
    <n v="794"/>
    <s v="Welch Inc"/>
    <s v="Optional optimal website"/>
    <n v="6600"/>
    <x v="771"/>
    <x v="1"/>
    <n v="1.2539393939393939"/>
    <x v="784"/>
    <n v="75.236363636363635"/>
    <n v="110"/>
    <s v="US"/>
    <s v="USD"/>
    <x v="717"/>
    <x v="717"/>
    <n v="1513922400"/>
    <s v="Dec"/>
    <x v="7"/>
    <x v="642"/>
    <n v="1514959200"/>
    <x v="642"/>
    <x v="4"/>
    <s v="Jan"/>
    <b v="0"/>
    <b v="0"/>
    <x v="1"/>
    <x v="1"/>
    <x v="1"/>
  </r>
  <r>
    <n v="795"/>
    <s v="Vasquez Inc"/>
    <s v="Stand-alone asynchronous functionalities"/>
    <n v="7100"/>
    <x v="772"/>
    <x v="0"/>
    <n v="0.14394366197183098"/>
    <x v="785"/>
    <n v="32.967741935483872"/>
    <n v="31"/>
    <s v="US"/>
    <s v="USD"/>
    <x v="718"/>
    <x v="718"/>
    <n v="1477976400"/>
    <s v="Nov"/>
    <x v="0"/>
    <x v="723"/>
    <n v="1478235600"/>
    <x v="723"/>
    <x v="2"/>
    <s v="Nov"/>
    <b v="0"/>
    <b v="0"/>
    <x v="4"/>
    <x v="4"/>
    <x v="6"/>
  </r>
  <r>
    <n v="796"/>
    <s v="Freeman-Ferguson"/>
    <s v="Profound full-range open system"/>
    <n v="7800"/>
    <x v="773"/>
    <x v="0"/>
    <n v="0.54807692307692313"/>
    <x v="786"/>
    <n v="54.807692307692307"/>
    <n v="78"/>
    <s v="US"/>
    <s v="USD"/>
    <x v="719"/>
    <x v="719"/>
    <n v="1407474000"/>
    <s v="Aug"/>
    <x v="1"/>
    <x v="724"/>
    <n v="1408078800"/>
    <x v="724"/>
    <x v="1"/>
    <s v="Aug"/>
    <b v="0"/>
    <b v="1"/>
    <x v="6"/>
    <x v="6"/>
    <x v="20"/>
  </r>
  <r>
    <n v="797"/>
    <s v="Houston, Moore and Rogers"/>
    <s v="Optional tangible utilization"/>
    <n v="7600"/>
    <x v="774"/>
    <x v="1"/>
    <n v="1.0963157894736841"/>
    <x v="787"/>
    <n v="45.037837837837834"/>
    <n v="185"/>
    <s v="US"/>
    <s v="USD"/>
    <x v="720"/>
    <x v="720"/>
    <n v="1546149600"/>
    <s v="Dec"/>
    <x v="7"/>
    <x v="725"/>
    <n v="1548136800"/>
    <x v="725"/>
    <x v="4"/>
    <s v="Jan"/>
    <b v="0"/>
    <b v="0"/>
    <x v="2"/>
    <x v="2"/>
    <x v="2"/>
  </r>
  <r>
    <n v="798"/>
    <s v="Small-Fuentes"/>
    <s v="Seamless maximized product"/>
    <n v="3400"/>
    <x v="775"/>
    <x v="1"/>
    <n v="1.8847058823529412"/>
    <x v="788"/>
    <n v="52.958677685950413"/>
    <n v="121"/>
    <s v="US"/>
    <s v="USD"/>
    <x v="721"/>
    <x v="721"/>
    <n v="1338440400"/>
    <s v="May"/>
    <x v="11"/>
    <x v="726"/>
    <n v="1340859600"/>
    <x v="726"/>
    <x v="6"/>
    <s v="Jun"/>
    <b v="0"/>
    <b v="1"/>
    <x v="3"/>
    <x v="3"/>
    <x v="3"/>
  </r>
  <r>
    <n v="799"/>
    <s v="Reid-Day"/>
    <s v="Devolved tertiary time-frame"/>
    <n v="84500"/>
    <x v="776"/>
    <x v="0"/>
    <n v="0.87008284023668636"/>
    <x v="789"/>
    <n v="60.017959183673469"/>
    <n v="1225"/>
    <s v="GB"/>
    <s v="GBP"/>
    <x v="722"/>
    <x v="722"/>
    <n v="1454133600"/>
    <s v="Jan"/>
    <x v="2"/>
    <x v="727"/>
    <n v="1454479200"/>
    <x v="727"/>
    <x v="8"/>
    <s v="Feb"/>
    <b v="0"/>
    <b v="0"/>
    <x v="3"/>
    <x v="3"/>
    <x v="3"/>
  </r>
  <r>
    <n v="800"/>
    <s v="Wallace LLC"/>
    <s v="Centralized regional function"/>
    <n v="100"/>
    <x v="99"/>
    <x v="0"/>
    <n v="0.01"/>
    <x v="100"/>
    <n v="1"/>
    <n v="1"/>
    <s v="CH"/>
    <s v="CHF"/>
    <x v="139"/>
    <x v="139"/>
    <n v="1434085200"/>
    <s v="Jun"/>
    <x v="5"/>
    <x v="560"/>
    <n v="1434430800"/>
    <x v="560"/>
    <x v="6"/>
    <s v="Jun"/>
    <b v="0"/>
    <b v="0"/>
    <x v="1"/>
    <x v="1"/>
    <x v="1"/>
  </r>
  <r>
    <n v="801"/>
    <s v="Olson-Bishop"/>
    <s v="User-friendly high-level initiative"/>
    <n v="2300"/>
    <x v="777"/>
    <x v="1"/>
    <n v="2.0291304347826089"/>
    <x v="790"/>
    <n v="44.028301886792455"/>
    <n v="106"/>
    <s v="US"/>
    <s v="USD"/>
    <x v="723"/>
    <x v="723"/>
    <n v="1577772000"/>
    <s v="Dec"/>
    <x v="7"/>
    <x v="728"/>
    <n v="1579672800"/>
    <x v="728"/>
    <x v="4"/>
    <s v="Jan"/>
    <b v="0"/>
    <b v="1"/>
    <x v="7"/>
    <x v="7"/>
    <x v="14"/>
  </r>
  <r>
    <n v="802"/>
    <s v="Rodriguez, Anderson and Porter"/>
    <s v="Reverse-engineered zero-defect infrastructure"/>
    <n v="6200"/>
    <x v="778"/>
    <x v="1"/>
    <n v="1.9703225806451612"/>
    <x v="791"/>
    <n v="86.028169014084511"/>
    <n v="142"/>
    <s v="US"/>
    <s v="USD"/>
    <x v="704"/>
    <x v="704"/>
    <n v="1562216400"/>
    <s v="Jul"/>
    <x v="8"/>
    <x v="339"/>
    <n v="1562389200"/>
    <x v="339"/>
    <x v="10"/>
    <s v="Jul"/>
    <b v="0"/>
    <b v="0"/>
    <x v="7"/>
    <x v="7"/>
    <x v="14"/>
  </r>
  <r>
    <n v="803"/>
    <s v="Perez, Brown and Meyers"/>
    <s v="Stand-alone background customer loyalty"/>
    <n v="6100"/>
    <x v="106"/>
    <x v="1"/>
    <n v="1.07"/>
    <x v="792"/>
    <n v="28.012875536480685"/>
    <n v="233"/>
    <s v="US"/>
    <s v="USD"/>
    <x v="724"/>
    <x v="724"/>
    <n v="1548568800"/>
    <s v="Jan"/>
    <x v="2"/>
    <x v="35"/>
    <n v="1551506400"/>
    <x v="35"/>
    <x v="9"/>
    <s v="Mar"/>
    <b v="0"/>
    <b v="0"/>
    <x v="3"/>
    <x v="3"/>
    <x v="3"/>
  </r>
  <r>
    <n v="804"/>
    <s v="English-Mccullough"/>
    <s v="Business-focused discrete software"/>
    <n v="2600"/>
    <x v="779"/>
    <x v="1"/>
    <n v="2.6873076923076922"/>
    <x v="793"/>
    <n v="32.050458715596328"/>
    <n v="218"/>
    <s v="US"/>
    <s v="USD"/>
    <x v="725"/>
    <x v="725"/>
    <n v="1514872800"/>
    <s v="Jan"/>
    <x v="2"/>
    <x v="729"/>
    <n v="1516600800"/>
    <x v="729"/>
    <x v="4"/>
    <s v="Jan"/>
    <b v="0"/>
    <b v="0"/>
    <x v="1"/>
    <x v="1"/>
    <x v="1"/>
  </r>
  <r>
    <n v="805"/>
    <s v="Smith-Nguyen"/>
    <s v="Advanced intermediate Graphic Interface"/>
    <n v="9700"/>
    <x v="780"/>
    <x v="0"/>
    <n v="0.50845360824742269"/>
    <x v="794"/>
    <n v="73.611940298507463"/>
    <n v="67"/>
    <s v="AU"/>
    <s v="AUD"/>
    <x v="660"/>
    <x v="660"/>
    <n v="1416031200"/>
    <s v="Nov"/>
    <x v="0"/>
    <x v="241"/>
    <n v="1420437600"/>
    <x v="241"/>
    <x v="4"/>
    <s v="Jan"/>
    <b v="0"/>
    <b v="0"/>
    <x v="4"/>
    <x v="4"/>
    <x v="4"/>
  </r>
  <r>
    <n v="806"/>
    <s v="Harmon-Madden"/>
    <s v="Adaptive holistic hub"/>
    <n v="700"/>
    <x v="781"/>
    <x v="1"/>
    <n v="11.802857142857142"/>
    <x v="795"/>
    <n v="108.71052631578948"/>
    <n v="76"/>
    <s v="US"/>
    <s v="USD"/>
    <x v="726"/>
    <x v="726"/>
    <n v="1330927200"/>
    <s v="Mar"/>
    <x v="6"/>
    <x v="730"/>
    <n v="1332997200"/>
    <x v="730"/>
    <x v="9"/>
    <s v="Mar"/>
    <b v="0"/>
    <b v="1"/>
    <x v="4"/>
    <x v="4"/>
    <x v="6"/>
  </r>
  <r>
    <n v="807"/>
    <s v="Walker-Taylor"/>
    <s v="Automated uniform concept"/>
    <n v="700"/>
    <x v="782"/>
    <x v="1"/>
    <n v="2.64"/>
    <x v="796"/>
    <n v="42.97674418604651"/>
    <n v="43"/>
    <s v="US"/>
    <s v="USD"/>
    <x v="727"/>
    <x v="727"/>
    <n v="1571115600"/>
    <s v="Oct"/>
    <x v="4"/>
    <x v="322"/>
    <n v="1574920800"/>
    <x v="322"/>
    <x v="2"/>
    <s v="Nov"/>
    <b v="0"/>
    <b v="1"/>
    <x v="3"/>
    <x v="3"/>
    <x v="3"/>
  </r>
  <r>
    <n v="808"/>
    <s v="Harris, Medina and Mitchell"/>
    <s v="Enhanced regional flexibility"/>
    <n v="5200"/>
    <x v="783"/>
    <x v="0"/>
    <n v="0.30442307692307691"/>
    <x v="797"/>
    <n v="83.315789473684205"/>
    <n v="19"/>
    <s v="US"/>
    <s v="USD"/>
    <x v="728"/>
    <x v="728"/>
    <n v="1463461200"/>
    <s v="May"/>
    <x v="11"/>
    <x v="731"/>
    <n v="1464930000"/>
    <x v="731"/>
    <x v="6"/>
    <s v="Jun"/>
    <b v="0"/>
    <b v="0"/>
    <x v="0"/>
    <x v="0"/>
    <x v="0"/>
  </r>
  <r>
    <n v="809"/>
    <s v="Williams and Sons"/>
    <s v="Public-key bottom-line algorithm"/>
    <n v="140800"/>
    <x v="784"/>
    <x v="0"/>
    <n v="0.62880681818181816"/>
    <x v="798"/>
    <n v="42"/>
    <n v="2108"/>
    <s v="CH"/>
    <s v="CHF"/>
    <x v="729"/>
    <x v="729"/>
    <n v="1344920400"/>
    <s v="Aug"/>
    <x v="1"/>
    <x v="732"/>
    <n v="1345006800"/>
    <x v="732"/>
    <x v="1"/>
    <s v="Aug"/>
    <b v="0"/>
    <b v="0"/>
    <x v="4"/>
    <x v="4"/>
    <x v="4"/>
  </r>
  <r>
    <n v="810"/>
    <s v="Ball-Fisher"/>
    <s v="Multi-layered intangible instruction set"/>
    <n v="6400"/>
    <x v="785"/>
    <x v="1"/>
    <n v="1.9312499999999999"/>
    <x v="799"/>
    <n v="55.927601809954751"/>
    <n v="221"/>
    <s v="US"/>
    <s v="USD"/>
    <x v="730"/>
    <x v="730"/>
    <n v="1511848800"/>
    <s v="Nov"/>
    <x v="0"/>
    <x v="157"/>
    <n v="1512712800"/>
    <x v="157"/>
    <x v="0"/>
    <s v="Dec"/>
    <b v="0"/>
    <b v="1"/>
    <x v="3"/>
    <x v="3"/>
    <x v="3"/>
  </r>
  <r>
    <n v="811"/>
    <s v="Page, Holt and Mack"/>
    <s v="Fundamental methodical emulation"/>
    <n v="92500"/>
    <x v="786"/>
    <x v="0"/>
    <n v="0.77102702702702708"/>
    <x v="800"/>
    <n v="105.03681885125184"/>
    <n v="679"/>
    <s v="US"/>
    <s v="USD"/>
    <x v="731"/>
    <x v="731"/>
    <n v="1452319200"/>
    <s v="Jan"/>
    <x v="2"/>
    <x v="733"/>
    <n v="1452492000"/>
    <x v="733"/>
    <x v="4"/>
    <s v="Jan"/>
    <b v="0"/>
    <b v="1"/>
    <x v="6"/>
    <x v="6"/>
    <x v="11"/>
  </r>
  <r>
    <n v="812"/>
    <s v="Landry Group"/>
    <s v="Expanded value-added hardware"/>
    <n v="59700"/>
    <x v="787"/>
    <x v="1"/>
    <n v="2.2552763819095478"/>
    <x v="801"/>
    <n v="48"/>
    <n v="2805"/>
    <s v="CA"/>
    <s v="CAD"/>
    <x v="78"/>
    <x v="78"/>
    <n v="1523854800"/>
    <s v="Apr"/>
    <x v="9"/>
    <x v="734"/>
    <n v="1524286800"/>
    <x v="734"/>
    <x v="7"/>
    <s v="Apr"/>
    <b v="0"/>
    <b v="0"/>
    <x v="5"/>
    <x v="5"/>
    <x v="9"/>
  </r>
  <r>
    <n v="813"/>
    <s v="Buckley Group"/>
    <s v="Diverse high-level attitude"/>
    <n v="3200"/>
    <x v="788"/>
    <x v="1"/>
    <n v="2.3940625"/>
    <x v="802"/>
    <n v="112.66176470588235"/>
    <n v="68"/>
    <s v="US"/>
    <s v="USD"/>
    <x v="732"/>
    <x v="732"/>
    <n v="1346043600"/>
    <s v="Aug"/>
    <x v="1"/>
    <x v="735"/>
    <n v="1346907600"/>
    <x v="735"/>
    <x v="3"/>
    <s v="Sep"/>
    <b v="0"/>
    <b v="0"/>
    <x v="6"/>
    <x v="6"/>
    <x v="11"/>
  </r>
  <r>
    <n v="814"/>
    <s v="Vincent PLC"/>
    <s v="Visionary 24hour analyzer"/>
    <n v="3200"/>
    <x v="789"/>
    <x v="0"/>
    <n v="0.921875"/>
    <x v="803"/>
    <n v="81.944444444444443"/>
    <n v="36"/>
    <s v="DK"/>
    <s v="DKK"/>
    <x v="733"/>
    <x v="733"/>
    <n v="1464325200"/>
    <s v="May"/>
    <x v="11"/>
    <x v="736"/>
    <n v="1464498000"/>
    <x v="736"/>
    <x v="11"/>
    <s v="May"/>
    <b v="0"/>
    <b v="1"/>
    <x v="1"/>
    <x v="1"/>
    <x v="1"/>
  </r>
  <r>
    <n v="815"/>
    <s v="Watson-Douglas"/>
    <s v="Centralized bandwidth-monitored leverage"/>
    <n v="9000"/>
    <x v="790"/>
    <x v="1"/>
    <n v="1.3023333333333333"/>
    <x v="804"/>
    <n v="64.049180327868854"/>
    <n v="183"/>
    <s v="CA"/>
    <s v="CAD"/>
    <x v="734"/>
    <x v="734"/>
    <n v="1511935200"/>
    <s v="Nov"/>
    <x v="0"/>
    <x v="737"/>
    <n v="1514181600"/>
    <x v="737"/>
    <x v="0"/>
    <s v="Dec"/>
    <b v="0"/>
    <b v="0"/>
    <x v="1"/>
    <x v="1"/>
    <x v="1"/>
  </r>
  <r>
    <n v="816"/>
    <s v="Jones, Casey and Jones"/>
    <s v="Ergonomic mission-critical moratorium"/>
    <n v="2300"/>
    <x v="723"/>
    <x v="1"/>
    <n v="6.1521739130434785"/>
    <x v="805"/>
    <n v="106.39097744360902"/>
    <n v="133"/>
    <s v="US"/>
    <s v="USD"/>
    <x v="406"/>
    <x v="406"/>
    <n v="1392012000"/>
    <s v="Feb"/>
    <x v="10"/>
    <x v="738"/>
    <n v="1392184800"/>
    <x v="738"/>
    <x v="8"/>
    <s v="Feb"/>
    <b v="1"/>
    <b v="1"/>
    <x v="3"/>
    <x v="3"/>
    <x v="3"/>
  </r>
  <r>
    <n v="817"/>
    <s v="Alvarez-Bauer"/>
    <s v="Front-line intermediate moderator"/>
    <n v="51300"/>
    <x v="791"/>
    <x v="1"/>
    <n v="3.687953216374269"/>
    <x v="806"/>
    <n v="76.011249497790274"/>
    <n v="2489"/>
    <s v="IT"/>
    <s v="EUR"/>
    <x v="735"/>
    <x v="735"/>
    <n v="1556946000"/>
    <s v="May"/>
    <x v="11"/>
    <x v="739"/>
    <n v="1559365200"/>
    <x v="739"/>
    <x v="6"/>
    <s v="Jun"/>
    <b v="0"/>
    <b v="1"/>
    <x v="5"/>
    <x v="5"/>
    <x v="9"/>
  </r>
  <r>
    <n v="818"/>
    <s v="Martinez LLC"/>
    <s v="Automated local secured line"/>
    <n v="700"/>
    <x v="792"/>
    <x v="1"/>
    <n v="10.948571428571428"/>
    <x v="807"/>
    <n v="111.07246376811594"/>
    <n v="69"/>
    <s v="US"/>
    <s v="USD"/>
    <x v="736"/>
    <x v="736"/>
    <n v="1548050400"/>
    <s v="Jan"/>
    <x v="2"/>
    <x v="740"/>
    <n v="1549173600"/>
    <x v="740"/>
    <x v="8"/>
    <s v="Feb"/>
    <b v="0"/>
    <b v="1"/>
    <x v="3"/>
    <x v="3"/>
    <x v="3"/>
  </r>
  <r>
    <n v="819"/>
    <s v="Buck-Khan"/>
    <s v="Integrated bandwidth-monitored alliance"/>
    <n v="8900"/>
    <x v="793"/>
    <x v="0"/>
    <n v="0.50662921348314605"/>
    <x v="808"/>
    <n v="95.936170212765958"/>
    <n v="47"/>
    <s v="US"/>
    <s v="USD"/>
    <x v="737"/>
    <x v="737"/>
    <n v="1353736800"/>
    <s v="Nov"/>
    <x v="0"/>
    <x v="697"/>
    <n v="1355032800"/>
    <x v="697"/>
    <x v="0"/>
    <s v="Dec"/>
    <b v="1"/>
    <b v="0"/>
    <x v="6"/>
    <x v="6"/>
    <x v="11"/>
  </r>
  <r>
    <n v="820"/>
    <s v="Valdez, Williams and Meyer"/>
    <s v="Cross-group heuristic forecast"/>
    <n v="1500"/>
    <x v="794"/>
    <x v="1"/>
    <n v="8.0060000000000002"/>
    <x v="809"/>
    <n v="43.043010752688176"/>
    <n v="279"/>
    <s v="GB"/>
    <s v="GBP"/>
    <x v="192"/>
    <x v="192"/>
    <n v="1532840400"/>
    <s v="Jul"/>
    <x v="8"/>
    <x v="741"/>
    <n v="1533963600"/>
    <x v="741"/>
    <x v="1"/>
    <s v="Aug"/>
    <b v="0"/>
    <b v="1"/>
    <x v="1"/>
    <x v="1"/>
    <x v="1"/>
  </r>
  <r>
    <n v="821"/>
    <s v="Alvarez-Andrews"/>
    <s v="Extended impactful secured line"/>
    <n v="4900"/>
    <x v="795"/>
    <x v="1"/>
    <n v="2.9128571428571428"/>
    <x v="810"/>
    <n v="67.966666666666669"/>
    <n v="210"/>
    <s v="US"/>
    <s v="USD"/>
    <x v="738"/>
    <x v="738"/>
    <n v="1488261600"/>
    <s v="Feb"/>
    <x v="10"/>
    <x v="742"/>
    <n v="1489381200"/>
    <x v="742"/>
    <x v="9"/>
    <s v="Mar"/>
    <b v="0"/>
    <b v="0"/>
    <x v="4"/>
    <x v="4"/>
    <x v="4"/>
  </r>
  <r>
    <n v="822"/>
    <s v="Stewart and Sons"/>
    <s v="Distributed optimizing protocol"/>
    <n v="54000"/>
    <x v="796"/>
    <x v="1"/>
    <n v="3.4996666666666667"/>
    <x v="811"/>
    <n v="89.991428571428571"/>
    <n v="2100"/>
    <s v="US"/>
    <s v="USD"/>
    <x v="739"/>
    <x v="739"/>
    <n v="1393567200"/>
    <s v="Feb"/>
    <x v="10"/>
    <x v="743"/>
    <n v="1395032400"/>
    <x v="743"/>
    <x v="9"/>
    <s v="Mar"/>
    <b v="0"/>
    <b v="0"/>
    <x v="1"/>
    <x v="1"/>
    <x v="1"/>
  </r>
  <r>
    <n v="823"/>
    <s v="Dyer Inc"/>
    <s v="Secured well-modulated system engine"/>
    <n v="4100"/>
    <x v="797"/>
    <x v="1"/>
    <n v="3.5707317073170732"/>
    <x v="812"/>
    <n v="58.095238095238095"/>
    <n v="252"/>
    <s v="US"/>
    <s v="USD"/>
    <x v="613"/>
    <x v="613"/>
    <n v="1410325200"/>
    <s v="Sep"/>
    <x v="3"/>
    <x v="744"/>
    <n v="1412485200"/>
    <x v="744"/>
    <x v="5"/>
    <s v="Oct"/>
    <b v="1"/>
    <b v="1"/>
    <x v="1"/>
    <x v="1"/>
    <x v="1"/>
  </r>
  <r>
    <n v="824"/>
    <s v="Anderson, Williams and Cox"/>
    <s v="Streamlined national benchmark"/>
    <n v="85000"/>
    <x v="798"/>
    <x v="1"/>
    <n v="1.2648941176470587"/>
    <x v="813"/>
    <n v="83.996875000000003"/>
    <n v="1280"/>
    <s v="US"/>
    <s v="USD"/>
    <x v="740"/>
    <x v="740"/>
    <n v="1276923600"/>
    <s v="Jun"/>
    <x v="5"/>
    <x v="269"/>
    <n v="1279688400"/>
    <x v="269"/>
    <x v="10"/>
    <s v="Jul"/>
    <b v="0"/>
    <b v="1"/>
    <x v="5"/>
    <x v="5"/>
    <x v="9"/>
  </r>
  <r>
    <n v="825"/>
    <s v="Solomon PLC"/>
    <s v="Open-architected 24/7 infrastructure"/>
    <n v="3600"/>
    <x v="799"/>
    <x v="1"/>
    <n v="3.875"/>
    <x v="814"/>
    <n v="88.853503184713375"/>
    <n v="157"/>
    <s v="GB"/>
    <s v="GBP"/>
    <x v="145"/>
    <x v="145"/>
    <n v="1500958800"/>
    <s v="Jul"/>
    <x v="8"/>
    <x v="745"/>
    <n v="1501995600"/>
    <x v="745"/>
    <x v="1"/>
    <s v="Aug"/>
    <b v="0"/>
    <b v="0"/>
    <x v="4"/>
    <x v="4"/>
    <x v="12"/>
  </r>
  <r>
    <n v="826"/>
    <s v="Miller-Hubbard"/>
    <s v="Digitized 6thgeneration Local Area Network"/>
    <n v="2800"/>
    <x v="800"/>
    <x v="1"/>
    <n v="4.5703571428571426"/>
    <x v="815"/>
    <n v="65.963917525773198"/>
    <n v="194"/>
    <s v="US"/>
    <s v="USD"/>
    <x v="741"/>
    <x v="741"/>
    <n v="1292220000"/>
    <s v="Dec"/>
    <x v="7"/>
    <x v="746"/>
    <n v="1294639200"/>
    <x v="746"/>
    <x v="4"/>
    <s v="Jan"/>
    <b v="0"/>
    <b v="1"/>
    <x v="3"/>
    <x v="3"/>
    <x v="3"/>
  </r>
  <r>
    <n v="827"/>
    <s v="Miranda, Martinez and Lowery"/>
    <s v="Innovative actuating artificial intelligence"/>
    <n v="2300"/>
    <x v="801"/>
    <x v="1"/>
    <n v="2.6669565217391304"/>
    <x v="816"/>
    <n v="74.804878048780495"/>
    <n v="82"/>
    <s v="AU"/>
    <s v="AUD"/>
    <x v="742"/>
    <x v="742"/>
    <n v="1304398800"/>
    <s v="May"/>
    <x v="11"/>
    <x v="747"/>
    <n v="1305435600"/>
    <x v="747"/>
    <x v="11"/>
    <s v="May"/>
    <b v="0"/>
    <b v="1"/>
    <x v="4"/>
    <x v="4"/>
    <x v="6"/>
  </r>
  <r>
    <n v="828"/>
    <s v="Munoz, Cherry and Bell"/>
    <s v="Cross-platform reciprocal budgetary management"/>
    <n v="7100"/>
    <x v="802"/>
    <x v="0"/>
    <n v="0.69"/>
    <x v="817"/>
    <n v="69.98571428571428"/>
    <n v="70"/>
    <s v="US"/>
    <s v="USD"/>
    <x v="202"/>
    <x v="202"/>
    <n v="1535432400"/>
    <s v="Aug"/>
    <x v="1"/>
    <x v="503"/>
    <n v="1537592400"/>
    <x v="503"/>
    <x v="3"/>
    <s v="Sep"/>
    <b v="0"/>
    <b v="0"/>
    <x v="3"/>
    <x v="3"/>
    <x v="3"/>
  </r>
  <r>
    <n v="829"/>
    <s v="Baker-Higgins"/>
    <s v="Vision-oriented scalable portal"/>
    <n v="9600"/>
    <x v="803"/>
    <x v="0"/>
    <n v="0.51343749999999999"/>
    <x v="818"/>
    <n v="32.006493506493506"/>
    <n v="154"/>
    <s v="US"/>
    <s v="USD"/>
    <x v="743"/>
    <x v="743"/>
    <n v="1433826000"/>
    <s v="Jun"/>
    <x v="5"/>
    <x v="748"/>
    <n v="1435122000"/>
    <x v="748"/>
    <x v="6"/>
    <s v="Jun"/>
    <b v="0"/>
    <b v="0"/>
    <x v="3"/>
    <x v="3"/>
    <x v="3"/>
  </r>
  <r>
    <n v="830"/>
    <s v="Johnson, Turner and Carroll"/>
    <s v="Persevering zero administration knowledge user"/>
    <n v="121600"/>
    <x v="804"/>
    <x v="0"/>
    <n v="1.1710526315789473E-2"/>
    <x v="819"/>
    <n v="64.727272727272734"/>
    <n v="22"/>
    <s v="US"/>
    <s v="USD"/>
    <x v="744"/>
    <x v="744"/>
    <n v="1514959200"/>
    <s v="Jan"/>
    <x v="2"/>
    <x v="330"/>
    <n v="1520056800"/>
    <x v="330"/>
    <x v="9"/>
    <s v="Mar"/>
    <b v="0"/>
    <b v="0"/>
    <x v="3"/>
    <x v="3"/>
    <x v="3"/>
  </r>
  <r>
    <n v="831"/>
    <s v="Ward PLC"/>
    <s v="Front-line bottom-line Graphic Interface"/>
    <n v="97100"/>
    <x v="805"/>
    <x v="1"/>
    <n v="1.089773429454171"/>
    <x v="820"/>
    <n v="24.998110087408456"/>
    <n v="4233"/>
    <s v="US"/>
    <s v="USD"/>
    <x v="745"/>
    <x v="745"/>
    <n v="1332738000"/>
    <s v="Mar"/>
    <x v="6"/>
    <x v="749"/>
    <n v="1335675600"/>
    <x v="749"/>
    <x v="7"/>
    <s v="Apr"/>
    <b v="0"/>
    <b v="0"/>
    <x v="7"/>
    <x v="7"/>
    <x v="14"/>
  </r>
  <r>
    <n v="832"/>
    <s v="Bradley, Beck and Mayo"/>
    <s v="Synergized fault-tolerant hierarchy"/>
    <n v="43200"/>
    <x v="806"/>
    <x v="1"/>
    <n v="3.1517592592592591"/>
    <x v="821"/>
    <n v="104.97764070932922"/>
    <n v="1297"/>
    <s v="DK"/>
    <s v="DKK"/>
    <x v="746"/>
    <x v="746"/>
    <n v="1445490000"/>
    <s v="Oct"/>
    <x v="4"/>
    <x v="750"/>
    <n v="1448431200"/>
    <x v="750"/>
    <x v="2"/>
    <s v="Nov"/>
    <b v="1"/>
    <b v="0"/>
    <x v="5"/>
    <x v="5"/>
    <x v="18"/>
  </r>
  <r>
    <n v="833"/>
    <s v="Levine, Martin and Hernandez"/>
    <s v="Expanded asynchronous groupware"/>
    <n v="6800"/>
    <x v="807"/>
    <x v="1"/>
    <n v="1.5769117647058823"/>
    <x v="822"/>
    <n v="64.987878787878785"/>
    <n v="165"/>
    <s v="DK"/>
    <s v="DKK"/>
    <x v="747"/>
    <x v="747"/>
    <n v="1297663200"/>
    <s v="Feb"/>
    <x v="10"/>
    <x v="751"/>
    <n v="1298613600"/>
    <x v="751"/>
    <x v="8"/>
    <s v="Feb"/>
    <b v="0"/>
    <b v="0"/>
    <x v="5"/>
    <x v="5"/>
    <x v="18"/>
  </r>
  <r>
    <n v="834"/>
    <s v="Gallegos, Wagner and Gaines"/>
    <s v="Expanded fault-tolerant emulation"/>
    <n v="7300"/>
    <x v="808"/>
    <x v="1"/>
    <n v="1.5380821917808218"/>
    <x v="823"/>
    <n v="94.352941176470594"/>
    <n v="119"/>
    <s v="US"/>
    <s v="USD"/>
    <x v="362"/>
    <x v="362"/>
    <n v="1371963600"/>
    <s v="Jun"/>
    <x v="5"/>
    <x v="451"/>
    <n v="1372482000"/>
    <x v="451"/>
    <x v="6"/>
    <s v="Jun"/>
    <b v="0"/>
    <b v="0"/>
    <x v="3"/>
    <x v="3"/>
    <x v="3"/>
  </r>
  <r>
    <n v="835"/>
    <s v="Hodges, Smith and Kelly"/>
    <s v="Future-proofed 24hour model"/>
    <n v="86200"/>
    <x v="809"/>
    <x v="0"/>
    <n v="0.89738979118329465"/>
    <x v="824"/>
    <n v="44.001706484641637"/>
    <n v="1758"/>
    <s v="US"/>
    <s v="USD"/>
    <x v="748"/>
    <x v="748"/>
    <n v="1425103200"/>
    <s v="Feb"/>
    <x v="10"/>
    <x v="752"/>
    <n v="1425621600"/>
    <x v="752"/>
    <x v="9"/>
    <s v="Mar"/>
    <b v="0"/>
    <b v="0"/>
    <x v="2"/>
    <x v="2"/>
    <x v="2"/>
  </r>
  <r>
    <n v="836"/>
    <s v="Macias Inc"/>
    <s v="Optimized didactic intranet"/>
    <n v="8100"/>
    <x v="810"/>
    <x v="0"/>
    <n v="0.75135802469135804"/>
    <x v="825"/>
    <n v="64.744680851063833"/>
    <n v="94"/>
    <s v="US"/>
    <s v="USD"/>
    <x v="749"/>
    <x v="749"/>
    <n v="1265349600"/>
    <s v="Feb"/>
    <x v="10"/>
    <x v="753"/>
    <n v="1266300000"/>
    <x v="753"/>
    <x v="8"/>
    <s v="Feb"/>
    <b v="0"/>
    <b v="0"/>
    <x v="1"/>
    <x v="1"/>
    <x v="7"/>
  </r>
  <r>
    <n v="837"/>
    <s v="Cook-Ortiz"/>
    <s v="Right-sized dedicated standardization"/>
    <n v="17700"/>
    <x v="811"/>
    <x v="1"/>
    <n v="8.5288135593220336"/>
    <x v="826"/>
    <n v="84.00667779632721"/>
    <n v="1797"/>
    <s v="US"/>
    <s v="USD"/>
    <x v="643"/>
    <x v="643"/>
    <n v="1301202000"/>
    <s v="Mar"/>
    <x v="6"/>
    <x v="754"/>
    <n v="1305867600"/>
    <x v="754"/>
    <x v="11"/>
    <s v="May"/>
    <b v="0"/>
    <b v="0"/>
    <x v="1"/>
    <x v="1"/>
    <x v="17"/>
  </r>
  <r>
    <n v="838"/>
    <s v="Jordan-Fischer"/>
    <s v="Vision-oriented high-level extranet"/>
    <n v="6400"/>
    <x v="812"/>
    <x v="1"/>
    <n v="1.3890625000000001"/>
    <x v="827"/>
    <n v="34.061302681992338"/>
    <n v="261"/>
    <s v="US"/>
    <s v="USD"/>
    <x v="750"/>
    <x v="750"/>
    <n v="1538024400"/>
    <s v="Sep"/>
    <x v="3"/>
    <x v="755"/>
    <n v="1538802000"/>
    <x v="755"/>
    <x v="5"/>
    <s v="Oct"/>
    <b v="0"/>
    <b v="0"/>
    <x v="3"/>
    <x v="3"/>
    <x v="3"/>
  </r>
  <r>
    <n v="839"/>
    <s v="Pierce-Ramirez"/>
    <s v="Organized scalable initiative"/>
    <n v="7700"/>
    <x v="813"/>
    <x v="1"/>
    <n v="1.9018181818181819"/>
    <x v="828"/>
    <n v="93.273885350318466"/>
    <n v="157"/>
    <s v="US"/>
    <s v="USD"/>
    <x v="751"/>
    <x v="751"/>
    <n v="1395032400"/>
    <s v="Mar"/>
    <x v="6"/>
    <x v="756"/>
    <n v="1398920400"/>
    <x v="756"/>
    <x v="11"/>
    <s v="May"/>
    <b v="0"/>
    <b v="1"/>
    <x v="4"/>
    <x v="4"/>
    <x v="4"/>
  </r>
  <r>
    <n v="840"/>
    <s v="Howell and Sons"/>
    <s v="Enhanced regional moderator"/>
    <n v="116300"/>
    <x v="814"/>
    <x v="1"/>
    <n v="1.0024333619948409"/>
    <x v="829"/>
    <n v="32.998301726577978"/>
    <n v="3533"/>
    <s v="US"/>
    <s v="USD"/>
    <x v="752"/>
    <x v="752"/>
    <n v="1405486800"/>
    <s v="Jul"/>
    <x v="8"/>
    <x v="757"/>
    <n v="1405659600"/>
    <x v="757"/>
    <x v="10"/>
    <s v="Jul"/>
    <b v="0"/>
    <b v="1"/>
    <x v="3"/>
    <x v="3"/>
    <x v="3"/>
  </r>
  <r>
    <n v="841"/>
    <s v="Garcia, Dunn and Richardson"/>
    <s v="Automated even-keeled emulation"/>
    <n v="9100"/>
    <x v="815"/>
    <x v="1"/>
    <n v="1.4275824175824177"/>
    <x v="830"/>
    <n v="83.812903225806451"/>
    <n v="155"/>
    <s v="US"/>
    <s v="USD"/>
    <x v="753"/>
    <x v="753"/>
    <n v="1455861600"/>
    <s v="Feb"/>
    <x v="10"/>
    <x v="758"/>
    <n v="1457244000"/>
    <x v="758"/>
    <x v="9"/>
    <s v="Mar"/>
    <b v="0"/>
    <b v="0"/>
    <x v="2"/>
    <x v="2"/>
    <x v="2"/>
  </r>
  <r>
    <n v="842"/>
    <s v="Lawson and Sons"/>
    <s v="Reverse-engineered multi-tasking product"/>
    <n v="1500"/>
    <x v="816"/>
    <x v="1"/>
    <n v="5.6313333333333331"/>
    <x v="831"/>
    <n v="63.992424242424242"/>
    <n v="132"/>
    <s v="IT"/>
    <s v="EUR"/>
    <x v="754"/>
    <x v="754"/>
    <n v="1529038800"/>
    <s v="Jun"/>
    <x v="5"/>
    <x v="759"/>
    <n v="1529298000"/>
    <x v="759"/>
    <x v="6"/>
    <s v="Jun"/>
    <b v="0"/>
    <b v="0"/>
    <x v="2"/>
    <x v="2"/>
    <x v="8"/>
  </r>
  <r>
    <n v="843"/>
    <s v="Porter-Hicks"/>
    <s v="De-engineered next generation parallelism"/>
    <n v="8800"/>
    <x v="817"/>
    <x v="0"/>
    <n v="0.30715909090909088"/>
    <x v="832"/>
    <n v="81.909090909090907"/>
    <n v="33"/>
    <s v="US"/>
    <s v="USD"/>
    <x v="755"/>
    <x v="755"/>
    <n v="1535259600"/>
    <s v="Aug"/>
    <x v="1"/>
    <x v="760"/>
    <n v="1535778000"/>
    <x v="760"/>
    <x v="3"/>
    <s v="Sep"/>
    <b v="0"/>
    <b v="0"/>
    <x v="7"/>
    <x v="7"/>
    <x v="14"/>
  </r>
  <r>
    <n v="844"/>
    <s v="Rodriguez-Hansen"/>
    <s v="Intuitive cohesive groupware"/>
    <n v="8800"/>
    <x v="818"/>
    <x v="3"/>
    <n v="0.99397727272727276"/>
    <x v="833"/>
    <n v="93.053191489361708"/>
    <n v="94"/>
    <s v="US"/>
    <s v="USD"/>
    <x v="756"/>
    <x v="756"/>
    <n v="1327212000"/>
    <s v="Jan"/>
    <x v="2"/>
    <x v="761"/>
    <n v="1327471200"/>
    <x v="761"/>
    <x v="4"/>
    <s v="Jan"/>
    <b v="0"/>
    <b v="0"/>
    <x v="4"/>
    <x v="4"/>
    <x v="4"/>
  </r>
  <r>
    <n v="845"/>
    <s v="Williams LLC"/>
    <s v="Up-sized high-level access"/>
    <n v="69900"/>
    <x v="819"/>
    <x v="1"/>
    <n v="1.9754935622317598"/>
    <x v="834"/>
    <n v="101.98449039881831"/>
    <n v="1354"/>
    <s v="GB"/>
    <s v="GBP"/>
    <x v="757"/>
    <x v="757"/>
    <n v="1526360400"/>
    <s v="May"/>
    <x v="11"/>
    <x v="78"/>
    <n v="1529557200"/>
    <x v="78"/>
    <x v="6"/>
    <s v="Jun"/>
    <b v="0"/>
    <b v="0"/>
    <x v="2"/>
    <x v="2"/>
    <x v="2"/>
  </r>
  <r>
    <n v="846"/>
    <s v="Cooper, Stanley and Bryant"/>
    <s v="Phased empowering success"/>
    <n v="1000"/>
    <x v="820"/>
    <x v="1"/>
    <n v="5.085"/>
    <x v="835"/>
    <n v="105.9375"/>
    <n v="48"/>
    <s v="US"/>
    <s v="USD"/>
    <x v="758"/>
    <x v="758"/>
    <n v="1532149200"/>
    <s v="Jul"/>
    <x v="8"/>
    <x v="762"/>
    <n v="1535259600"/>
    <x v="762"/>
    <x v="1"/>
    <s v="Aug"/>
    <b v="1"/>
    <b v="1"/>
    <x v="2"/>
    <x v="2"/>
    <x v="2"/>
  </r>
  <r>
    <n v="847"/>
    <s v="Miller, Glenn and Adams"/>
    <s v="Distributed actuating project"/>
    <n v="4700"/>
    <x v="695"/>
    <x v="1"/>
    <n v="2.3774468085106384"/>
    <x v="836"/>
    <n v="101.58181818181818"/>
    <n v="110"/>
    <s v="US"/>
    <s v="USD"/>
    <x v="759"/>
    <x v="759"/>
    <n v="1515304800"/>
    <s v="Jan"/>
    <x v="2"/>
    <x v="763"/>
    <n v="1515564000"/>
    <x v="763"/>
    <x v="4"/>
    <s v="Jan"/>
    <b v="0"/>
    <b v="0"/>
    <x v="0"/>
    <x v="0"/>
    <x v="0"/>
  </r>
  <r>
    <n v="848"/>
    <s v="Cole, Salazar and Moreno"/>
    <s v="Robust motivating orchestration"/>
    <n v="3200"/>
    <x v="821"/>
    <x v="1"/>
    <n v="3.3846875000000001"/>
    <x v="837"/>
    <n v="62.970930232558139"/>
    <n v="172"/>
    <s v="US"/>
    <s v="USD"/>
    <x v="760"/>
    <x v="760"/>
    <n v="1276318800"/>
    <s v="Jun"/>
    <x v="5"/>
    <x v="764"/>
    <n v="1277096400"/>
    <x v="764"/>
    <x v="6"/>
    <s v="Jun"/>
    <b v="0"/>
    <b v="0"/>
    <x v="4"/>
    <x v="4"/>
    <x v="6"/>
  </r>
  <r>
    <n v="849"/>
    <s v="Jones-Ryan"/>
    <s v="Vision-oriented uniform instruction set"/>
    <n v="6700"/>
    <x v="822"/>
    <x v="1"/>
    <n v="1.3308955223880596"/>
    <x v="838"/>
    <n v="29.045602605863191"/>
    <n v="307"/>
    <s v="US"/>
    <s v="USD"/>
    <x v="761"/>
    <x v="761"/>
    <n v="1328767200"/>
    <s v="Feb"/>
    <x v="10"/>
    <x v="765"/>
    <n v="1329026400"/>
    <x v="765"/>
    <x v="8"/>
    <s v="Feb"/>
    <b v="0"/>
    <b v="1"/>
    <x v="1"/>
    <x v="1"/>
    <x v="7"/>
  </r>
  <r>
    <n v="850"/>
    <s v="Hood, Perez and Meadows"/>
    <s v="Cross-group upward-trending hierarchy"/>
    <n v="100"/>
    <x v="99"/>
    <x v="0"/>
    <n v="0.01"/>
    <x v="100"/>
    <n v="1"/>
    <n v="1"/>
    <s v="US"/>
    <s v="USD"/>
    <x v="762"/>
    <x v="762"/>
    <n v="1321682400"/>
    <s v="Nov"/>
    <x v="0"/>
    <x v="539"/>
    <n v="1322978400"/>
    <x v="539"/>
    <x v="0"/>
    <s v="Dec"/>
    <b v="1"/>
    <b v="0"/>
    <x v="1"/>
    <x v="1"/>
    <x v="1"/>
  </r>
  <r>
    <n v="851"/>
    <s v="Bright and Sons"/>
    <s v="Object-based needs-based info-mediaries"/>
    <n v="6000"/>
    <x v="823"/>
    <x v="1"/>
    <n v="2.0779999999999998"/>
    <x v="839"/>
    <n v="77.924999999999997"/>
    <n v="160"/>
    <s v="US"/>
    <s v="USD"/>
    <x v="444"/>
    <x v="444"/>
    <n v="1335934800"/>
    <s v="May"/>
    <x v="11"/>
    <x v="766"/>
    <n v="1338786000"/>
    <x v="766"/>
    <x v="6"/>
    <s v="Jun"/>
    <b v="0"/>
    <b v="0"/>
    <x v="1"/>
    <x v="1"/>
    <x v="5"/>
  </r>
  <r>
    <n v="852"/>
    <s v="Brady Ltd"/>
    <s v="Open-source reciprocal standardization"/>
    <n v="4900"/>
    <x v="824"/>
    <x v="0"/>
    <n v="0.51122448979591839"/>
    <x v="840"/>
    <n v="80.806451612903231"/>
    <n v="31"/>
    <s v="US"/>
    <s v="USD"/>
    <x v="763"/>
    <x v="763"/>
    <n v="1310792400"/>
    <s v="Jul"/>
    <x v="8"/>
    <x v="422"/>
    <n v="1311656400"/>
    <x v="422"/>
    <x v="10"/>
    <s v="Jul"/>
    <b v="0"/>
    <b v="1"/>
    <x v="6"/>
    <x v="6"/>
    <x v="11"/>
  </r>
  <r>
    <n v="853"/>
    <s v="Collier LLC"/>
    <s v="Secured well-modulated projection"/>
    <n v="17100"/>
    <x v="825"/>
    <x v="1"/>
    <n v="6.5205847953216374"/>
    <x v="841"/>
    <n v="76.006816632583508"/>
    <n v="1467"/>
    <s v="CA"/>
    <s v="CAD"/>
    <x v="764"/>
    <x v="764"/>
    <n v="1308546000"/>
    <s v="Jun"/>
    <x v="5"/>
    <x v="767"/>
    <n v="1308978000"/>
    <x v="767"/>
    <x v="6"/>
    <s v="Jun"/>
    <b v="0"/>
    <b v="1"/>
    <x v="1"/>
    <x v="1"/>
    <x v="7"/>
  </r>
  <r>
    <n v="854"/>
    <s v="Campbell, Thomas and Obrien"/>
    <s v="Multi-channeled secondary middleware"/>
    <n v="171000"/>
    <x v="826"/>
    <x v="1"/>
    <n v="1.1363099415204678"/>
    <x v="842"/>
    <n v="72.993613824192337"/>
    <n v="2662"/>
    <s v="CA"/>
    <s v="CAD"/>
    <x v="765"/>
    <x v="765"/>
    <n v="1574056800"/>
    <s v="Nov"/>
    <x v="0"/>
    <x v="768"/>
    <n v="1576389600"/>
    <x v="768"/>
    <x v="0"/>
    <s v="Dec"/>
    <b v="0"/>
    <b v="0"/>
    <x v="5"/>
    <x v="5"/>
    <x v="13"/>
  </r>
  <r>
    <n v="855"/>
    <s v="Moses-Terry"/>
    <s v="Horizontal clear-thinking framework"/>
    <n v="23400"/>
    <x v="827"/>
    <x v="1"/>
    <n v="1.0237606837606839"/>
    <x v="843"/>
    <n v="53"/>
    <n v="452"/>
    <s v="AU"/>
    <s v="AUD"/>
    <x v="766"/>
    <x v="766"/>
    <n v="1308373200"/>
    <s v="Jun"/>
    <x v="5"/>
    <x v="214"/>
    <n v="1311051600"/>
    <x v="214"/>
    <x v="10"/>
    <s v="Jul"/>
    <b v="0"/>
    <b v="0"/>
    <x v="3"/>
    <x v="3"/>
    <x v="3"/>
  </r>
  <r>
    <n v="856"/>
    <s v="Williams and Sons"/>
    <s v="Profound composite core"/>
    <n v="2400"/>
    <x v="828"/>
    <x v="1"/>
    <n v="3.5658333333333334"/>
    <x v="844"/>
    <n v="54.164556962025316"/>
    <n v="158"/>
    <s v="US"/>
    <s v="USD"/>
    <x v="767"/>
    <x v="767"/>
    <n v="1335243600"/>
    <s v="Apr"/>
    <x v="9"/>
    <x v="769"/>
    <n v="1336712400"/>
    <x v="769"/>
    <x v="11"/>
    <s v="May"/>
    <b v="0"/>
    <b v="0"/>
    <x v="0"/>
    <x v="0"/>
    <x v="0"/>
  </r>
  <r>
    <n v="857"/>
    <s v="Miranda, Gray and Hale"/>
    <s v="Programmable disintermediate matrices"/>
    <n v="5300"/>
    <x v="829"/>
    <x v="1"/>
    <n v="1.3986792452830188"/>
    <x v="845"/>
    <n v="32.946666666666665"/>
    <n v="225"/>
    <s v="CH"/>
    <s v="CHF"/>
    <x v="768"/>
    <x v="768"/>
    <n v="1328421600"/>
    <s v="Feb"/>
    <x v="10"/>
    <x v="770"/>
    <n v="1330408800"/>
    <x v="770"/>
    <x v="8"/>
    <s v="Feb"/>
    <b v="1"/>
    <b v="0"/>
    <x v="4"/>
    <x v="4"/>
    <x v="12"/>
  </r>
  <r>
    <n v="858"/>
    <s v="Ayala, Crawford and Taylor"/>
    <s v="Realigned 5thgeneration knowledge user"/>
    <n v="4000"/>
    <x v="830"/>
    <x v="0"/>
    <n v="0.69450000000000001"/>
    <x v="846"/>
    <n v="79.371428571428567"/>
    <n v="35"/>
    <s v="US"/>
    <s v="USD"/>
    <x v="769"/>
    <x v="769"/>
    <n v="1524286800"/>
    <s v="Apr"/>
    <x v="9"/>
    <x v="771"/>
    <n v="1524891600"/>
    <x v="771"/>
    <x v="7"/>
    <s v="Apr"/>
    <b v="1"/>
    <b v="0"/>
    <x v="0"/>
    <x v="0"/>
    <x v="0"/>
  </r>
  <r>
    <n v="859"/>
    <s v="Martinez Ltd"/>
    <s v="Multi-layered upward-trending groupware"/>
    <n v="7300"/>
    <x v="831"/>
    <x v="0"/>
    <n v="0.35534246575342465"/>
    <x v="847"/>
    <n v="41.174603174603178"/>
    <n v="63"/>
    <s v="US"/>
    <s v="USD"/>
    <x v="770"/>
    <x v="770"/>
    <n v="1362117600"/>
    <s v="Mar"/>
    <x v="6"/>
    <x v="250"/>
    <n v="1363669200"/>
    <x v="250"/>
    <x v="9"/>
    <s v="Mar"/>
    <b v="0"/>
    <b v="1"/>
    <x v="3"/>
    <x v="3"/>
    <x v="3"/>
  </r>
  <r>
    <n v="860"/>
    <s v="Lee PLC"/>
    <s v="Re-contextualized leadingedge firmware"/>
    <n v="2000"/>
    <x v="832"/>
    <x v="1"/>
    <n v="2.5165000000000002"/>
    <x v="848"/>
    <n v="77.430769230769229"/>
    <n v="65"/>
    <s v="US"/>
    <s v="USD"/>
    <x v="771"/>
    <x v="771"/>
    <n v="1550556000"/>
    <s v="Feb"/>
    <x v="10"/>
    <x v="772"/>
    <n v="1551420000"/>
    <x v="772"/>
    <x v="9"/>
    <s v="Mar"/>
    <b v="0"/>
    <b v="1"/>
    <x v="2"/>
    <x v="2"/>
    <x v="8"/>
  </r>
  <r>
    <n v="861"/>
    <s v="Young, Ramsey and Powell"/>
    <s v="Devolved disintermediate analyzer"/>
    <n v="8800"/>
    <x v="833"/>
    <x v="1"/>
    <n v="1.0587500000000001"/>
    <x v="849"/>
    <n v="57.159509202453989"/>
    <n v="163"/>
    <s v="US"/>
    <s v="USD"/>
    <x v="772"/>
    <x v="772"/>
    <n v="1269147600"/>
    <s v="Mar"/>
    <x v="6"/>
    <x v="773"/>
    <n v="1269838800"/>
    <x v="773"/>
    <x v="9"/>
    <s v="Mar"/>
    <b v="0"/>
    <b v="0"/>
    <x v="3"/>
    <x v="3"/>
    <x v="3"/>
  </r>
  <r>
    <n v="862"/>
    <s v="Lewis and Sons"/>
    <s v="Profound disintermediate open system"/>
    <n v="3500"/>
    <x v="834"/>
    <x v="1"/>
    <n v="1.8742857142857143"/>
    <x v="850"/>
    <n v="77.17647058823529"/>
    <n v="85"/>
    <s v="US"/>
    <s v="USD"/>
    <x v="773"/>
    <x v="773"/>
    <n v="1312174800"/>
    <s v="Aug"/>
    <x v="1"/>
    <x v="774"/>
    <n v="1312520400"/>
    <x v="774"/>
    <x v="1"/>
    <s v="Aug"/>
    <b v="0"/>
    <b v="0"/>
    <x v="3"/>
    <x v="3"/>
    <x v="3"/>
  </r>
  <r>
    <n v="863"/>
    <s v="Davis-Johnson"/>
    <s v="Automated reciprocal protocol"/>
    <n v="1400"/>
    <x v="835"/>
    <x v="1"/>
    <n v="3.8678571428571429"/>
    <x v="851"/>
    <n v="24.953917050691246"/>
    <n v="217"/>
    <s v="US"/>
    <s v="USD"/>
    <x v="774"/>
    <x v="774"/>
    <n v="1434517200"/>
    <s v="Jun"/>
    <x v="5"/>
    <x v="331"/>
    <n v="1436504400"/>
    <x v="331"/>
    <x v="10"/>
    <s v="Jul"/>
    <b v="0"/>
    <b v="1"/>
    <x v="4"/>
    <x v="4"/>
    <x v="19"/>
  </r>
  <r>
    <n v="864"/>
    <s v="Stevenson-Thompson"/>
    <s v="Automated static workforce"/>
    <n v="4200"/>
    <x v="836"/>
    <x v="1"/>
    <n v="3.4707142857142856"/>
    <x v="852"/>
    <n v="97.18"/>
    <n v="150"/>
    <s v="US"/>
    <s v="USD"/>
    <x v="775"/>
    <x v="775"/>
    <n v="1471582800"/>
    <s v="Aug"/>
    <x v="1"/>
    <x v="775"/>
    <n v="1472014800"/>
    <x v="775"/>
    <x v="1"/>
    <s v="Aug"/>
    <b v="0"/>
    <b v="0"/>
    <x v="4"/>
    <x v="4"/>
    <x v="12"/>
  </r>
  <r>
    <n v="865"/>
    <s v="Ellis, Smith and Armstrong"/>
    <s v="Horizontal attitude-oriented help-desk"/>
    <n v="81000"/>
    <x v="837"/>
    <x v="1"/>
    <n v="1.8582098765432098"/>
    <x v="853"/>
    <n v="46.000916870415651"/>
    <n v="3272"/>
    <s v="US"/>
    <s v="USD"/>
    <x v="776"/>
    <x v="776"/>
    <n v="1410757200"/>
    <s v="Sep"/>
    <x v="3"/>
    <x v="776"/>
    <n v="1411534800"/>
    <x v="776"/>
    <x v="3"/>
    <s v="Sep"/>
    <b v="0"/>
    <b v="0"/>
    <x v="3"/>
    <x v="3"/>
    <x v="3"/>
  </r>
  <r>
    <n v="866"/>
    <s v="Jackson-Brown"/>
    <s v="Versatile 5thgeneration matrices"/>
    <n v="182800"/>
    <x v="838"/>
    <x v="3"/>
    <n v="0.43241247264770238"/>
    <x v="854"/>
    <n v="88.023385300668153"/>
    <n v="898"/>
    <s v="US"/>
    <s v="USD"/>
    <x v="777"/>
    <x v="777"/>
    <n v="1304830800"/>
    <s v="May"/>
    <x v="11"/>
    <x v="777"/>
    <n v="1304917200"/>
    <x v="777"/>
    <x v="11"/>
    <s v="May"/>
    <b v="0"/>
    <b v="0"/>
    <x v="7"/>
    <x v="7"/>
    <x v="14"/>
  </r>
  <r>
    <n v="867"/>
    <s v="Kane, Pruitt and Rivera"/>
    <s v="Cross-platform next generation service-desk"/>
    <n v="4800"/>
    <x v="839"/>
    <x v="1"/>
    <n v="1.6243749999999999"/>
    <x v="855"/>
    <n v="25.99"/>
    <n v="300"/>
    <s v="US"/>
    <s v="USD"/>
    <x v="778"/>
    <x v="778"/>
    <n v="1539061200"/>
    <s v="Oct"/>
    <x v="4"/>
    <x v="778"/>
    <n v="1539579600"/>
    <x v="778"/>
    <x v="5"/>
    <s v="Oct"/>
    <b v="0"/>
    <b v="0"/>
    <x v="0"/>
    <x v="0"/>
    <x v="0"/>
  </r>
  <r>
    <n v="868"/>
    <s v="Wood, Buckley and Meza"/>
    <s v="Front-line web-enabled installation"/>
    <n v="7000"/>
    <x v="762"/>
    <x v="1"/>
    <n v="1.8484285714285715"/>
    <x v="856"/>
    <n v="102.69047619047619"/>
    <n v="126"/>
    <s v="US"/>
    <s v="USD"/>
    <x v="779"/>
    <x v="779"/>
    <n v="1381554000"/>
    <s v="Oct"/>
    <x v="4"/>
    <x v="779"/>
    <n v="1382504400"/>
    <x v="779"/>
    <x v="5"/>
    <s v="Oct"/>
    <b v="0"/>
    <b v="0"/>
    <x v="3"/>
    <x v="3"/>
    <x v="3"/>
  </r>
  <r>
    <n v="869"/>
    <s v="Brown-Williams"/>
    <s v="Multi-channeled responsive product"/>
    <n v="161900"/>
    <x v="840"/>
    <x v="0"/>
    <n v="0.23703520691785052"/>
    <x v="857"/>
    <n v="72.958174904942965"/>
    <n v="526"/>
    <s v="US"/>
    <s v="USD"/>
    <x v="780"/>
    <x v="780"/>
    <n v="1277096400"/>
    <s v="Jun"/>
    <x v="5"/>
    <x v="780"/>
    <n v="1278306000"/>
    <x v="780"/>
    <x v="10"/>
    <s v="Jul"/>
    <b v="0"/>
    <b v="0"/>
    <x v="4"/>
    <x v="4"/>
    <x v="6"/>
  </r>
  <r>
    <n v="870"/>
    <s v="Hansen-Austin"/>
    <s v="Adaptive demand-driven encryption"/>
    <n v="7700"/>
    <x v="841"/>
    <x v="0"/>
    <n v="0.89870129870129867"/>
    <x v="858"/>
    <n v="57.190082644628099"/>
    <n v="121"/>
    <s v="US"/>
    <s v="USD"/>
    <x v="335"/>
    <x v="335"/>
    <n v="1440392400"/>
    <s v="Aug"/>
    <x v="1"/>
    <x v="781"/>
    <n v="1442552400"/>
    <x v="781"/>
    <x v="3"/>
    <s v="Sep"/>
    <b v="0"/>
    <b v="0"/>
    <x v="3"/>
    <x v="3"/>
    <x v="3"/>
  </r>
  <r>
    <n v="871"/>
    <s v="Santana-George"/>
    <s v="Re-engineered client-driven knowledge user"/>
    <n v="71500"/>
    <x v="842"/>
    <x v="1"/>
    <n v="2.7260419580419581"/>
    <x v="859"/>
    <n v="84.013793103448279"/>
    <n v="2320"/>
    <s v="US"/>
    <s v="USD"/>
    <x v="535"/>
    <x v="535"/>
    <n v="1509512400"/>
    <s v="Nov"/>
    <x v="0"/>
    <x v="782"/>
    <n v="1511071200"/>
    <x v="782"/>
    <x v="2"/>
    <s v="Nov"/>
    <b v="0"/>
    <b v="1"/>
    <x v="3"/>
    <x v="3"/>
    <x v="3"/>
  </r>
  <r>
    <n v="872"/>
    <s v="Davis LLC"/>
    <s v="Compatible logistical paradigm"/>
    <n v="4700"/>
    <x v="843"/>
    <x v="1"/>
    <n v="1.7004255319148935"/>
    <x v="860"/>
    <n v="98.666666666666671"/>
    <n v="81"/>
    <s v="AU"/>
    <s v="AUD"/>
    <x v="270"/>
    <x v="270"/>
    <n v="1535950800"/>
    <s v="Sep"/>
    <x v="3"/>
    <x v="783"/>
    <n v="1536382800"/>
    <x v="783"/>
    <x v="3"/>
    <s v="Sep"/>
    <b v="0"/>
    <b v="0"/>
    <x v="4"/>
    <x v="4"/>
    <x v="22"/>
  </r>
  <r>
    <n v="873"/>
    <s v="Vazquez, Ochoa and Clark"/>
    <s v="Intuitive value-added installation"/>
    <n v="42100"/>
    <x v="844"/>
    <x v="1"/>
    <n v="1.8828503562945369"/>
    <x v="861"/>
    <n v="42.007419183889773"/>
    <n v="1887"/>
    <s v="US"/>
    <s v="USD"/>
    <x v="781"/>
    <x v="781"/>
    <n v="1389160800"/>
    <s v="Jan"/>
    <x v="2"/>
    <x v="393"/>
    <n v="1389592800"/>
    <x v="393"/>
    <x v="4"/>
    <s v="Jan"/>
    <b v="0"/>
    <b v="0"/>
    <x v="7"/>
    <x v="7"/>
    <x v="14"/>
  </r>
  <r>
    <n v="874"/>
    <s v="Chung-Nguyen"/>
    <s v="Managed discrete parallelism"/>
    <n v="40200"/>
    <x v="845"/>
    <x v="1"/>
    <n v="3.4693532338308457"/>
    <x v="862"/>
    <n v="32.002753556677376"/>
    <n v="4358"/>
    <s v="US"/>
    <s v="USD"/>
    <x v="782"/>
    <x v="782"/>
    <n v="1271998800"/>
    <s v="Apr"/>
    <x v="9"/>
    <x v="784"/>
    <n v="1275282000"/>
    <x v="784"/>
    <x v="11"/>
    <s v="May"/>
    <b v="0"/>
    <b v="1"/>
    <x v="7"/>
    <x v="7"/>
    <x v="14"/>
  </r>
  <r>
    <n v="875"/>
    <s v="Mueller-Harmon"/>
    <s v="Implemented tangible approach"/>
    <n v="7900"/>
    <x v="846"/>
    <x v="0"/>
    <n v="0.6917721518987342"/>
    <x v="863"/>
    <n v="81.567164179104481"/>
    <n v="67"/>
    <s v="US"/>
    <s v="USD"/>
    <x v="783"/>
    <x v="783"/>
    <n v="1294898400"/>
    <s v="Jan"/>
    <x v="2"/>
    <x v="785"/>
    <n v="1294984800"/>
    <x v="785"/>
    <x v="4"/>
    <s v="Jan"/>
    <b v="0"/>
    <b v="0"/>
    <x v="1"/>
    <x v="1"/>
    <x v="1"/>
  </r>
  <r>
    <n v="876"/>
    <s v="Dixon, Perez and Banks"/>
    <s v="Re-engineered encompassing definition"/>
    <n v="8300"/>
    <x v="847"/>
    <x v="0"/>
    <n v="0.25433734939759034"/>
    <x v="864"/>
    <n v="37.035087719298247"/>
    <n v="57"/>
    <s v="CA"/>
    <s v="CAD"/>
    <x v="784"/>
    <x v="784"/>
    <n v="1559970000"/>
    <s v="Jun"/>
    <x v="5"/>
    <x v="229"/>
    <n v="1562043600"/>
    <x v="229"/>
    <x v="10"/>
    <s v="Jul"/>
    <b v="0"/>
    <b v="0"/>
    <x v="7"/>
    <x v="7"/>
    <x v="14"/>
  </r>
  <r>
    <n v="877"/>
    <s v="Estrada Group"/>
    <s v="Multi-lateral uniform collaboration"/>
    <n v="163600"/>
    <x v="848"/>
    <x v="0"/>
    <n v="0.77400977995110021"/>
    <x v="865"/>
    <n v="103.033360455655"/>
    <n v="1229"/>
    <s v="US"/>
    <s v="USD"/>
    <x v="785"/>
    <x v="785"/>
    <n v="1469509200"/>
    <s v="Jul"/>
    <x v="8"/>
    <x v="786"/>
    <n v="1469595600"/>
    <x v="786"/>
    <x v="10"/>
    <s v="Jul"/>
    <b v="0"/>
    <b v="0"/>
    <x v="0"/>
    <x v="0"/>
    <x v="0"/>
  </r>
  <r>
    <n v="878"/>
    <s v="Lutz Group"/>
    <s v="Enterprise-wide foreground paradigm"/>
    <n v="2700"/>
    <x v="849"/>
    <x v="0"/>
    <n v="0.37481481481481482"/>
    <x v="866"/>
    <n v="84.333333333333329"/>
    <n v="12"/>
    <s v="IT"/>
    <s v="EUR"/>
    <x v="786"/>
    <x v="786"/>
    <n v="1579068000"/>
    <s v="Jan"/>
    <x v="2"/>
    <x v="787"/>
    <n v="1581141600"/>
    <x v="787"/>
    <x v="8"/>
    <s v="Feb"/>
    <b v="0"/>
    <b v="0"/>
    <x v="1"/>
    <x v="1"/>
    <x v="16"/>
  </r>
  <r>
    <n v="879"/>
    <s v="Ortiz Inc"/>
    <s v="Stand-alone incremental parallelism"/>
    <n v="1000"/>
    <x v="675"/>
    <x v="1"/>
    <n v="5.4379999999999997"/>
    <x v="867"/>
    <n v="102.60377358490567"/>
    <n v="53"/>
    <s v="US"/>
    <s v="USD"/>
    <x v="787"/>
    <x v="787"/>
    <n v="1487743200"/>
    <s v="Feb"/>
    <x v="10"/>
    <x v="341"/>
    <n v="1488520800"/>
    <x v="341"/>
    <x v="9"/>
    <s v="Mar"/>
    <b v="0"/>
    <b v="0"/>
    <x v="5"/>
    <x v="5"/>
    <x v="9"/>
  </r>
  <r>
    <n v="880"/>
    <s v="Craig, Ellis and Miller"/>
    <s v="Persevering 5thgeneration throughput"/>
    <n v="84500"/>
    <x v="850"/>
    <x v="1"/>
    <n v="2.2852189349112426"/>
    <x v="868"/>
    <n v="79.992129246064621"/>
    <n v="2414"/>
    <s v="US"/>
    <s v="USD"/>
    <x v="788"/>
    <x v="788"/>
    <n v="1563685200"/>
    <s v="Jul"/>
    <x v="8"/>
    <x v="788"/>
    <n v="1563858000"/>
    <x v="788"/>
    <x v="10"/>
    <s v="Jul"/>
    <b v="0"/>
    <b v="0"/>
    <x v="1"/>
    <x v="1"/>
    <x v="5"/>
  </r>
  <r>
    <n v="881"/>
    <s v="Charles Inc"/>
    <s v="Implemented object-oriented synergy"/>
    <n v="81300"/>
    <x v="851"/>
    <x v="0"/>
    <n v="0.38948339483394834"/>
    <x v="869"/>
    <n v="70.055309734513273"/>
    <n v="452"/>
    <s v="US"/>
    <s v="USD"/>
    <x v="330"/>
    <x v="330"/>
    <n v="1436418000"/>
    <s v="Jul"/>
    <x v="8"/>
    <x v="789"/>
    <n v="1438923600"/>
    <x v="789"/>
    <x v="1"/>
    <s v="Aug"/>
    <b v="0"/>
    <b v="1"/>
    <x v="3"/>
    <x v="3"/>
    <x v="3"/>
  </r>
  <r>
    <n v="882"/>
    <s v="White-Rosario"/>
    <s v="Balanced demand-driven definition"/>
    <n v="800"/>
    <x v="852"/>
    <x v="1"/>
    <n v="3.7"/>
    <x v="870"/>
    <n v="37"/>
    <n v="80"/>
    <s v="US"/>
    <s v="USD"/>
    <x v="789"/>
    <x v="789"/>
    <n v="1421820000"/>
    <s v="Jan"/>
    <x v="2"/>
    <x v="790"/>
    <n v="1422165600"/>
    <x v="790"/>
    <x v="4"/>
    <s v="Jan"/>
    <b v="0"/>
    <b v="0"/>
    <x v="3"/>
    <x v="3"/>
    <x v="3"/>
  </r>
  <r>
    <n v="883"/>
    <s v="Simmons-Villarreal"/>
    <s v="Customer-focused mobile Graphic Interface"/>
    <n v="3400"/>
    <x v="853"/>
    <x v="1"/>
    <n v="2.3791176470588233"/>
    <x v="871"/>
    <n v="41.911917098445599"/>
    <n v="193"/>
    <s v="US"/>
    <s v="USD"/>
    <x v="790"/>
    <x v="790"/>
    <n v="1274763600"/>
    <s v="May"/>
    <x v="11"/>
    <x v="791"/>
    <n v="1277874000"/>
    <x v="791"/>
    <x v="6"/>
    <s v="Jun"/>
    <b v="0"/>
    <b v="0"/>
    <x v="4"/>
    <x v="4"/>
    <x v="12"/>
  </r>
  <r>
    <n v="884"/>
    <s v="Strickland Group"/>
    <s v="Horizontal secondary interface"/>
    <n v="170800"/>
    <x v="854"/>
    <x v="0"/>
    <n v="0.64036299765807958"/>
    <x v="872"/>
    <n v="57.992576882290564"/>
    <n v="1886"/>
    <s v="US"/>
    <s v="USD"/>
    <x v="791"/>
    <x v="791"/>
    <n v="1399179600"/>
    <s v="May"/>
    <x v="11"/>
    <x v="792"/>
    <n v="1399352400"/>
    <x v="792"/>
    <x v="11"/>
    <s v="May"/>
    <b v="0"/>
    <b v="1"/>
    <x v="3"/>
    <x v="3"/>
    <x v="3"/>
  </r>
  <r>
    <n v="885"/>
    <s v="Lynch Ltd"/>
    <s v="Virtual analyzing collaboration"/>
    <n v="1800"/>
    <x v="855"/>
    <x v="1"/>
    <n v="1.1827777777777777"/>
    <x v="873"/>
    <n v="40.942307692307693"/>
    <n v="52"/>
    <s v="US"/>
    <s v="USD"/>
    <x v="792"/>
    <x v="792"/>
    <n v="1275800400"/>
    <s v="Jun"/>
    <x v="5"/>
    <x v="556"/>
    <n v="1279083600"/>
    <x v="556"/>
    <x v="10"/>
    <s v="Jul"/>
    <b v="0"/>
    <b v="0"/>
    <x v="3"/>
    <x v="3"/>
    <x v="3"/>
  </r>
  <r>
    <n v="886"/>
    <s v="Sanders LLC"/>
    <s v="Multi-tiered explicit focus group"/>
    <n v="150600"/>
    <x v="856"/>
    <x v="0"/>
    <n v="0.84824037184594958"/>
    <x v="874"/>
    <n v="69.9972602739726"/>
    <n v="1825"/>
    <s v="US"/>
    <s v="USD"/>
    <x v="793"/>
    <x v="793"/>
    <n v="1282798800"/>
    <s v="Aug"/>
    <x v="1"/>
    <x v="488"/>
    <n v="1284354000"/>
    <x v="488"/>
    <x v="3"/>
    <s v="Sep"/>
    <b v="0"/>
    <b v="0"/>
    <x v="1"/>
    <x v="1"/>
    <x v="7"/>
  </r>
  <r>
    <n v="887"/>
    <s v="Cooper LLC"/>
    <s v="Multi-layered systematic knowledgebase"/>
    <n v="7800"/>
    <x v="857"/>
    <x v="0"/>
    <n v="0.29346153846153844"/>
    <x v="875"/>
    <n v="73.838709677419359"/>
    <n v="31"/>
    <s v="US"/>
    <s v="USD"/>
    <x v="794"/>
    <x v="794"/>
    <n v="1437109200"/>
    <s v="Jul"/>
    <x v="8"/>
    <x v="232"/>
    <n v="1441170000"/>
    <x v="232"/>
    <x v="3"/>
    <s v="Sep"/>
    <b v="0"/>
    <b v="1"/>
    <x v="3"/>
    <x v="3"/>
    <x v="3"/>
  </r>
  <r>
    <n v="888"/>
    <s v="Palmer Ltd"/>
    <s v="Reverse-engineered uniform knowledge user"/>
    <n v="5800"/>
    <x v="858"/>
    <x v="1"/>
    <n v="2.0989655172413793"/>
    <x v="876"/>
    <n v="41.979310344827589"/>
    <n v="290"/>
    <s v="US"/>
    <s v="USD"/>
    <x v="795"/>
    <x v="795"/>
    <n v="1491886800"/>
    <s v="Apr"/>
    <x v="9"/>
    <x v="793"/>
    <n v="1493528400"/>
    <x v="793"/>
    <x v="7"/>
    <s v="Apr"/>
    <b v="0"/>
    <b v="0"/>
    <x v="3"/>
    <x v="3"/>
    <x v="3"/>
  </r>
  <r>
    <n v="889"/>
    <s v="Santos Group"/>
    <s v="Secured dynamic capacity"/>
    <n v="5600"/>
    <x v="859"/>
    <x v="1"/>
    <n v="1.697857142857143"/>
    <x v="877"/>
    <n v="77.93442622950819"/>
    <n v="122"/>
    <s v="US"/>
    <s v="USD"/>
    <x v="796"/>
    <x v="796"/>
    <n v="1394600400"/>
    <s v="Mar"/>
    <x v="6"/>
    <x v="794"/>
    <n v="1395205200"/>
    <x v="794"/>
    <x v="9"/>
    <s v="Mar"/>
    <b v="0"/>
    <b v="1"/>
    <x v="1"/>
    <x v="1"/>
    <x v="5"/>
  </r>
  <r>
    <n v="890"/>
    <s v="Christian, Kim and Jimenez"/>
    <s v="Devolved foreground throughput"/>
    <n v="134400"/>
    <x v="860"/>
    <x v="1"/>
    <n v="1.1595907738095239"/>
    <x v="878"/>
    <n v="106.01972789115646"/>
    <n v="1470"/>
    <s v="US"/>
    <s v="USD"/>
    <x v="797"/>
    <x v="797"/>
    <n v="1561352400"/>
    <s v="Jun"/>
    <x v="5"/>
    <x v="138"/>
    <n v="1561438800"/>
    <x v="138"/>
    <x v="6"/>
    <s v="Jun"/>
    <b v="0"/>
    <b v="0"/>
    <x v="1"/>
    <x v="1"/>
    <x v="7"/>
  </r>
  <r>
    <n v="891"/>
    <s v="Williams, Price and Hurley"/>
    <s v="Synchronized demand-driven infrastructure"/>
    <n v="3000"/>
    <x v="861"/>
    <x v="1"/>
    <n v="2.5859999999999999"/>
    <x v="879"/>
    <n v="47.018181818181816"/>
    <n v="165"/>
    <s v="CA"/>
    <s v="CAD"/>
    <x v="798"/>
    <x v="798"/>
    <n v="1322892000"/>
    <s v="Dec"/>
    <x v="7"/>
    <x v="795"/>
    <n v="1326693600"/>
    <x v="795"/>
    <x v="4"/>
    <s v="Jan"/>
    <b v="0"/>
    <b v="0"/>
    <x v="4"/>
    <x v="4"/>
    <x v="4"/>
  </r>
  <r>
    <n v="892"/>
    <s v="Anderson, Parks and Estrada"/>
    <s v="Realigned discrete structure"/>
    <n v="6000"/>
    <x v="862"/>
    <x v="1"/>
    <n v="2.3058333333333332"/>
    <x v="880"/>
    <n v="76.016483516483518"/>
    <n v="182"/>
    <s v="US"/>
    <s v="USD"/>
    <x v="799"/>
    <x v="799"/>
    <n v="1274418000"/>
    <s v="May"/>
    <x v="11"/>
    <x v="796"/>
    <n v="1277960400"/>
    <x v="796"/>
    <x v="10"/>
    <s v="Jul"/>
    <b v="0"/>
    <b v="0"/>
    <x v="5"/>
    <x v="5"/>
    <x v="18"/>
  </r>
  <r>
    <n v="893"/>
    <s v="Collins-Martinez"/>
    <s v="Progressive grid-enabled website"/>
    <n v="8400"/>
    <x v="863"/>
    <x v="1"/>
    <n v="1.2821428571428573"/>
    <x v="881"/>
    <n v="54.120603015075375"/>
    <n v="199"/>
    <s v="IT"/>
    <s v="EUR"/>
    <x v="800"/>
    <x v="800"/>
    <n v="1434344400"/>
    <s v="Jun"/>
    <x v="5"/>
    <x v="797"/>
    <n v="1434690000"/>
    <x v="797"/>
    <x v="6"/>
    <s v="Jun"/>
    <b v="0"/>
    <b v="1"/>
    <x v="4"/>
    <x v="4"/>
    <x v="4"/>
  </r>
  <r>
    <n v="894"/>
    <s v="Barrett Inc"/>
    <s v="Organic cohesive neural-net"/>
    <n v="1700"/>
    <x v="9"/>
    <x v="1"/>
    <n v="1.8870588235294117"/>
    <x v="882"/>
    <n v="57.285714285714285"/>
    <n v="56"/>
    <s v="GB"/>
    <s v="GBP"/>
    <x v="801"/>
    <x v="801"/>
    <n v="1373518800"/>
    <s v="Jul"/>
    <x v="8"/>
    <x v="798"/>
    <n v="1376110800"/>
    <x v="798"/>
    <x v="1"/>
    <s v="Aug"/>
    <b v="0"/>
    <b v="1"/>
    <x v="4"/>
    <x v="4"/>
    <x v="19"/>
  </r>
  <r>
    <n v="895"/>
    <s v="Adams-Rollins"/>
    <s v="Integrated demand-driven info-mediaries"/>
    <n v="159800"/>
    <x v="611"/>
    <x v="0"/>
    <n v="6.9511889862327911E-2"/>
    <x v="883"/>
    <n v="103.81308411214954"/>
    <n v="107"/>
    <s v="US"/>
    <s v="USD"/>
    <x v="802"/>
    <x v="802"/>
    <n v="1517637600"/>
    <s v="Feb"/>
    <x v="10"/>
    <x v="799"/>
    <n v="1518415200"/>
    <x v="799"/>
    <x v="8"/>
    <s v="Feb"/>
    <b v="0"/>
    <b v="0"/>
    <x v="3"/>
    <x v="3"/>
    <x v="3"/>
  </r>
  <r>
    <n v="896"/>
    <s v="Wright-Bryant"/>
    <s v="Reverse-engineered client-server extranet"/>
    <n v="19800"/>
    <x v="864"/>
    <x v="1"/>
    <n v="7.7443434343434348"/>
    <x v="884"/>
    <n v="105.02602739726028"/>
    <n v="1460"/>
    <s v="AU"/>
    <s v="AUD"/>
    <x v="803"/>
    <x v="803"/>
    <n v="1310619600"/>
    <s v="Jul"/>
    <x v="8"/>
    <x v="800"/>
    <n v="1310878800"/>
    <x v="800"/>
    <x v="10"/>
    <s v="Jul"/>
    <b v="0"/>
    <b v="1"/>
    <x v="0"/>
    <x v="0"/>
    <x v="0"/>
  </r>
  <r>
    <n v="897"/>
    <s v="Berry-Cannon"/>
    <s v="Organized discrete encoding"/>
    <n v="8800"/>
    <x v="865"/>
    <x v="0"/>
    <n v="0.27693181818181817"/>
    <x v="885"/>
    <n v="90.259259259259252"/>
    <n v="27"/>
    <s v="US"/>
    <s v="USD"/>
    <x v="212"/>
    <x v="212"/>
    <n v="1556427600"/>
    <s v="Apr"/>
    <x v="9"/>
    <x v="368"/>
    <n v="1556600400"/>
    <x v="368"/>
    <x v="7"/>
    <s v="Apr"/>
    <b v="0"/>
    <b v="0"/>
    <x v="3"/>
    <x v="3"/>
    <x v="3"/>
  </r>
  <r>
    <n v="898"/>
    <s v="Davis-Gonzalez"/>
    <s v="Balanced regional flexibility"/>
    <n v="179100"/>
    <x v="866"/>
    <x v="0"/>
    <n v="0.52479620323841425"/>
    <x v="886"/>
    <n v="76.978705978705975"/>
    <n v="1221"/>
    <s v="US"/>
    <s v="USD"/>
    <x v="804"/>
    <x v="804"/>
    <n v="1576476000"/>
    <s v="Dec"/>
    <x v="7"/>
    <x v="801"/>
    <n v="1576994400"/>
    <x v="801"/>
    <x v="0"/>
    <s v="Dec"/>
    <b v="0"/>
    <b v="0"/>
    <x v="4"/>
    <x v="4"/>
    <x v="4"/>
  </r>
  <r>
    <n v="899"/>
    <s v="Best-Young"/>
    <s v="Implemented multimedia time-frame"/>
    <n v="3100"/>
    <x v="867"/>
    <x v="1"/>
    <n v="4.0709677419354842"/>
    <x v="887"/>
    <n v="102.60162601626017"/>
    <n v="123"/>
    <s v="CH"/>
    <s v="CHF"/>
    <x v="805"/>
    <x v="805"/>
    <n v="1381122000"/>
    <s v="Oct"/>
    <x v="4"/>
    <x v="802"/>
    <n v="1382677200"/>
    <x v="802"/>
    <x v="5"/>
    <s v="Oct"/>
    <b v="0"/>
    <b v="0"/>
    <x v="1"/>
    <x v="1"/>
    <x v="17"/>
  </r>
  <r>
    <n v="900"/>
    <s v="Powers, Smith and Deleon"/>
    <s v="Enhanced uniform service-desk"/>
    <n v="100"/>
    <x v="50"/>
    <x v="0"/>
    <n v="0.02"/>
    <x v="50"/>
    <n v="2"/>
    <n v="1"/>
    <s v="US"/>
    <s v="USD"/>
    <x v="806"/>
    <x v="806"/>
    <n v="1411102800"/>
    <s v="Sep"/>
    <x v="3"/>
    <x v="803"/>
    <n v="1411189200"/>
    <x v="803"/>
    <x v="3"/>
    <s v="Sep"/>
    <b v="0"/>
    <b v="1"/>
    <x v="2"/>
    <x v="2"/>
    <x v="2"/>
  </r>
  <r>
    <n v="901"/>
    <s v="Hogan Group"/>
    <s v="Versatile bottom-line definition"/>
    <n v="5600"/>
    <x v="868"/>
    <x v="1"/>
    <n v="1.5617857142857143"/>
    <x v="888"/>
    <n v="55.0062893081761"/>
    <n v="159"/>
    <s v="US"/>
    <s v="USD"/>
    <x v="807"/>
    <x v="807"/>
    <n v="1531803600"/>
    <s v="Jul"/>
    <x v="8"/>
    <x v="482"/>
    <n v="1534654800"/>
    <x v="482"/>
    <x v="1"/>
    <s v="Aug"/>
    <b v="0"/>
    <b v="1"/>
    <x v="1"/>
    <x v="1"/>
    <x v="1"/>
  </r>
  <r>
    <n v="902"/>
    <s v="Wang, Silva and Byrd"/>
    <s v="Integrated bifurcated software"/>
    <n v="1400"/>
    <x v="869"/>
    <x v="1"/>
    <n v="2.5242857142857145"/>
    <x v="889"/>
    <n v="32.127272727272725"/>
    <n v="110"/>
    <s v="US"/>
    <s v="USD"/>
    <x v="722"/>
    <x v="722"/>
    <n v="1454133600"/>
    <s v="Jan"/>
    <x v="2"/>
    <x v="496"/>
    <n v="1457762400"/>
    <x v="496"/>
    <x v="9"/>
    <s v="Mar"/>
    <b v="0"/>
    <b v="0"/>
    <x v="2"/>
    <x v="2"/>
    <x v="2"/>
  </r>
  <r>
    <n v="903"/>
    <s v="Parker-Morris"/>
    <s v="Assimilated next generation instruction set"/>
    <n v="41000"/>
    <x v="870"/>
    <x v="2"/>
    <n v="1.729268292682927E-2"/>
    <x v="890"/>
    <n v="50.642857142857146"/>
    <n v="14"/>
    <s v="US"/>
    <s v="USD"/>
    <x v="477"/>
    <x v="477"/>
    <n v="1336194000"/>
    <s v="May"/>
    <x v="11"/>
    <x v="804"/>
    <n v="1337490000"/>
    <x v="804"/>
    <x v="11"/>
    <s v="May"/>
    <b v="0"/>
    <b v="1"/>
    <x v="5"/>
    <x v="5"/>
    <x v="9"/>
  </r>
  <r>
    <n v="904"/>
    <s v="Rodriguez, Johnson and Jackson"/>
    <s v="Digitized foreground array"/>
    <n v="6500"/>
    <x v="871"/>
    <x v="0"/>
    <n v="0.12230769230769231"/>
    <x v="891"/>
    <n v="49.6875"/>
    <n v="16"/>
    <s v="US"/>
    <s v="USD"/>
    <x v="259"/>
    <x v="259"/>
    <n v="1349326800"/>
    <s v="Oct"/>
    <x v="4"/>
    <x v="805"/>
    <n v="1349672400"/>
    <x v="805"/>
    <x v="5"/>
    <s v="Oct"/>
    <b v="0"/>
    <b v="0"/>
    <x v="5"/>
    <x v="5"/>
    <x v="15"/>
  </r>
  <r>
    <n v="905"/>
    <s v="Haynes PLC"/>
    <s v="Re-engineered clear-thinking project"/>
    <n v="7900"/>
    <x v="872"/>
    <x v="1"/>
    <n v="1.6398734177215191"/>
    <x v="892"/>
    <n v="54.894067796610166"/>
    <n v="236"/>
    <s v="US"/>
    <s v="USD"/>
    <x v="9"/>
    <x v="9"/>
    <n v="1379566800"/>
    <s v="Sep"/>
    <x v="3"/>
    <x v="806"/>
    <n v="1379826000"/>
    <x v="806"/>
    <x v="3"/>
    <s v="Sep"/>
    <b v="0"/>
    <b v="0"/>
    <x v="3"/>
    <x v="3"/>
    <x v="3"/>
  </r>
  <r>
    <n v="906"/>
    <s v="Hayes Group"/>
    <s v="Implemented even-keeled standardization"/>
    <n v="5500"/>
    <x v="873"/>
    <x v="1"/>
    <n v="1.6298181818181818"/>
    <x v="893"/>
    <n v="46.931937172774866"/>
    <n v="191"/>
    <s v="US"/>
    <s v="USD"/>
    <x v="808"/>
    <x v="808"/>
    <n v="1494651600"/>
    <s v="May"/>
    <x v="11"/>
    <x v="807"/>
    <n v="1497762000"/>
    <x v="807"/>
    <x v="6"/>
    <s v="Jun"/>
    <b v="1"/>
    <b v="1"/>
    <x v="4"/>
    <x v="4"/>
    <x v="4"/>
  </r>
  <r>
    <n v="907"/>
    <s v="White, Pena and Calhoun"/>
    <s v="Quality-focused asymmetric adapter"/>
    <n v="9100"/>
    <x v="874"/>
    <x v="0"/>
    <n v="0.20252747252747252"/>
    <x v="894"/>
    <n v="44.951219512195124"/>
    <n v="41"/>
    <s v="US"/>
    <s v="USD"/>
    <x v="809"/>
    <x v="809"/>
    <n v="1303880400"/>
    <s v="Apr"/>
    <x v="9"/>
    <x v="808"/>
    <n v="1304485200"/>
    <x v="808"/>
    <x v="11"/>
    <s v="May"/>
    <b v="0"/>
    <b v="0"/>
    <x v="3"/>
    <x v="3"/>
    <x v="3"/>
  </r>
  <r>
    <n v="908"/>
    <s v="Bryant-Pope"/>
    <s v="Networked intangible help-desk"/>
    <n v="38200"/>
    <x v="875"/>
    <x v="1"/>
    <n v="3.1924083769633507"/>
    <x v="895"/>
    <n v="30.99898322318251"/>
    <n v="3934"/>
    <s v="US"/>
    <s v="USD"/>
    <x v="444"/>
    <x v="444"/>
    <n v="1335934800"/>
    <s v="May"/>
    <x v="11"/>
    <x v="104"/>
    <n v="1336885200"/>
    <x v="104"/>
    <x v="11"/>
    <s v="May"/>
    <b v="0"/>
    <b v="0"/>
    <x v="6"/>
    <x v="6"/>
    <x v="11"/>
  </r>
  <r>
    <n v="909"/>
    <s v="Gates, Li and Thompson"/>
    <s v="Synchronized attitude-oriented frame"/>
    <n v="1800"/>
    <x v="876"/>
    <x v="1"/>
    <n v="4.7894444444444444"/>
    <x v="896"/>
    <n v="107.7625"/>
    <n v="80"/>
    <s v="CA"/>
    <s v="CAD"/>
    <x v="384"/>
    <x v="384"/>
    <n v="1528088400"/>
    <s v="Jun"/>
    <x v="5"/>
    <x v="809"/>
    <n v="1530421200"/>
    <x v="809"/>
    <x v="10"/>
    <s v="Jul"/>
    <b v="0"/>
    <b v="1"/>
    <x v="3"/>
    <x v="3"/>
    <x v="3"/>
  </r>
  <r>
    <n v="910"/>
    <s v="King-Morris"/>
    <s v="Proactive incremental architecture"/>
    <n v="154500"/>
    <x v="877"/>
    <x v="3"/>
    <n v="0.19556634304207121"/>
    <x v="897"/>
    <n v="102.07770270270271"/>
    <n v="296"/>
    <s v="US"/>
    <s v="USD"/>
    <x v="810"/>
    <x v="810"/>
    <n v="1421906400"/>
    <s v="Jan"/>
    <x v="2"/>
    <x v="810"/>
    <n v="1421992800"/>
    <x v="810"/>
    <x v="4"/>
    <s v="Jan"/>
    <b v="0"/>
    <b v="0"/>
    <x v="3"/>
    <x v="3"/>
    <x v="3"/>
  </r>
  <r>
    <n v="911"/>
    <s v="Carter, Cole and Curtis"/>
    <s v="Cloned responsive standardization"/>
    <n v="5800"/>
    <x v="878"/>
    <x v="1"/>
    <n v="1.9894827586206896"/>
    <x v="898"/>
    <n v="24.976190476190474"/>
    <n v="462"/>
    <s v="US"/>
    <s v="USD"/>
    <x v="811"/>
    <x v="811"/>
    <n v="1568005200"/>
    <s v="Sep"/>
    <x v="3"/>
    <x v="811"/>
    <n v="1568178000"/>
    <x v="811"/>
    <x v="3"/>
    <s v="Sep"/>
    <b v="1"/>
    <b v="0"/>
    <x v="2"/>
    <x v="2"/>
    <x v="2"/>
  </r>
  <r>
    <n v="912"/>
    <s v="Sanchez-Parsons"/>
    <s v="Reduced bifurcated pricing structure"/>
    <n v="1800"/>
    <x v="879"/>
    <x v="1"/>
    <n v="7.95"/>
    <x v="899"/>
    <n v="79.944134078212286"/>
    <n v="179"/>
    <s v="US"/>
    <s v="USD"/>
    <x v="812"/>
    <x v="812"/>
    <n v="1346821200"/>
    <s v="Sep"/>
    <x v="3"/>
    <x v="812"/>
    <n v="1347944400"/>
    <x v="812"/>
    <x v="3"/>
    <s v="Sep"/>
    <b v="1"/>
    <b v="0"/>
    <x v="4"/>
    <x v="4"/>
    <x v="6"/>
  </r>
  <r>
    <n v="913"/>
    <s v="Rivera-Pearson"/>
    <s v="Re-engineered asymmetric challenge"/>
    <n v="70200"/>
    <x v="880"/>
    <x v="0"/>
    <n v="0.50621082621082625"/>
    <x v="900"/>
    <n v="67.946462715105156"/>
    <n v="523"/>
    <s v="AU"/>
    <s v="AUD"/>
    <x v="813"/>
    <x v="813"/>
    <n v="1557637200"/>
    <s v="May"/>
    <x v="11"/>
    <x v="813"/>
    <n v="1558760400"/>
    <x v="813"/>
    <x v="11"/>
    <s v="May"/>
    <b v="0"/>
    <b v="0"/>
    <x v="4"/>
    <x v="4"/>
    <x v="6"/>
  </r>
  <r>
    <n v="914"/>
    <s v="Ramirez, Padilla and Barrera"/>
    <s v="Diverse client-driven conglomeration"/>
    <n v="6400"/>
    <x v="881"/>
    <x v="0"/>
    <n v="0.57437499999999997"/>
    <x v="901"/>
    <n v="26.070921985815602"/>
    <n v="141"/>
    <s v="GB"/>
    <s v="GBP"/>
    <x v="814"/>
    <x v="814"/>
    <n v="1375592400"/>
    <s v="Aug"/>
    <x v="1"/>
    <x v="814"/>
    <n v="1376629200"/>
    <x v="814"/>
    <x v="1"/>
    <s v="Aug"/>
    <b v="0"/>
    <b v="0"/>
    <x v="3"/>
    <x v="3"/>
    <x v="3"/>
  </r>
  <r>
    <n v="915"/>
    <s v="Riggs Group"/>
    <s v="Configurable upward-trending solution"/>
    <n v="125900"/>
    <x v="882"/>
    <x v="1"/>
    <n v="1.5562827640984909"/>
    <x v="902"/>
    <n v="105.0032154340836"/>
    <n v="1866"/>
    <s v="GB"/>
    <s v="GBP"/>
    <x v="80"/>
    <x v="80"/>
    <n v="1503982800"/>
    <s v="Aug"/>
    <x v="1"/>
    <x v="815"/>
    <n v="1504760400"/>
    <x v="815"/>
    <x v="3"/>
    <s v="Sep"/>
    <b v="0"/>
    <b v="0"/>
    <x v="4"/>
    <x v="4"/>
    <x v="19"/>
  </r>
  <r>
    <n v="916"/>
    <s v="Clements Ltd"/>
    <s v="Persistent bandwidth-monitored framework"/>
    <n v="3700"/>
    <x v="883"/>
    <x v="0"/>
    <n v="0.36297297297297298"/>
    <x v="903"/>
    <n v="25.826923076923077"/>
    <n v="52"/>
    <s v="US"/>
    <s v="USD"/>
    <x v="815"/>
    <x v="815"/>
    <n v="1418882400"/>
    <s v="Dec"/>
    <x v="7"/>
    <x v="414"/>
    <n v="1419660000"/>
    <x v="414"/>
    <x v="0"/>
    <s v="Dec"/>
    <b v="0"/>
    <b v="0"/>
    <x v="7"/>
    <x v="7"/>
    <x v="14"/>
  </r>
  <r>
    <n v="917"/>
    <s v="Cooper Inc"/>
    <s v="Polarized discrete product"/>
    <n v="3600"/>
    <x v="884"/>
    <x v="2"/>
    <n v="0.58250000000000002"/>
    <x v="904"/>
    <n v="77.666666666666671"/>
    <n v="27"/>
    <s v="GB"/>
    <s v="GBP"/>
    <x v="816"/>
    <x v="816"/>
    <n v="1309237200"/>
    <s v="Jun"/>
    <x v="5"/>
    <x v="816"/>
    <n v="1311310800"/>
    <x v="816"/>
    <x v="10"/>
    <s v="Jul"/>
    <b v="0"/>
    <b v="1"/>
    <x v="4"/>
    <x v="4"/>
    <x v="12"/>
  </r>
  <r>
    <n v="918"/>
    <s v="Jones-Gonzalez"/>
    <s v="Seamless dynamic website"/>
    <n v="3800"/>
    <x v="885"/>
    <x v="1"/>
    <n v="2.3739473684210526"/>
    <x v="905"/>
    <n v="57.82692307692308"/>
    <n v="156"/>
    <s v="CH"/>
    <s v="CHF"/>
    <x v="474"/>
    <x v="474"/>
    <n v="1343365200"/>
    <s v="Jul"/>
    <x v="8"/>
    <x v="82"/>
    <n v="1344315600"/>
    <x v="82"/>
    <x v="1"/>
    <s v="Aug"/>
    <b v="0"/>
    <b v="0"/>
    <x v="5"/>
    <x v="5"/>
    <x v="15"/>
  </r>
  <r>
    <n v="919"/>
    <s v="Fox Ltd"/>
    <s v="Extended multimedia firmware"/>
    <n v="35600"/>
    <x v="886"/>
    <x v="0"/>
    <n v="0.58750000000000002"/>
    <x v="906"/>
    <n v="92.955555555555549"/>
    <n v="225"/>
    <s v="AU"/>
    <s v="AUD"/>
    <x v="817"/>
    <x v="817"/>
    <n v="1507957200"/>
    <s v="Oct"/>
    <x v="4"/>
    <x v="817"/>
    <n v="1510725600"/>
    <x v="817"/>
    <x v="2"/>
    <s v="Nov"/>
    <b v="0"/>
    <b v="1"/>
    <x v="3"/>
    <x v="3"/>
    <x v="3"/>
  </r>
  <r>
    <n v="920"/>
    <s v="Green, Murphy and Webb"/>
    <s v="Versatile directional project"/>
    <n v="5300"/>
    <x v="887"/>
    <x v="1"/>
    <n v="1.8256603773584905"/>
    <x v="907"/>
    <n v="37.945098039215686"/>
    <n v="255"/>
    <s v="US"/>
    <s v="USD"/>
    <x v="818"/>
    <x v="818"/>
    <n v="1549519200"/>
    <s v="Feb"/>
    <x v="10"/>
    <x v="818"/>
    <n v="1551247200"/>
    <x v="818"/>
    <x v="8"/>
    <s v="Feb"/>
    <b v="1"/>
    <b v="0"/>
    <x v="4"/>
    <x v="4"/>
    <x v="10"/>
  </r>
  <r>
    <n v="921"/>
    <s v="Stevenson PLC"/>
    <s v="Profound directional knowledge user"/>
    <n v="160400"/>
    <x v="888"/>
    <x v="0"/>
    <n v="7.5436408977556111E-3"/>
    <x v="908"/>
    <n v="31.842105263157894"/>
    <n v="38"/>
    <s v="US"/>
    <s v="USD"/>
    <x v="819"/>
    <x v="819"/>
    <n v="1329026400"/>
    <s v="Feb"/>
    <x v="10"/>
    <x v="819"/>
    <n v="1330236000"/>
    <x v="819"/>
    <x v="8"/>
    <s v="Feb"/>
    <b v="0"/>
    <b v="0"/>
    <x v="2"/>
    <x v="2"/>
    <x v="2"/>
  </r>
  <r>
    <n v="922"/>
    <s v="Soto-Anthony"/>
    <s v="Ameliorated logistical capability"/>
    <n v="51400"/>
    <x v="889"/>
    <x v="1"/>
    <n v="1.7595330739299611"/>
    <x v="909"/>
    <n v="40"/>
    <n v="2261"/>
    <s v="US"/>
    <s v="USD"/>
    <x v="609"/>
    <x v="609"/>
    <n v="1544335200"/>
    <s v="Dec"/>
    <x v="7"/>
    <x v="320"/>
    <n v="1545112800"/>
    <x v="320"/>
    <x v="0"/>
    <s v="Dec"/>
    <b v="0"/>
    <b v="1"/>
    <x v="1"/>
    <x v="1"/>
    <x v="21"/>
  </r>
  <r>
    <n v="923"/>
    <s v="Wise and Sons"/>
    <s v="Sharable discrete definition"/>
    <n v="1700"/>
    <x v="890"/>
    <x v="1"/>
    <n v="2.3788235294117648"/>
    <x v="910"/>
    <n v="101.1"/>
    <n v="40"/>
    <s v="US"/>
    <s v="USD"/>
    <x v="547"/>
    <x v="547"/>
    <n v="1279083600"/>
    <s v="Jul"/>
    <x v="8"/>
    <x v="820"/>
    <n v="1279170000"/>
    <x v="820"/>
    <x v="10"/>
    <s v="Jul"/>
    <b v="0"/>
    <b v="0"/>
    <x v="3"/>
    <x v="3"/>
    <x v="3"/>
  </r>
  <r>
    <n v="924"/>
    <s v="Butler-Barr"/>
    <s v="User-friendly next generation core"/>
    <n v="39400"/>
    <x v="891"/>
    <x v="1"/>
    <n v="4.8805076142131982"/>
    <x v="911"/>
    <n v="84.006989951944078"/>
    <n v="2289"/>
    <s v="IT"/>
    <s v="EUR"/>
    <x v="820"/>
    <x v="820"/>
    <n v="1572498000"/>
    <s v="Oct"/>
    <x v="4"/>
    <x v="821"/>
    <n v="1573452000"/>
    <x v="821"/>
    <x v="2"/>
    <s v="Nov"/>
    <b v="0"/>
    <b v="0"/>
    <x v="3"/>
    <x v="3"/>
    <x v="3"/>
  </r>
  <r>
    <n v="925"/>
    <s v="Wilson, Jefferson and Anderson"/>
    <s v="Profit-focused empowering system engine"/>
    <n v="3000"/>
    <x v="892"/>
    <x v="1"/>
    <n v="2.2406666666666668"/>
    <x v="912"/>
    <n v="103.41538461538461"/>
    <n v="65"/>
    <s v="US"/>
    <s v="USD"/>
    <x v="821"/>
    <x v="821"/>
    <n v="1506056400"/>
    <s v="Sep"/>
    <x v="3"/>
    <x v="822"/>
    <n v="1507093200"/>
    <x v="822"/>
    <x v="5"/>
    <s v="Oct"/>
    <b v="0"/>
    <b v="0"/>
    <x v="3"/>
    <x v="3"/>
    <x v="3"/>
  </r>
  <r>
    <n v="926"/>
    <s v="Brown-Oliver"/>
    <s v="Synchronized cohesive encoding"/>
    <n v="8700"/>
    <x v="893"/>
    <x v="0"/>
    <n v="0.18126436781609195"/>
    <x v="913"/>
    <n v="105.13333333333334"/>
    <n v="15"/>
    <s v="US"/>
    <s v="USD"/>
    <x v="151"/>
    <x v="151"/>
    <n v="1463029200"/>
    <s v="May"/>
    <x v="11"/>
    <x v="823"/>
    <n v="1463374800"/>
    <x v="823"/>
    <x v="11"/>
    <s v="May"/>
    <b v="0"/>
    <b v="0"/>
    <x v="0"/>
    <x v="0"/>
    <x v="0"/>
  </r>
  <r>
    <n v="927"/>
    <s v="Davis-Gardner"/>
    <s v="Synergistic dynamic utilization"/>
    <n v="7200"/>
    <x v="894"/>
    <x v="0"/>
    <n v="0.45847222222222223"/>
    <x v="914"/>
    <n v="89.21621621621621"/>
    <n v="37"/>
    <s v="US"/>
    <s v="USD"/>
    <x v="822"/>
    <x v="822"/>
    <n v="1342069200"/>
    <s v="Jul"/>
    <x v="8"/>
    <x v="824"/>
    <n v="1344574800"/>
    <x v="824"/>
    <x v="1"/>
    <s v="Aug"/>
    <b v="0"/>
    <b v="0"/>
    <x v="3"/>
    <x v="3"/>
    <x v="3"/>
  </r>
  <r>
    <n v="928"/>
    <s v="Dawson Group"/>
    <s v="Triple-buffered bi-directional model"/>
    <n v="167400"/>
    <x v="895"/>
    <x v="1"/>
    <n v="1.1731541218637993"/>
    <x v="915"/>
    <n v="51.995234312946785"/>
    <n v="3777"/>
    <s v="IT"/>
    <s v="EUR"/>
    <x v="823"/>
    <x v="823"/>
    <n v="1388296800"/>
    <s v="Dec"/>
    <x v="7"/>
    <x v="497"/>
    <n v="1389074400"/>
    <x v="497"/>
    <x v="4"/>
    <s v="Jan"/>
    <b v="0"/>
    <b v="0"/>
    <x v="2"/>
    <x v="2"/>
    <x v="2"/>
  </r>
  <r>
    <n v="929"/>
    <s v="Turner-Terrell"/>
    <s v="Polarized tertiary function"/>
    <n v="5500"/>
    <x v="896"/>
    <x v="1"/>
    <n v="2.173090909090909"/>
    <x v="916"/>
    <n v="64.956521739130437"/>
    <n v="184"/>
    <s v="GB"/>
    <s v="GBP"/>
    <x v="824"/>
    <x v="824"/>
    <n v="1493787600"/>
    <s v="May"/>
    <x v="11"/>
    <x v="825"/>
    <n v="1494997200"/>
    <x v="825"/>
    <x v="11"/>
    <s v="May"/>
    <b v="0"/>
    <b v="0"/>
    <x v="3"/>
    <x v="3"/>
    <x v="3"/>
  </r>
  <r>
    <n v="930"/>
    <s v="Hall, Buchanan and Benton"/>
    <s v="Configurable fault-tolerant structure"/>
    <n v="3500"/>
    <x v="897"/>
    <x v="1"/>
    <n v="1.1228571428571428"/>
    <x v="917"/>
    <n v="46.235294117647058"/>
    <n v="85"/>
    <s v="US"/>
    <s v="USD"/>
    <x v="825"/>
    <x v="825"/>
    <n v="1424844000"/>
    <s v="Feb"/>
    <x v="10"/>
    <x v="826"/>
    <n v="1425448800"/>
    <x v="826"/>
    <x v="9"/>
    <s v="Mar"/>
    <b v="0"/>
    <b v="1"/>
    <x v="3"/>
    <x v="3"/>
    <x v="3"/>
  </r>
  <r>
    <n v="931"/>
    <s v="Lowery, Hayden and Cruz"/>
    <s v="Digitized 24/7 budgetary management"/>
    <n v="7900"/>
    <x v="898"/>
    <x v="0"/>
    <n v="0.72518987341772156"/>
    <x v="918"/>
    <n v="51.151785714285715"/>
    <n v="112"/>
    <s v="US"/>
    <s v="USD"/>
    <x v="826"/>
    <x v="826"/>
    <n v="1403931600"/>
    <s v="Jun"/>
    <x v="5"/>
    <x v="827"/>
    <n v="1404104400"/>
    <x v="827"/>
    <x v="6"/>
    <s v="Jun"/>
    <b v="0"/>
    <b v="1"/>
    <x v="3"/>
    <x v="3"/>
    <x v="3"/>
  </r>
  <r>
    <n v="932"/>
    <s v="Mora, Miller and Harper"/>
    <s v="Stand-alone zero tolerance algorithm"/>
    <n v="2300"/>
    <x v="899"/>
    <x v="1"/>
    <n v="2.1230434782608696"/>
    <x v="919"/>
    <n v="33.909722222222221"/>
    <n v="144"/>
    <s v="US"/>
    <s v="USD"/>
    <x v="827"/>
    <x v="827"/>
    <n v="1394514000"/>
    <s v="Mar"/>
    <x v="6"/>
    <x v="828"/>
    <n v="1394773200"/>
    <x v="828"/>
    <x v="9"/>
    <s v="Mar"/>
    <b v="0"/>
    <b v="0"/>
    <x v="1"/>
    <x v="1"/>
    <x v="1"/>
  </r>
  <r>
    <n v="933"/>
    <s v="Espinoza Group"/>
    <s v="Implemented tangible support"/>
    <n v="73000"/>
    <x v="900"/>
    <x v="1"/>
    <n v="2.3974657534246577"/>
    <x v="920"/>
    <n v="92.016298633017882"/>
    <n v="1902"/>
    <s v="US"/>
    <s v="USD"/>
    <x v="828"/>
    <x v="828"/>
    <n v="1365397200"/>
    <s v="Apr"/>
    <x v="9"/>
    <x v="829"/>
    <n v="1366520400"/>
    <x v="829"/>
    <x v="7"/>
    <s v="Apr"/>
    <b v="0"/>
    <b v="0"/>
    <x v="3"/>
    <x v="3"/>
    <x v="3"/>
  </r>
  <r>
    <n v="934"/>
    <s v="Davis, Crawford and Lopez"/>
    <s v="Reactive radical framework"/>
    <n v="6200"/>
    <x v="901"/>
    <x v="1"/>
    <n v="1.8193548387096774"/>
    <x v="921"/>
    <n v="107.42857142857143"/>
    <n v="105"/>
    <s v="US"/>
    <s v="USD"/>
    <x v="829"/>
    <x v="829"/>
    <n v="1456120800"/>
    <s v="Feb"/>
    <x v="10"/>
    <x v="830"/>
    <n v="1456639200"/>
    <x v="830"/>
    <x v="8"/>
    <s v="Feb"/>
    <b v="0"/>
    <b v="0"/>
    <x v="3"/>
    <x v="3"/>
    <x v="3"/>
  </r>
  <r>
    <n v="935"/>
    <s v="Richards, Stevens and Fleming"/>
    <s v="Object-based full-range knowledge user"/>
    <n v="6100"/>
    <x v="902"/>
    <x v="1"/>
    <n v="1.6413114754098361"/>
    <x v="922"/>
    <n v="75.848484848484844"/>
    <n v="132"/>
    <s v="US"/>
    <s v="USD"/>
    <x v="830"/>
    <x v="830"/>
    <n v="1437714000"/>
    <s v="Jul"/>
    <x v="8"/>
    <x v="94"/>
    <n v="1438318800"/>
    <x v="94"/>
    <x v="10"/>
    <s v="Jul"/>
    <b v="0"/>
    <b v="0"/>
    <x v="3"/>
    <x v="3"/>
    <x v="3"/>
  </r>
  <r>
    <n v="936"/>
    <s v="Brown Ltd"/>
    <s v="Enhanced composite contingency"/>
    <n v="103200"/>
    <x v="903"/>
    <x v="0"/>
    <n v="1.6375968992248063E-2"/>
    <x v="923"/>
    <n v="80.476190476190482"/>
    <n v="21"/>
    <s v="US"/>
    <s v="USD"/>
    <x v="831"/>
    <x v="831"/>
    <n v="1563771600"/>
    <s v="Jul"/>
    <x v="8"/>
    <x v="831"/>
    <n v="1564030800"/>
    <x v="831"/>
    <x v="10"/>
    <s v="Jul"/>
    <b v="1"/>
    <b v="0"/>
    <x v="3"/>
    <x v="3"/>
    <x v="3"/>
  </r>
  <r>
    <n v="937"/>
    <s v="Tapia, Sandoval and Hurley"/>
    <s v="Cloned fresh-thinking model"/>
    <n v="171000"/>
    <x v="904"/>
    <x v="3"/>
    <n v="0.49643859649122807"/>
    <x v="924"/>
    <n v="86.978483606557376"/>
    <n v="976"/>
    <s v="US"/>
    <s v="USD"/>
    <x v="832"/>
    <x v="832"/>
    <n v="1448517600"/>
    <s v="Nov"/>
    <x v="0"/>
    <x v="832"/>
    <n v="1449295200"/>
    <x v="832"/>
    <x v="0"/>
    <s v="Dec"/>
    <b v="0"/>
    <b v="0"/>
    <x v="4"/>
    <x v="4"/>
    <x v="4"/>
  </r>
  <r>
    <n v="938"/>
    <s v="Allen Inc"/>
    <s v="Total dedicated benchmark"/>
    <n v="9200"/>
    <x v="905"/>
    <x v="1"/>
    <n v="1.0970652173913042"/>
    <x v="925"/>
    <n v="105.13541666666667"/>
    <n v="96"/>
    <s v="US"/>
    <s v="USD"/>
    <x v="833"/>
    <x v="833"/>
    <n v="1528779600"/>
    <s v="Jun"/>
    <x v="5"/>
    <x v="833"/>
    <n v="1531890000"/>
    <x v="833"/>
    <x v="10"/>
    <s v="Jul"/>
    <b v="0"/>
    <b v="1"/>
    <x v="5"/>
    <x v="5"/>
    <x v="13"/>
  </r>
  <r>
    <n v="939"/>
    <s v="Williams, Johnson and Campbell"/>
    <s v="Streamlined human-resource Graphic Interface"/>
    <n v="7800"/>
    <x v="906"/>
    <x v="0"/>
    <n v="0.49217948717948717"/>
    <x v="926"/>
    <n v="57.298507462686565"/>
    <n v="67"/>
    <s v="US"/>
    <s v="USD"/>
    <x v="834"/>
    <x v="834"/>
    <n v="1304744400"/>
    <s v="May"/>
    <x v="11"/>
    <x v="834"/>
    <n v="1306213200"/>
    <x v="834"/>
    <x v="11"/>
    <s v="May"/>
    <b v="0"/>
    <b v="1"/>
    <x v="6"/>
    <x v="6"/>
    <x v="11"/>
  </r>
  <r>
    <n v="940"/>
    <s v="Wiggins Ltd"/>
    <s v="Upgradable analyzing core"/>
    <n v="9900"/>
    <x v="907"/>
    <x v="2"/>
    <n v="0.62232323232323228"/>
    <x v="927"/>
    <n v="93.348484848484844"/>
    <n v="66"/>
    <s v="CA"/>
    <s v="CAD"/>
    <x v="835"/>
    <x v="835"/>
    <n v="1354341600"/>
    <s v="Dec"/>
    <x v="7"/>
    <x v="835"/>
    <n v="1356242400"/>
    <x v="835"/>
    <x v="0"/>
    <s v="Dec"/>
    <b v="0"/>
    <b v="0"/>
    <x v="2"/>
    <x v="2"/>
    <x v="2"/>
  </r>
  <r>
    <n v="941"/>
    <s v="Luna-Horne"/>
    <s v="Profound exuding pricing structure"/>
    <n v="43000"/>
    <x v="908"/>
    <x v="0"/>
    <n v="0.1305813953488372"/>
    <x v="928"/>
    <n v="71.987179487179489"/>
    <n v="78"/>
    <s v="US"/>
    <s v="USD"/>
    <x v="836"/>
    <x v="836"/>
    <n v="1294552800"/>
    <s v="Jan"/>
    <x v="2"/>
    <x v="836"/>
    <n v="1297576800"/>
    <x v="836"/>
    <x v="8"/>
    <s v="Feb"/>
    <b v="1"/>
    <b v="0"/>
    <x v="3"/>
    <x v="3"/>
    <x v="3"/>
  </r>
  <r>
    <n v="942"/>
    <s v="Allen Inc"/>
    <s v="Horizontal optimizing model"/>
    <n v="9600"/>
    <x v="909"/>
    <x v="0"/>
    <n v="0.64635416666666667"/>
    <x v="929"/>
    <n v="92.611940298507463"/>
    <n v="67"/>
    <s v="AU"/>
    <s v="AUD"/>
    <x v="837"/>
    <x v="837"/>
    <n v="1295935200"/>
    <s v="Jan"/>
    <x v="2"/>
    <x v="611"/>
    <n v="1296194400"/>
    <x v="611"/>
    <x v="4"/>
    <s v="Jan"/>
    <b v="0"/>
    <b v="0"/>
    <x v="3"/>
    <x v="3"/>
    <x v="3"/>
  </r>
  <r>
    <n v="943"/>
    <s v="Peterson, Gonzalez and Spencer"/>
    <s v="Synchronized fault-tolerant algorithm"/>
    <n v="7500"/>
    <x v="910"/>
    <x v="1"/>
    <n v="1.5958666666666668"/>
    <x v="930"/>
    <n v="104.99122807017544"/>
    <n v="114"/>
    <s v="US"/>
    <s v="USD"/>
    <x v="219"/>
    <x v="219"/>
    <n v="1411534800"/>
    <s v="Sep"/>
    <x v="3"/>
    <x v="837"/>
    <n v="1414558800"/>
    <x v="837"/>
    <x v="5"/>
    <s v="Oct"/>
    <b v="0"/>
    <b v="0"/>
    <x v="0"/>
    <x v="0"/>
    <x v="0"/>
  </r>
  <r>
    <n v="944"/>
    <s v="Walter Inc"/>
    <s v="Streamlined 5thgeneration intranet"/>
    <n v="10000"/>
    <x v="911"/>
    <x v="0"/>
    <n v="0.81420000000000003"/>
    <x v="931"/>
    <n v="30.958174904942965"/>
    <n v="263"/>
    <s v="AU"/>
    <s v="AUD"/>
    <x v="365"/>
    <x v="365"/>
    <n v="1486706400"/>
    <s v="Feb"/>
    <x v="10"/>
    <x v="334"/>
    <n v="1488348000"/>
    <x v="334"/>
    <x v="9"/>
    <s v="Mar"/>
    <b v="0"/>
    <b v="0"/>
    <x v="7"/>
    <x v="7"/>
    <x v="14"/>
  </r>
  <r>
    <n v="945"/>
    <s v="Sanders, Farley and Huffman"/>
    <s v="Cross-group clear-thinking task-force"/>
    <n v="172000"/>
    <x v="912"/>
    <x v="0"/>
    <n v="0.32444767441860467"/>
    <x v="932"/>
    <n v="33.001182732111175"/>
    <n v="1691"/>
    <s v="US"/>
    <s v="USD"/>
    <x v="838"/>
    <x v="838"/>
    <n v="1333602000"/>
    <s v="Apr"/>
    <x v="9"/>
    <x v="838"/>
    <n v="1334898000"/>
    <x v="838"/>
    <x v="7"/>
    <s v="Apr"/>
    <b v="1"/>
    <b v="0"/>
    <x v="7"/>
    <x v="7"/>
    <x v="14"/>
  </r>
  <r>
    <n v="946"/>
    <s v="Hall, Holmes and Walker"/>
    <s v="Public-key bandwidth-monitored intranet"/>
    <n v="153700"/>
    <x v="913"/>
    <x v="0"/>
    <n v="9.9141184124918666E-2"/>
    <x v="933"/>
    <n v="84.187845303867405"/>
    <n v="181"/>
    <s v="US"/>
    <s v="USD"/>
    <x v="839"/>
    <x v="839"/>
    <n v="1308200400"/>
    <s v="Jun"/>
    <x v="5"/>
    <x v="839"/>
    <n v="1308373200"/>
    <x v="839"/>
    <x v="6"/>
    <s v="Jun"/>
    <b v="0"/>
    <b v="0"/>
    <x v="3"/>
    <x v="3"/>
    <x v="3"/>
  </r>
  <r>
    <n v="947"/>
    <s v="Smith-Powell"/>
    <s v="Upgradable clear-thinking hardware"/>
    <n v="3600"/>
    <x v="914"/>
    <x v="0"/>
    <n v="0.26694444444444443"/>
    <x v="934"/>
    <n v="73.92307692307692"/>
    <n v="13"/>
    <s v="US"/>
    <s v="USD"/>
    <x v="840"/>
    <x v="840"/>
    <n v="1411707600"/>
    <s v="Sep"/>
    <x v="3"/>
    <x v="216"/>
    <n v="1412312400"/>
    <x v="216"/>
    <x v="5"/>
    <s v="Oct"/>
    <b v="0"/>
    <b v="0"/>
    <x v="3"/>
    <x v="3"/>
    <x v="3"/>
  </r>
  <r>
    <n v="948"/>
    <s v="Smith-Hill"/>
    <s v="Integrated holistic paradigm"/>
    <n v="9400"/>
    <x v="915"/>
    <x v="3"/>
    <n v="0.62957446808510642"/>
    <x v="935"/>
    <n v="36.987499999999997"/>
    <n v="160"/>
    <s v="US"/>
    <s v="USD"/>
    <x v="841"/>
    <x v="841"/>
    <n v="1418364000"/>
    <s v="Dec"/>
    <x v="7"/>
    <x v="840"/>
    <n v="1419228000"/>
    <x v="840"/>
    <x v="0"/>
    <s v="Dec"/>
    <b v="1"/>
    <b v="1"/>
    <x v="4"/>
    <x v="4"/>
    <x v="4"/>
  </r>
  <r>
    <n v="949"/>
    <s v="Wright LLC"/>
    <s v="Seamless clear-thinking conglomeration"/>
    <n v="5900"/>
    <x v="916"/>
    <x v="1"/>
    <n v="1.6135593220338984"/>
    <x v="936"/>
    <n v="46.896551724137929"/>
    <n v="203"/>
    <s v="US"/>
    <s v="USD"/>
    <x v="842"/>
    <x v="842"/>
    <n v="1429333200"/>
    <s v="Apr"/>
    <x v="9"/>
    <x v="133"/>
    <n v="1430974800"/>
    <x v="133"/>
    <x v="11"/>
    <s v="May"/>
    <b v="0"/>
    <b v="0"/>
    <x v="2"/>
    <x v="2"/>
    <x v="2"/>
  </r>
  <r>
    <n v="950"/>
    <s v="Williams, Orozco and Gomez"/>
    <s v="Persistent content-based methodology"/>
    <n v="100"/>
    <x v="297"/>
    <x v="0"/>
    <n v="0.05"/>
    <x v="298"/>
    <n v="5"/>
    <n v="1"/>
    <s v="US"/>
    <s v="USD"/>
    <x v="843"/>
    <x v="843"/>
    <n v="1555390800"/>
    <s v="Apr"/>
    <x v="9"/>
    <x v="354"/>
    <n v="1555822800"/>
    <x v="354"/>
    <x v="7"/>
    <s v="Apr"/>
    <b v="0"/>
    <b v="1"/>
    <x v="3"/>
    <x v="3"/>
    <x v="3"/>
  </r>
  <r>
    <n v="951"/>
    <s v="Peterson Ltd"/>
    <s v="Re-engineered 24hour matrix"/>
    <n v="14500"/>
    <x v="917"/>
    <x v="1"/>
    <n v="10.969379310344827"/>
    <x v="937"/>
    <n v="102.02437459910199"/>
    <n v="1559"/>
    <s v="US"/>
    <s v="USD"/>
    <x v="844"/>
    <x v="844"/>
    <n v="1482732000"/>
    <s v="Dec"/>
    <x v="7"/>
    <x v="721"/>
    <n v="1482818400"/>
    <x v="721"/>
    <x v="0"/>
    <s v="Dec"/>
    <b v="0"/>
    <b v="1"/>
    <x v="1"/>
    <x v="1"/>
    <x v="1"/>
  </r>
  <r>
    <n v="952"/>
    <s v="Cummings-Hayes"/>
    <s v="Virtual multi-tasking core"/>
    <n v="145500"/>
    <x v="918"/>
    <x v="3"/>
    <n v="0.70094158075601376"/>
    <x v="938"/>
    <n v="45.007502206531335"/>
    <n v="2266"/>
    <s v="US"/>
    <s v="USD"/>
    <x v="845"/>
    <x v="845"/>
    <n v="1470718800"/>
    <s v="Aug"/>
    <x v="1"/>
    <x v="841"/>
    <n v="1471928400"/>
    <x v="841"/>
    <x v="1"/>
    <s v="Aug"/>
    <b v="0"/>
    <b v="0"/>
    <x v="4"/>
    <x v="4"/>
    <x v="4"/>
  </r>
  <r>
    <n v="953"/>
    <s v="Boyle Ltd"/>
    <s v="Streamlined fault-tolerant conglomeration"/>
    <n v="3300"/>
    <x v="919"/>
    <x v="0"/>
    <n v="0.6"/>
    <x v="939"/>
    <n v="94.285714285714292"/>
    <n v="21"/>
    <s v="US"/>
    <s v="USD"/>
    <x v="846"/>
    <x v="846"/>
    <n v="1450591200"/>
    <s v="Dec"/>
    <x v="7"/>
    <x v="842"/>
    <n v="1453701600"/>
    <x v="842"/>
    <x v="4"/>
    <s v="Jan"/>
    <b v="0"/>
    <b v="1"/>
    <x v="4"/>
    <x v="4"/>
    <x v="22"/>
  </r>
  <r>
    <n v="954"/>
    <s v="Henderson, Parker and Diaz"/>
    <s v="Enterprise-wide client-driven policy"/>
    <n v="42600"/>
    <x v="920"/>
    <x v="1"/>
    <n v="3.6709859154929578"/>
    <x v="940"/>
    <n v="101.02325581395348"/>
    <n v="1548"/>
    <s v="AU"/>
    <s v="AUD"/>
    <x v="110"/>
    <x v="110"/>
    <n v="1348290000"/>
    <s v="Sep"/>
    <x v="3"/>
    <x v="843"/>
    <n v="1350363600"/>
    <x v="843"/>
    <x v="5"/>
    <s v="Oct"/>
    <b v="0"/>
    <b v="0"/>
    <x v="2"/>
    <x v="2"/>
    <x v="2"/>
  </r>
  <r>
    <n v="955"/>
    <s v="Moss-Obrien"/>
    <s v="Function-based next generation emulation"/>
    <n v="700"/>
    <x v="921"/>
    <x v="1"/>
    <n v="11.09"/>
    <x v="941"/>
    <n v="97.037499999999994"/>
    <n v="80"/>
    <s v="US"/>
    <s v="USD"/>
    <x v="847"/>
    <x v="847"/>
    <n v="1353823200"/>
    <s v="Nov"/>
    <x v="0"/>
    <x v="844"/>
    <n v="1353996000"/>
    <x v="844"/>
    <x v="2"/>
    <s v="Nov"/>
    <b v="0"/>
    <b v="0"/>
    <x v="3"/>
    <x v="3"/>
    <x v="3"/>
  </r>
  <r>
    <n v="956"/>
    <s v="Wood Inc"/>
    <s v="Re-engineered composite focus group"/>
    <n v="187600"/>
    <x v="922"/>
    <x v="0"/>
    <n v="0.19028784648187633"/>
    <x v="942"/>
    <n v="43.00963855421687"/>
    <n v="830"/>
    <s v="US"/>
    <s v="USD"/>
    <x v="848"/>
    <x v="848"/>
    <n v="1450764000"/>
    <s v="Dec"/>
    <x v="7"/>
    <x v="845"/>
    <n v="1451109600"/>
    <x v="845"/>
    <x v="0"/>
    <s v="Dec"/>
    <b v="0"/>
    <b v="0"/>
    <x v="4"/>
    <x v="4"/>
    <x v="22"/>
  </r>
  <r>
    <n v="957"/>
    <s v="Riley, Cohen and Goodman"/>
    <s v="Profound mission-critical function"/>
    <n v="9800"/>
    <x v="923"/>
    <x v="1"/>
    <n v="1.2687755102040816"/>
    <x v="943"/>
    <n v="94.916030534351151"/>
    <n v="131"/>
    <s v="US"/>
    <s v="USD"/>
    <x v="849"/>
    <x v="849"/>
    <n v="1329372000"/>
    <s v="Feb"/>
    <x v="10"/>
    <x v="846"/>
    <n v="1329631200"/>
    <x v="846"/>
    <x v="8"/>
    <s v="Feb"/>
    <b v="0"/>
    <b v="0"/>
    <x v="3"/>
    <x v="3"/>
    <x v="3"/>
  </r>
  <r>
    <n v="958"/>
    <s v="Green, Robinson and Ho"/>
    <s v="De-engineered zero-defect open system"/>
    <n v="1100"/>
    <x v="924"/>
    <x v="1"/>
    <n v="7.3463636363636367"/>
    <x v="944"/>
    <n v="72.151785714285708"/>
    <n v="112"/>
    <s v="US"/>
    <s v="USD"/>
    <x v="780"/>
    <x v="780"/>
    <n v="1277096400"/>
    <s v="Jun"/>
    <x v="5"/>
    <x v="847"/>
    <n v="1278997200"/>
    <x v="847"/>
    <x v="10"/>
    <s v="Jul"/>
    <b v="0"/>
    <b v="0"/>
    <x v="4"/>
    <x v="4"/>
    <x v="10"/>
  </r>
  <r>
    <n v="959"/>
    <s v="Black-Graham"/>
    <s v="Operative hybrid utilization"/>
    <n v="145000"/>
    <x v="925"/>
    <x v="0"/>
    <n v="4.5731034482758622E-2"/>
    <x v="945"/>
    <n v="51.007692307692309"/>
    <n v="130"/>
    <s v="US"/>
    <s v="USD"/>
    <x v="140"/>
    <x v="140"/>
    <n v="1277701200"/>
    <s v="Jun"/>
    <x v="5"/>
    <x v="688"/>
    <n v="1280120400"/>
    <x v="688"/>
    <x v="10"/>
    <s v="Jul"/>
    <b v="0"/>
    <b v="0"/>
    <x v="5"/>
    <x v="5"/>
    <x v="18"/>
  </r>
  <r>
    <n v="960"/>
    <s v="Robbins Group"/>
    <s v="Function-based interactive matrix"/>
    <n v="5500"/>
    <x v="926"/>
    <x v="0"/>
    <n v="0.85054545454545449"/>
    <x v="946"/>
    <n v="85.054545454545448"/>
    <n v="55"/>
    <s v="US"/>
    <s v="USD"/>
    <x v="850"/>
    <x v="850"/>
    <n v="1454911200"/>
    <s v="Feb"/>
    <x v="10"/>
    <x v="848"/>
    <n v="1458104400"/>
    <x v="848"/>
    <x v="9"/>
    <s v="Mar"/>
    <b v="0"/>
    <b v="0"/>
    <x v="2"/>
    <x v="2"/>
    <x v="2"/>
  </r>
  <r>
    <n v="961"/>
    <s v="Mason, Case and May"/>
    <s v="Optimized content-based collaboration"/>
    <n v="5700"/>
    <x v="927"/>
    <x v="1"/>
    <n v="1.1929824561403508"/>
    <x v="947"/>
    <n v="43.87096774193548"/>
    <n v="155"/>
    <s v="US"/>
    <s v="USD"/>
    <x v="851"/>
    <x v="851"/>
    <n v="1297922400"/>
    <s v="Feb"/>
    <x v="10"/>
    <x v="248"/>
    <n v="1298268000"/>
    <x v="248"/>
    <x v="8"/>
    <s v="Feb"/>
    <b v="0"/>
    <b v="0"/>
    <x v="5"/>
    <x v="5"/>
    <x v="18"/>
  </r>
  <r>
    <n v="962"/>
    <s v="Harris, Russell and Mitchell"/>
    <s v="User-centric cohesive policy"/>
    <n v="3600"/>
    <x v="928"/>
    <x v="1"/>
    <n v="2.9602777777777778"/>
    <x v="948"/>
    <n v="40.063909774436091"/>
    <n v="266"/>
    <s v="US"/>
    <s v="USD"/>
    <x v="852"/>
    <x v="852"/>
    <n v="1384408800"/>
    <s v="Nov"/>
    <x v="0"/>
    <x v="849"/>
    <n v="1386223200"/>
    <x v="849"/>
    <x v="0"/>
    <s v="Dec"/>
    <b v="0"/>
    <b v="0"/>
    <x v="0"/>
    <x v="0"/>
    <x v="0"/>
  </r>
  <r>
    <n v="963"/>
    <s v="Rodriguez-Robinson"/>
    <s v="Ergonomic methodical hub"/>
    <n v="5900"/>
    <x v="929"/>
    <x v="0"/>
    <n v="0.84694915254237291"/>
    <x v="949"/>
    <n v="43.833333333333336"/>
    <n v="114"/>
    <s v="IT"/>
    <s v="EUR"/>
    <x v="853"/>
    <x v="853"/>
    <n v="1299304800"/>
    <s v="Mar"/>
    <x v="6"/>
    <x v="850"/>
    <n v="1299823200"/>
    <x v="850"/>
    <x v="9"/>
    <s v="Mar"/>
    <b v="0"/>
    <b v="1"/>
    <x v="7"/>
    <x v="7"/>
    <x v="14"/>
  </r>
  <r>
    <n v="964"/>
    <s v="Peck, Higgins and Smith"/>
    <s v="Devolved disintermediate encryption"/>
    <n v="3700"/>
    <x v="930"/>
    <x v="1"/>
    <n v="3.5578378378378379"/>
    <x v="950"/>
    <n v="84.92903225806451"/>
    <n v="155"/>
    <s v="US"/>
    <s v="USD"/>
    <x v="854"/>
    <x v="854"/>
    <n v="1431320400"/>
    <s v="May"/>
    <x v="11"/>
    <x v="851"/>
    <n v="1431752400"/>
    <x v="851"/>
    <x v="11"/>
    <s v="May"/>
    <b v="0"/>
    <b v="0"/>
    <x v="3"/>
    <x v="3"/>
    <x v="3"/>
  </r>
  <r>
    <n v="965"/>
    <s v="Nunez-King"/>
    <s v="Phased clear-thinking policy"/>
    <n v="2200"/>
    <x v="931"/>
    <x v="1"/>
    <n v="3.8640909090909092"/>
    <x v="951"/>
    <n v="41.067632850241544"/>
    <n v="207"/>
    <s v="GB"/>
    <s v="GBP"/>
    <x v="67"/>
    <x v="67"/>
    <n v="1264399200"/>
    <s v="Jan"/>
    <x v="2"/>
    <x v="852"/>
    <n v="1267855200"/>
    <x v="852"/>
    <x v="9"/>
    <s v="Mar"/>
    <b v="0"/>
    <b v="0"/>
    <x v="1"/>
    <x v="1"/>
    <x v="1"/>
  </r>
  <r>
    <n v="966"/>
    <s v="Davis and Sons"/>
    <s v="Seamless solution-oriented capacity"/>
    <n v="1700"/>
    <x v="932"/>
    <x v="1"/>
    <n v="7.9223529411764702"/>
    <x v="952"/>
    <n v="54.971428571428568"/>
    <n v="245"/>
    <s v="US"/>
    <s v="USD"/>
    <x v="855"/>
    <x v="855"/>
    <n v="1497502800"/>
    <s v="Jun"/>
    <x v="5"/>
    <x v="853"/>
    <n v="1497675600"/>
    <x v="853"/>
    <x v="6"/>
    <s v="Jun"/>
    <b v="0"/>
    <b v="0"/>
    <x v="3"/>
    <x v="3"/>
    <x v="3"/>
  </r>
  <r>
    <n v="967"/>
    <s v="Howard-Douglas"/>
    <s v="Organized human-resource attitude"/>
    <n v="88400"/>
    <x v="933"/>
    <x v="1"/>
    <n v="1.3703393665158372"/>
    <x v="953"/>
    <n v="77.010807374443743"/>
    <n v="1573"/>
    <s v="US"/>
    <s v="USD"/>
    <x v="107"/>
    <x v="107"/>
    <n v="1333688400"/>
    <s v="Apr"/>
    <x v="9"/>
    <x v="104"/>
    <n v="1336885200"/>
    <x v="104"/>
    <x v="11"/>
    <s v="May"/>
    <b v="0"/>
    <b v="0"/>
    <x v="1"/>
    <x v="1"/>
    <x v="21"/>
  </r>
  <r>
    <n v="968"/>
    <s v="Gonzalez-White"/>
    <s v="Open-architected disintermediate budgetary management"/>
    <n v="2400"/>
    <x v="934"/>
    <x v="1"/>
    <n v="3.3820833333333336"/>
    <x v="954"/>
    <n v="71.201754385964918"/>
    <n v="114"/>
    <s v="US"/>
    <s v="USD"/>
    <x v="344"/>
    <x v="344"/>
    <n v="1293861600"/>
    <s v="Jan"/>
    <x v="2"/>
    <x v="854"/>
    <n v="1295157600"/>
    <x v="854"/>
    <x v="4"/>
    <s v="Jan"/>
    <b v="0"/>
    <b v="0"/>
    <x v="0"/>
    <x v="0"/>
    <x v="0"/>
  </r>
  <r>
    <n v="969"/>
    <s v="Lopez-King"/>
    <s v="Multi-lateral radical solution"/>
    <n v="7900"/>
    <x v="935"/>
    <x v="1"/>
    <n v="1.0822784810126582"/>
    <x v="955"/>
    <n v="91.935483870967744"/>
    <n v="93"/>
    <s v="US"/>
    <s v="USD"/>
    <x v="856"/>
    <x v="856"/>
    <n v="1576994400"/>
    <s v="Dec"/>
    <x v="7"/>
    <x v="855"/>
    <n v="1577599200"/>
    <x v="855"/>
    <x v="0"/>
    <s v="Dec"/>
    <b v="0"/>
    <b v="0"/>
    <x v="3"/>
    <x v="3"/>
    <x v="3"/>
  </r>
  <r>
    <n v="970"/>
    <s v="Glover-Nelson"/>
    <s v="Inverse context-sensitive info-mediaries"/>
    <n v="94900"/>
    <x v="936"/>
    <x v="0"/>
    <n v="0.60757639620653314"/>
    <x v="956"/>
    <n v="97.069023569023571"/>
    <n v="594"/>
    <s v="US"/>
    <s v="USD"/>
    <x v="857"/>
    <x v="857"/>
    <n v="1304917200"/>
    <s v="May"/>
    <x v="11"/>
    <x v="856"/>
    <n v="1305003600"/>
    <x v="856"/>
    <x v="11"/>
    <s v="May"/>
    <b v="0"/>
    <b v="0"/>
    <x v="3"/>
    <x v="3"/>
    <x v="3"/>
  </r>
  <r>
    <n v="971"/>
    <s v="Garner and Sons"/>
    <s v="Versatile neutral workforce"/>
    <n v="5100"/>
    <x v="937"/>
    <x v="0"/>
    <n v="0.27725490196078434"/>
    <x v="957"/>
    <n v="58.916666666666664"/>
    <n v="24"/>
    <s v="US"/>
    <s v="USD"/>
    <x v="858"/>
    <x v="858"/>
    <n v="1381208400"/>
    <s v="Oct"/>
    <x v="4"/>
    <x v="857"/>
    <n v="1381726800"/>
    <x v="857"/>
    <x v="5"/>
    <s v="Oct"/>
    <b v="0"/>
    <b v="0"/>
    <x v="4"/>
    <x v="4"/>
    <x v="19"/>
  </r>
  <r>
    <n v="972"/>
    <s v="Sellers, Roach and Garrison"/>
    <s v="Multi-tiered systematic knowledge user"/>
    <n v="42700"/>
    <x v="938"/>
    <x v="1"/>
    <n v="2.283934426229508"/>
    <x v="958"/>
    <n v="58.015466983938133"/>
    <n v="1681"/>
    <s v="US"/>
    <s v="USD"/>
    <x v="859"/>
    <x v="859"/>
    <n v="1401685200"/>
    <s v="Jun"/>
    <x v="5"/>
    <x v="858"/>
    <n v="1402462800"/>
    <x v="858"/>
    <x v="6"/>
    <s v="Jun"/>
    <b v="0"/>
    <b v="1"/>
    <x v="2"/>
    <x v="2"/>
    <x v="2"/>
  </r>
  <r>
    <n v="973"/>
    <s v="Herrera, Bennett and Silva"/>
    <s v="Programmable multi-state algorithm"/>
    <n v="121100"/>
    <x v="939"/>
    <x v="0"/>
    <n v="0.21615194054500414"/>
    <x v="959"/>
    <n v="103.87301587301587"/>
    <n v="252"/>
    <s v="US"/>
    <s v="USD"/>
    <x v="860"/>
    <x v="860"/>
    <n v="1291960800"/>
    <s v="Dec"/>
    <x v="7"/>
    <x v="859"/>
    <n v="1292133600"/>
    <x v="859"/>
    <x v="0"/>
    <s v="Dec"/>
    <b v="0"/>
    <b v="1"/>
    <x v="3"/>
    <x v="3"/>
    <x v="3"/>
  </r>
  <r>
    <n v="974"/>
    <s v="Thomas, Clay and Mendoza"/>
    <s v="Multi-channeled reciprocal interface"/>
    <n v="800"/>
    <x v="940"/>
    <x v="1"/>
    <n v="3.73875"/>
    <x v="960"/>
    <n v="93.46875"/>
    <n v="32"/>
    <s v="US"/>
    <s v="USD"/>
    <x v="170"/>
    <x v="170"/>
    <n v="1368853200"/>
    <s v="May"/>
    <x v="11"/>
    <x v="860"/>
    <n v="1368939600"/>
    <x v="860"/>
    <x v="11"/>
    <s v="May"/>
    <b v="0"/>
    <b v="0"/>
    <x v="1"/>
    <x v="1"/>
    <x v="7"/>
  </r>
  <r>
    <n v="975"/>
    <s v="Ayala Group"/>
    <s v="Right-sized maximized migration"/>
    <n v="5400"/>
    <x v="941"/>
    <x v="1"/>
    <n v="1.5492592592592593"/>
    <x v="961"/>
    <n v="61.970370370370368"/>
    <n v="135"/>
    <s v="US"/>
    <s v="USD"/>
    <x v="861"/>
    <x v="861"/>
    <n v="1448776800"/>
    <s v="Nov"/>
    <x v="0"/>
    <x v="264"/>
    <n v="1452146400"/>
    <x v="264"/>
    <x v="4"/>
    <s v="Jan"/>
    <b v="0"/>
    <b v="1"/>
    <x v="3"/>
    <x v="3"/>
    <x v="3"/>
  </r>
  <r>
    <n v="976"/>
    <s v="Huerta, Roberts and Dickerson"/>
    <s v="Self-enabling value-added artificial intelligence"/>
    <n v="4000"/>
    <x v="942"/>
    <x v="1"/>
    <n v="3.2214999999999998"/>
    <x v="962"/>
    <n v="92.042857142857144"/>
    <n v="140"/>
    <s v="US"/>
    <s v="USD"/>
    <x v="862"/>
    <x v="862"/>
    <n v="1296194400"/>
    <s v="Jan"/>
    <x v="2"/>
    <x v="65"/>
    <n v="1296712800"/>
    <x v="65"/>
    <x v="8"/>
    <s v="Feb"/>
    <b v="0"/>
    <b v="1"/>
    <x v="3"/>
    <x v="3"/>
    <x v="3"/>
  </r>
  <r>
    <n v="977"/>
    <s v="Johnson Group"/>
    <s v="Vision-oriented interactive solution"/>
    <n v="7000"/>
    <x v="943"/>
    <x v="0"/>
    <n v="0.73957142857142855"/>
    <x v="963"/>
    <n v="77.268656716417908"/>
    <n v="67"/>
    <s v="US"/>
    <s v="USD"/>
    <x v="863"/>
    <x v="863"/>
    <n v="1517983200"/>
    <s v="Feb"/>
    <x v="10"/>
    <x v="861"/>
    <n v="1520748000"/>
    <x v="861"/>
    <x v="9"/>
    <s v="Mar"/>
    <b v="0"/>
    <b v="0"/>
    <x v="0"/>
    <x v="0"/>
    <x v="0"/>
  </r>
  <r>
    <n v="978"/>
    <s v="Bailey, Nguyen and Martinez"/>
    <s v="Fundamental user-facing productivity"/>
    <n v="1000"/>
    <x v="944"/>
    <x v="1"/>
    <n v="8.641"/>
    <x v="964"/>
    <n v="93.923913043478265"/>
    <n v="92"/>
    <s v="US"/>
    <s v="USD"/>
    <x v="864"/>
    <x v="864"/>
    <n v="1478930400"/>
    <s v="Nov"/>
    <x v="0"/>
    <x v="862"/>
    <n v="1480831200"/>
    <x v="862"/>
    <x v="0"/>
    <s v="Dec"/>
    <b v="0"/>
    <b v="0"/>
    <x v="6"/>
    <x v="6"/>
    <x v="11"/>
  </r>
  <r>
    <n v="979"/>
    <s v="Williams, Martin and Meyer"/>
    <s v="Innovative well-modulated capability"/>
    <n v="60200"/>
    <x v="945"/>
    <x v="1"/>
    <n v="1.432624584717608"/>
    <x v="965"/>
    <n v="84.969458128078813"/>
    <n v="1015"/>
    <s v="GB"/>
    <s v="GBP"/>
    <x v="527"/>
    <x v="527"/>
    <n v="1426395600"/>
    <s v="Mar"/>
    <x v="6"/>
    <x v="454"/>
    <n v="1426914000"/>
    <x v="454"/>
    <x v="9"/>
    <s v="Mar"/>
    <b v="0"/>
    <b v="0"/>
    <x v="3"/>
    <x v="3"/>
    <x v="3"/>
  </r>
  <r>
    <n v="980"/>
    <s v="Huff-Johnson"/>
    <s v="Universal fault-tolerant orchestration"/>
    <n v="195200"/>
    <x v="946"/>
    <x v="0"/>
    <n v="0.40281762295081969"/>
    <x v="966"/>
    <n v="105.97035040431267"/>
    <n v="742"/>
    <s v="US"/>
    <s v="USD"/>
    <x v="865"/>
    <x v="865"/>
    <n v="1446181200"/>
    <s v="Oct"/>
    <x v="4"/>
    <x v="863"/>
    <n v="1446616800"/>
    <x v="863"/>
    <x v="2"/>
    <s v="Nov"/>
    <b v="1"/>
    <b v="0"/>
    <x v="5"/>
    <x v="5"/>
    <x v="9"/>
  </r>
  <r>
    <n v="981"/>
    <s v="Diaz-Little"/>
    <s v="Grass-roots executive synergy"/>
    <n v="6700"/>
    <x v="947"/>
    <x v="1"/>
    <n v="1.7822388059701493"/>
    <x v="967"/>
    <n v="36.969040247678016"/>
    <n v="323"/>
    <s v="US"/>
    <s v="USD"/>
    <x v="866"/>
    <x v="866"/>
    <n v="1514181600"/>
    <s v="Dec"/>
    <x v="7"/>
    <x v="864"/>
    <n v="1517032800"/>
    <x v="864"/>
    <x v="4"/>
    <s v="Jan"/>
    <b v="0"/>
    <b v="0"/>
    <x v="2"/>
    <x v="2"/>
    <x v="2"/>
  </r>
  <r>
    <n v="982"/>
    <s v="Freeman-French"/>
    <s v="Multi-layered optimal application"/>
    <n v="7200"/>
    <x v="948"/>
    <x v="0"/>
    <n v="0.84930555555555554"/>
    <x v="968"/>
    <n v="81.533333333333331"/>
    <n v="75"/>
    <s v="US"/>
    <s v="USD"/>
    <x v="867"/>
    <x v="867"/>
    <n v="1311051600"/>
    <s v="Jul"/>
    <x v="8"/>
    <x v="865"/>
    <n v="1311224400"/>
    <x v="865"/>
    <x v="10"/>
    <s v="Jul"/>
    <b v="0"/>
    <b v="1"/>
    <x v="4"/>
    <x v="4"/>
    <x v="4"/>
  </r>
  <r>
    <n v="983"/>
    <s v="Beck-Weber"/>
    <s v="Business-focused full-range core"/>
    <n v="129100"/>
    <x v="949"/>
    <x v="1"/>
    <n v="1.4593648334624323"/>
    <x v="969"/>
    <n v="80.999140154772135"/>
    <n v="2326"/>
    <s v="US"/>
    <s v="USD"/>
    <x v="868"/>
    <x v="868"/>
    <n v="1564894800"/>
    <s v="Aug"/>
    <x v="1"/>
    <x v="866"/>
    <n v="1566190800"/>
    <x v="866"/>
    <x v="1"/>
    <s v="Aug"/>
    <b v="0"/>
    <b v="0"/>
    <x v="4"/>
    <x v="4"/>
    <x v="4"/>
  </r>
  <r>
    <n v="984"/>
    <s v="Lewis-Jacobson"/>
    <s v="Exclusive system-worthy Graphic Interface"/>
    <n v="6500"/>
    <x v="950"/>
    <x v="1"/>
    <n v="1.5246153846153847"/>
    <x v="970"/>
    <n v="26.010498687664043"/>
    <n v="381"/>
    <s v="US"/>
    <s v="USD"/>
    <x v="105"/>
    <x v="105"/>
    <n v="1567918800"/>
    <s v="Sep"/>
    <x v="3"/>
    <x v="867"/>
    <n v="1570165200"/>
    <x v="867"/>
    <x v="5"/>
    <s v="Oct"/>
    <b v="0"/>
    <b v="0"/>
    <x v="3"/>
    <x v="3"/>
    <x v="3"/>
  </r>
  <r>
    <n v="985"/>
    <s v="Logan-Curtis"/>
    <s v="Enhanced optimal ability"/>
    <n v="170600"/>
    <x v="951"/>
    <x v="0"/>
    <n v="0.67129542790152408"/>
    <x v="971"/>
    <n v="25.998410896708286"/>
    <n v="4405"/>
    <s v="US"/>
    <s v="USD"/>
    <x v="481"/>
    <x v="481"/>
    <n v="1386309600"/>
    <s v="Dec"/>
    <x v="7"/>
    <x v="868"/>
    <n v="1388556000"/>
    <x v="868"/>
    <x v="4"/>
    <s v="Jan"/>
    <b v="0"/>
    <b v="1"/>
    <x v="1"/>
    <x v="1"/>
    <x v="1"/>
  </r>
  <r>
    <n v="986"/>
    <s v="Chan, Washington and Callahan"/>
    <s v="Optional zero administration neural-net"/>
    <n v="7800"/>
    <x v="952"/>
    <x v="0"/>
    <n v="0.40307692307692305"/>
    <x v="972"/>
    <n v="34.173913043478258"/>
    <n v="92"/>
    <s v="US"/>
    <s v="USD"/>
    <x v="253"/>
    <x v="253"/>
    <n v="1301979600"/>
    <s v="Apr"/>
    <x v="9"/>
    <x v="296"/>
    <n v="1303189200"/>
    <x v="296"/>
    <x v="7"/>
    <s v="Apr"/>
    <b v="0"/>
    <b v="0"/>
    <x v="1"/>
    <x v="1"/>
    <x v="1"/>
  </r>
  <r>
    <n v="987"/>
    <s v="Wilson Group"/>
    <s v="Ameliorated foreground focus group"/>
    <n v="6200"/>
    <x v="953"/>
    <x v="1"/>
    <n v="2.1679032258064517"/>
    <x v="973"/>
    <n v="28.002083333333335"/>
    <n v="480"/>
    <s v="US"/>
    <s v="USD"/>
    <x v="869"/>
    <x v="869"/>
    <n v="1493269200"/>
    <s v="Apr"/>
    <x v="9"/>
    <x v="869"/>
    <n v="1494478800"/>
    <x v="869"/>
    <x v="11"/>
    <s v="May"/>
    <b v="0"/>
    <b v="0"/>
    <x v="4"/>
    <x v="4"/>
    <x v="4"/>
  </r>
  <r>
    <n v="988"/>
    <s v="Gardner, Ryan and Gutierrez"/>
    <s v="Triple-buffered multi-tasking matrices"/>
    <n v="9400"/>
    <x v="802"/>
    <x v="0"/>
    <n v="0.52117021276595743"/>
    <x v="974"/>
    <n v="76.546875"/>
    <n v="64"/>
    <s v="US"/>
    <s v="USD"/>
    <x v="864"/>
    <x v="864"/>
    <n v="1478930400"/>
    <s v="Nov"/>
    <x v="0"/>
    <x v="274"/>
    <n v="1480744800"/>
    <x v="274"/>
    <x v="0"/>
    <s v="Dec"/>
    <b v="0"/>
    <b v="0"/>
    <x v="5"/>
    <x v="5"/>
    <x v="15"/>
  </r>
  <r>
    <n v="989"/>
    <s v="Hernandez Inc"/>
    <s v="Versatile dedicated migration"/>
    <n v="2400"/>
    <x v="954"/>
    <x v="1"/>
    <n v="4.9958333333333336"/>
    <x v="975"/>
    <n v="53.053097345132741"/>
    <n v="226"/>
    <s v="US"/>
    <s v="USD"/>
    <x v="843"/>
    <x v="843"/>
    <n v="1555390800"/>
    <s v="Apr"/>
    <x v="9"/>
    <x v="354"/>
    <n v="1555822800"/>
    <x v="354"/>
    <x v="7"/>
    <s v="Apr"/>
    <b v="0"/>
    <b v="0"/>
    <x v="5"/>
    <x v="5"/>
    <x v="18"/>
  </r>
  <r>
    <n v="990"/>
    <s v="Ortiz-Roberts"/>
    <s v="Devolved foreground customer loyalty"/>
    <n v="7800"/>
    <x v="955"/>
    <x v="0"/>
    <n v="0.87679487179487181"/>
    <x v="976"/>
    <n v="106.859375"/>
    <n v="64"/>
    <s v="US"/>
    <s v="USD"/>
    <x v="289"/>
    <x v="289"/>
    <n v="1456984800"/>
    <s v="Mar"/>
    <x v="6"/>
    <x v="870"/>
    <n v="1458882000"/>
    <x v="870"/>
    <x v="9"/>
    <s v="Mar"/>
    <b v="0"/>
    <b v="1"/>
    <x v="4"/>
    <x v="4"/>
    <x v="6"/>
  </r>
  <r>
    <n v="991"/>
    <s v="Ramirez LLC"/>
    <s v="Reduced reciprocal focus group"/>
    <n v="9800"/>
    <x v="551"/>
    <x v="1"/>
    <n v="1.131734693877551"/>
    <x v="977"/>
    <n v="46.020746887966808"/>
    <n v="241"/>
    <s v="US"/>
    <s v="USD"/>
    <x v="870"/>
    <x v="870"/>
    <n v="1411621200"/>
    <s v="Sep"/>
    <x v="3"/>
    <x v="871"/>
    <n v="1411966800"/>
    <x v="871"/>
    <x v="3"/>
    <s v="Sep"/>
    <b v="0"/>
    <b v="1"/>
    <x v="1"/>
    <x v="1"/>
    <x v="1"/>
  </r>
  <r>
    <n v="992"/>
    <s v="Morrow Inc"/>
    <s v="Networked global migration"/>
    <n v="3100"/>
    <x v="956"/>
    <x v="1"/>
    <n v="4.2654838709677421"/>
    <x v="978"/>
    <n v="100.17424242424242"/>
    <n v="132"/>
    <s v="US"/>
    <s v="USD"/>
    <x v="871"/>
    <x v="871"/>
    <n v="1525669200"/>
    <s v="May"/>
    <x v="11"/>
    <x v="98"/>
    <n v="1526878800"/>
    <x v="98"/>
    <x v="11"/>
    <s v="May"/>
    <b v="0"/>
    <b v="1"/>
    <x v="4"/>
    <x v="4"/>
    <x v="6"/>
  </r>
  <r>
    <n v="993"/>
    <s v="Erickson-Rogers"/>
    <s v="De-engineered even-keeled definition"/>
    <n v="9800"/>
    <x v="957"/>
    <x v="3"/>
    <n v="0.77632653061224488"/>
    <x v="979"/>
    <n v="101.44"/>
    <n v="75"/>
    <s v="IT"/>
    <s v="EUR"/>
    <x v="872"/>
    <x v="872"/>
    <n v="1450936800"/>
    <s v="Dec"/>
    <x v="7"/>
    <x v="872"/>
    <n v="1452405600"/>
    <x v="872"/>
    <x v="4"/>
    <s v="Jan"/>
    <b v="0"/>
    <b v="1"/>
    <x v="7"/>
    <x v="7"/>
    <x v="14"/>
  </r>
  <r>
    <n v="994"/>
    <s v="Leach, Rich and Price"/>
    <s v="Implemented bi-directional flexibility"/>
    <n v="141100"/>
    <x v="958"/>
    <x v="0"/>
    <n v="0.52496810772501767"/>
    <x v="980"/>
    <n v="87.972684085510693"/>
    <n v="842"/>
    <s v="US"/>
    <s v="USD"/>
    <x v="873"/>
    <x v="873"/>
    <n v="1413522000"/>
    <s v="Oct"/>
    <x v="4"/>
    <x v="873"/>
    <n v="1414040400"/>
    <x v="873"/>
    <x v="5"/>
    <s v="Oct"/>
    <b v="0"/>
    <b v="1"/>
    <x v="5"/>
    <x v="5"/>
    <x v="18"/>
  </r>
  <r>
    <n v="995"/>
    <s v="Manning-Hamilton"/>
    <s v="Vision-oriented scalable definition"/>
    <n v="97300"/>
    <x v="959"/>
    <x v="1"/>
    <n v="1.5746762589928058"/>
    <x v="981"/>
    <n v="74.995594713656388"/>
    <n v="2043"/>
    <s v="US"/>
    <s v="USD"/>
    <x v="874"/>
    <x v="874"/>
    <n v="1541307600"/>
    <s v="Nov"/>
    <x v="0"/>
    <x v="526"/>
    <n v="1543816800"/>
    <x v="526"/>
    <x v="0"/>
    <s v="Dec"/>
    <b v="0"/>
    <b v="1"/>
    <x v="0"/>
    <x v="0"/>
    <x v="0"/>
  </r>
  <r>
    <n v="996"/>
    <s v="Butler LLC"/>
    <s v="Future-proofed upward-trending migration"/>
    <n v="6600"/>
    <x v="960"/>
    <x v="0"/>
    <n v="0.72939393939393937"/>
    <x v="982"/>
    <n v="42.982142857142854"/>
    <n v="112"/>
    <s v="US"/>
    <s v="USD"/>
    <x v="875"/>
    <x v="875"/>
    <n v="1357106400"/>
    <s v="Jan"/>
    <x v="2"/>
    <x v="874"/>
    <n v="1359698400"/>
    <x v="874"/>
    <x v="8"/>
    <s v="Feb"/>
    <b v="0"/>
    <b v="0"/>
    <x v="3"/>
    <x v="3"/>
    <x v="3"/>
  </r>
  <r>
    <n v="997"/>
    <s v="Ball LLC"/>
    <s v="Right-sized full-range throughput"/>
    <n v="7600"/>
    <x v="961"/>
    <x v="3"/>
    <n v="0.60565789473684206"/>
    <x v="983"/>
    <n v="33.115107913669064"/>
    <n v="139"/>
    <s v="IT"/>
    <s v="EUR"/>
    <x v="876"/>
    <x v="876"/>
    <n v="1390197600"/>
    <s v="Jan"/>
    <x v="2"/>
    <x v="875"/>
    <n v="1390629600"/>
    <x v="875"/>
    <x v="4"/>
    <s v="Jan"/>
    <b v="0"/>
    <b v="0"/>
    <x v="3"/>
    <x v="3"/>
    <x v="3"/>
  </r>
  <r>
    <n v="998"/>
    <s v="Taylor, Santiago and Flores"/>
    <s v="Polarized composite customer loyalty"/>
    <n v="66600"/>
    <x v="962"/>
    <x v="0"/>
    <n v="0.5679129129129129"/>
    <x v="984"/>
    <n v="101.13101604278074"/>
    <n v="374"/>
    <s v="US"/>
    <s v="USD"/>
    <x v="877"/>
    <x v="877"/>
    <n v="1265868000"/>
    <s v="Feb"/>
    <x v="10"/>
    <x v="876"/>
    <n v="1267077600"/>
    <x v="876"/>
    <x v="8"/>
    <s v="Feb"/>
    <b v="0"/>
    <b v="1"/>
    <x v="1"/>
    <x v="1"/>
    <x v="7"/>
  </r>
  <r>
    <n v="999"/>
    <s v="Hernandez, Norton and Kelley"/>
    <s v="Expanded eco-centric policy"/>
    <n v="111100"/>
    <x v="963"/>
    <x v="3"/>
    <n v="0.56542754275427543"/>
    <x v="985"/>
    <n v="55.98841354723708"/>
    <n v="1122"/>
    <s v="US"/>
    <s v="USD"/>
    <x v="878"/>
    <x v="878"/>
    <n v="1467176400"/>
    <s v="Jun"/>
    <x v="5"/>
    <x v="877"/>
    <n v="1467781200"/>
    <x v="877"/>
    <x v="10"/>
    <s v="Jul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Baldwin, Riley and Jackson"/>
    <s v="Pre-emptive tertiary standardization"/>
    <x v="0"/>
    <x v="0"/>
    <x v="0"/>
    <n v="0"/>
    <n v="0"/>
    <n v="0"/>
    <n v="0"/>
    <s v="CA"/>
    <s v="CAD"/>
    <d v="2015-11-28T06:00:00"/>
    <d v="2015-11-28T06:00:00"/>
    <n v="1448690400"/>
    <x v="0"/>
    <s v="Nov"/>
    <s v="2015"/>
    <d v="2015-12-15T06:00:00"/>
    <n v="1450159200"/>
    <m/>
    <d v="2015-12-15T06:00:00"/>
    <s v="Dec"/>
    <s v="Dec"/>
    <n v="17"/>
    <x v="0"/>
    <s v="2015"/>
    <b v="0"/>
    <b v="0"/>
    <s v="food"/>
    <x v="0"/>
    <x v="0"/>
  </r>
  <r>
    <x v="1"/>
    <s v="Odom Inc"/>
    <s v="Managed bottom-line architecture"/>
    <x v="1"/>
    <x v="1"/>
    <x v="1"/>
    <n v="10.4"/>
    <n v="1040"/>
    <n v="92.151898734177209"/>
    <n v="158"/>
    <s v="US"/>
    <s v="USD"/>
    <d v="2014-08-19T05:00:00"/>
    <d v="2014-08-19T05:00:00"/>
    <n v="1408424400"/>
    <x v="1"/>
    <s v="Aug"/>
    <s v="2014"/>
    <d v="2014-08-21T05:00:00"/>
    <n v="1408597200"/>
    <m/>
    <d v="2014-08-21T05:00:00"/>
    <s v="Aug"/>
    <s v="Aug"/>
    <n v="2"/>
    <x v="1"/>
    <s v="2014"/>
    <b v="0"/>
    <b v="1"/>
    <s v="music"/>
    <x v="1"/>
    <x v="1"/>
  </r>
  <r>
    <x v="2"/>
    <s v="Melton, Robinson and Fritz"/>
    <s v="Function-based leadingedge pricing structure"/>
    <x v="2"/>
    <x v="2"/>
    <x v="1"/>
    <n v="1.3147878228782288"/>
    <n v="131.4787822878229"/>
    <n v="100.01614035087719"/>
    <n v="1425"/>
    <s v="AU"/>
    <s v="AUD"/>
    <d v="2013-11-17T06:00:00"/>
    <d v="2013-11-17T06:00:00"/>
    <n v="1384668000"/>
    <x v="0"/>
    <s v="Nov"/>
    <s v="2013"/>
    <d v="2013-11-19T06:00:00"/>
    <n v="1384840800"/>
    <m/>
    <d v="2013-11-19T06:00:00"/>
    <s v="Nov"/>
    <s v="Nov"/>
    <n v="2"/>
    <x v="1"/>
    <s v="2013"/>
    <b v="0"/>
    <b v="0"/>
    <s v="technology"/>
    <x v="2"/>
    <x v="2"/>
  </r>
  <r>
    <x v="3"/>
    <s v="Mcdonald, Gonzalez and Ross"/>
    <s v="Vision-oriented fresh-thinking conglomeration"/>
    <x v="3"/>
    <x v="3"/>
    <x v="0"/>
    <n v="0.58976190476190471"/>
    <n v="58.976190476190467"/>
    <n v="103.20833333333333"/>
    <n v="24"/>
    <s v="US"/>
    <s v="USD"/>
    <d v="2019-08-11T05:00:00"/>
    <d v="2019-08-11T05:00:00"/>
    <n v="1565499600"/>
    <x v="1"/>
    <s v="Aug"/>
    <s v="2019"/>
    <d v="2019-09-20T05:00:00"/>
    <n v="1568955600"/>
    <m/>
    <d v="2019-09-20T05:00:00"/>
    <s v="Sep"/>
    <s v="Sep"/>
    <n v="40"/>
    <x v="2"/>
    <s v="2019"/>
    <b v="0"/>
    <b v="0"/>
    <s v="music"/>
    <x v="1"/>
    <x v="1"/>
  </r>
  <r>
    <x v="4"/>
    <s v="Larson-Little"/>
    <s v="Proactive foreground core"/>
    <x v="4"/>
    <x v="4"/>
    <x v="0"/>
    <n v="0.69276315789473686"/>
    <n v="69.276315789473685"/>
    <n v="99.339622641509436"/>
    <n v="53"/>
    <s v="US"/>
    <s v="USD"/>
    <d v="2019-01-20T06:00:00"/>
    <d v="2019-01-20T06:00:00"/>
    <n v="1547964000"/>
    <x v="2"/>
    <s v="Jan"/>
    <s v="2019"/>
    <d v="2019-01-24T06:00:00"/>
    <n v="1548309600"/>
    <m/>
    <d v="2019-01-24T06:00:00"/>
    <s v="Jan"/>
    <s v="Jan"/>
    <n v="4"/>
    <x v="3"/>
    <s v="2019"/>
    <b v="0"/>
    <b v="0"/>
    <s v="theater"/>
    <x v="3"/>
    <x v="3"/>
  </r>
  <r>
    <x v="5"/>
    <s v="Harris Group"/>
    <s v="Open-source optimizing database"/>
    <x v="4"/>
    <x v="5"/>
    <x v="1"/>
    <n v="1.7361842105263159"/>
    <n v="173.61842105263159"/>
    <n v="75.833333333333329"/>
    <n v="174"/>
    <s v="DK"/>
    <s v="DKK"/>
    <d v="2012-08-28T05:00:00"/>
    <d v="2012-08-28T05:00:00"/>
    <n v="1346130000"/>
    <x v="1"/>
    <s v="Aug"/>
    <s v="2012"/>
    <d v="2012-09-08T05:00:00"/>
    <n v="1347080400"/>
    <m/>
    <d v="2012-09-08T05:00:00"/>
    <s v="Sep"/>
    <s v="Sep"/>
    <n v="11"/>
    <x v="4"/>
    <s v="2012"/>
    <b v="0"/>
    <b v="0"/>
    <s v="theater"/>
    <x v="3"/>
    <x v="3"/>
  </r>
  <r>
    <x v="6"/>
    <s v="Ortiz, Coleman and Mitchell"/>
    <s v="Operative upward-trending algorithm"/>
    <x v="5"/>
    <x v="6"/>
    <x v="0"/>
    <n v="0.20961538461538462"/>
    <n v="20.961538461538463"/>
    <n v="60.555555555555557"/>
    <n v="18"/>
    <s v="GB"/>
    <s v="GBP"/>
    <d v="2017-09-13T05:00:00"/>
    <d v="2017-09-13T05:00:00"/>
    <n v="1505278800"/>
    <x v="3"/>
    <s v="Sep"/>
    <s v="2017"/>
    <d v="2017-09-14T05:00:00"/>
    <n v="1505365200"/>
    <m/>
    <d v="2017-09-14T05:00:00"/>
    <s v="Sep"/>
    <s v="Sep"/>
    <n v="1"/>
    <x v="5"/>
    <s v="2017"/>
    <b v="0"/>
    <b v="0"/>
    <s v="film &amp; video"/>
    <x v="4"/>
    <x v="4"/>
  </r>
  <r>
    <x v="7"/>
    <s v="Carter-Guzman"/>
    <s v="Centralized cohesive challenge"/>
    <x v="6"/>
    <x v="7"/>
    <x v="1"/>
    <n v="3.2757777777777779"/>
    <n v="327.57777777777778"/>
    <n v="64.93832599118943"/>
    <n v="227"/>
    <s v="DK"/>
    <s v="DKK"/>
    <d v="2015-08-13T05:00:00"/>
    <d v="2015-08-13T05:00:00"/>
    <n v="1439442000"/>
    <x v="1"/>
    <s v="Aug"/>
    <s v="2015"/>
    <d v="2015-08-15T05:00:00"/>
    <n v="1439614800"/>
    <m/>
    <d v="2015-08-15T05:00:00"/>
    <s v="Aug"/>
    <s v="Aug"/>
    <n v="2"/>
    <x v="1"/>
    <s v="2015"/>
    <b v="0"/>
    <b v="0"/>
    <s v="theater"/>
    <x v="3"/>
    <x v="3"/>
  </r>
  <r>
    <x v="8"/>
    <s v="Nunez-Richards"/>
    <s v="Exclusive attitude-oriented intranet"/>
    <x v="7"/>
    <x v="8"/>
    <x v="2"/>
    <n v="0.19932788374205268"/>
    <n v="19.932788374205266"/>
    <n v="30.997175141242938"/>
    <n v="708"/>
    <s v="DK"/>
    <s v="DKK"/>
    <d v="2010-08-09T05:00:00"/>
    <d v="2010-08-09T05:00:00"/>
    <n v="1281330000"/>
    <x v="1"/>
    <s v="Aug"/>
    <s v="2010"/>
    <d v="2010-08-11T05:00:00"/>
    <n v="1281502800"/>
    <m/>
    <d v="2010-08-11T05:00:00"/>
    <s v="Aug"/>
    <s v="Aug"/>
    <n v="2"/>
    <x v="1"/>
    <s v="2010"/>
    <b v="0"/>
    <b v="0"/>
    <s v="theater"/>
    <x v="3"/>
    <x v="3"/>
  </r>
  <r>
    <x v="9"/>
    <s v="Rangel, Holt and Jones"/>
    <s v="Open-source fresh-thinking model"/>
    <x v="8"/>
    <x v="9"/>
    <x v="0"/>
    <n v="0.51741935483870971"/>
    <n v="51.741935483870968"/>
    <n v="72.909090909090907"/>
    <n v="44"/>
    <s v="US"/>
    <s v="USD"/>
    <d v="2013-09-19T05:00:00"/>
    <d v="2013-09-19T05:00:00"/>
    <n v="1379566800"/>
    <x v="3"/>
    <s v="Sep"/>
    <s v="2013"/>
    <d v="2013-11-07T06:00:00"/>
    <n v="1383804000"/>
    <m/>
    <d v="2013-11-07T06:00:00"/>
    <s v="Nov"/>
    <s v="Nov"/>
    <n v="49.041666666664241"/>
    <x v="6"/>
    <s v="2013"/>
    <b v="0"/>
    <b v="0"/>
    <s v="music"/>
    <x v="1"/>
    <x v="5"/>
  </r>
  <r>
    <x v="10"/>
    <s v="Green Ltd"/>
    <s v="Monitored empowering installation"/>
    <x v="5"/>
    <x v="10"/>
    <x v="1"/>
    <n v="2.6611538461538462"/>
    <n v="266.11538461538464"/>
    <n v="62.9"/>
    <n v="220"/>
    <s v="US"/>
    <s v="USD"/>
    <d v="2010-08-14T05:00:00"/>
    <d v="2010-08-14T05:00:00"/>
    <n v="1281762000"/>
    <x v="1"/>
    <s v="Aug"/>
    <s v="2010"/>
    <d v="2010-10-01T05:00:00"/>
    <n v="1285909200"/>
    <m/>
    <d v="2010-10-01T05:00:00"/>
    <s v="Oct"/>
    <s v="Oct"/>
    <n v="48"/>
    <x v="7"/>
    <s v="2010"/>
    <b v="0"/>
    <b v="0"/>
    <s v="film &amp; video"/>
    <x v="4"/>
    <x v="6"/>
  </r>
  <r>
    <x v="11"/>
    <s v="Perez, Johnson and Gardner"/>
    <s v="Grass-roots zero administration system engine"/>
    <x v="9"/>
    <x v="11"/>
    <x v="0"/>
    <n v="0.48095238095238096"/>
    <n v="48.095238095238095"/>
    <n v="112.22222222222223"/>
    <n v="27"/>
    <s v="US"/>
    <s v="USD"/>
    <d v="2010-09-21T05:00:00"/>
    <d v="2010-09-21T05:00:00"/>
    <n v="1285045200"/>
    <x v="3"/>
    <s v="Sep"/>
    <s v="2010"/>
    <d v="2010-09-27T05:00:00"/>
    <n v="1285563600"/>
    <m/>
    <d v="2010-09-27T05:00:00"/>
    <s v="Sep"/>
    <s v="Sep"/>
    <n v="6"/>
    <x v="8"/>
    <s v="2010"/>
    <b v="0"/>
    <b v="1"/>
    <s v="theater"/>
    <x v="3"/>
    <x v="3"/>
  </r>
  <r>
    <x v="12"/>
    <s v="Kim Ltd"/>
    <s v="Assimilated hybrid intranet"/>
    <x v="9"/>
    <x v="12"/>
    <x v="0"/>
    <n v="0.89349206349206345"/>
    <n v="89.349206349206341"/>
    <n v="102.34545454545454"/>
    <n v="55"/>
    <s v="US"/>
    <s v="USD"/>
    <d v="2019-10-22T05:00:00"/>
    <d v="2019-10-22T05:00:00"/>
    <n v="1571720400"/>
    <x v="4"/>
    <s v="Oct"/>
    <s v="2019"/>
    <d v="2019-10-30T05:00:00"/>
    <n v="1572411600"/>
    <m/>
    <d v="2019-10-30T05:00:00"/>
    <s v="Oct"/>
    <s v="Oct"/>
    <n v="8"/>
    <x v="9"/>
    <s v="2019"/>
    <b v="0"/>
    <b v="0"/>
    <s v="film &amp; video"/>
    <x v="4"/>
    <x v="6"/>
  </r>
  <r>
    <x v="13"/>
    <s v="Walker, Taylor and Coleman"/>
    <s v="Multi-tiered directional open architecture"/>
    <x v="3"/>
    <x v="13"/>
    <x v="1"/>
    <n v="2.4511904761904764"/>
    <n v="245.11904761904765"/>
    <n v="105.05102040816327"/>
    <n v="98"/>
    <s v="US"/>
    <s v="USD"/>
    <d v="2016-06-11T05:00:00"/>
    <d v="2016-06-11T05:00:00"/>
    <n v="1465621200"/>
    <x v="5"/>
    <s v="Jun"/>
    <s v="2016"/>
    <d v="2016-06-23T05:00:00"/>
    <n v="1466658000"/>
    <m/>
    <d v="2016-06-23T05:00:00"/>
    <s v="Jun"/>
    <s v="Jun"/>
    <n v="12"/>
    <x v="10"/>
    <s v="2016"/>
    <b v="0"/>
    <b v="0"/>
    <s v="music"/>
    <x v="1"/>
    <x v="7"/>
  </r>
  <r>
    <x v="14"/>
    <s v="Rodriguez, Rose and Stewart"/>
    <s v="Cloned directional synergy"/>
    <x v="10"/>
    <x v="14"/>
    <x v="0"/>
    <n v="0.66769503546099296"/>
    <n v="66.769503546099301"/>
    <n v="94.144999999999996"/>
    <n v="200"/>
    <s v="US"/>
    <s v="USD"/>
    <d v="2012-03-06T06:00:00"/>
    <d v="2012-03-06T06:00:00"/>
    <n v="1331013600"/>
    <x v="6"/>
    <s v="Mar"/>
    <s v="2012"/>
    <d v="2012-04-02T05:00:00"/>
    <n v="1333342800"/>
    <m/>
    <d v="2012-04-02T05:00:00"/>
    <s v="Apr"/>
    <s v="Apr"/>
    <n v="26.958333333335759"/>
    <x v="11"/>
    <s v="2012"/>
    <b v="0"/>
    <b v="0"/>
    <s v="music"/>
    <x v="1"/>
    <x v="7"/>
  </r>
  <r>
    <x v="15"/>
    <s v="Wright, Hunt and Rowe"/>
    <s v="Extended eco-centric pricing structure"/>
    <x v="11"/>
    <x v="15"/>
    <x v="0"/>
    <n v="0.47307881773399013"/>
    <n v="47.307881773399011"/>
    <n v="84.986725663716811"/>
    <n v="452"/>
    <s v="US"/>
    <s v="USD"/>
    <d v="2019-12-10T06:00:00"/>
    <d v="2019-12-10T06:00:00"/>
    <n v="1575957600"/>
    <x v="7"/>
    <s v="Dec"/>
    <s v="2019"/>
    <d v="2019-12-14T06:00:00"/>
    <n v="1576303200"/>
    <m/>
    <d v="2019-12-14T06:00:00"/>
    <s v="Dec"/>
    <s v="Dec"/>
    <n v="4"/>
    <x v="3"/>
    <s v="2019"/>
    <b v="0"/>
    <b v="0"/>
    <s v="technology"/>
    <x v="2"/>
    <x v="8"/>
  </r>
  <r>
    <x v="16"/>
    <s v="Hines Inc"/>
    <s v="Cross-platform systemic adapter"/>
    <x v="12"/>
    <x v="16"/>
    <x v="1"/>
    <n v="6.4947058823529416"/>
    <n v="649.47058823529414"/>
    <n v="110.41"/>
    <n v="100"/>
    <s v="US"/>
    <s v="USD"/>
    <d v="2014-01-22T06:00:00"/>
    <d v="2014-01-22T06:00:00"/>
    <n v="1390370400"/>
    <x v="2"/>
    <s v="Jan"/>
    <s v="2014"/>
    <d v="2014-02-13T06:00:00"/>
    <n v="1392271200"/>
    <m/>
    <d v="2014-02-13T06:00:00"/>
    <s v="Feb"/>
    <s v="Feb"/>
    <n v="22"/>
    <x v="12"/>
    <s v="2014"/>
    <b v="0"/>
    <b v="0"/>
    <s v="publishing"/>
    <x v="5"/>
    <x v="9"/>
  </r>
  <r>
    <x v="17"/>
    <s v="Cochran-Nguyen"/>
    <s v="Seamless 4thgeneration methodology"/>
    <x v="13"/>
    <x v="17"/>
    <x v="1"/>
    <n v="1.5939125295508274"/>
    <n v="159.39125295508273"/>
    <n v="107.96236989591674"/>
    <n v="1249"/>
    <s v="US"/>
    <s v="USD"/>
    <d v="2011-01-12T06:00:00"/>
    <d v="2011-01-12T06:00:00"/>
    <n v="1294812000"/>
    <x v="2"/>
    <s v="Jan"/>
    <s v="2011"/>
    <d v="2011-01-13T06:00:00"/>
    <n v="1294898400"/>
    <m/>
    <d v="2011-01-13T06:00:00"/>
    <s v="Jan"/>
    <s v="Jan"/>
    <n v="1"/>
    <x v="5"/>
    <s v="2011"/>
    <b v="0"/>
    <b v="0"/>
    <s v="film &amp; video"/>
    <x v="4"/>
    <x v="10"/>
  </r>
  <r>
    <x v="18"/>
    <s v="Johnson-Gould"/>
    <s v="Exclusive needs-based adapter"/>
    <x v="14"/>
    <x v="18"/>
    <x v="3"/>
    <n v="0.66912087912087914"/>
    <n v="66.912087912087912"/>
    <n v="45.103703703703701"/>
    <n v="135"/>
    <s v="US"/>
    <s v="USD"/>
    <d v="2018-09-08T05:00:00"/>
    <d v="2018-09-08T05:00:00"/>
    <n v="1536382800"/>
    <x v="3"/>
    <s v="Sep"/>
    <s v="2018"/>
    <d v="2018-09-16T05:00:00"/>
    <n v="1537074000"/>
    <m/>
    <d v="2018-09-16T05:00:00"/>
    <s v="Sep"/>
    <s v="Sep"/>
    <n v="8"/>
    <x v="9"/>
    <s v="2018"/>
    <b v="0"/>
    <b v="0"/>
    <s v="theater"/>
    <x v="3"/>
    <x v="3"/>
  </r>
  <r>
    <x v="19"/>
    <s v="Perez-Hess"/>
    <s v="Down-sized cohesive archive"/>
    <x v="15"/>
    <x v="19"/>
    <x v="0"/>
    <n v="0.48529600000000001"/>
    <n v="48.529600000000002"/>
    <n v="45.001483679525222"/>
    <n v="674"/>
    <s v="US"/>
    <s v="USD"/>
    <d v="2019-03-04T06:00:00"/>
    <d v="2019-03-04T06:00:00"/>
    <n v="1551679200"/>
    <x v="6"/>
    <s v="Mar"/>
    <s v="2019"/>
    <d v="2019-03-25T05:00:00"/>
    <n v="1553490000"/>
    <m/>
    <d v="2019-03-25T05:00:00"/>
    <s v="Mar"/>
    <s v="Mar"/>
    <n v="20.958333333328483"/>
    <x v="13"/>
    <s v="2019"/>
    <b v="0"/>
    <b v="1"/>
    <s v="theater"/>
    <x v="3"/>
    <x v="3"/>
  </r>
  <r>
    <x v="20"/>
    <s v="Reeves, Thompson and Richardson"/>
    <s v="Proactive composite alliance"/>
    <x v="16"/>
    <x v="20"/>
    <x v="1"/>
    <n v="1.1224279210925645"/>
    <n v="112.24279210925646"/>
    <n v="105.97134670487107"/>
    <n v="1396"/>
    <s v="US"/>
    <s v="USD"/>
    <d v="2014-07-28T05:00:00"/>
    <d v="2014-07-28T05:00:00"/>
    <n v="1406523600"/>
    <x v="8"/>
    <s v="Jul"/>
    <s v="2014"/>
    <d v="2014-07-28T05:00:00"/>
    <n v="1406523600"/>
    <m/>
    <d v="2014-07-28T05:00:00"/>
    <s v="Jul"/>
    <s v="Jul"/>
    <n v="0"/>
    <x v="14"/>
    <s v="2014"/>
    <b v="0"/>
    <b v="0"/>
    <s v="film &amp; video"/>
    <x v="4"/>
    <x v="6"/>
  </r>
  <r>
    <x v="21"/>
    <s v="Simmons-Reynolds"/>
    <s v="Re-engineered intangible definition"/>
    <x v="17"/>
    <x v="21"/>
    <x v="0"/>
    <n v="0.40992553191489361"/>
    <n v="40.992553191489364"/>
    <n v="69.055555555555557"/>
    <n v="558"/>
    <s v="US"/>
    <s v="USD"/>
    <d v="2011-08-15T05:00:00"/>
    <d v="2011-08-15T05:00:00"/>
    <n v="1313384400"/>
    <x v="1"/>
    <s v="Aug"/>
    <s v="2011"/>
    <d v="2011-09-18T05:00:00"/>
    <n v="1316322000"/>
    <m/>
    <d v="2011-09-18T05:00:00"/>
    <s v="Sep"/>
    <s v="Sep"/>
    <n v="34"/>
    <x v="15"/>
    <s v="2011"/>
    <b v="0"/>
    <b v="0"/>
    <s v="theater"/>
    <x v="3"/>
    <x v="3"/>
  </r>
  <r>
    <x v="22"/>
    <s v="Collier Inc"/>
    <s v="Enhanced dynamic definition"/>
    <x v="18"/>
    <x v="22"/>
    <x v="1"/>
    <n v="1.2807106598984772"/>
    <n v="128.07106598984771"/>
    <n v="85.044943820224717"/>
    <n v="890"/>
    <s v="US"/>
    <s v="USD"/>
    <d v="2018-04-03T05:00:00"/>
    <d v="2018-04-03T05:00:00"/>
    <n v="1522731600"/>
    <x v="9"/>
    <s v="Apr"/>
    <s v="2018"/>
    <d v="2018-04-18T05:00:00"/>
    <n v="1524027600"/>
    <m/>
    <d v="2018-04-18T05:00:00"/>
    <s v="Apr"/>
    <s v="Apr"/>
    <n v="15"/>
    <x v="16"/>
    <s v="2018"/>
    <b v="0"/>
    <b v="0"/>
    <s v="theater"/>
    <x v="3"/>
    <x v="3"/>
  </r>
  <r>
    <x v="23"/>
    <s v="Gray-Jenkins"/>
    <s v="Devolved next generation adapter"/>
    <x v="6"/>
    <x v="23"/>
    <x v="1"/>
    <n v="3.3204444444444445"/>
    <n v="332.04444444444448"/>
    <n v="105.22535211267606"/>
    <n v="142"/>
    <s v="GB"/>
    <s v="GBP"/>
    <d v="2019-02-14T06:00:00"/>
    <d v="2019-02-14T06:00:00"/>
    <n v="1550124000"/>
    <x v="10"/>
    <s v="Feb"/>
    <s v="2019"/>
    <d v="2019-04-08T05:00:00"/>
    <n v="1554699600"/>
    <m/>
    <d v="2019-04-08T05:00:00"/>
    <s v="Apr"/>
    <s v="Apr"/>
    <n v="52.958333333328483"/>
    <x v="17"/>
    <s v="2019"/>
    <b v="0"/>
    <b v="0"/>
    <s v="film &amp; video"/>
    <x v="4"/>
    <x v="4"/>
  </r>
  <r>
    <x v="24"/>
    <s v="Scott, Wilson and Martin"/>
    <s v="Cross-platform intermediate frame"/>
    <x v="19"/>
    <x v="24"/>
    <x v="1"/>
    <n v="1.1283225108225108"/>
    <n v="112.83225108225108"/>
    <n v="39.003741114852225"/>
    <n v="2673"/>
    <s v="US"/>
    <s v="USD"/>
    <d v="2014-06-21T05:00:00"/>
    <d v="2014-06-21T05:00:00"/>
    <n v="1403326800"/>
    <x v="5"/>
    <s v="Jun"/>
    <s v="2014"/>
    <d v="2014-06-23T05:00:00"/>
    <n v="1403499600"/>
    <m/>
    <d v="2014-06-23T05:00:00"/>
    <s v="Jun"/>
    <s v="Jun"/>
    <n v="2"/>
    <x v="1"/>
    <s v="2014"/>
    <b v="0"/>
    <b v="0"/>
    <s v="technology"/>
    <x v="2"/>
    <x v="8"/>
  </r>
  <r>
    <x v="25"/>
    <s v="Caldwell, Velazquez and Wilson"/>
    <s v="Monitored impactful analyzer"/>
    <x v="20"/>
    <x v="25"/>
    <x v="1"/>
    <n v="2.1643636363636363"/>
    <n v="216.43636363636364"/>
    <n v="73.030674846625772"/>
    <n v="163"/>
    <s v="US"/>
    <s v="USD"/>
    <d v="2011-05-18T05:00:00"/>
    <d v="2011-05-18T05:00:00"/>
    <n v="1305694800"/>
    <x v="11"/>
    <s v="May"/>
    <s v="2011"/>
    <d v="2011-06-07T05:00:00"/>
    <n v="1307422800"/>
    <m/>
    <d v="2011-06-07T05:00:00"/>
    <s v="Jun"/>
    <s v="Jun"/>
    <n v="20"/>
    <x v="18"/>
    <s v="2011"/>
    <b v="0"/>
    <b v="1"/>
    <s v="games"/>
    <x v="6"/>
    <x v="11"/>
  </r>
  <r>
    <x v="26"/>
    <s v="Spencer-Bates"/>
    <s v="Optional responsive customer loyalty"/>
    <x v="21"/>
    <x v="26"/>
    <x v="3"/>
    <n v="0.4819906976744186"/>
    <n v="48.199069767441863"/>
    <n v="35.009459459459457"/>
    <n v="1480"/>
    <s v="US"/>
    <s v="USD"/>
    <d v="2018-07-31T05:00:00"/>
    <d v="2018-07-31T05:00:00"/>
    <n v="1533013200"/>
    <x v="8"/>
    <s v="Jul"/>
    <s v="2018"/>
    <d v="2018-08-27T05:00:00"/>
    <n v="1535346000"/>
    <m/>
    <d v="2018-08-27T05:00:00"/>
    <s v="Aug"/>
    <s v="Aug"/>
    <n v="27"/>
    <x v="19"/>
    <s v="2018"/>
    <b v="0"/>
    <b v="0"/>
    <s v="theater"/>
    <x v="3"/>
    <x v="3"/>
  </r>
  <r>
    <x v="27"/>
    <s v="Best, Carr and Williams"/>
    <s v="Diverse transitional migration"/>
    <x v="22"/>
    <x v="27"/>
    <x v="0"/>
    <n v="0.79949999999999999"/>
    <n v="79.95"/>
    <n v="106.6"/>
    <n v="15"/>
    <s v="US"/>
    <s v="USD"/>
    <d v="2015-10-03T05:00:00"/>
    <d v="2015-10-03T05:00:00"/>
    <n v="1443848400"/>
    <x v="4"/>
    <s v="Oct"/>
    <s v="2015"/>
    <d v="2015-10-11T05:00:00"/>
    <n v="1444539600"/>
    <m/>
    <d v="2015-10-11T05:00:00"/>
    <s v="Oct"/>
    <s v="Oct"/>
    <n v="8"/>
    <x v="9"/>
    <s v="2015"/>
    <b v="0"/>
    <b v="0"/>
    <s v="music"/>
    <x v="1"/>
    <x v="1"/>
  </r>
  <r>
    <x v="28"/>
    <s v="Campbell, Brown and Powell"/>
    <s v="Synchronized global task-force"/>
    <x v="23"/>
    <x v="28"/>
    <x v="1"/>
    <n v="1.0522553516819573"/>
    <n v="105.22553516819573"/>
    <n v="61.997747747747745"/>
    <n v="2220"/>
    <s v="US"/>
    <s v="USD"/>
    <d v="2010-02-09T06:00:00"/>
    <d v="2010-02-09T06:00:00"/>
    <n v="1265695200"/>
    <x v="10"/>
    <s v="Feb"/>
    <s v="2010"/>
    <d v="2010-03-04T06:00:00"/>
    <n v="1267682400"/>
    <m/>
    <d v="2010-03-04T06:00:00"/>
    <s v="Mar"/>
    <s v="Mar"/>
    <n v="23"/>
    <x v="20"/>
    <s v="2010"/>
    <b v="0"/>
    <b v="1"/>
    <s v="theater"/>
    <x v="3"/>
    <x v="3"/>
  </r>
  <r>
    <x v="29"/>
    <s v="Johnson, Parker and Haynes"/>
    <s v="Focused 6thgeneration forecast"/>
    <x v="24"/>
    <x v="29"/>
    <x v="1"/>
    <n v="3.2889978213507627"/>
    <n v="328.89978213507629"/>
    <n v="94.000622665006233"/>
    <n v="1606"/>
    <s v="CH"/>
    <s v="CHF"/>
    <d v="2018-07-20T05:00:00"/>
    <d v="2018-07-20T05:00:00"/>
    <n v="1532062800"/>
    <x v="8"/>
    <s v="Jul"/>
    <s v="2018"/>
    <d v="2018-08-29T05:00:00"/>
    <n v="1535518800"/>
    <m/>
    <d v="2018-08-29T05:00:00"/>
    <s v="Aug"/>
    <s v="Aug"/>
    <n v="40"/>
    <x v="2"/>
    <s v="2018"/>
    <b v="0"/>
    <b v="0"/>
    <s v="film &amp; video"/>
    <x v="4"/>
    <x v="12"/>
  </r>
  <r>
    <x v="30"/>
    <s v="Clark-Cooke"/>
    <s v="Down-sized analyzing challenge"/>
    <x v="25"/>
    <x v="30"/>
    <x v="1"/>
    <n v="1.606111111111111"/>
    <n v="160.61111111111111"/>
    <n v="112.05426356589147"/>
    <n v="129"/>
    <s v="US"/>
    <s v="USD"/>
    <d v="2019-05-24T05:00:00"/>
    <d v="2019-05-24T05:00:00"/>
    <n v="1558674000"/>
    <x v="11"/>
    <s v="May"/>
    <s v="2019"/>
    <d v="2019-05-29T05:00:00"/>
    <n v="1559106000"/>
    <m/>
    <d v="2019-05-29T05:00:00"/>
    <s v="May"/>
    <s v="May"/>
    <n v="5"/>
    <x v="21"/>
    <s v="2019"/>
    <b v="0"/>
    <b v="0"/>
    <s v="film &amp; video"/>
    <x v="4"/>
    <x v="10"/>
  </r>
  <r>
    <x v="31"/>
    <s v="Schroeder Ltd"/>
    <s v="Progressive needs-based focus group"/>
    <x v="26"/>
    <x v="31"/>
    <x v="1"/>
    <n v="3.1"/>
    <n v="310"/>
    <n v="48.008849557522126"/>
    <n v="226"/>
    <s v="GB"/>
    <s v="GBP"/>
    <d v="2016-01-05T06:00:00"/>
    <d v="2016-01-05T06:00:00"/>
    <n v="1451973600"/>
    <x v="2"/>
    <s v="Jan"/>
    <s v="2016"/>
    <d v="2016-02-02T06:00:00"/>
    <n v="1454392800"/>
    <m/>
    <d v="2016-02-02T06:00:00"/>
    <s v="Feb"/>
    <s v="Feb"/>
    <n v="28"/>
    <x v="22"/>
    <s v="2016"/>
    <b v="0"/>
    <b v="0"/>
    <s v="games"/>
    <x v="6"/>
    <x v="11"/>
  </r>
  <r>
    <x v="32"/>
    <s v="Jackson PLC"/>
    <s v="Ergonomic 6thgeneration success"/>
    <x v="27"/>
    <x v="32"/>
    <x v="0"/>
    <n v="0.86807920792079207"/>
    <n v="86.807920792079202"/>
    <n v="38.004334633723452"/>
    <n v="2307"/>
    <s v="IT"/>
    <s v="EUR"/>
    <d v="2018-01-10T06:00:00"/>
    <d v="2018-01-10T06:00:00"/>
    <n v="1515564000"/>
    <x v="2"/>
    <s v="Jan"/>
    <s v="2018"/>
    <d v="2018-02-06T06:00:00"/>
    <n v="1517896800"/>
    <m/>
    <d v="2018-02-06T06:00:00"/>
    <s v="Feb"/>
    <s v="Feb"/>
    <n v="27"/>
    <x v="19"/>
    <s v="2018"/>
    <b v="0"/>
    <b v="0"/>
    <s v="film &amp; video"/>
    <x v="4"/>
    <x v="4"/>
  </r>
  <r>
    <x v="33"/>
    <s v="Blair, Collins and Carter"/>
    <s v="Exclusive interactive approach"/>
    <x v="28"/>
    <x v="33"/>
    <x v="1"/>
    <n v="3.7782071713147412"/>
    <n v="377.82071713147411"/>
    <n v="35.000184535892231"/>
    <n v="5419"/>
    <s v="US"/>
    <s v="USD"/>
    <d v="2014-10-05T05:00:00"/>
    <d v="2014-10-05T05:00:00"/>
    <n v="1412485200"/>
    <x v="4"/>
    <s v="Oct"/>
    <s v="2014"/>
    <d v="2014-11-11T06:00:00"/>
    <n v="1415685600"/>
    <m/>
    <d v="2014-11-11T06:00:00"/>
    <s v="Nov"/>
    <s v="Nov"/>
    <n v="37.041666666664241"/>
    <x v="23"/>
    <s v="2014"/>
    <b v="0"/>
    <b v="0"/>
    <s v="theater"/>
    <x v="3"/>
    <x v="3"/>
  </r>
  <r>
    <x v="34"/>
    <s v="Maldonado and Sons"/>
    <s v="Reverse-engineered asynchronous archive"/>
    <x v="29"/>
    <x v="34"/>
    <x v="1"/>
    <n v="1.5080645161290323"/>
    <n v="150.80645161290323"/>
    <n v="85"/>
    <n v="165"/>
    <s v="US"/>
    <s v="USD"/>
    <d v="2017-03-23T05:00:00"/>
    <d v="2017-03-23T05:00:00"/>
    <n v="1490245200"/>
    <x v="6"/>
    <s v="Mar"/>
    <s v="2017"/>
    <d v="2017-03-28T05:00:00"/>
    <n v="1490677200"/>
    <m/>
    <d v="2017-03-28T05:00:00"/>
    <s v="Mar"/>
    <s v="Mar"/>
    <n v="5"/>
    <x v="21"/>
    <s v="2017"/>
    <b v="0"/>
    <b v="0"/>
    <s v="film &amp; video"/>
    <x v="4"/>
    <x v="4"/>
  </r>
  <r>
    <x v="35"/>
    <s v="Mitchell and Sons"/>
    <s v="Synergized intangible challenge"/>
    <x v="30"/>
    <x v="35"/>
    <x v="1"/>
    <n v="1.5030119521912351"/>
    <n v="150.30119521912351"/>
    <n v="95.993893129770996"/>
    <n v="1965"/>
    <s v="DK"/>
    <s v="DKK"/>
    <d v="2019-01-19T06:00:00"/>
    <d v="2019-01-19T06:00:00"/>
    <n v="1547877600"/>
    <x v="2"/>
    <s v="Jan"/>
    <s v="2019"/>
    <d v="2019-03-02T06:00:00"/>
    <n v="1551506400"/>
    <m/>
    <d v="2019-03-02T06:00:00"/>
    <s v="Mar"/>
    <s v="Mar"/>
    <n v="42"/>
    <x v="24"/>
    <s v="2019"/>
    <b v="0"/>
    <b v="1"/>
    <s v="film &amp; video"/>
    <x v="4"/>
    <x v="6"/>
  </r>
  <r>
    <x v="36"/>
    <s v="Jackson-Lewis"/>
    <s v="Monitored multi-state encryption"/>
    <x v="31"/>
    <x v="36"/>
    <x v="1"/>
    <n v="1.572857142857143"/>
    <n v="157.28571428571431"/>
    <n v="68.8125"/>
    <n v="16"/>
    <s v="US"/>
    <s v="USD"/>
    <d v="2011-02-26T06:00:00"/>
    <d v="2011-02-26T06:00:00"/>
    <n v="1298700000"/>
    <x v="10"/>
    <s v="Feb"/>
    <s v="2011"/>
    <d v="2011-03-23T05:00:00"/>
    <n v="1300856400"/>
    <m/>
    <d v="2011-03-23T05:00:00"/>
    <s v="Mar"/>
    <s v="Mar"/>
    <n v="24.958333333335759"/>
    <x v="25"/>
    <s v="2011"/>
    <b v="0"/>
    <b v="0"/>
    <s v="theater"/>
    <x v="3"/>
    <x v="3"/>
  </r>
  <r>
    <x v="37"/>
    <s v="Black, Armstrong and Anderson"/>
    <s v="Profound attitude-oriented functionalities"/>
    <x v="32"/>
    <x v="37"/>
    <x v="1"/>
    <n v="1.3998765432098765"/>
    <n v="139.98765432098764"/>
    <n v="105.97196261682242"/>
    <n v="107"/>
    <s v="US"/>
    <s v="USD"/>
    <d v="2019-10-06T05:00:00"/>
    <d v="2019-10-06T05:00:00"/>
    <n v="1570338000"/>
    <x v="4"/>
    <s v="Oct"/>
    <s v="2019"/>
    <d v="2019-11-08T06:00:00"/>
    <n v="1573192800"/>
    <m/>
    <d v="2019-11-08T06:00:00"/>
    <s v="Nov"/>
    <s v="Nov"/>
    <n v="33.041666666671517"/>
    <x v="26"/>
    <s v="2019"/>
    <b v="0"/>
    <b v="1"/>
    <s v="publishing"/>
    <x v="5"/>
    <x v="13"/>
  </r>
  <r>
    <x v="38"/>
    <s v="Maldonado-Gonzalez"/>
    <s v="Digitized client-driven database"/>
    <x v="33"/>
    <x v="38"/>
    <x v="1"/>
    <n v="3.2532258064516131"/>
    <n v="325.32258064516128"/>
    <n v="75.261194029850742"/>
    <n v="134"/>
    <s v="US"/>
    <s v="USD"/>
    <d v="2010-10-18T05:00:00"/>
    <d v="2010-10-18T05:00:00"/>
    <n v="1287378000"/>
    <x v="4"/>
    <s v="Oct"/>
    <s v="2010"/>
    <d v="2010-10-23T05:00:00"/>
    <n v="1287810000"/>
    <m/>
    <d v="2010-10-23T05:00:00"/>
    <s v="Oct"/>
    <s v="Oct"/>
    <n v="5"/>
    <x v="21"/>
    <s v="2010"/>
    <b v="0"/>
    <b v="0"/>
    <s v="photography"/>
    <x v="7"/>
    <x v="14"/>
  </r>
  <r>
    <x v="39"/>
    <s v="Kim-Rice"/>
    <s v="Organized bi-directional function"/>
    <x v="34"/>
    <x v="39"/>
    <x v="0"/>
    <n v="0.50777777777777777"/>
    <n v="50.777777777777779"/>
    <n v="57.125"/>
    <n v="88"/>
    <s v="DK"/>
    <s v="DKK"/>
    <d v="2013-02-25T06:00:00"/>
    <d v="2013-02-25T06:00:00"/>
    <n v="1361772000"/>
    <x v="10"/>
    <s v="Feb"/>
    <s v="2013"/>
    <d v="2013-03-11T05:00:00"/>
    <n v="1362978000"/>
    <m/>
    <d v="2013-03-11T05:00:00"/>
    <s v="Mar"/>
    <s v="Mar"/>
    <n v="13.958333333335759"/>
    <x v="27"/>
    <s v="2013"/>
    <b v="0"/>
    <b v="0"/>
    <s v="theater"/>
    <x v="3"/>
    <x v="3"/>
  </r>
  <r>
    <x v="40"/>
    <s v="Garcia, Garcia and Lopez"/>
    <s v="Reduced stable middleware"/>
    <x v="35"/>
    <x v="40"/>
    <x v="1"/>
    <n v="1.6906818181818182"/>
    <n v="169.06818181818181"/>
    <n v="75.141414141414145"/>
    <n v="198"/>
    <s v="US"/>
    <s v="USD"/>
    <d v="2010-06-05T05:00:00"/>
    <d v="2010-06-05T05:00:00"/>
    <n v="1275714000"/>
    <x v="5"/>
    <s v="Jun"/>
    <s v="2010"/>
    <d v="2010-06-24T05:00:00"/>
    <n v="1277355600"/>
    <m/>
    <d v="2010-06-24T05:00:00"/>
    <s v="Jun"/>
    <s v="Jun"/>
    <n v="19"/>
    <x v="28"/>
    <s v="2010"/>
    <b v="0"/>
    <b v="1"/>
    <s v="technology"/>
    <x v="2"/>
    <x v="8"/>
  </r>
  <r>
    <x v="41"/>
    <s v="Watts Group"/>
    <s v="Universal 5thgeneration neural-net"/>
    <x v="36"/>
    <x v="41"/>
    <x v="1"/>
    <n v="2.1292857142857144"/>
    <n v="212.92857142857144"/>
    <n v="107.42342342342343"/>
    <n v="111"/>
    <s v="IT"/>
    <s v="EUR"/>
    <d v="2012-09-04T05:00:00"/>
    <d v="2012-09-04T05:00:00"/>
    <n v="1346734800"/>
    <x v="3"/>
    <s v="Sep"/>
    <s v="2012"/>
    <d v="2012-09-30T05:00:00"/>
    <n v="1348981200"/>
    <m/>
    <d v="2012-09-30T05:00:00"/>
    <s v="Sep"/>
    <s v="Sep"/>
    <n v="26"/>
    <x v="29"/>
    <s v="2012"/>
    <b v="0"/>
    <b v="1"/>
    <s v="music"/>
    <x v="1"/>
    <x v="1"/>
  </r>
  <r>
    <x v="42"/>
    <s v="Werner-Bryant"/>
    <s v="Virtual uniform frame"/>
    <x v="37"/>
    <x v="42"/>
    <x v="1"/>
    <n v="4.4394444444444447"/>
    <n v="443.94444444444446"/>
    <n v="35.995495495495497"/>
    <n v="222"/>
    <s v="US"/>
    <s v="USD"/>
    <d v="2011-07-04T05:00:00"/>
    <d v="2011-07-04T05:00:00"/>
    <n v="1309755600"/>
    <x v="8"/>
    <s v="Jul"/>
    <s v="2011"/>
    <d v="2011-07-13T05:00:00"/>
    <n v="1310533200"/>
    <m/>
    <d v="2011-07-13T05:00:00"/>
    <s v="Jul"/>
    <s v="Jul"/>
    <n v="9"/>
    <x v="30"/>
    <s v="2011"/>
    <b v="0"/>
    <b v="0"/>
    <s v="food"/>
    <x v="0"/>
    <x v="0"/>
  </r>
  <r>
    <x v="43"/>
    <s v="Schmitt-Mendoza"/>
    <s v="Profound explicit paradigm"/>
    <x v="38"/>
    <x v="43"/>
    <x v="1"/>
    <n v="1.859390243902439"/>
    <n v="185.9390243902439"/>
    <n v="26.998873148744366"/>
    <n v="6212"/>
    <s v="US"/>
    <s v="USD"/>
    <d v="2014-07-24T05:00:00"/>
    <d v="2014-07-24T05:00:00"/>
    <n v="1406178000"/>
    <x v="8"/>
    <s v="Jul"/>
    <s v="2014"/>
    <d v="2014-08-09T05:00:00"/>
    <n v="1407560400"/>
    <m/>
    <d v="2014-08-09T05:00:00"/>
    <s v="Aug"/>
    <s v="Aug"/>
    <n v="16"/>
    <x v="31"/>
    <s v="2014"/>
    <b v="0"/>
    <b v="0"/>
    <s v="publishing"/>
    <x v="5"/>
    <x v="15"/>
  </r>
  <r>
    <x v="44"/>
    <s v="Reid-Mccullough"/>
    <s v="Visionary real-time groupware"/>
    <x v="39"/>
    <x v="44"/>
    <x v="1"/>
    <n v="6.5881249999999998"/>
    <n v="658.8125"/>
    <n v="107.56122448979592"/>
    <n v="98"/>
    <s v="DK"/>
    <s v="DKK"/>
    <d v="2019-03-17T05:00:00"/>
    <d v="2019-03-17T05:00:00"/>
    <n v="1552798800"/>
    <x v="6"/>
    <s v="Mar"/>
    <s v="2019"/>
    <d v="2019-03-18T05:00:00"/>
    <n v="1552885200"/>
    <m/>
    <d v="2019-03-18T05:00:00"/>
    <s v="Mar"/>
    <s v="Mar"/>
    <n v="1"/>
    <x v="5"/>
    <s v="2019"/>
    <b v="0"/>
    <b v="0"/>
    <s v="publishing"/>
    <x v="5"/>
    <x v="13"/>
  </r>
  <r>
    <x v="45"/>
    <s v="Woods-Clark"/>
    <s v="Networked tertiary Graphical User Interface"/>
    <x v="40"/>
    <x v="45"/>
    <x v="0"/>
    <n v="0.4768421052631579"/>
    <n v="47.684210526315788"/>
    <n v="94.375"/>
    <n v="48"/>
    <s v="US"/>
    <s v="USD"/>
    <d v="2016-11-02T05:00:00"/>
    <d v="2016-11-02T05:00:00"/>
    <n v="1478062800"/>
    <x v="0"/>
    <s v="Nov"/>
    <s v="2016"/>
    <d v="2016-11-17T06:00:00"/>
    <n v="1479362400"/>
    <m/>
    <d v="2016-11-17T06:00:00"/>
    <s v="Nov"/>
    <s v="Nov"/>
    <n v="15.041666666671517"/>
    <x v="32"/>
    <s v="2016"/>
    <b v="0"/>
    <b v="1"/>
    <s v="theater"/>
    <x v="3"/>
    <x v="3"/>
  </r>
  <r>
    <x v="46"/>
    <s v="Vaughn, Hunt and Caldwell"/>
    <s v="Virtual grid-enabled task-force"/>
    <x v="41"/>
    <x v="46"/>
    <x v="1"/>
    <n v="1.1478378378378378"/>
    <n v="114.78378378378378"/>
    <n v="46.163043478260867"/>
    <n v="92"/>
    <s v="US"/>
    <s v="USD"/>
    <d v="2010-07-08T05:00:00"/>
    <d v="2010-07-08T05:00:00"/>
    <n v="1278565200"/>
    <x v="8"/>
    <s v="Jul"/>
    <s v="2010"/>
    <d v="2010-07-31T05:00:00"/>
    <n v="1280552400"/>
    <m/>
    <d v="2010-07-31T05:00:00"/>
    <s v="Jul"/>
    <s v="Jul"/>
    <n v="23"/>
    <x v="20"/>
    <s v="2010"/>
    <b v="0"/>
    <b v="0"/>
    <s v="music"/>
    <x v="1"/>
    <x v="1"/>
  </r>
  <r>
    <x v="47"/>
    <s v="Bennett and Sons"/>
    <s v="Function-based multi-state software"/>
    <x v="42"/>
    <x v="47"/>
    <x v="1"/>
    <n v="4.7526666666666664"/>
    <n v="475.26666666666665"/>
    <n v="47.845637583892618"/>
    <n v="149"/>
    <s v="US"/>
    <s v="USD"/>
    <d v="2014-03-29T05:00:00"/>
    <d v="2014-03-29T05:00:00"/>
    <n v="1396069200"/>
    <x v="6"/>
    <s v="Mar"/>
    <s v="2014"/>
    <d v="2014-04-28T05:00:00"/>
    <n v="1398661200"/>
    <m/>
    <d v="2014-04-28T05:00:00"/>
    <s v="Apr"/>
    <s v="Apr"/>
    <n v="30"/>
    <x v="33"/>
    <s v="2014"/>
    <b v="0"/>
    <b v="0"/>
    <s v="theater"/>
    <x v="3"/>
    <x v="3"/>
  </r>
  <r>
    <x v="48"/>
    <s v="Lamb Inc"/>
    <s v="Optimized leadingedge concept"/>
    <x v="43"/>
    <x v="48"/>
    <x v="1"/>
    <n v="3.86972972972973"/>
    <n v="386.97297297297297"/>
    <n v="53.007815713698065"/>
    <n v="2431"/>
    <s v="US"/>
    <s v="USD"/>
    <d v="2015-06-25T05:00:00"/>
    <d v="2015-06-25T05:00:00"/>
    <n v="1435208400"/>
    <x v="5"/>
    <s v="Jun"/>
    <s v="2015"/>
    <d v="2015-07-07T05:00:00"/>
    <n v="1436245200"/>
    <m/>
    <d v="2015-07-07T05:00:00"/>
    <s v="Jul"/>
    <s v="Jul"/>
    <n v="12"/>
    <x v="10"/>
    <s v="2015"/>
    <b v="0"/>
    <b v="0"/>
    <s v="theater"/>
    <x v="3"/>
    <x v="3"/>
  </r>
  <r>
    <x v="49"/>
    <s v="Casey-Kelly"/>
    <s v="Sharable holistic interface"/>
    <x v="44"/>
    <x v="49"/>
    <x v="1"/>
    <n v="1.89625"/>
    <n v="189.625"/>
    <n v="45.059405940594061"/>
    <n v="303"/>
    <s v="US"/>
    <s v="USD"/>
    <d v="2019-10-20T05:00:00"/>
    <d v="2019-10-20T05:00:00"/>
    <n v="1571547600"/>
    <x v="4"/>
    <s v="Oct"/>
    <s v="2019"/>
    <d v="2019-12-04T06:00:00"/>
    <n v="1575439200"/>
    <m/>
    <d v="2019-12-04T06:00:00"/>
    <s v="Dec"/>
    <s v="Dec"/>
    <n v="45.041666666671517"/>
    <x v="34"/>
    <s v="2019"/>
    <b v="0"/>
    <b v="0"/>
    <s v="music"/>
    <x v="1"/>
    <x v="1"/>
  </r>
  <r>
    <x v="50"/>
    <s v="Jones, Taylor and Moore"/>
    <s v="Down-sized system-worthy secured line"/>
    <x v="0"/>
    <x v="50"/>
    <x v="0"/>
    <n v="0.02"/>
    <n v="2"/>
    <n v="2"/>
    <n v="1"/>
    <s v="IT"/>
    <s v="EUR"/>
    <d v="2013-08-01T05:00:00"/>
    <d v="2013-08-01T05:00:00"/>
    <n v="1375333200"/>
    <x v="1"/>
    <s v="Aug"/>
    <s v="2013"/>
    <d v="2013-08-29T05:00:00"/>
    <n v="1377752400"/>
    <m/>
    <d v="2013-08-29T05:00:00"/>
    <s v="Aug"/>
    <s v="Aug"/>
    <n v="28"/>
    <x v="22"/>
    <s v="2013"/>
    <b v="0"/>
    <b v="0"/>
    <s v="music"/>
    <x v="1"/>
    <x v="16"/>
  </r>
  <r>
    <x v="51"/>
    <s v="Bradshaw, Gill and Donovan"/>
    <s v="Inverse secondary infrastructure"/>
    <x v="45"/>
    <x v="51"/>
    <x v="0"/>
    <n v="0.91867805186590767"/>
    <n v="91.867805186590772"/>
    <n v="99.006816632583508"/>
    <n v="1467"/>
    <s v="GB"/>
    <s v="GBP"/>
    <d v="2012-03-27T05:00:00"/>
    <d v="2012-03-27T05:00:00"/>
    <n v="1332824400"/>
    <x v="6"/>
    <s v="Mar"/>
    <s v="2012"/>
    <d v="2012-04-12T05:00:00"/>
    <n v="1334206800"/>
    <m/>
    <d v="2012-04-12T05:00:00"/>
    <s v="Apr"/>
    <s v="Apr"/>
    <n v="16"/>
    <x v="31"/>
    <s v="2012"/>
    <b v="0"/>
    <b v="1"/>
    <s v="technology"/>
    <x v="2"/>
    <x v="8"/>
  </r>
  <r>
    <x v="52"/>
    <s v="Hernandez, Rodriguez and Clark"/>
    <s v="Organic foreground leverage"/>
    <x v="44"/>
    <x v="52"/>
    <x v="0"/>
    <n v="0.34152777777777776"/>
    <n v="34.152777777777779"/>
    <n v="32.786666666666669"/>
    <n v="75"/>
    <s v="US"/>
    <s v="USD"/>
    <d v="2010-09-15T05:00:00"/>
    <d v="2010-09-15T05:00:00"/>
    <n v="1284526800"/>
    <x v="3"/>
    <s v="Sep"/>
    <s v="2010"/>
    <d v="2010-09-19T05:00:00"/>
    <n v="1284872400"/>
    <m/>
    <d v="2010-09-19T05:00:00"/>
    <s v="Sep"/>
    <s v="Sep"/>
    <n v="4"/>
    <x v="3"/>
    <s v="2010"/>
    <b v="0"/>
    <b v="0"/>
    <s v="theater"/>
    <x v="3"/>
    <x v="3"/>
  </r>
  <r>
    <x v="53"/>
    <s v="Smith-Jones"/>
    <s v="Reverse-engineered static concept"/>
    <x v="35"/>
    <x v="53"/>
    <x v="1"/>
    <n v="1.4040909090909091"/>
    <n v="140.40909090909091"/>
    <n v="59.119617224880386"/>
    <n v="209"/>
    <s v="US"/>
    <s v="USD"/>
    <d v="2014-05-20T05:00:00"/>
    <d v="2014-05-20T05:00:00"/>
    <n v="1400562000"/>
    <x v="11"/>
    <s v="May"/>
    <s v="2014"/>
    <d v="2014-06-28T05:00:00"/>
    <n v="1403931600"/>
    <m/>
    <d v="2014-06-28T05:00:00"/>
    <s v="Jun"/>
    <s v="Jun"/>
    <n v="39"/>
    <x v="35"/>
    <s v="2014"/>
    <b v="0"/>
    <b v="0"/>
    <s v="film &amp; video"/>
    <x v="4"/>
    <x v="6"/>
  </r>
  <r>
    <x v="54"/>
    <s v="Roy PLC"/>
    <s v="Multi-channeled neutral customer loyalty"/>
    <x v="46"/>
    <x v="54"/>
    <x v="0"/>
    <n v="0.89866666666666661"/>
    <n v="89.86666666666666"/>
    <n v="44.93333333333333"/>
    <n v="120"/>
    <s v="US"/>
    <s v="USD"/>
    <d v="2018-03-11T06:00:00"/>
    <d v="2018-03-11T06:00:00"/>
    <n v="1520748000"/>
    <x v="6"/>
    <s v="Mar"/>
    <s v="2018"/>
    <d v="2018-03-17T05:00:00"/>
    <n v="1521262800"/>
    <m/>
    <d v="2018-03-17T05:00:00"/>
    <s v="Mar"/>
    <s v="Mar"/>
    <n v="5.9583333333284827"/>
    <x v="36"/>
    <s v="2018"/>
    <b v="0"/>
    <b v="0"/>
    <s v="technology"/>
    <x v="2"/>
    <x v="8"/>
  </r>
  <r>
    <x v="55"/>
    <s v="Wright, Brooks and Villarreal"/>
    <s v="Reverse-engineered bifurcated strategy"/>
    <x v="47"/>
    <x v="55"/>
    <x v="1"/>
    <n v="1.7796969696969698"/>
    <n v="177.96969696969697"/>
    <n v="89.664122137404576"/>
    <n v="131"/>
    <s v="US"/>
    <s v="USD"/>
    <d v="2018-07-30T05:00:00"/>
    <d v="2018-07-30T05:00:00"/>
    <n v="1532926800"/>
    <x v="8"/>
    <s v="Jul"/>
    <s v="2018"/>
    <d v="2018-08-04T05:00:00"/>
    <n v="1533358800"/>
    <m/>
    <d v="2018-08-04T05:00:00"/>
    <s v="Aug"/>
    <s v="Aug"/>
    <n v="5"/>
    <x v="21"/>
    <s v="2018"/>
    <b v="0"/>
    <b v="0"/>
    <s v="music"/>
    <x v="1"/>
    <x v="17"/>
  </r>
  <r>
    <x v="56"/>
    <s v="Flores, Miller and Johnson"/>
    <s v="Horizontal context-sensitive knowledge user"/>
    <x v="48"/>
    <x v="56"/>
    <x v="1"/>
    <n v="1.436625"/>
    <n v="143.66249999999999"/>
    <n v="70.079268292682926"/>
    <n v="164"/>
    <s v="US"/>
    <s v="USD"/>
    <d v="2015-01-10T06:00:00"/>
    <d v="2015-01-10T06:00:00"/>
    <n v="1420869600"/>
    <x v="2"/>
    <s v="Jan"/>
    <s v="2015"/>
    <d v="2015-01-17T06:00:00"/>
    <n v="1421474400"/>
    <m/>
    <d v="2015-01-17T06:00:00"/>
    <s v="Jan"/>
    <s v="Jan"/>
    <n v="7"/>
    <x v="37"/>
    <s v="2015"/>
    <b v="0"/>
    <b v="0"/>
    <s v="technology"/>
    <x v="2"/>
    <x v="8"/>
  </r>
  <r>
    <x v="57"/>
    <s v="Bridges, Freeman and Kim"/>
    <s v="Cross-group multi-state task-force"/>
    <x v="49"/>
    <x v="57"/>
    <x v="1"/>
    <n v="2.1527586206896552"/>
    <n v="215.27586206896552"/>
    <n v="31.059701492537314"/>
    <n v="201"/>
    <s v="US"/>
    <s v="USD"/>
    <d v="2017-09-01T05:00:00"/>
    <d v="2017-09-01T05:00:00"/>
    <n v="1504242000"/>
    <x v="3"/>
    <s v="Sep"/>
    <s v="2017"/>
    <d v="2017-09-13T05:00:00"/>
    <n v="1505278800"/>
    <m/>
    <d v="2017-09-13T05:00:00"/>
    <s v="Sep"/>
    <s v="Sep"/>
    <n v="12"/>
    <x v="10"/>
    <s v="2017"/>
    <b v="0"/>
    <b v="0"/>
    <s v="games"/>
    <x v="6"/>
    <x v="11"/>
  </r>
  <r>
    <x v="58"/>
    <s v="Anderson-Perez"/>
    <s v="Expanded 3rdgeneration strategy"/>
    <x v="50"/>
    <x v="58"/>
    <x v="1"/>
    <n v="2.2711111111111113"/>
    <n v="227.11111111111114"/>
    <n v="29.061611374407583"/>
    <n v="211"/>
    <s v="US"/>
    <s v="USD"/>
    <d v="2015-09-21T05:00:00"/>
    <d v="2015-09-21T05:00:00"/>
    <n v="1442811600"/>
    <x v="3"/>
    <s v="Sep"/>
    <s v="2015"/>
    <d v="2015-10-04T05:00:00"/>
    <n v="1443934800"/>
    <m/>
    <d v="2015-10-04T05:00:00"/>
    <s v="Oct"/>
    <s v="Oct"/>
    <n v="13"/>
    <x v="38"/>
    <s v="2015"/>
    <b v="0"/>
    <b v="0"/>
    <s v="theater"/>
    <x v="3"/>
    <x v="3"/>
  </r>
  <r>
    <x v="59"/>
    <s v="Wright, Fox and Marks"/>
    <s v="Assimilated real-time support"/>
    <x v="1"/>
    <x v="59"/>
    <x v="1"/>
    <n v="2.7507142857142859"/>
    <n v="275.07142857142861"/>
    <n v="30.0859375"/>
    <n v="128"/>
    <s v="US"/>
    <s v="USD"/>
    <d v="2017-06-12T05:00:00"/>
    <d v="2017-06-12T05:00:00"/>
    <n v="1497243600"/>
    <x v="5"/>
    <s v="Jun"/>
    <s v="2017"/>
    <d v="2017-06-27T05:00:00"/>
    <n v="1498539600"/>
    <m/>
    <d v="2017-06-27T05:00:00"/>
    <s v="Jun"/>
    <s v="Jun"/>
    <n v="15"/>
    <x v="16"/>
    <s v="2017"/>
    <b v="0"/>
    <b v="1"/>
    <s v="theater"/>
    <x v="3"/>
    <x v="3"/>
  </r>
  <r>
    <x v="60"/>
    <s v="Crawford-Peters"/>
    <s v="User-centric regional database"/>
    <x v="51"/>
    <x v="60"/>
    <x v="1"/>
    <n v="1.4437048832271762"/>
    <n v="144.37048832271762"/>
    <n v="84.998125000000002"/>
    <n v="1600"/>
    <s v="CA"/>
    <s v="CAD"/>
    <d v="2012-07-17T05:00:00"/>
    <d v="2012-07-17T05:00:00"/>
    <n v="1342501200"/>
    <x v="8"/>
    <s v="Jul"/>
    <s v="2012"/>
    <d v="2012-07-20T05:00:00"/>
    <n v="1342760400"/>
    <m/>
    <d v="2012-07-20T05:00:00"/>
    <s v="Jul"/>
    <s v="Jul"/>
    <n v="3"/>
    <x v="39"/>
    <s v="2012"/>
    <b v="0"/>
    <b v="0"/>
    <s v="theater"/>
    <x v="3"/>
    <x v="3"/>
  </r>
  <r>
    <x v="61"/>
    <s v="Romero-Hoffman"/>
    <s v="Open-source zero administration complexity"/>
    <x v="52"/>
    <x v="61"/>
    <x v="0"/>
    <n v="0.92745983935742971"/>
    <n v="92.74598393574297"/>
    <n v="82.001775410563695"/>
    <n v="2253"/>
    <s v="CA"/>
    <s v="CAD"/>
    <d v="2011-02-21T06:00:00"/>
    <d v="2011-02-21T06:00:00"/>
    <n v="1298268000"/>
    <x v="10"/>
    <s v="Feb"/>
    <s v="2011"/>
    <d v="2011-04-02T05:00:00"/>
    <n v="1301720400"/>
    <m/>
    <d v="2011-04-02T05:00:00"/>
    <s v="Apr"/>
    <s v="Apr"/>
    <n v="39.958333333335759"/>
    <x v="40"/>
    <s v="2011"/>
    <b v="0"/>
    <b v="0"/>
    <s v="theater"/>
    <x v="3"/>
    <x v="3"/>
  </r>
  <r>
    <x v="62"/>
    <s v="Sparks-West"/>
    <s v="Organized incremental standardization"/>
    <x v="22"/>
    <x v="62"/>
    <x v="1"/>
    <n v="7.226"/>
    <n v="722.6"/>
    <n v="58.040160642570278"/>
    <n v="249"/>
    <s v="US"/>
    <s v="USD"/>
    <d v="2015-06-05T05:00:00"/>
    <d v="2015-06-05T05:00:00"/>
    <n v="1433480400"/>
    <x v="5"/>
    <s v="Jun"/>
    <s v="2015"/>
    <d v="2015-06-06T05:00:00"/>
    <n v="1433566800"/>
    <m/>
    <d v="2015-06-06T05:00:00"/>
    <s v="Jun"/>
    <s v="Jun"/>
    <n v="1"/>
    <x v="5"/>
    <s v="2015"/>
    <b v="0"/>
    <b v="0"/>
    <s v="technology"/>
    <x v="2"/>
    <x v="2"/>
  </r>
  <r>
    <x v="63"/>
    <s v="Baker, Morgan and Brown"/>
    <s v="Assimilated didactic open system"/>
    <x v="53"/>
    <x v="63"/>
    <x v="0"/>
    <n v="0.11851063829787234"/>
    <n v="11.851063829787234"/>
    <n v="111.4"/>
    <n v="5"/>
    <s v="US"/>
    <s v="USD"/>
    <d v="2017-04-28T05:00:00"/>
    <d v="2017-04-28T05:00:00"/>
    <n v="1493355600"/>
    <x v="9"/>
    <s v="Apr"/>
    <s v="2017"/>
    <d v="2017-05-04T05:00:00"/>
    <n v="1493874000"/>
    <m/>
    <d v="2017-05-04T05:00:00"/>
    <s v="May"/>
    <s v="May"/>
    <n v="6"/>
    <x v="8"/>
    <s v="2017"/>
    <b v="0"/>
    <b v="0"/>
    <s v="theater"/>
    <x v="3"/>
    <x v="3"/>
  </r>
  <r>
    <x v="64"/>
    <s v="Mosley-Gilbert"/>
    <s v="Vision-oriented logistical intranet"/>
    <x v="54"/>
    <x v="64"/>
    <x v="0"/>
    <n v="0.97642857142857142"/>
    <n v="97.642857142857139"/>
    <n v="71.94736842105263"/>
    <n v="38"/>
    <s v="US"/>
    <s v="USD"/>
    <d v="2018-07-02T05:00:00"/>
    <d v="2018-07-02T05:00:00"/>
    <n v="1530507600"/>
    <x v="8"/>
    <s v="Jul"/>
    <s v="2018"/>
    <d v="2018-07-17T05:00:00"/>
    <n v="1531803600"/>
    <m/>
    <d v="2018-07-17T05:00:00"/>
    <s v="Jul"/>
    <s v="Jul"/>
    <n v="15"/>
    <x v="16"/>
    <s v="2018"/>
    <b v="0"/>
    <b v="1"/>
    <s v="technology"/>
    <x v="2"/>
    <x v="2"/>
  </r>
  <r>
    <x v="65"/>
    <s v="Berry-Boyer"/>
    <s v="Mandatory incremental projection"/>
    <x v="55"/>
    <x v="65"/>
    <x v="1"/>
    <n v="2.3614754098360655"/>
    <n v="236.14754098360655"/>
    <n v="61.038135593220339"/>
    <n v="236"/>
    <s v="US"/>
    <s v="USD"/>
    <d v="2011-01-27T06:00:00"/>
    <d v="2011-01-27T06:00:00"/>
    <n v="1296108000"/>
    <x v="2"/>
    <s v="Jan"/>
    <s v="2011"/>
    <d v="2011-02-03T06:00:00"/>
    <n v="1296712800"/>
    <m/>
    <d v="2011-02-03T06:00:00"/>
    <s v="Feb"/>
    <s v="Feb"/>
    <n v="7"/>
    <x v="37"/>
    <s v="2011"/>
    <b v="0"/>
    <b v="0"/>
    <s v="theater"/>
    <x v="3"/>
    <x v="3"/>
  </r>
  <r>
    <x v="66"/>
    <s v="Sanders-Allen"/>
    <s v="Grass-roots needs-based encryption"/>
    <x v="49"/>
    <x v="66"/>
    <x v="0"/>
    <n v="0.45068965517241377"/>
    <n v="45.068965517241381"/>
    <n v="108.91666666666667"/>
    <n v="12"/>
    <s v="US"/>
    <s v="USD"/>
    <d v="2015-04-08T05:00:00"/>
    <d v="2015-04-08T05:00:00"/>
    <n v="1428469200"/>
    <x v="9"/>
    <s v="Apr"/>
    <s v="2015"/>
    <d v="2015-04-13T05:00:00"/>
    <n v="1428901200"/>
    <m/>
    <d v="2015-04-13T05:00:00"/>
    <s v="Apr"/>
    <s v="Apr"/>
    <n v="5"/>
    <x v="21"/>
    <s v="2015"/>
    <b v="0"/>
    <b v="1"/>
    <s v="theater"/>
    <x v="3"/>
    <x v="3"/>
  </r>
  <r>
    <x v="67"/>
    <s v="Lopez Inc"/>
    <s v="Team-oriented 6thgeneration middleware"/>
    <x v="56"/>
    <x v="67"/>
    <x v="1"/>
    <n v="1.6238567493112948"/>
    <n v="162.38567493112947"/>
    <n v="29.001722017220171"/>
    <n v="4065"/>
    <s v="GB"/>
    <s v="GBP"/>
    <d v="2010-01-25T06:00:00"/>
    <d v="2010-01-25T06:00:00"/>
    <n v="1264399200"/>
    <x v="2"/>
    <s v="Jan"/>
    <s v="2010"/>
    <d v="2010-01-30T06:00:00"/>
    <n v="1264831200"/>
    <m/>
    <d v="2010-01-30T06:00:00"/>
    <s v="Jan"/>
    <s v="Jan"/>
    <n v="5"/>
    <x v="21"/>
    <s v="2010"/>
    <b v="0"/>
    <b v="1"/>
    <s v="technology"/>
    <x v="2"/>
    <x v="8"/>
  </r>
  <r>
    <x v="68"/>
    <s v="Moreno-Turner"/>
    <s v="Inverse multi-tasking installation"/>
    <x v="57"/>
    <x v="68"/>
    <x v="1"/>
    <n v="2.5452631578947367"/>
    <n v="254.52631578947367"/>
    <n v="58.975609756097562"/>
    <n v="246"/>
    <s v="IT"/>
    <s v="EUR"/>
    <d v="2017-07-27T05:00:00"/>
    <d v="2017-07-27T05:00:00"/>
    <n v="1501131600"/>
    <x v="8"/>
    <s v="Jul"/>
    <s v="2017"/>
    <d v="2017-09-12T05:00:00"/>
    <n v="1505192400"/>
    <m/>
    <d v="2017-09-12T05:00:00"/>
    <s v="Sep"/>
    <s v="Sep"/>
    <n v="47"/>
    <x v="41"/>
    <s v="2017"/>
    <b v="0"/>
    <b v="1"/>
    <s v="theater"/>
    <x v="3"/>
    <x v="3"/>
  </r>
  <r>
    <x v="69"/>
    <s v="Jones-Watson"/>
    <s v="Switchable disintermediate moderator"/>
    <x v="58"/>
    <x v="69"/>
    <x v="3"/>
    <n v="0.24063291139240506"/>
    <n v="24.063291139240505"/>
    <n v="111.82352941176471"/>
    <n v="17"/>
    <s v="US"/>
    <s v="USD"/>
    <d v="2010-12-19T06:00:00"/>
    <d v="2010-12-19T06:00:00"/>
    <n v="1292738400"/>
    <x v="7"/>
    <s v="Dec"/>
    <s v="2010"/>
    <d v="2011-01-22T06:00:00"/>
    <n v="1295676000"/>
    <m/>
    <d v="2011-01-22T06:00:00"/>
    <s v="Jan"/>
    <s v="Jan"/>
    <n v="34"/>
    <x v="15"/>
    <s v="2011"/>
    <b v="0"/>
    <b v="0"/>
    <s v="theater"/>
    <x v="3"/>
    <x v="3"/>
  </r>
  <r>
    <x v="70"/>
    <s v="Barker Inc"/>
    <s v="Re-engineered 24/7 task-force"/>
    <x v="59"/>
    <x v="70"/>
    <x v="1"/>
    <n v="1.2374140625000001"/>
    <n v="123.74140625000001"/>
    <n v="63.995555555555555"/>
    <n v="2475"/>
    <s v="IT"/>
    <s v="EUR"/>
    <d v="2010-11-02T05:00:00"/>
    <d v="2010-11-02T05:00:00"/>
    <n v="1288674000"/>
    <x v="0"/>
    <s v="Nov"/>
    <s v="2010"/>
    <d v="2010-12-21T06:00:00"/>
    <n v="1292911200"/>
    <m/>
    <d v="2010-12-21T06:00:00"/>
    <s v="Dec"/>
    <s v="Dec"/>
    <n v="49.041666666664241"/>
    <x v="6"/>
    <s v="2010"/>
    <b v="0"/>
    <b v="1"/>
    <s v="theater"/>
    <x v="3"/>
    <x v="3"/>
  </r>
  <r>
    <x v="71"/>
    <s v="Tate, Bass and House"/>
    <s v="Organic object-oriented budgetary management"/>
    <x v="46"/>
    <x v="71"/>
    <x v="1"/>
    <n v="1.0806666666666667"/>
    <n v="108.06666666666666"/>
    <n v="85.315789473684205"/>
    <n v="76"/>
    <s v="US"/>
    <s v="USD"/>
    <d v="2019-11-30T06:00:00"/>
    <d v="2019-11-30T06:00:00"/>
    <n v="1575093600"/>
    <x v="0"/>
    <s v="Nov"/>
    <s v="2019"/>
    <d v="2019-12-04T06:00:00"/>
    <n v="1575439200"/>
    <m/>
    <d v="2019-12-04T06:00:00"/>
    <s v="Dec"/>
    <s v="Dec"/>
    <n v="4"/>
    <x v="3"/>
    <s v="2019"/>
    <b v="0"/>
    <b v="0"/>
    <s v="theater"/>
    <x v="3"/>
    <x v="3"/>
  </r>
  <r>
    <x v="72"/>
    <s v="Hampton, Lewis and Ray"/>
    <s v="Seamless coherent parallelism"/>
    <x v="60"/>
    <x v="72"/>
    <x v="1"/>
    <n v="6.7033333333333331"/>
    <n v="670.33333333333326"/>
    <n v="74.481481481481481"/>
    <n v="54"/>
    <s v="US"/>
    <s v="USD"/>
    <d v="2015-07-01T05:00:00"/>
    <d v="2015-07-01T05:00:00"/>
    <n v="1435726800"/>
    <x v="8"/>
    <s v="Jul"/>
    <s v="2015"/>
    <d v="2015-08-06T05:00:00"/>
    <n v="1438837200"/>
    <m/>
    <d v="2015-08-06T05:00:00"/>
    <s v="Aug"/>
    <s v="Aug"/>
    <n v="36"/>
    <x v="42"/>
    <s v="2015"/>
    <b v="0"/>
    <b v="0"/>
    <s v="film &amp; video"/>
    <x v="4"/>
    <x v="10"/>
  </r>
  <r>
    <x v="73"/>
    <s v="Collins-Goodman"/>
    <s v="Cross-platform even-keeled initiative"/>
    <x v="1"/>
    <x v="73"/>
    <x v="1"/>
    <n v="6.609285714285714"/>
    <n v="660.92857142857144"/>
    <n v="105.14772727272727"/>
    <n v="88"/>
    <s v="US"/>
    <s v="USD"/>
    <d v="2016-11-27T06:00:00"/>
    <d v="2016-11-27T06:00:00"/>
    <n v="1480226400"/>
    <x v="0"/>
    <s v="Nov"/>
    <s v="2016"/>
    <d v="2016-11-30T06:00:00"/>
    <n v="1480485600"/>
    <m/>
    <d v="2016-11-30T06:00:00"/>
    <s v="Nov"/>
    <s v="Nov"/>
    <n v="3"/>
    <x v="39"/>
    <s v="2016"/>
    <b v="0"/>
    <b v="0"/>
    <s v="music"/>
    <x v="1"/>
    <x v="17"/>
  </r>
  <r>
    <x v="74"/>
    <s v="Davis-Michael"/>
    <s v="Progressive tertiary framework"/>
    <x v="61"/>
    <x v="74"/>
    <x v="1"/>
    <n v="1.2246153846153847"/>
    <n v="122.46153846153847"/>
    <n v="56.188235294117646"/>
    <n v="85"/>
    <s v="GB"/>
    <s v="GBP"/>
    <d v="2016-03-27T05:00:00"/>
    <d v="2016-03-27T05:00:00"/>
    <n v="1459054800"/>
    <x v="6"/>
    <s v="Mar"/>
    <s v="2016"/>
    <d v="2016-03-28T05:00:00"/>
    <n v="1459141200"/>
    <m/>
    <d v="2016-03-28T05:00:00"/>
    <s v="Mar"/>
    <s v="Mar"/>
    <n v="1"/>
    <x v="5"/>
    <s v="2016"/>
    <b v="0"/>
    <b v="0"/>
    <s v="music"/>
    <x v="1"/>
    <x v="16"/>
  </r>
  <r>
    <x v="75"/>
    <s v="White, Torres and Bishop"/>
    <s v="Multi-layered dynamic protocol"/>
    <x v="62"/>
    <x v="75"/>
    <x v="1"/>
    <n v="1.5057731958762886"/>
    <n v="150.57731958762886"/>
    <n v="85.917647058823533"/>
    <n v="170"/>
    <s v="US"/>
    <s v="USD"/>
    <d v="2018-07-15T05:00:00"/>
    <d v="2018-07-15T05:00:00"/>
    <n v="1531630800"/>
    <x v="8"/>
    <s v="Jul"/>
    <s v="2018"/>
    <d v="2018-07-23T05:00:00"/>
    <n v="1532322000"/>
    <m/>
    <d v="2018-07-23T05:00:00"/>
    <s v="Jul"/>
    <s v="Jul"/>
    <n v="8"/>
    <x v="9"/>
    <s v="2018"/>
    <b v="0"/>
    <b v="0"/>
    <s v="photography"/>
    <x v="7"/>
    <x v="14"/>
  </r>
  <r>
    <x v="76"/>
    <s v="Martin, Conway and Larsen"/>
    <s v="Horizontal next generation function"/>
    <x v="63"/>
    <x v="76"/>
    <x v="0"/>
    <n v="0.78106590724165992"/>
    <n v="78.106590724165997"/>
    <n v="57.00296912114014"/>
    <n v="1684"/>
    <s v="US"/>
    <s v="USD"/>
    <d v="2015-01-23T06:00:00"/>
    <d v="2015-01-23T06:00:00"/>
    <n v="1421992800"/>
    <x v="2"/>
    <s v="Jan"/>
    <s v="2015"/>
    <d v="2015-03-13T05:00:00"/>
    <n v="1426222800"/>
    <m/>
    <d v="2015-03-13T05:00:00"/>
    <s v="Mar"/>
    <s v="Mar"/>
    <n v="48.958333333328483"/>
    <x v="43"/>
    <s v="2015"/>
    <b v="1"/>
    <b v="1"/>
    <s v="theater"/>
    <x v="3"/>
    <x v="3"/>
  </r>
  <r>
    <x v="77"/>
    <s v="Acevedo-Huffman"/>
    <s v="Pre-emptive impactful model"/>
    <x v="40"/>
    <x v="77"/>
    <x v="0"/>
    <n v="0.46947368421052632"/>
    <n v="46.94736842105263"/>
    <n v="79.642857142857139"/>
    <n v="56"/>
    <s v="US"/>
    <s v="USD"/>
    <d v="2010-09-27T05:00:00"/>
    <d v="2010-09-27T05:00:00"/>
    <n v="1285563600"/>
    <x v="3"/>
    <s v="Sep"/>
    <s v="2010"/>
    <d v="2010-10-11T05:00:00"/>
    <n v="1286773200"/>
    <m/>
    <d v="2010-10-11T05:00:00"/>
    <s v="Oct"/>
    <s v="Oct"/>
    <n v="14"/>
    <x v="44"/>
    <s v="2010"/>
    <b v="0"/>
    <b v="1"/>
    <s v="film &amp; video"/>
    <x v="4"/>
    <x v="10"/>
  </r>
  <r>
    <x v="78"/>
    <s v="Montgomery, Larson and Spencer"/>
    <s v="User-centric bifurcated knowledge user"/>
    <x v="6"/>
    <x v="78"/>
    <x v="1"/>
    <n v="3.008"/>
    <n v="300.8"/>
    <n v="41.018181818181816"/>
    <n v="330"/>
    <s v="US"/>
    <s v="USD"/>
    <d v="2018-04-16T05:00:00"/>
    <d v="2018-04-16T05:00:00"/>
    <n v="1523854800"/>
    <x v="9"/>
    <s v="Apr"/>
    <s v="2018"/>
    <d v="2018-04-17T05:00:00"/>
    <n v="1523941200"/>
    <m/>
    <d v="2018-04-17T05:00:00"/>
    <s v="Apr"/>
    <s v="Apr"/>
    <n v="1"/>
    <x v="5"/>
    <s v="2018"/>
    <b v="0"/>
    <b v="0"/>
    <s v="publishing"/>
    <x v="5"/>
    <x v="18"/>
  </r>
  <r>
    <x v="79"/>
    <s v="Soto LLC"/>
    <s v="Triple-buffered reciprocal project"/>
    <x v="64"/>
    <x v="79"/>
    <x v="0"/>
    <n v="0.6959861591695502"/>
    <n v="69.598615916955026"/>
    <n v="48.004773269689736"/>
    <n v="838"/>
    <s v="US"/>
    <s v="USD"/>
    <d v="2018-06-16T05:00:00"/>
    <d v="2018-06-16T05:00:00"/>
    <n v="1529125200"/>
    <x v="5"/>
    <s v="Jun"/>
    <s v="2018"/>
    <d v="2018-06-21T05:00:00"/>
    <n v="1529557200"/>
    <m/>
    <d v="2018-06-21T05:00:00"/>
    <s v="Jun"/>
    <s v="Jun"/>
    <n v="5"/>
    <x v="21"/>
    <s v="2018"/>
    <b v="0"/>
    <b v="0"/>
    <s v="theater"/>
    <x v="3"/>
    <x v="3"/>
  </r>
  <r>
    <x v="80"/>
    <s v="Sutton, Barrett and Tucker"/>
    <s v="Cross-platform needs-based approach"/>
    <x v="65"/>
    <x v="80"/>
    <x v="1"/>
    <n v="6.374545454545455"/>
    <n v="637.4545454545455"/>
    <n v="55.212598425196852"/>
    <n v="127"/>
    <s v="US"/>
    <s v="USD"/>
    <d v="2017-08-29T05:00:00"/>
    <d v="2017-08-29T05:00:00"/>
    <n v="1503982800"/>
    <x v="1"/>
    <s v="Aug"/>
    <s v="2017"/>
    <d v="2017-09-28T05:00:00"/>
    <n v="1506574800"/>
    <m/>
    <d v="2017-09-28T05:00:00"/>
    <s v="Sep"/>
    <s v="Sep"/>
    <n v="30"/>
    <x v="33"/>
    <s v="2017"/>
    <b v="0"/>
    <b v="0"/>
    <s v="games"/>
    <x v="6"/>
    <x v="11"/>
  </r>
  <r>
    <x v="81"/>
    <s v="Gomez, Bailey and Flores"/>
    <s v="User-friendly static contingency"/>
    <x v="66"/>
    <x v="81"/>
    <x v="1"/>
    <n v="2.253392857142857"/>
    <n v="225.33928571428569"/>
    <n v="92.109489051094897"/>
    <n v="411"/>
    <s v="US"/>
    <s v="USD"/>
    <d v="2017-11-23T06:00:00"/>
    <d v="2017-11-23T06:00:00"/>
    <n v="1511416800"/>
    <x v="0"/>
    <s v="Nov"/>
    <s v="2017"/>
    <d v="2017-12-18T06:00:00"/>
    <n v="1513576800"/>
    <m/>
    <d v="2017-12-18T06:00:00"/>
    <s v="Dec"/>
    <s v="Dec"/>
    <n v="25"/>
    <x v="45"/>
    <s v="2017"/>
    <b v="0"/>
    <b v="0"/>
    <s v="music"/>
    <x v="1"/>
    <x v="1"/>
  </r>
  <r>
    <x v="82"/>
    <s v="Porter-George"/>
    <s v="Reactive content-based framework"/>
    <x v="67"/>
    <x v="82"/>
    <x v="1"/>
    <n v="14.973000000000001"/>
    <n v="1497.3000000000002"/>
    <n v="83.183333333333337"/>
    <n v="180"/>
    <s v="GB"/>
    <s v="GBP"/>
    <d v="2019-01-17T06:00:00"/>
    <d v="2019-01-17T06:00:00"/>
    <n v="1547704800"/>
    <x v="2"/>
    <s v="Jan"/>
    <s v="2019"/>
    <d v="2019-01-24T06:00:00"/>
    <n v="1548309600"/>
    <m/>
    <d v="2019-01-24T06:00:00"/>
    <s v="Jan"/>
    <s v="Jan"/>
    <n v="7"/>
    <x v="37"/>
    <s v="2019"/>
    <b v="0"/>
    <b v="1"/>
    <s v="games"/>
    <x v="6"/>
    <x v="11"/>
  </r>
  <r>
    <x v="83"/>
    <s v="Fitzgerald PLC"/>
    <s v="Realigned user-facing concept"/>
    <x v="68"/>
    <x v="83"/>
    <x v="0"/>
    <n v="0.37590225563909774"/>
    <n v="37.590225563909776"/>
    <n v="39.996000000000002"/>
    <n v="1000"/>
    <s v="US"/>
    <s v="USD"/>
    <d v="2016-07-28T05:00:00"/>
    <d v="2016-07-28T05:00:00"/>
    <n v="1469682000"/>
    <x v="8"/>
    <s v="Jul"/>
    <s v="2016"/>
    <d v="2016-08-19T05:00:00"/>
    <n v="1471582800"/>
    <m/>
    <d v="2016-08-19T05:00:00"/>
    <s v="Aug"/>
    <s v="Aug"/>
    <n v="22"/>
    <x v="12"/>
    <s v="2016"/>
    <b v="0"/>
    <b v="0"/>
    <s v="music"/>
    <x v="1"/>
    <x v="5"/>
  </r>
  <r>
    <x v="84"/>
    <s v="Cisneros-Burton"/>
    <s v="Public-key zero tolerance orchestration"/>
    <x v="69"/>
    <x v="84"/>
    <x v="1"/>
    <n v="1.3236942675159236"/>
    <n v="132.36942675159236"/>
    <n v="111.1336898395722"/>
    <n v="374"/>
    <s v="US"/>
    <s v="USD"/>
    <d v="2012-07-28T05:00:00"/>
    <d v="2012-07-28T05:00:00"/>
    <n v="1343451600"/>
    <x v="8"/>
    <s v="Jul"/>
    <s v="2012"/>
    <d v="2012-08-07T05:00:00"/>
    <n v="1344315600"/>
    <m/>
    <d v="2012-08-07T05:00:00"/>
    <s v="Aug"/>
    <s v="Aug"/>
    <n v="10"/>
    <x v="46"/>
    <s v="2012"/>
    <b v="0"/>
    <b v="0"/>
    <s v="technology"/>
    <x v="2"/>
    <x v="8"/>
  </r>
  <r>
    <x v="85"/>
    <s v="Hill, Lawson and Wilkinson"/>
    <s v="Multi-tiered eco-centric architecture"/>
    <x v="70"/>
    <x v="85"/>
    <x v="1"/>
    <n v="1.3122448979591836"/>
    <n v="131.22448979591837"/>
    <n v="90.563380281690144"/>
    <n v="71"/>
    <s v="AU"/>
    <s v="AUD"/>
    <d v="2011-09-11T05:00:00"/>
    <d v="2011-09-11T05:00:00"/>
    <n v="1315717200"/>
    <x v="3"/>
    <s v="Sep"/>
    <s v="2011"/>
    <d v="2011-09-19T05:00:00"/>
    <n v="1316408400"/>
    <m/>
    <d v="2011-09-19T05:00:00"/>
    <s v="Sep"/>
    <s v="Sep"/>
    <n v="8"/>
    <x v="9"/>
    <s v="2011"/>
    <b v="0"/>
    <b v="0"/>
    <s v="music"/>
    <x v="1"/>
    <x v="7"/>
  </r>
  <r>
    <x v="86"/>
    <s v="Davis-Smith"/>
    <s v="Organic motivating firmware"/>
    <x v="71"/>
    <x v="86"/>
    <x v="1"/>
    <n v="1.6763513513513513"/>
    <n v="167.63513513513513"/>
    <n v="61.108374384236456"/>
    <n v="203"/>
    <s v="US"/>
    <s v="USD"/>
    <d v="2015-05-04T05:00:00"/>
    <d v="2015-05-04T05:00:00"/>
    <n v="1430715600"/>
    <x v="11"/>
    <s v="May"/>
    <s v="2015"/>
    <d v="2015-05-17T05:00:00"/>
    <n v="1431838800"/>
    <m/>
    <d v="2015-05-17T05:00:00"/>
    <s v="May"/>
    <s v="May"/>
    <n v="13"/>
    <x v="38"/>
    <s v="2015"/>
    <b v="1"/>
    <b v="0"/>
    <s v="theater"/>
    <x v="3"/>
    <x v="3"/>
  </r>
  <r>
    <x v="87"/>
    <s v="Farrell and Sons"/>
    <s v="Synergized 4thgeneration conglomeration"/>
    <x v="72"/>
    <x v="87"/>
    <x v="0"/>
    <n v="0.6198488664987406"/>
    <n v="61.984886649874063"/>
    <n v="83.022941970310384"/>
    <n v="1482"/>
    <s v="AU"/>
    <s v="AUD"/>
    <d v="2011-03-08T06:00:00"/>
    <d v="2011-03-08T06:00:00"/>
    <n v="1299564000"/>
    <x v="6"/>
    <s v="Mar"/>
    <s v="2011"/>
    <d v="2011-03-19T05:00:00"/>
    <n v="1300510800"/>
    <m/>
    <d v="2011-03-19T05:00:00"/>
    <s v="Mar"/>
    <s v="Mar"/>
    <n v="10.958333333335759"/>
    <x v="47"/>
    <s v="2011"/>
    <b v="0"/>
    <b v="1"/>
    <s v="music"/>
    <x v="1"/>
    <x v="1"/>
  </r>
  <r>
    <x v="88"/>
    <s v="Clark Group"/>
    <s v="Grass-roots fault-tolerant policy"/>
    <x v="73"/>
    <x v="88"/>
    <x v="1"/>
    <n v="2.6074999999999999"/>
    <n v="260.75"/>
    <n v="110.76106194690266"/>
    <n v="113"/>
    <s v="US"/>
    <s v="USD"/>
    <d v="2015-04-16T05:00:00"/>
    <d v="2015-04-16T05:00:00"/>
    <n v="1429160400"/>
    <x v="9"/>
    <s v="Apr"/>
    <s v="2015"/>
    <d v="2015-05-08T05:00:00"/>
    <n v="1431061200"/>
    <m/>
    <d v="2015-05-08T05:00:00"/>
    <s v="May"/>
    <s v="May"/>
    <n v="22"/>
    <x v="12"/>
    <s v="2015"/>
    <b v="0"/>
    <b v="0"/>
    <s v="publishing"/>
    <x v="5"/>
    <x v="18"/>
  </r>
  <r>
    <x v="89"/>
    <s v="White, Singleton and Zimmerman"/>
    <s v="Monitored scalable knowledgebase"/>
    <x v="74"/>
    <x v="89"/>
    <x v="1"/>
    <n v="2.5258823529411765"/>
    <n v="252.58823529411765"/>
    <n v="89.458333333333329"/>
    <n v="96"/>
    <s v="US"/>
    <s v="USD"/>
    <d v="2010-04-15T05:00:00"/>
    <d v="2010-04-15T05:00:00"/>
    <n v="1271307600"/>
    <x v="9"/>
    <s v="Apr"/>
    <s v="2010"/>
    <d v="2010-04-17T05:00:00"/>
    <n v="1271480400"/>
    <m/>
    <d v="2010-04-17T05:00:00"/>
    <s v="Apr"/>
    <s v="Apr"/>
    <n v="2"/>
    <x v="1"/>
    <s v="2010"/>
    <b v="0"/>
    <b v="0"/>
    <s v="theater"/>
    <x v="3"/>
    <x v="3"/>
  </r>
  <r>
    <x v="90"/>
    <s v="Kramer Group"/>
    <s v="Synergistic explicit parallelism"/>
    <x v="75"/>
    <x v="58"/>
    <x v="0"/>
    <n v="0.7861538461538462"/>
    <n v="78.615384615384613"/>
    <n v="57.849056603773583"/>
    <n v="106"/>
    <s v="US"/>
    <s v="USD"/>
    <d v="2016-02-25T06:00:00"/>
    <d v="2016-02-25T06:00:00"/>
    <n v="1456380000"/>
    <x v="10"/>
    <s v="Feb"/>
    <s v="2016"/>
    <d v="2016-02-25T06:00:00"/>
    <n v="1456380000"/>
    <m/>
    <d v="2016-02-25T06:00:00"/>
    <s v="Feb"/>
    <s v="Feb"/>
    <n v="0"/>
    <x v="14"/>
    <s v="2016"/>
    <b v="0"/>
    <b v="1"/>
    <s v="theater"/>
    <x v="3"/>
    <x v="3"/>
  </r>
  <r>
    <x v="91"/>
    <s v="Frazier, Patrick and Smith"/>
    <s v="Enhanced systemic analyzer"/>
    <x v="76"/>
    <x v="90"/>
    <x v="0"/>
    <n v="0.48404406999351912"/>
    <n v="48.404406999351913"/>
    <n v="109.99705449189985"/>
    <n v="679"/>
    <s v="IT"/>
    <s v="EUR"/>
    <d v="2016-08-06T05:00:00"/>
    <d v="2016-08-06T05:00:00"/>
    <n v="1470459600"/>
    <x v="1"/>
    <s v="Aug"/>
    <s v="2016"/>
    <d v="2016-09-03T05:00:00"/>
    <n v="1472878800"/>
    <m/>
    <d v="2016-09-03T05:00:00"/>
    <s v="Sep"/>
    <s v="Sep"/>
    <n v="28"/>
    <x v="22"/>
    <s v="2016"/>
    <b v="0"/>
    <b v="0"/>
    <s v="publishing"/>
    <x v="5"/>
    <x v="18"/>
  </r>
  <r>
    <x v="92"/>
    <s v="Santos, Bell and Lloyd"/>
    <s v="Object-based analyzing knowledge user"/>
    <x v="77"/>
    <x v="91"/>
    <x v="1"/>
    <n v="2.5887500000000001"/>
    <n v="258.875"/>
    <n v="103.96586345381526"/>
    <n v="498"/>
    <s v="CH"/>
    <s v="CHF"/>
    <d v="2010-06-23T05:00:00"/>
    <d v="2010-06-23T05:00:00"/>
    <n v="1277269200"/>
    <x v="5"/>
    <s v="Jun"/>
    <s v="2010"/>
    <d v="2010-06-24T05:00:00"/>
    <n v="1277355600"/>
    <m/>
    <d v="2010-06-24T05:00:00"/>
    <s v="Jun"/>
    <s v="Jun"/>
    <n v="1"/>
    <x v="5"/>
    <s v="2010"/>
    <b v="0"/>
    <b v="1"/>
    <s v="games"/>
    <x v="6"/>
    <x v="11"/>
  </r>
  <r>
    <x v="93"/>
    <s v="Hall and Sons"/>
    <s v="Pre-emptive radical architecture"/>
    <x v="78"/>
    <x v="92"/>
    <x v="3"/>
    <n v="0.60548713235294116"/>
    <n v="60.548713235294116"/>
    <n v="107.99508196721311"/>
    <n v="610"/>
    <s v="US"/>
    <s v="USD"/>
    <d v="2012-10-20T05:00:00"/>
    <d v="2012-10-20T05:00:00"/>
    <n v="1350709200"/>
    <x v="4"/>
    <s v="Oct"/>
    <s v="2012"/>
    <d v="2012-10-24T05:00:00"/>
    <n v="1351054800"/>
    <m/>
    <d v="2012-10-24T05:00:00"/>
    <s v="Oct"/>
    <s v="Oct"/>
    <n v="4"/>
    <x v="3"/>
    <s v="2012"/>
    <b v="0"/>
    <b v="1"/>
    <s v="theater"/>
    <x v="3"/>
    <x v="3"/>
  </r>
  <r>
    <x v="94"/>
    <s v="Hanson Inc"/>
    <s v="Grass-roots web-enabled contingency"/>
    <x v="49"/>
    <x v="93"/>
    <x v="1"/>
    <n v="3.036896551724138"/>
    <n v="303.68965517241378"/>
    <n v="48.927777777777777"/>
    <n v="180"/>
    <s v="GB"/>
    <s v="GBP"/>
    <d v="2019-04-07T05:00:00"/>
    <d v="2019-04-07T05:00:00"/>
    <n v="1554613200"/>
    <x v="9"/>
    <s v="Apr"/>
    <s v="2019"/>
    <d v="2019-04-18T05:00:00"/>
    <n v="1555563600"/>
    <m/>
    <d v="2019-04-18T05:00:00"/>
    <s v="Apr"/>
    <s v="Apr"/>
    <n v="11"/>
    <x v="4"/>
    <s v="2019"/>
    <b v="0"/>
    <b v="0"/>
    <s v="technology"/>
    <x v="2"/>
    <x v="2"/>
  </r>
  <r>
    <x v="95"/>
    <s v="Sanchez LLC"/>
    <s v="Stand-alone system-worthy standardization"/>
    <x v="79"/>
    <x v="94"/>
    <x v="1"/>
    <n v="1.1299999999999999"/>
    <n v="112.99999999999999"/>
    <n v="37.666666666666664"/>
    <n v="27"/>
    <s v="US"/>
    <s v="USD"/>
    <d v="2019-10-14T05:00:00"/>
    <d v="2019-10-14T05:00:00"/>
    <n v="1571029200"/>
    <x v="4"/>
    <s v="Oct"/>
    <s v="2019"/>
    <d v="2019-10-21T05:00:00"/>
    <n v="1571634000"/>
    <m/>
    <d v="2019-10-21T05:00:00"/>
    <s v="Oct"/>
    <s v="Oct"/>
    <n v="7"/>
    <x v="37"/>
    <s v="2019"/>
    <b v="0"/>
    <b v="0"/>
    <s v="film &amp; video"/>
    <x v="4"/>
    <x v="4"/>
  </r>
  <r>
    <x v="96"/>
    <s v="Howard Ltd"/>
    <s v="Down-sized systematic policy"/>
    <x v="80"/>
    <x v="95"/>
    <x v="1"/>
    <n v="2.1737876614060259"/>
    <n v="217.37876614060258"/>
    <n v="64.999141999141997"/>
    <n v="2331"/>
    <s v="US"/>
    <s v="USD"/>
    <d v="2011-03-10T06:00:00"/>
    <d v="2011-03-10T06:00:00"/>
    <n v="1299736800"/>
    <x v="6"/>
    <s v="Mar"/>
    <s v="2011"/>
    <d v="2011-03-23T05:00:00"/>
    <n v="1300856400"/>
    <m/>
    <d v="2011-03-23T05:00:00"/>
    <s v="Mar"/>
    <s v="Mar"/>
    <n v="12.958333333335759"/>
    <x v="48"/>
    <s v="2011"/>
    <b v="0"/>
    <b v="0"/>
    <s v="theater"/>
    <x v="3"/>
    <x v="3"/>
  </r>
  <r>
    <x v="97"/>
    <s v="Stewart LLC"/>
    <s v="Cloned bi-directional architecture"/>
    <x v="81"/>
    <x v="96"/>
    <x v="1"/>
    <n v="9.2669230769230762"/>
    <n v="926.69230769230762"/>
    <n v="106.61061946902655"/>
    <n v="113"/>
    <s v="US"/>
    <s v="USD"/>
    <d v="2015-06-25T05:00:00"/>
    <d v="2015-06-25T05:00:00"/>
    <n v="1435208400"/>
    <x v="5"/>
    <s v="Jun"/>
    <s v="2015"/>
    <d v="2015-08-18T05:00:00"/>
    <n v="1439874000"/>
    <m/>
    <d v="2015-08-18T05:00:00"/>
    <s v="Aug"/>
    <s v="Aug"/>
    <n v="54"/>
    <x v="49"/>
    <s v="2015"/>
    <b v="0"/>
    <b v="0"/>
    <s v="food"/>
    <x v="0"/>
    <x v="0"/>
  </r>
  <r>
    <x v="98"/>
    <s v="Arias, Allen and Miller"/>
    <s v="Seamless transitional portal"/>
    <x v="82"/>
    <x v="97"/>
    <x v="0"/>
    <n v="0.33692229038854804"/>
    <n v="33.692229038854805"/>
    <n v="27.009016393442622"/>
    <n v="1220"/>
    <s v="AU"/>
    <s v="AUD"/>
    <d v="2015-07-27T05:00:00"/>
    <d v="2015-07-27T05:00:00"/>
    <n v="1437973200"/>
    <x v="8"/>
    <s v="Jul"/>
    <s v="2015"/>
    <d v="2015-07-31T05:00:00"/>
    <n v="1438318800"/>
    <m/>
    <d v="2015-07-31T05:00:00"/>
    <s v="Jul"/>
    <s v="Jul"/>
    <n v="4"/>
    <x v="3"/>
    <s v="2015"/>
    <b v="0"/>
    <b v="0"/>
    <s v="games"/>
    <x v="6"/>
    <x v="11"/>
  </r>
  <r>
    <x v="99"/>
    <s v="Baker-Morris"/>
    <s v="Fully-configurable motivating approach"/>
    <x v="4"/>
    <x v="98"/>
    <x v="1"/>
    <n v="1.9672368421052631"/>
    <n v="196.7236842105263"/>
    <n v="91.16463414634147"/>
    <n v="164"/>
    <s v="US"/>
    <s v="USD"/>
    <d v="2014-11-25T06:00:00"/>
    <d v="2014-11-25T06:00:00"/>
    <n v="1416895200"/>
    <x v="0"/>
    <s v="Nov"/>
    <s v="2014"/>
    <d v="2014-12-24T06:00:00"/>
    <n v="1419400800"/>
    <m/>
    <d v="2014-12-24T06:00:00"/>
    <s v="Dec"/>
    <s v="Dec"/>
    <n v="29"/>
    <x v="50"/>
    <s v="2014"/>
    <b v="0"/>
    <b v="0"/>
    <s v="theater"/>
    <x v="3"/>
    <x v="3"/>
  </r>
  <r>
    <x v="100"/>
    <s v="Tucker, Fox and Green"/>
    <s v="Upgradable fault-tolerant approach"/>
    <x v="0"/>
    <x v="99"/>
    <x v="0"/>
    <n v="0.01"/>
    <n v="1"/>
    <n v="1"/>
    <n v="1"/>
    <s v="US"/>
    <s v="USD"/>
    <d v="2011-10-19T05:00:00"/>
    <d v="2011-10-19T05:00:00"/>
    <n v="1319000400"/>
    <x v="4"/>
    <s v="Oct"/>
    <s v="2011"/>
    <d v="2011-11-06T05:00:00"/>
    <n v="1320555600"/>
    <m/>
    <d v="2011-11-06T05:00:00"/>
    <s v="Nov"/>
    <s v="Nov"/>
    <n v="18"/>
    <x v="51"/>
    <s v="2011"/>
    <b v="0"/>
    <b v="0"/>
    <s v="theater"/>
    <x v="3"/>
    <x v="3"/>
  </r>
  <r>
    <x v="101"/>
    <s v="Douglas LLC"/>
    <s v="Reduced heuristic moratorium"/>
    <x v="79"/>
    <x v="100"/>
    <x v="1"/>
    <n v="10.214444444444444"/>
    <n v="1021.4444444444445"/>
    <n v="56.054878048780488"/>
    <n v="164"/>
    <s v="US"/>
    <s v="USD"/>
    <d v="2015-02-21T06:00:00"/>
    <d v="2015-02-21T06:00:00"/>
    <n v="1424498400"/>
    <x v="10"/>
    <s v="Feb"/>
    <s v="2015"/>
    <d v="2015-02-28T06:00:00"/>
    <n v="1425103200"/>
    <m/>
    <d v="2015-02-28T06:00:00"/>
    <s v="Feb"/>
    <s v="Feb"/>
    <n v="7"/>
    <x v="37"/>
    <s v="2015"/>
    <b v="0"/>
    <b v="1"/>
    <s v="music"/>
    <x v="1"/>
    <x v="5"/>
  </r>
  <r>
    <x v="102"/>
    <s v="Garcia Inc"/>
    <s v="Front-line web-enabled model"/>
    <x v="41"/>
    <x v="101"/>
    <x v="1"/>
    <n v="2.8167567567567566"/>
    <n v="281.67567567567568"/>
    <n v="31.017857142857142"/>
    <n v="336"/>
    <s v="US"/>
    <s v="USD"/>
    <d v="2018-05-14T05:00:00"/>
    <d v="2018-05-14T05:00:00"/>
    <n v="1526274000"/>
    <x v="11"/>
    <s v="May"/>
    <s v="2018"/>
    <d v="2018-05-21T05:00:00"/>
    <n v="1526878800"/>
    <m/>
    <d v="2018-05-21T05:00:00"/>
    <s v="May"/>
    <s v="May"/>
    <n v="7"/>
    <x v="37"/>
    <s v="2018"/>
    <b v="0"/>
    <b v="1"/>
    <s v="technology"/>
    <x v="2"/>
    <x v="8"/>
  </r>
  <r>
    <x v="103"/>
    <s v="Frye, Hunt and Powell"/>
    <s v="Polarized incremental emulation"/>
    <x v="83"/>
    <x v="102"/>
    <x v="0"/>
    <n v="0.24610000000000001"/>
    <n v="24.610000000000003"/>
    <n v="66.513513513513516"/>
    <n v="37"/>
    <s v="IT"/>
    <s v="EUR"/>
    <d v="2010-10-24T05:00:00"/>
    <d v="2010-10-24T05:00:00"/>
    <n v="1287896400"/>
    <x v="4"/>
    <s v="Oct"/>
    <s v="2010"/>
    <d v="2010-11-02T05:00:00"/>
    <n v="1288674000"/>
    <m/>
    <d v="2010-11-02T05:00:00"/>
    <s v="Nov"/>
    <s v="Nov"/>
    <n v="9"/>
    <x v="30"/>
    <s v="2010"/>
    <b v="0"/>
    <b v="0"/>
    <s v="music"/>
    <x v="1"/>
    <x v="5"/>
  </r>
  <r>
    <x v="104"/>
    <s v="Smith, Wells and Nguyen"/>
    <s v="Self-enabling grid-enabled initiative"/>
    <x v="84"/>
    <x v="103"/>
    <x v="1"/>
    <n v="1.4314010067114094"/>
    <n v="143.14010067114094"/>
    <n v="89.005216484089729"/>
    <n v="1917"/>
    <s v="US"/>
    <s v="USD"/>
    <d v="2017-05-23T05:00:00"/>
    <d v="2017-05-23T05:00:00"/>
    <n v="1495515600"/>
    <x v="11"/>
    <s v="May"/>
    <s v="2017"/>
    <d v="2017-05-24T05:00:00"/>
    <n v="1495602000"/>
    <m/>
    <d v="2017-05-24T05:00:00"/>
    <s v="May"/>
    <s v="May"/>
    <n v="1"/>
    <x v="5"/>
    <s v="2017"/>
    <b v="0"/>
    <b v="0"/>
    <s v="music"/>
    <x v="1"/>
    <x v="7"/>
  </r>
  <r>
    <x v="105"/>
    <s v="Charles-Johnson"/>
    <s v="Total fresh-thinking system engine"/>
    <x v="85"/>
    <x v="104"/>
    <x v="1"/>
    <n v="1.4454411764705883"/>
    <n v="144.54411764705884"/>
    <n v="103.46315789473684"/>
    <n v="95"/>
    <s v="US"/>
    <s v="USD"/>
    <d v="2013-04-02T05:00:00"/>
    <d v="2013-04-02T05:00:00"/>
    <n v="1364878800"/>
    <x v="9"/>
    <s v="Apr"/>
    <s v="2013"/>
    <d v="2013-04-20T05:00:00"/>
    <n v="1366434000"/>
    <m/>
    <d v="2013-04-20T05:00:00"/>
    <s v="Apr"/>
    <s v="Apr"/>
    <n v="18"/>
    <x v="51"/>
    <s v="2013"/>
    <b v="0"/>
    <b v="0"/>
    <s v="technology"/>
    <x v="2"/>
    <x v="2"/>
  </r>
  <r>
    <x v="106"/>
    <s v="Brandt, Carter and Wood"/>
    <s v="Ameliorated clear-thinking circuit"/>
    <x v="61"/>
    <x v="105"/>
    <x v="1"/>
    <n v="3.5912820512820511"/>
    <n v="359.12820512820514"/>
    <n v="95.278911564625844"/>
    <n v="147"/>
    <s v="US"/>
    <s v="USD"/>
    <d v="2019-09-08T05:00:00"/>
    <d v="2019-09-08T05:00:00"/>
    <n v="1567918800"/>
    <x v="3"/>
    <s v="Sep"/>
    <s v="2019"/>
    <d v="2019-09-13T05:00:00"/>
    <n v="1568350800"/>
    <m/>
    <d v="2019-09-13T05:00:00"/>
    <s v="Sep"/>
    <s v="Sep"/>
    <n v="5"/>
    <x v="21"/>
    <s v="2019"/>
    <b v="0"/>
    <b v="0"/>
    <s v="theater"/>
    <x v="3"/>
    <x v="3"/>
  </r>
  <r>
    <x v="107"/>
    <s v="Tucker, Schmidt and Reid"/>
    <s v="Multi-layered encompassing installation"/>
    <x v="26"/>
    <x v="106"/>
    <x v="1"/>
    <n v="1.8648571428571428"/>
    <n v="186.48571428571427"/>
    <n v="75.895348837209298"/>
    <n v="86"/>
    <s v="US"/>
    <s v="USD"/>
    <d v="2018-04-23T05:00:00"/>
    <d v="2018-04-23T05:00:00"/>
    <n v="1524459600"/>
    <x v="9"/>
    <s v="Apr"/>
    <s v="2018"/>
    <d v="2018-05-10T05:00:00"/>
    <n v="1525928400"/>
    <m/>
    <d v="2018-05-10T05:00:00"/>
    <s v="May"/>
    <s v="May"/>
    <n v="17"/>
    <x v="0"/>
    <s v="2018"/>
    <b v="0"/>
    <b v="1"/>
    <s v="theater"/>
    <x v="3"/>
    <x v="3"/>
  </r>
  <r>
    <x v="108"/>
    <s v="Decker Inc"/>
    <s v="Universal encompassing implementation"/>
    <x v="42"/>
    <x v="107"/>
    <x v="1"/>
    <n v="5.9526666666666666"/>
    <n v="595.26666666666665"/>
    <n v="107.57831325301204"/>
    <n v="83"/>
    <s v="US"/>
    <s v="USD"/>
    <d v="2012-04-06T05:00:00"/>
    <d v="2012-04-06T05:00:00"/>
    <n v="1333688400"/>
    <x v="9"/>
    <s v="Apr"/>
    <s v="2012"/>
    <d v="2012-05-13T05:00:00"/>
    <n v="1336885200"/>
    <m/>
    <d v="2012-05-13T05:00:00"/>
    <s v="May"/>
    <s v="May"/>
    <n v="37"/>
    <x v="52"/>
    <s v="2012"/>
    <b v="0"/>
    <b v="0"/>
    <s v="film &amp; video"/>
    <x v="4"/>
    <x v="4"/>
  </r>
  <r>
    <x v="109"/>
    <s v="Romero and Sons"/>
    <s v="Object-based client-server application"/>
    <x v="5"/>
    <x v="108"/>
    <x v="0"/>
    <n v="0.5921153846153846"/>
    <n v="59.21153846153846"/>
    <n v="51.31666666666667"/>
    <n v="60"/>
    <s v="US"/>
    <s v="USD"/>
    <d v="2014-01-12T06:00:00"/>
    <d v="2014-01-12T06:00:00"/>
    <n v="1389506400"/>
    <x v="2"/>
    <s v="Jan"/>
    <s v="2014"/>
    <d v="2014-01-14T06:00:00"/>
    <n v="1389679200"/>
    <m/>
    <d v="2014-01-14T06:00:00"/>
    <s v="Jan"/>
    <s v="Jan"/>
    <n v="2"/>
    <x v="1"/>
    <s v="2014"/>
    <b v="0"/>
    <b v="0"/>
    <s v="film &amp; video"/>
    <x v="4"/>
    <x v="19"/>
  </r>
  <r>
    <x v="110"/>
    <s v="Castillo-Carey"/>
    <s v="Cross-platform solution-oriented process improvement"/>
    <x v="86"/>
    <x v="109"/>
    <x v="0"/>
    <n v="0.14962780898876404"/>
    <n v="14.962780898876405"/>
    <n v="71.983108108108112"/>
    <n v="296"/>
    <s v="US"/>
    <s v="USD"/>
    <d v="2018-09-11T05:00:00"/>
    <d v="2018-09-11T05:00:00"/>
    <n v="1536642000"/>
    <x v="3"/>
    <s v="Sep"/>
    <s v="2018"/>
    <d v="2018-09-30T05:00:00"/>
    <n v="1538283600"/>
    <m/>
    <d v="2018-09-30T05:00:00"/>
    <s v="Sep"/>
    <s v="Sep"/>
    <n v="19"/>
    <x v="28"/>
    <s v="2018"/>
    <b v="0"/>
    <b v="0"/>
    <s v="food"/>
    <x v="0"/>
    <x v="0"/>
  </r>
  <r>
    <x v="111"/>
    <s v="Hart-Briggs"/>
    <s v="Re-engineered user-facing approach"/>
    <x v="87"/>
    <x v="110"/>
    <x v="1"/>
    <n v="1.1995602605863191"/>
    <n v="119.95602605863192"/>
    <n v="108.95414201183432"/>
    <n v="676"/>
    <s v="US"/>
    <s v="USD"/>
    <d v="2012-09-22T05:00:00"/>
    <d v="2012-09-22T05:00:00"/>
    <n v="1348290000"/>
    <x v="3"/>
    <s v="Sep"/>
    <s v="2012"/>
    <d v="2012-09-28T05:00:00"/>
    <n v="1348808400"/>
    <m/>
    <d v="2012-09-28T05:00:00"/>
    <s v="Sep"/>
    <s v="Sep"/>
    <n v="6"/>
    <x v="8"/>
    <s v="2012"/>
    <b v="0"/>
    <b v="0"/>
    <s v="publishing"/>
    <x v="5"/>
    <x v="15"/>
  </r>
  <r>
    <x v="112"/>
    <s v="Jones-Meyer"/>
    <s v="Re-engineered client-driven hub"/>
    <x v="53"/>
    <x v="111"/>
    <x v="1"/>
    <n v="2.6882978723404256"/>
    <n v="268.82978723404256"/>
    <n v="35"/>
    <n v="361"/>
    <s v="AU"/>
    <s v="AUD"/>
    <d v="2014-08-24T05:00:00"/>
    <d v="2014-08-24T05:00:00"/>
    <n v="1408856400"/>
    <x v="1"/>
    <s v="Aug"/>
    <s v="2014"/>
    <d v="2014-09-08T05:00:00"/>
    <n v="1410152400"/>
    <m/>
    <d v="2014-09-08T05:00:00"/>
    <s v="Sep"/>
    <s v="Sep"/>
    <n v="15"/>
    <x v="16"/>
    <s v="2014"/>
    <b v="0"/>
    <b v="0"/>
    <s v="technology"/>
    <x v="2"/>
    <x v="2"/>
  </r>
  <r>
    <x v="113"/>
    <s v="Wright, Hartman and Yu"/>
    <s v="User-friendly tertiary array"/>
    <x v="88"/>
    <x v="112"/>
    <x v="1"/>
    <n v="3.7687878787878786"/>
    <n v="376.87878787878788"/>
    <n v="94.938931297709928"/>
    <n v="131"/>
    <s v="US"/>
    <s v="USD"/>
    <d v="2017-09-12T05:00:00"/>
    <d v="2017-09-12T05:00:00"/>
    <n v="1505192400"/>
    <x v="3"/>
    <s v="Sep"/>
    <s v="2017"/>
    <d v="2017-09-19T05:00:00"/>
    <n v="1505797200"/>
    <m/>
    <d v="2017-09-19T05:00:00"/>
    <s v="Sep"/>
    <s v="Sep"/>
    <n v="7"/>
    <x v="37"/>
    <s v="2017"/>
    <b v="0"/>
    <b v="0"/>
    <s v="food"/>
    <x v="0"/>
    <x v="0"/>
  </r>
  <r>
    <x v="114"/>
    <s v="Harper-Davis"/>
    <s v="Robust heuristic encoding"/>
    <x v="89"/>
    <x v="113"/>
    <x v="1"/>
    <n v="7.2715789473684209"/>
    <n v="727.15789473684208"/>
    <n v="109.65079365079364"/>
    <n v="126"/>
    <s v="US"/>
    <s v="USD"/>
    <d v="2019-04-09T05:00:00"/>
    <d v="2019-04-09T05:00:00"/>
    <n v="1554786000"/>
    <x v="9"/>
    <s v="Apr"/>
    <s v="2019"/>
    <d v="2019-04-10T05:00:00"/>
    <n v="1554872400"/>
    <m/>
    <d v="2019-04-10T05:00:00"/>
    <s v="Apr"/>
    <s v="Apr"/>
    <n v="1"/>
    <x v="5"/>
    <s v="2019"/>
    <b v="0"/>
    <b v="1"/>
    <s v="technology"/>
    <x v="2"/>
    <x v="8"/>
  </r>
  <r>
    <x v="115"/>
    <s v="Barrett PLC"/>
    <s v="Team-oriented clear-thinking capacity"/>
    <x v="90"/>
    <x v="114"/>
    <x v="0"/>
    <n v="0.87211757648470301"/>
    <n v="87.211757648470297"/>
    <n v="44.001815980629537"/>
    <n v="3304"/>
    <s v="IT"/>
    <s v="EUR"/>
    <d v="2017-11-17T06:00:00"/>
    <d v="2017-11-17T06:00:00"/>
    <n v="1510898400"/>
    <x v="0"/>
    <s v="Nov"/>
    <s v="2017"/>
    <d v="2017-12-22T06:00:00"/>
    <n v="1513922400"/>
    <m/>
    <d v="2017-12-22T06:00:00"/>
    <s v="Dec"/>
    <s v="Dec"/>
    <n v="35"/>
    <x v="53"/>
    <s v="2017"/>
    <b v="0"/>
    <b v="0"/>
    <s v="publishing"/>
    <x v="5"/>
    <x v="13"/>
  </r>
  <r>
    <x v="116"/>
    <s v="David-Clark"/>
    <s v="De-engineered motivating standardization"/>
    <x v="44"/>
    <x v="115"/>
    <x v="0"/>
    <n v="0.88"/>
    <n v="88"/>
    <n v="86.794520547945211"/>
    <n v="73"/>
    <s v="US"/>
    <s v="USD"/>
    <d v="2015-09-18T05:00:00"/>
    <d v="2015-09-18T05:00:00"/>
    <n v="1442552400"/>
    <x v="3"/>
    <s v="Sep"/>
    <s v="2015"/>
    <d v="2015-09-19T05:00:00"/>
    <n v="1442638800"/>
    <m/>
    <d v="2015-09-19T05:00:00"/>
    <s v="Sep"/>
    <s v="Sep"/>
    <n v="1"/>
    <x v="5"/>
    <s v="2015"/>
    <b v="0"/>
    <b v="0"/>
    <s v="theater"/>
    <x v="3"/>
    <x v="3"/>
  </r>
  <r>
    <x v="117"/>
    <s v="Chaney-Dennis"/>
    <s v="Business-focused 24hour groupware"/>
    <x v="70"/>
    <x v="116"/>
    <x v="1"/>
    <n v="1.7393877551020409"/>
    <n v="173.9387755102041"/>
    <n v="30.992727272727272"/>
    <n v="275"/>
    <s v="US"/>
    <s v="USD"/>
    <d v="2011-09-22T05:00:00"/>
    <d v="2011-09-22T05:00:00"/>
    <n v="1316667600"/>
    <x v="3"/>
    <s v="Sep"/>
    <s v="2011"/>
    <d v="2011-09-28T05:00:00"/>
    <n v="1317186000"/>
    <m/>
    <d v="2011-09-28T05:00:00"/>
    <s v="Sep"/>
    <s v="Sep"/>
    <n v="6"/>
    <x v="8"/>
    <s v="2011"/>
    <b v="0"/>
    <b v="0"/>
    <s v="film &amp; video"/>
    <x v="4"/>
    <x v="19"/>
  </r>
  <r>
    <x v="118"/>
    <s v="Robinson, Lopez and Christensen"/>
    <s v="Organic next generation protocol"/>
    <x v="91"/>
    <x v="117"/>
    <x v="1"/>
    <n v="1.1761111111111111"/>
    <n v="117.61111111111111"/>
    <n v="94.791044776119406"/>
    <n v="67"/>
    <s v="US"/>
    <s v="USD"/>
    <d v="2014-01-26T06:00:00"/>
    <d v="2014-01-26T06:00:00"/>
    <n v="1390716000"/>
    <x v="2"/>
    <s v="Jan"/>
    <s v="2014"/>
    <d v="2014-02-01T06:00:00"/>
    <n v="1391234400"/>
    <m/>
    <d v="2014-02-01T06:00:00"/>
    <s v="Feb"/>
    <s v="Feb"/>
    <n v="6"/>
    <x v="8"/>
    <s v="2014"/>
    <b v="0"/>
    <b v="0"/>
    <s v="photography"/>
    <x v="7"/>
    <x v="14"/>
  </r>
  <r>
    <x v="119"/>
    <s v="Clark and Sons"/>
    <s v="Reverse-engineered full-range Internet solution"/>
    <x v="92"/>
    <x v="118"/>
    <x v="1"/>
    <n v="2.1496"/>
    <n v="214.96"/>
    <n v="69.79220779220779"/>
    <n v="154"/>
    <s v="US"/>
    <s v="USD"/>
    <d v="2014-06-16T05:00:00"/>
    <d v="2014-06-16T05:00:00"/>
    <n v="1402894800"/>
    <x v="5"/>
    <s v="Jun"/>
    <s v="2014"/>
    <d v="2014-07-03T05:00:00"/>
    <n v="1404363600"/>
    <m/>
    <d v="2014-07-03T05:00:00"/>
    <s v="Jul"/>
    <s v="Jul"/>
    <n v="17"/>
    <x v="0"/>
    <s v="2014"/>
    <b v="0"/>
    <b v="1"/>
    <s v="film &amp; video"/>
    <x v="4"/>
    <x v="4"/>
  </r>
  <r>
    <x v="120"/>
    <s v="Vega Group"/>
    <s v="Synchronized regional synergy"/>
    <x v="93"/>
    <x v="119"/>
    <x v="1"/>
    <n v="1.4949667110519307"/>
    <n v="149.49667110519306"/>
    <n v="63.003367003367003"/>
    <n v="1782"/>
    <s v="US"/>
    <s v="USD"/>
    <d v="2015-04-17T05:00:00"/>
    <d v="2015-04-17T05:00:00"/>
    <n v="1429246800"/>
    <x v="9"/>
    <s v="Apr"/>
    <s v="2015"/>
    <d v="2015-04-21T05:00:00"/>
    <n v="1429592400"/>
    <m/>
    <d v="2015-04-21T05:00:00"/>
    <s v="Apr"/>
    <s v="Apr"/>
    <n v="4"/>
    <x v="3"/>
    <s v="2015"/>
    <b v="0"/>
    <b v="1"/>
    <s v="games"/>
    <x v="6"/>
    <x v="20"/>
  </r>
  <r>
    <x v="121"/>
    <s v="Brown-Brown"/>
    <s v="Multi-lateral homogeneous success"/>
    <x v="94"/>
    <x v="120"/>
    <x v="1"/>
    <n v="2.1933995584988963"/>
    <n v="219.33995584988963"/>
    <n v="110.0343300110742"/>
    <n v="903"/>
    <s v="US"/>
    <s v="USD"/>
    <d v="2014-10-05T05:00:00"/>
    <d v="2014-10-05T05:00:00"/>
    <n v="1412485200"/>
    <x v="4"/>
    <s v="Oct"/>
    <s v="2014"/>
    <d v="2014-10-18T05:00:00"/>
    <n v="1413608400"/>
    <m/>
    <d v="2014-10-18T05:00:00"/>
    <s v="Oct"/>
    <s v="Oct"/>
    <n v="13"/>
    <x v="38"/>
    <s v="2014"/>
    <b v="0"/>
    <b v="0"/>
    <s v="games"/>
    <x v="6"/>
    <x v="11"/>
  </r>
  <r>
    <x v="122"/>
    <s v="Taylor PLC"/>
    <s v="Seamless zero-defect solution"/>
    <x v="95"/>
    <x v="121"/>
    <x v="0"/>
    <n v="0.64367690058479532"/>
    <n v="64.367690058479525"/>
    <n v="25.997933274284026"/>
    <n v="3387"/>
    <s v="US"/>
    <s v="USD"/>
    <d v="2014-11-27T06:00:00"/>
    <d v="2014-11-27T06:00:00"/>
    <n v="1417068000"/>
    <x v="0"/>
    <s v="Nov"/>
    <s v="2014"/>
    <d v="2014-12-24T06:00:00"/>
    <n v="1419400800"/>
    <m/>
    <d v="2014-12-24T06:00:00"/>
    <s v="Dec"/>
    <s v="Dec"/>
    <n v="27"/>
    <x v="19"/>
    <s v="2014"/>
    <b v="0"/>
    <b v="0"/>
    <s v="publishing"/>
    <x v="5"/>
    <x v="13"/>
  </r>
  <r>
    <x v="123"/>
    <s v="Edwards-Lewis"/>
    <s v="Enhanced scalable concept"/>
    <x v="96"/>
    <x v="122"/>
    <x v="0"/>
    <n v="0.18622397298818233"/>
    <n v="18.622397298818232"/>
    <n v="49.987915407854985"/>
    <n v="662"/>
    <s v="CA"/>
    <s v="CAD"/>
    <d v="2015-11-24T06:00:00"/>
    <d v="2015-11-24T06:00:00"/>
    <n v="1448344800"/>
    <x v="0"/>
    <s v="Nov"/>
    <s v="2015"/>
    <d v="2015-11-27T06:00:00"/>
    <n v="1448604000"/>
    <m/>
    <d v="2015-11-27T06:00:00"/>
    <s v="Nov"/>
    <s v="Nov"/>
    <n v="3"/>
    <x v="39"/>
    <s v="2015"/>
    <b v="1"/>
    <b v="0"/>
    <s v="theater"/>
    <x v="3"/>
    <x v="3"/>
  </r>
  <r>
    <x v="124"/>
    <s v="Stanton, Neal and Rodriguez"/>
    <s v="Polarized uniform software"/>
    <x v="97"/>
    <x v="123"/>
    <x v="1"/>
    <n v="3.6776923076923076"/>
    <n v="367.76923076923077"/>
    <n v="101.72340425531915"/>
    <n v="94"/>
    <s v="IT"/>
    <s v="EUR"/>
    <d v="2019-05-13T05:00:00"/>
    <d v="2019-05-13T05:00:00"/>
    <n v="1557723600"/>
    <x v="11"/>
    <s v="May"/>
    <s v="2019"/>
    <d v="2019-07-05T05:00:00"/>
    <n v="1562302800"/>
    <m/>
    <d v="2019-07-05T05:00:00"/>
    <s v="Jul"/>
    <s v="Jul"/>
    <n v="53"/>
    <x v="54"/>
    <s v="2019"/>
    <b v="0"/>
    <b v="0"/>
    <s v="photography"/>
    <x v="7"/>
    <x v="14"/>
  </r>
  <r>
    <x v="125"/>
    <s v="Pratt LLC"/>
    <s v="Stand-alone web-enabled moderator"/>
    <x v="98"/>
    <x v="124"/>
    <x v="1"/>
    <n v="1.5990566037735849"/>
    <n v="159.90566037735849"/>
    <n v="47.083333333333336"/>
    <n v="180"/>
    <s v="US"/>
    <s v="USD"/>
    <d v="2018-09-19T05:00:00"/>
    <d v="2018-09-19T05:00:00"/>
    <n v="1537333200"/>
    <x v="3"/>
    <s v="Sep"/>
    <s v="2018"/>
    <d v="2018-09-23T05:00:00"/>
    <n v="1537678800"/>
    <m/>
    <d v="2018-09-23T05:00:00"/>
    <s v="Sep"/>
    <s v="Sep"/>
    <n v="4"/>
    <x v="3"/>
    <s v="2018"/>
    <b v="0"/>
    <b v="0"/>
    <s v="theater"/>
    <x v="3"/>
    <x v="3"/>
  </r>
  <r>
    <x v="126"/>
    <s v="Gross PLC"/>
    <s v="Proactive methodical benchmark"/>
    <x v="99"/>
    <x v="125"/>
    <x v="0"/>
    <n v="0.38633185349611543"/>
    <n v="38.633185349611544"/>
    <n v="89.944444444444443"/>
    <n v="774"/>
    <s v="US"/>
    <s v="USD"/>
    <d v="2016-08-14T05:00:00"/>
    <d v="2016-08-14T05:00:00"/>
    <n v="1471150800"/>
    <x v="1"/>
    <s v="Aug"/>
    <s v="2016"/>
    <d v="2016-09-11T05:00:00"/>
    <n v="1473570000"/>
    <m/>
    <d v="2016-09-11T05:00:00"/>
    <s v="Sep"/>
    <s v="Sep"/>
    <n v="28"/>
    <x v="22"/>
    <s v="2016"/>
    <b v="0"/>
    <b v="1"/>
    <s v="theater"/>
    <x v="3"/>
    <x v="3"/>
  </r>
  <r>
    <x v="127"/>
    <s v="Martinez, Gomez and Dalton"/>
    <s v="Team-oriented 6thgeneration matrix"/>
    <x v="100"/>
    <x v="126"/>
    <x v="0"/>
    <n v="0.51421511627906979"/>
    <n v="51.42151162790698"/>
    <n v="78.96875"/>
    <n v="672"/>
    <s v="CA"/>
    <s v="CAD"/>
    <d v="2010-05-12T05:00:00"/>
    <d v="2010-05-12T05:00:00"/>
    <n v="1273640400"/>
    <x v="11"/>
    <s v="May"/>
    <s v="2010"/>
    <d v="2010-05-15T05:00:00"/>
    <n v="1273899600"/>
    <m/>
    <d v="2010-05-15T05:00:00"/>
    <s v="May"/>
    <s v="May"/>
    <n v="3"/>
    <x v="39"/>
    <s v="2010"/>
    <b v="0"/>
    <b v="0"/>
    <s v="theater"/>
    <x v="3"/>
    <x v="3"/>
  </r>
  <r>
    <x v="128"/>
    <s v="Allen-Curtis"/>
    <s v="Phased human-resource core"/>
    <x v="101"/>
    <x v="127"/>
    <x v="3"/>
    <n v="0.60334277620396604"/>
    <n v="60.334277620396605"/>
    <n v="80.067669172932327"/>
    <n v="532"/>
    <s v="US"/>
    <s v="USD"/>
    <d v="2010-08-27T05:00:00"/>
    <d v="2010-08-27T05:00:00"/>
    <n v="1282885200"/>
    <x v="1"/>
    <s v="Aug"/>
    <s v="2010"/>
    <d v="2010-09-09T05:00:00"/>
    <n v="1284008400"/>
    <m/>
    <d v="2010-09-09T05:00:00"/>
    <s v="Sep"/>
    <s v="Sep"/>
    <n v="13"/>
    <x v="38"/>
    <s v="2010"/>
    <b v="0"/>
    <b v="0"/>
    <s v="music"/>
    <x v="1"/>
    <x v="1"/>
  </r>
  <r>
    <x v="129"/>
    <s v="Morgan-Martinez"/>
    <s v="Mandatory tertiary implementation"/>
    <x v="102"/>
    <x v="128"/>
    <x v="3"/>
    <n v="3.2026936026936029E-2"/>
    <n v="3.202693602693603"/>
    <n v="86.472727272727269"/>
    <n v="55"/>
    <s v="AU"/>
    <s v="AUD"/>
    <d v="2015-02-03T06:00:00"/>
    <d v="2015-02-03T06:00:00"/>
    <n v="1422943200"/>
    <x v="10"/>
    <s v="Feb"/>
    <s v="2015"/>
    <d v="2015-02-28T06:00:00"/>
    <n v="1425103200"/>
    <m/>
    <d v="2015-02-28T06:00:00"/>
    <s v="Feb"/>
    <s v="Feb"/>
    <n v="25"/>
    <x v="45"/>
    <s v="2015"/>
    <b v="0"/>
    <b v="0"/>
    <s v="food"/>
    <x v="0"/>
    <x v="0"/>
  </r>
  <r>
    <x v="130"/>
    <s v="Luna, Anderson and Fox"/>
    <s v="Secured directional encryption"/>
    <x v="103"/>
    <x v="129"/>
    <x v="1"/>
    <n v="1.5546875"/>
    <n v="155.46875"/>
    <n v="28.001876172607879"/>
    <n v="533"/>
    <s v="DK"/>
    <s v="DKK"/>
    <d v="2011-10-26T05:00:00"/>
    <d v="2011-10-26T05:00:00"/>
    <n v="1319605200"/>
    <x v="4"/>
    <s v="Oct"/>
    <s v="2011"/>
    <d v="2011-11-11T06:00:00"/>
    <n v="1320991200"/>
    <m/>
    <d v="2011-11-11T06:00:00"/>
    <s v="Nov"/>
    <s v="Nov"/>
    <n v="16.041666666664241"/>
    <x v="55"/>
    <s v="2011"/>
    <b v="0"/>
    <b v="0"/>
    <s v="film &amp; video"/>
    <x v="4"/>
    <x v="6"/>
  </r>
  <r>
    <x v="131"/>
    <s v="Fleming, Zhang and Henderson"/>
    <s v="Distributed 5thgeneration implementation"/>
    <x v="104"/>
    <x v="130"/>
    <x v="1"/>
    <n v="1.0085974499089254"/>
    <n v="100.85974499089254"/>
    <n v="67.996725337699544"/>
    <n v="2443"/>
    <s v="GB"/>
    <s v="GBP"/>
    <d v="2013-11-29T06:00:00"/>
    <d v="2013-11-29T06:00:00"/>
    <n v="1385704800"/>
    <x v="0"/>
    <s v="Nov"/>
    <s v="2013"/>
    <d v="2013-12-12T06:00:00"/>
    <n v="1386828000"/>
    <m/>
    <d v="2013-12-12T06:00:00"/>
    <s v="Dec"/>
    <s v="Dec"/>
    <n v="13"/>
    <x v="38"/>
    <s v="2013"/>
    <b v="0"/>
    <b v="0"/>
    <s v="technology"/>
    <x v="2"/>
    <x v="2"/>
  </r>
  <r>
    <x v="132"/>
    <s v="Flowers and Sons"/>
    <s v="Virtual static core"/>
    <x v="88"/>
    <x v="131"/>
    <x v="1"/>
    <n v="1.1618181818181819"/>
    <n v="116.18181818181819"/>
    <n v="43.078651685393261"/>
    <n v="89"/>
    <s v="US"/>
    <s v="USD"/>
    <d v="2018-01-12T06:00:00"/>
    <d v="2018-01-12T06:00:00"/>
    <n v="1515736800"/>
    <x v="2"/>
    <s v="Jan"/>
    <s v="2018"/>
    <d v="2018-01-28T06:00:00"/>
    <n v="1517119200"/>
    <m/>
    <d v="2018-01-28T06:00:00"/>
    <s v="Jan"/>
    <s v="Jan"/>
    <n v="16"/>
    <x v="31"/>
    <s v="2018"/>
    <b v="0"/>
    <b v="1"/>
    <s v="theater"/>
    <x v="3"/>
    <x v="3"/>
  </r>
  <r>
    <x v="133"/>
    <s v="Gates PLC"/>
    <s v="Secured content-based product"/>
    <x v="6"/>
    <x v="132"/>
    <x v="1"/>
    <n v="3.1077777777777778"/>
    <n v="310.77777777777777"/>
    <n v="87.95597484276729"/>
    <n v="159"/>
    <s v="US"/>
    <s v="USD"/>
    <d v="2011-08-12T05:00:00"/>
    <d v="2011-08-12T05:00:00"/>
    <n v="1313125200"/>
    <x v="1"/>
    <s v="Aug"/>
    <s v="2011"/>
    <d v="2011-09-03T05:00:00"/>
    <n v="1315026000"/>
    <m/>
    <d v="2011-09-03T05:00:00"/>
    <s v="Sep"/>
    <s v="Sep"/>
    <n v="22"/>
    <x v="12"/>
    <s v="2011"/>
    <b v="0"/>
    <b v="0"/>
    <s v="music"/>
    <x v="1"/>
    <x v="21"/>
  </r>
  <r>
    <x v="134"/>
    <s v="Caldwell LLC"/>
    <s v="Secured executive concept"/>
    <x v="105"/>
    <x v="133"/>
    <x v="0"/>
    <n v="0.89736683417085428"/>
    <n v="89.73668341708543"/>
    <n v="94.987234042553197"/>
    <n v="940"/>
    <s v="CH"/>
    <s v="CHF"/>
    <d v="2011-06-19T05:00:00"/>
    <d v="2011-06-19T05:00:00"/>
    <n v="1308459600"/>
    <x v="5"/>
    <s v="Jun"/>
    <s v="2011"/>
    <d v="2011-08-07T05:00:00"/>
    <n v="1312693200"/>
    <m/>
    <d v="2011-08-07T05:00:00"/>
    <s v="Aug"/>
    <s v="Aug"/>
    <n v="49"/>
    <x v="56"/>
    <s v="2011"/>
    <b v="0"/>
    <b v="1"/>
    <s v="film &amp; video"/>
    <x v="4"/>
    <x v="4"/>
  </r>
  <r>
    <x v="135"/>
    <s v="Le, Burton and Evans"/>
    <s v="Balanced zero-defect software"/>
    <x v="106"/>
    <x v="134"/>
    <x v="0"/>
    <n v="0.71272727272727276"/>
    <n v="71.27272727272728"/>
    <n v="46.905982905982903"/>
    <n v="117"/>
    <s v="US"/>
    <s v="USD"/>
    <d v="2013-03-07T06:00:00"/>
    <d v="2013-03-07T06:00:00"/>
    <n v="1362636000"/>
    <x v="6"/>
    <s v="Mar"/>
    <s v="2013"/>
    <d v="2013-03-12T05:00:00"/>
    <n v="1363064400"/>
    <m/>
    <d v="2013-03-12T05:00:00"/>
    <s v="Mar"/>
    <s v="Mar"/>
    <n v="4.9583333333357587"/>
    <x v="57"/>
    <s v="2013"/>
    <b v="0"/>
    <b v="1"/>
    <s v="theater"/>
    <x v="3"/>
    <x v="3"/>
  </r>
  <r>
    <x v="136"/>
    <s v="Briggs PLC"/>
    <s v="Distributed context-sensitive flexibility"/>
    <x v="107"/>
    <x v="135"/>
    <x v="3"/>
    <n v="3.2862318840579711E-2"/>
    <n v="3.2862318840579712"/>
    <n v="46.913793103448278"/>
    <n v="58"/>
    <s v="US"/>
    <s v="USD"/>
    <d v="2014-06-07T05:00:00"/>
    <d v="2014-06-07T05:00:00"/>
    <n v="1402117200"/>
    <x v="5"/>
    <s v="Jun"/>
    <s v="2014"/>
    <d v="2014-06-19T05:00:00"/>
    <n v="1403154000"/>
    <m/>
    <d v="2014-06-19T05:00:00"/>
    <s v="Jun"/>
    <s v="Jun"/>
    <n v="12"/>
    <x v="10"/>
    <s v="2014"/>
    <b v="0"/>
    <b v="1"/>
    <s v="film &amp; video"/>
    <x v="4"/>
    <x v="6"/>
  </r>
  <r>
    <x v="137"/>
    <s v="Hudson-Nguyen"/>
    <s v="Down-sized disintermediate support"/>
    <x v="37"/>
    <x v="136"/>
    <x v="1"/>
    <n v="2.617777777777778"/>
    <n v="261.77777777777777"/>
    <n v="94.24"/>
    <n v="50"/>
    <s v="US"/>
    <s v="USD"/>
    <d v="2010-10-06T05:00:00"/>
    <d v="2010-10-06T05:00:00"/>
    <n v="1286341200"/>
    <x v="4"/>
    <s v="Oct"/>
    <s v="2010"/>
    <d v="2010-10-12T05:00:00"/>
    <n v="1286859600"/>
    <m/>
    <d v="2010-10-12T05:00:00"/>
    <s v="Oct"/>
    <s v="Oct"/>
    <n v="6"/>
    <x v="8"/>
    <s v="2010"/>
    <b v="0"/>
    <b v="0"/>
    <s v="publishing"/>
    <x v="5"/>
    <x v="9"/>
  </r>
  <r>
    <x v="138"/>
    <s v="Hogan Ltd"/>
    <s v="Stand-alone mission-critical moratorium"/>
    <x v="103"/>
    <x v="137"/>
    <x v="0"/>
    <n v="0.96"/>
    <n v="96"/>
    <n v="80.139130434782615"/>
    <n v="115"/>
    <s v="US"/>
    <s v="USD"/>
    <d v="2012-09-28T05:00:00"/>
    <d v="2012-09-28T05:00:00"/>
    <n v="1348808400"/>
    <x v="3"/>
    <s v="Sep"/>
    <s v="2012"/>
    <d v="2012-10-04T05:00:00"/>
    <n v="1349326800"/>
    <m/>
    <d v="2012-10-04T05:00:00"/>
    <s v="Oct"/>
    <s v="Oct"/>
    <n v="6"/>
    <x v="8"/>
    <s v="2012"/>
    <b v="0"/>
    <b v="0"/>
    <s v="games"/>
    <x v="6"/>
    <x v="20"/>
  </r>
  <r>
    <x v="139"/>
    <s v="Hamilton, Wright and Chavez"/>
    <s v="Down-sized empowering protocol"/>
    <x v="108"/>
    <x v="138"/>
    <x v="0"/>
    <n v="0.20896851248642778"/>
    <n v="20.896851248642779"/>
    <n v="59.036809815950917"/>
    <n v="326"/>
    <s v="US"/>
    <s v="USD"/>
    <d v="2015-04-21T05:00:00"/>
    <d v="2015-04-21T05:00:00"/>
    <n v="1429592400"/>
    <x v="9"/>
    <s v="Apr"/>
    <s v="2015"/>
    <d v="2015-05-07T05:00:00"/>
    <n v="1430974800"/>
    <m/>
    <d v="2015-05-07T05:00:00"/>
    <s v="May"/>
    <s v="May"/>
    <n v="16"/>
    <x v="31"/>
    <s v="2015"/>
    <b v="0"/>
    <b v="1"/>
    <s v="technology"/>
    <x v="2"/>
    <x v="8"/>
  </r>
  <r>
    <x v="140"/>
    <s v="Bautista-Cross"/>
    <s v="Fully-configurable coherent Internet solution"/>
    <x v="20"/>
    <x v="139"/>
    <x v="1"/>
    <n v="2.2316363636363636"/>
    <n v="223.16363636363636"/>
    <n v="65.989247311827953"/>
    <n v="186"/>
    <s v="US"/>
    <s v="USD"/>
    <d v="2018-02-25T06:00:00"/>
    <d v="2018-02-25T06:00:00"/>
    <n v="1519538400"/>
    <x v="10"/>
    <s v="Feb"/>
    <s v="2018"/>
    <d v="2018-03-02T06:00:00"/>
    <n v="1519970400"/>
    <m/>
    <d v="2018-03-02T06:00:00"/>
    <s v="Mar"/>
    <s v="Mar"/>
    <n v="5"/>
    <x v="21"/>
    <s v="2018"/>
    <b v="0"/>
    <b v="0"/>
    <s v="film &amp; video"/>
    <x v="4"/>
    <x v="4"/>
  </r>
  <r>
    <x v="141"/>
    <s v="Jackson LLC"/>
    <s v="Distributed motivating algorithm"/>
    <x v="109"/>
    <x v="140"/>
    <x v="1"/>
    <n v="1.0159097978227061"/>
    <n v="101.59097978227061"/>
    <n v="60.992530345471522"/>
    <n v="1071"/>
    <s v="US"/>
    <s v="USD"/>
    <d v="2015-06-12T05:00:00"/>
    <d v="2015-06-12T05:00:00"/>
    <n v="1434085200"/>
    <x v="5"/>
    <s v="Jun"/>
    <s v="2015"/>
    <d v="2015-06-18T05:00:00"/>
    <n v="1434603600"/>
    <m/>
    <d v="2015-06-18T05:00:00"/>
    <s v="Jun"/>
    <s v="Jun"/>
    <n v="6"/>
    <x v="8"/>
    <s v="2015"/>
    <b v="0"/>
    <b v="0"/>
    <s v="technology"/>
    <x v="2"/>
    <x v="2"/>
  </r>
  <r>
    <x v="142"/>
    <s v="Figueroa Ltd"/>
    <s v="Expanded solution-oriented benchmark"/>
    <x v="92"/>
    <x v="141"/>
    <x v="1"/>
    <n v="2.3003999999999998"/>
    <n v="230.03999999999996"/>
    <n v="98.307692307692307"/>
    <n v="117"/>
    <s v="US"/>
    <s v="USD"/>
    <d v="2012-04-06T05:00:00"/>
    <d v="2012-04-06T05:00:00"/>
    <n v="1333688400"/>
    <x v="9"/>
    <s v="Apr"/>
    <s v="2012"/>
    <d v="2012-05-17T05:00:00"/>
    <n v="1337230800"/>
    <m/>
    <d v="2012-05-17T05:00:00"/>
    <s v="May"/>
    <s v="May"/>
    <n v="41"/>
    <x v="58"/>
    <s v="2012"/>
    <b v="0"/>
    <b v="0"/>
    <s v="technology"/>
    <x v="2"/>
    <x v="2"/>
  </r>
  <r>
    <x v="143"/>
    <s v="Avila-Jones"/>
    <s v="Implemented discrete secured line"/>
    <x v="91"/>
    <x v="142"/>
    <x v="1"/>
    <n v="1.355925925925926"/>
    <n v="135.59259259259261"/>
    <n v="104.6"/>
    <n v="70"/>
    <s v="US"/>
    <s v="USD"/>
    <d v="2010-06-28T05:00:00"/>
    <d v="2010-06-28T05:00:00"/>
    <n v="1277701200"/>
    <x v="5"/>
    <s v="Jun"/>
    <s v="2010"/>
    <d v="2010-07-18T05:00:00"/>
    <n v="1279429200"/>
    <m/>
    <d v="2010-07-18T05:00:00"/>
    <s v="Jul"/>
    <s v="Jul"/>
    <n v="20"/>
    <x v="18"/>
    <s v="2010"/>
    <b v="0"/>
    <b v="0"/>
    <s v="music"/>
    <x v="1"/>
    <x v="7"/>
  </r>
  <r>
    <x v="144"/>
    <s v="Martin, Lopez and Hunter"/>
    <s v="Multi-lateral actuating installation"/>
    <x v="25"/>
    <x v="143"/>
    <x v="1"/>
    <n v="1.2909999999999999"/>
    <n v="129.1"/>
    <n v="86.066666666666663"/>
    <n v="135"/>
    <s v="US"/>
    <s v="USD"/>
    <d v="2019-06-17T05:00:00"/>
    <d v="2019-06-17T05:00:00"/>
    <n v="1560747600"/>
    <x v="5"/>
    <s v="Jun"/>
    <s v="2019"/>
    <d v="2019-06-25T05:00:00"/>
    <n v="1561438800"/>
    <m/>
    <d v="2019-06-25T05:00:00"/>
    <s v="Jun"/>
    <s v="Jun"/>
    <n v="8"/>
    <x v="9"/>
    <s v="2019"/>
    <b v="0"/>
    <b v="0"/>
    <s v="theater"/>
    <x v="3"/>
    <x v="3"/>
  </r>
  <r>
    <x v="145"/>
    <s v="Fields-Moore"/>
    <s v="Secured reciprocal array"/>
    <x v="110"/>
    <x v="144"/>
    <x v="1"/>
    <n v="2.3651200000000001"/>
    <n v="236.512"/>
    <n v="76.989583333333329"/>
    <n v="768"/>
    <s v="CH"/>
    <s v="CHF"/>
    <d v="2014-09-07T05:00:00"/>
    <d v="2014-09-07T05:00:00"/>
    <n v="1410066000"/>
    <x v="3"/>
    <s v="Sep"/>
    <s v="2014"/>
    <d v="2014-09-12T05:00:00"/>
    <n v="1410498000"/>
    <m/>
    <d v="2014-09-12T05:00:00"/>
    <s v="Sep"/>
    <s v="Sep"/>
    <n v="5"/>
    <x v="21"/>
    <s v="2014"/>
    <b v="0"/>
    <b v="0"/>
    <s v="technology"/>
    <x v="2"/>
    <x v="8"/>
  </r>
  <r>
    <x v="146"/>
    <s v="Harris-Golden"/>
    <s v="Optional bandwidth-monitored middleware"/>
    <x v="35"/>
    <x v="145"/>
    <x v="3"/>
    <n v="0.17249999999999999"/>
    <n v="17.25"/>
    <n v="29.764705882352942"/>
    <n v="51"/>
    <s v="US"/>
    <s v="USD"/>
    <d v="2011-11-08T06:00:00"/>
    <d v="2011-11-08T06:00:00"/>
    <n v="1320732000"/>
    <x v="0"/>
    <s v="Nov"/>
    <s v="2011"/>
    <d v="2011-11-28T06:00:00"/>
    <n v="1322460000"/>
    <m/>
    <d v="2011-11-28T06:00:00"/>
    <s v="Nov"/>
    <s v="Nov"/>
    <n v="20"/>
    <x v="18"/>
    <s v="2011"/>
    <b v="0"/>
    <b v="0"/>
    <s v="theater"/>
    <x v="3"/>
    <x v="3"/>
  </r>
  <r>
    <x v="147"/>
    <s v="Moss, Norman and Dunlap"/>
    <s v="Upgradable upward-trending workforce"/>
    <x v="111"/>
    <x v="146"/>
    <x v="1"/>
    <n v="1.1249397590361445"/>
    <n v="112.49397590361446"/>
    <n v="46.91959798994975"/>
    <n v="199"/>
    <s v="US"/>
    <s v="USD"/>
    <d v="2016-06-13T05:00:00"/>
    <d v="2016-06-13T05:00:00"/>
    <n v="1465794000"/>
    <x v="5"/>
    <s v="Jun"/>
    <s v="2016"/>
    <d v="2016-06-19T05:00:00"/>
    <n v="1466312400"/>
    <m/>
    <d v="2016-06-19T05:00:00"/>
    <s v="Jun"/>
    <s v="Jun"/>
    <n v="6"/>
    <x v="8"/>
    <s v="2016"/>
    <b v="0"/>
    <b v="1"/>
    <s v="theater"/>
    <x v="3"/>
    <x v="3"/>
  </r>
  <r>
    <x v="148"/>
    <s v="White, Larson and Wright"/>
    <s v="Upgradable hybrid capability"/>
    <x v="29"/>
    <x v="147"/>
    <x v="1"/>
    <n v="1.2102150537634409"/>
    <n v="121.02150537634408"/>
    <n v="105.18691588785046"/>
    <n v="107"/>
    <s v="US"/>
    <s v="USD"/>
    <d v="2017-07-25T05:00:00"/>
    <d v="2017-07-25T05:00:00"/>
    <n v="1500958800"/>
    <x v="8"/>
    <s v="Jul"/>
    <s v="2017"/>
    <d v="2017-08-03T05:00:00"/>
    <n v="1501736400"/>
    <m/>
    <d v="2017-08-03T05:00:00"/>
    <s v="Aug"/>
    <s v="Aug"/>
    <n v="9"/>
    <x v="30"/>
    <s v="2017"/>
    <b v="0"/>
    <b v="0"/>
    <s v="technology"/>
    <x v="2"/>
    <x v="8"/>
  </r>
  <r>
    <x v="149"/>
    <s v="Payne, Oliver and Burch"/>
    <s v="Managed fresh-thinking flexibility"/>
    <x v="8"/>
    <x v="148"/>
    <x v="1"/>
    <n v="2.1987096774193549"/>
    <n v="219.87096774193549"/>
    <n v="69.907692307692301"/>
    <n v="195"/>
    <s v="US"/>
    <s v="USD"/>
    <d v="2013-01-01T06:00:00"/>
    <d v="2013-01-01T06:00:00"/>
    <n v="1357020000"/>
    <x v="2"/>
    <s v="Jan"/>
    <s v="2013"/>
    <d v="2013-02-22T06:00:00"/>
    <n v="1361512800"/>
    <m/>
    <d v="2013-02-22T06:00:00"/>
    <s v="Feb"/>
    <s v="Feb"/>
    <n v="52"/>
    <x v="59"/>
    <s v="2013"/>
    <b v="0"/>
    <b v="0"/>
    <s v="music"/>
    <x v="1"/>
    <x v="7"/>
  </r>
  <r>
    <x v="150"/>
    <s v="Brown, Palmer and Pace"/>
    <s v="Networked stable workforce"/>
    <x v="0"/>
    <x v="99"/>
    <x v="0"/>
    <n v="0.01"/>
    <n v="1"/>
    <n v="1"/>
    <n v="1"/>
    <s v="US"/>
    <s v="USD"/>
    <d v="2018-12-16T06:00:00"/>
    <d v="2018-12-16T06:00:00"/>
    <n v="1544940000"/>
    <x v="7"/>
    <s v="Dec"/>
    <s v="2018"/>
    <d v="2018-12-17T06:00:00"/>
    <n v="1545026400"/>
    <m/>
    <d v="2018-12-17T06:00:00"/>
    <s v="Dec"/>
    <s v="Dec"/>
    <n v="1"/>
    <x v="5"/>
    <s v="2018"/>
    <b v="0"/>
    <b v="0"/>
    <s v="music"/>
    <x v="1"/>
    <x v="1"/>
  </r>
  <r>
    <x v="151"/>
    <s v="Parker LLC"/>
    <s v="Customizable intermediate extranet"/>
    <x v="112"/>
    <x v="149"/>
    <x v="0"/>
    <n v="0.64166909620991253"/>
    <n v="64.166909620991248"/>
    <n v="60.011588275391958"/>
    <n v="1467"/>
    <s v="US"/>
    <s v="USD"/>
    <d v="2014-06-09T05:00:00"/>
    <d v="2014-06-09T05:00:00"/>
    <n v="1402290000"/>
    <x v="5"/>
    <s v="Jun"/>
    <s v="2014"/>
    <d v="2014-07-30T05:00:00"/>
    <n v="1406696400"/>
    <m/>
    <d v="2014-07-30T05:00:00"/>
    <s v="Jul"/>
    <s v="Jul"/>
    <n v="51"/>
    <x v="60"/>
    <s v="2014"/>
    <b v="0"/>
    <b v="0"/>
    <s v="music"/>
    <x v="1"/>
    <x v="5"/>
  </r>
  <r>
    <x v="152"/>
    <s v="Bowen, Mcdonald and Hall"/>
    <s v="User-centric fault-tolerant task-force"/>
    <x v="113"/>
    <x v="150"/>
    <x v="1"/>
    <n v="4.2306746987951804"/>
    <n v="423.06746987951806"/>
    <n v="52.006220379146917"/>
    <n v="3376"/>
    <s v="US"/>
    <s v="USD"/>
    <d v="2017-02-17T06:00:00"/>
    <d v="2017-02-17T06:00:00"/>
    <n v="1487311200"/>
    <x v="10"/>
    <s v="Feb"/>
    <s v="2017"/>
    <d v="2017-02-24T06:00:00"/>
    <n v="1487916000"/>
    <m/>
    <d v="2017-02-24T06:00:00"/>
    <s v="Feb"/>
    <s v="Feb"/>
    <n v="7"/>
    <x v="37"/>
    <s v="2017"/>
    <b v="0"/>
    <b v="0"/>
    <s v="music"/>
    <x v="1"/>
    <x v="7"/>
  </r>
  <r>
    <x v="153"/>
    <s v="Whitehead, Bell and Hughes"/>
    <s v="Multi-tiered radical definition"/>
    <x v="114"/>
    <x v="151"/>
    <x v="0"/>
    <n v="0.92984160506863778"/>
    <n v="92.984160506863773"/>
    <n v="31.000176025347649"/>
    <n v="5681"/>
    <s v="US"/>
    <s v="USD"/>
    <d v="2012-10-19T05:00:00"/>
    <d v="2012-10-19T05:00:00"/>
    <n v="1350622800"/>
    <x v="4"/>
    <s v="Oct"/>
    <s v="2012"/>
    <d v="2012-10-25T05:00:00"/>
    <n v="1351141200"/>
    <m/>
    <d v="2012-10-25T05:00:00"/>
    <s v="Oct"/>
    <s v="Oct"/>
    <n v="6"/>
    <x v="8"/>
    <s v="2012"/>
    <b v="0"/>
    <b v="0"/>
    <s v="theater"/>
    <x v="3"/>
    <x v="3"/>
  </r>
  <r>
    <x v="154"/>
    <s v="Rodriguez-Brown"/>
    <s v="Devolved foreground benchmark"/>
    <x v="115"/>
    <x v="152"/>
    <x v="0"/>
    <n v="0.58756567425569173"/>
    <n v="58.756567425569173"/>
    <n v="95.042492917847028"/>
    <n v="1059"/>
    <s v="US"/>
    <s v="USD"/>
    <d v="2016-05-12T05:00:00"/>
    <d v="2016-05-12T05:00:00"/>
    <n v="1463029200"/>
    <x v="11"/>
    <s v="May"/>
    <s v="2016"/>
    <d v="2016-06-04T05:00:00"/>
    <n v="1465016400"/>
    <m/>
    <d v="2016-06-04T05:00:00"/>
    <s v="Jun"/>
    <s v="Jun"/>
    <n v="23"/>
    <x v="20"/>
    <s v="2016"/>
    <b v="0"/>
    <b v="1"/>
    <s v="music"/>
    <x v="1"/>
    <x v="7"/>
  </r>
  <r>
    <x v="155"/>
    <s v="Hall-Schaefer"/>
    <s v="Distributed eco-centric methodology"/>
    <x v="116"/>
    <x v="153"/>
    <x v="0"/>
    <n v="0.65022222222222226"/>
    <n v="65.022222222222226"/>
    <n v="75.968174204355108"/>
    <n v="1194"/>
    <s v="US"/>
    <s v="USD"/>
    <d v="2010-03-25T05:00:00"/>
    <d v="2010-03-25T05:00:00"/>
    <n v="1269493200"/>
    <x v="6"/>
    <s v="Mar"/>
    <s v="2010"/>
    <d v="2010-04-09T05:00:00"/>
    <n v="1270789200"/>
    <m/>
    <d v="2010-04-09T05:00:00"/>
    <s v="Apr"/>
    <s v="Apr"/>
    <n v="15"/>
    <x v="16"/>
    <s v="2010"/>
    <b v="0"/>
    <b v="0"/>
    <s v="theater"/>
    <x v="3"/>
    <x v="3"/>
  </r>
  <r>
    <x v="156"/>
    <s v="Meza-Rogers"/>
    <s v="Streamlined encompassing encryption"/>
    <x v="117"/>
    <x v="154"/>
    <x v="3"/>
    <n v="0.73939560439560437"/>
    <n v="73.939560439560438"/>
    <n v="71.013192612137203"/>
    <n v="379"/>
    <s v="AU"/>
    <s v="AUD"/>
    <d v="2019-10-05T05:00:00"/>
    <d v="2019-10-05T05:00:00"/>
    <n v="1570251600"/>
    <x v="4"/>
    <s v="Oct"/>
    <s v="2019"/>
    <d v="2019-10-29T05:00:00"/>
    <n v="1572325200"/>
    <m/>
    <d v="2019-10-29T05:00:00"/>
    <s v="Oct"/>
    <s v="Oct"/>
    <n v="24"/>
    <x v="61"/>
    <s v="2019"/>
    <b v="0"/>
    <b v="0"/>
    <s v="music"/>
    <x v="1"/>
    <x v="1"/>
  </r>
  <r>
    <x v="157"/>
    <s v="Curtis-Curtis"/>
    <s v="User-friendly reciprocal initiative"/>
    <x v="3"/>
    <x v="155"/>
    <x v="0"/>
    <n v="0.52666666666666662"/>
    <n v="52.666666666666664"/>
    <n v="73.733333333333334"/>
    <n v="30"/>
    <s v="AU"/>
    <s v="AUD"/>
    <d v="2013-12-30T06:00:00"/>
    <d v="2013-12-30T06:00:00"/>
    <n v="1388383200"/>
    <x v="7"/>
    <s v="Dec"/>
    <s v="2013"/>
    <d v="2014-01-11T06:00:00"/>
    <n v="1389420000"/>
    <m/>
    <d v="2014-01-11T06:00:00"/>
    <s v="Jan"/>
    <s v="Jan"/>
    <n v="12"/>
    <x v="10"/>
    <s v="2014"/>
    <b v="0"/>
    <b v="0"/>
    <s v="photography"/>
    <x v="7"/>
    <x v="14"/>
  </r>
  <r>
    <x v="158"/>
    <s v="Carlson Inc"/>
    <s v="Ergonomic fresh-thinking installation"/>
    <x v="118"/>
    <x v="156"/>
    <x v="1"/>
    <n v="2.2095238095238097"/>
    <n v="220.95238095238096"/>
    <n v="113.17073170731707"/>
    <n v="41"/>
    <s v="US"/>
    <s v="USD"/>
    <d v="2015-12-08T06:00:00"/>
    <d v="2015-12-08T06:00:00"/>
    <n v="1449554400"/>
    <x v="7"/>
    <s v="Dec"/>
    <s v="2015"/>
    <d v="2015-12-09T06:00:00"/>
    <n v="1449640800"/>
    <m/>
    <d v="2015-12-09T06:00:00"/>
    <s v="Dec"/>
    <s v="Dec"/>
    <n v="1"/>
    <x v="5"/>
    <s v="2015"/>
    <b v="0"/>
    <b v="0"/>
    <s v="music"/>
    <x v="1"/>
    <x v="1"/>
  </r>
  <r>
    <x v="159"/>
    <s v="Clarke, Anderson and Lee"/>
    <s v="Robust explicit hardware"/>
    <x v="119"/>
    <x v="157"/>
    <x v="1"/>
    <n v="1.0001150627615063"/>
    <n v="100.01150627615063"/>
    <n v="105.00933552992861"/>
    <n v="1821"/>
    <s v="US"/>
    <s v="USD"/>
    <d v="2019-03-27T05:00:00"/>
    <d v="2019-03-27T05:00:00"/>
    <n v="1553662800"/>
    <x v="6"/>
    <s v="Mar"/>
    <s v="2019"/>
    <d v="2019-04-14T05:00:00"/>
    <n v="1555218000"/>
    <m/>
    <d v="2019-04-14T05:00:00"/>
    <s v="Apr"/>
    <s v="Apr"/>
    <n v="18"/>
    <x v="51"/>
    <s v="2019"/>
    <b v="0"/>
    <b v="1"/>
    <s v="theater"/>
    <x v="3"/>
    <x v="3"/>
  </r>
  <r>
    <x v="160"/>
    <s v="Evans Group"/>
    <s v="Stand-alone actuating support"/>
    <x v="48"/>
    <x v="158"/>
    <x v="1"/>
    <n v="1.6231249999999999"/>
    <n v="162.3125"/>
    <n v="79.176829268292678"/>
    <n v="164"/>
    <s v="US"/>
    <s v="USD"/>
    <d v="2019-04-27T05:00:00"/>
    <d v="2019-04-27T05:00:00"/>
    <n v="1556341200"/>
    <x v="9"/>
    <s v="Apr"/>
    <s v="2019"/>
    <d v="2019-05-13T05:00:00"/>
    <n v="1557723600"/>
    <m/>
    <d v="2019-05-13T05:00:00"/>
    <s v="May"/>
    <s v="May"/>
    <n v="16"/>
    <x v="31"/>
    <s v="2019"/>
    <b v="0"/>
    <b v="0"/>
    <s v="technology"/>
    <x v="2"/>
    <x v="8"/>
  </r>
  <r>
    <x v="161"/>
    <s v="Bruce Group"/>
    <s v="Cross-platform methodical process improvement"/>
    <x v="20"/>
    <x v="159"/>
    <x v="0"/>
    <n v="0.78181818181818186"/>
    <n v="78.181818181818187"/>
    <n v="57.333333333333336"/>
    <n v="75"/>
    <s v="US"/>
    <s v="USD"/>
    <d v="2015-09-23T05:00:00"/>
    <d v="2015-09-23T05:00:00"/>
    <n v="1442984400"/>
    <x v="3"/>
    <s v="Sep"/>
    <s v="2015"/>
    <d v="2015-09-29T05:00:00"/>
    <n v="1443502800"/>
    <m/>
    <d v="2015-09-29T05:00:00"/>
    <s v="Sep"/>
    <s v="Sep"/>
    <n v="6"/>
    <x v="8"/>
    <s v="2015"/>
    <b v="0"/>
    <b v="1"/>
    <s v="technology"/>
    <x v="2"/>
    <x v="2"/>
  </r>
  <r>
    <x v="162"/>
    <s v="Keith, Alvarez and Potter"/>
    <s v="Extended bottom-line open architecture"/>
    <x v="55"/>
    <x v="160"/>
    <x v="1"/>
    <n v="1.4973770491803278"/>
    <n v="149.73770491803279"/>
    <n v="58.178343949044589"/>
    <n v="157"/>
    <s v="CH"/>
    <s v="CHF"/>
    <d v="2018-12-08T06:00:00"/>
    <d v="2018-12-08T06:00:00"/>
    <n v="1544248800"/>
    <x v="7"/>
    <s v="Dec"/>
    <s v="2018"/>
    <d v="2019-01-07T06:00:00"/>
    <n v="1546840800"/>
    <m/>
    <d v="2019-01-07T06:00:00"/>
    <s v="Jan"/>
    <s v="Jan"/>
    <n v="30"/>
    <x v="33"/>
    <s v="2019"/>
    <b v="0"/>
    <b v="0"/>
    <s v="music"/>
    <x v="1"/>
    <x v="1"/>
  </r>
  <r>
    <x v="163"/>
    <s v="Burton-Watkins"/>
    <s v="Extended reciprocal circuit"/>
    <x v="26"/>
    <x v="161"/>
    <x v="1"/>
    <n v="2.5325714285714285"/>
    <n v="253.25714285714284"/>
    <n v="36.032520325203251"/>
    <n v="246"/>
    <s v="US"/>
    <s v="USD"/>
    <d v="2017-10-20T05:00:00"/>
    <d v="2017-10-20T05:00:00"/>
    <n v="1508475600"/>
    <x v="4"/>
    <s v="Oct"/>
    <s v="2017"/>
    <d v="2017-12-08T06:00:00"/>
    <n v="1512712800"/>
    <m/>
    <d v="2017-12-08T06:00:00"/>
    <s v="Dec"/>
    <s v="Dec"/>
    <n v="49.041666666671517"/>
    <x v="62"/>
    <s v="2017"/>
    <b v="0"/>
    <b v="1"/>
    <s v="photography"/>
    <x v="7"/>
    <x v="14"/>
  </r>
  <r>
    <x v="164"/>
    <s v="Lopez and Sons"/>
    <s v="Polarized human-resource protocol"/>
    <x v="120"/>
    <x v="162"/>
    <x v="1"/>
    <n v="1.0016943521594683"/>
    <n v="100.16943521594683"/>
    <n v="107.99068767908309"/>
    <n v="1396"/>
    <s v="US"/>
    <s v="USD"/>
    <d v="2017-10-08T05:00:00"/>
    <d v="2017-10-08T05:00:00"/>
    <n v="1507438800"/>
    <x v="4"/>
    <s v="Oct"/>
    <s v="2017"/>
    <d v="2017-10-09T05:00:00"/>
    <n v="1507525200"/>
    <m/>
    <d v="2017-10-09T05:00:00"/>
    <s v="Oct"/>
    <s v="Oct"/>
    <n v="1"/>
    <x v="5"/>
    <s v="2017"/>
    <b v="0"/>
    <b v="0"/>
    <s v="theater"/>
    <x v="3"/>
    <x v="3"/>
  </r>
  <r>
    <x v="165"/>
    <s v="Cordova Ltd"/>
    <s v="Synergized radical product"/>
    <x v="121"/>
    <x v="163"/>
    <x v="1"/>
    <n v="1.2199004424778761"/>
    <n v="121.99004424778761"/>
    <n v="44.005985634477256"/>
    <n v="2506"/>
    <s v="US"/>
    <s v="USD"/>
    <d v="2017-08-01T05:00:00"/>
    <d v="2017-08-01T05:00:00"/>
    <n v="1501563600"/>
    <x v="1"/>
    <s v="Aug"/>
    <s v="2017"/>
    <d v="2017-09-02T05:00:00"/>
    <n v="1504328400"/>
    <m/>
    <d v="2017-09-02T05:00:00"/>
    <s v="Sep"/>
    <s v="Sep"/>
    <n v="32"/>
    <x v="63"/>
    <s v="2017"/>
    <b v="0"/>
    <b v="0"/>
    <s v="technology"/>
    <x v="2"/>
    <x v="2"/>
  </r>
  <r>
    <x v="166"/>
    <s v="Brown-Vang"/>
    <s v="Robust heuristic artificial intelligence"/>
    <x v="122"/>
    <x v="164"/>
    <x v="1"/>
    <n v="1.3713265306122449"/>
    <n v="137.13265306122449"/>
    <n v="55.077868852459019"/>
    <n v="244"/>
    <s v="US"/>
    <s v="USD"/>
    <d v="2010-12-22T06:00:00"/>
    <d v="2010-12-22T06:00:00"/>
    <n v="1292997600"/>
    <x v="7"/>
    <s v="Dec"/>
    <s v="2010"/>
    <d v="2010-12-26T06:00:00"/>
    <n v="1293343200"/>
    <m/>
    <d v="2010-12-26T06:00:00"/>
    <s v="Dec"/>
    <s v="Dec"/>
    <n v="4"/>
    <x v="3"/>
    <s v="2010"/>
    <b v="0"/>
    <b v="0"/>
    <s v="photography"/>
    <x v="7"/>
    <x v="14"/>
  </r>
  <r>
    <x v="167"/>
    <s v="Cruz-Ward"/>
    <s v="Robust content-based emulation"/>
    <x v="97"/>
    <x v="165"/>
    <x v="1"/>
    <n v="4.155384615384615"/>
    <n v="415.53846153846149"/>
    <n v="74"/>
    <n v="146"/>
    <s v="AU"/>
    <s v="AUD"/>
    <d v="2013-06-10T05:00:00"/>
    <d v="2013-06-10T05:00:00"/>
    <n v="1370840400"/>
    <x v="5"/>
    <s v="Jun"/>
    <s v="2013"/>
    <d v="2013-06-20T05:00:00"/>
    <n v="1371704400"/>
    <m/>
    <d v="2013-06-20T05:00:00"/>
    <s v="Jun"/>
    <s v="Jun"/>
    <n v="10"/>
    <x v="46"/>
    <s v="2013"/>
    <b v="0"/>
    <b v="0"/>
    <s v="theater"/>
    <x v="3"/>
    <x v="3"/>
  </r>
  <r>
    <x v="168"/>
    <s v="Hernandez Group"/>
    <s v="Ergonomic uniform open system"/>
    <x v="123"/>
    <x v="166"/>
    <x v="0"/>
    <n v="0.3130913348946136"/>
    <n v="31.30913348946136"/>
    <n v="41.996858638743454"/>
    <n v="955"/>
    <s v="DK"/>
    <s v="DKK"/>
    <d v="2019-02-22T06:00:00"/>
    <d v="2019-02-22T06:00:00"/>
    <n v="1550815200"/>
    <x v="10"/>
    <s v="Feb"/>
    <s v="2019"/>
    <d v="2019-03-17T05:00:00"/>
    <n v="1552798800"/>
    <m/>
    <d v="2019-03-17T05:00:00"/>
    <s v="Mar"/>
    <s v="Mar"/>
    <n v="22.958333333328483"/>
    <x v="64"/>
    <s v="2019"/>
    <b v="0"/>
    <b v="1"/>
    <s v="music"/>
    <x v="1"/>
    <x v="7"/>
  </r>
  <r>
    <x v="169"/>
    <s v="Tran, Steele and Wilson"/>
    <s v="Profit-focused modular product"/>
    <x v="124"/>
    <x v="167"/>
    <x v="1"/>
    <n v="4.240815450643777"/>
    <n v="424.08154506437768"/>
    <n v="77.988161010260455"/>
    <n v="1267"/>
    <s v="US"/>
    <s v="USD"/>
    <d v="2012-06-17T05:00:00"/>
    <d v="2012-06-17T05:00:00"/>
    <n v="1339909200"/>
    <x v="5"/>
    <s v="Jun"/>
    <s v="2012"/>
    <d v="2012-07-15T05:00:00"/>
    <n v="1342328400"/>
    <m/>
    <d v="2012-07-15T05:00:00"/>
    <s v="Jul"/>
    <s v="Jul"/>
    <n v="28"/>
    <x v="22"/>
    <s v="2012"/>
    <b v="0"/>
    <b v="1"/>
    <s v="film &amp; video"/>
    <x v="4"/>
    <x v="12"/>
  </r>
  <r>
    <x v="170"/>
    <s v="Summers, Gallegos and Stein"/>
    <s v="Mandatory mobile product"/>
    <x v="125"/>
    <x v="168"/>
    <x v="0"/>
    <n v="2.9388623072833599E-2"/>
    <n v="2.93886230728336"/>
    <n v="82.507462686567166"/>
    <n v="67"/>
    <s v="US"/>
    <s v="USD"/>
    <d v="2017-08-03T05:00:00"/>
    <d v="2017-08-03T05:00:00"/>
    <n v="1501736400"/>
    <x v="1"/>
    <s v="Aug"/>
    <s v="2017"/>
    <d v="2017-08-10T05:00:00"/>
    <n v="1502341200"/>
    <m/>
    <d v="2017-08-10T05:00:00"/>
    <s v="Aug"/>
    <s v="Aug"/>
    <n v="7"/>
    <x v="37"/>
    <s v="2017"/>
    <b v="0"/>
    <b v="0"/>
    <s v="music"/>
    <x v="1"/>
    <x v="7"/>
  </r>
  <r>
    <x v="171"/>
    <s v="Blair Group"/>
    <s v="Public-key 3rdgeneration budgetary management"/>
    <x v="70"/>
    <x v="169"/>
    <x v="0"/>
    <n v="0.1063265306122449"/>
    <n v="10.63265306122449"/>
    <n v="104.2"/>
    <n v="5"/>
    <s v="US"/>
    <s v="USD"/>
    <d v="2014-03-20T05:00:00"/>
    <d v="2014-03-20T05:00:00"/>
    <n v="1395291600"/>
    <x v="6"/>
    <s v="Mar"/>
    <s v="2014"/>
    <d v="2014-04-11T05:00:00"/>
    <n v="1397192400"/>
    <m/>
    <d v="2014-04-11T05:00:00"/>
    <s v="Apr"/>
    <s v="Apr"/>
    <n v="22"/>
    <x v="12"/>
    <s v="2014"/>
    <b v="0"/>
    <b v="0"/>
    <s v="publishing"/>
    <x v="5"/>
    <x v="18"/>
  </r>
  <r>
    <x v="172"/>
    <s v="Nixon Inc"/>
    <s v="Centralized national firmware"/>
    <x v="126"/>
    <x v="170"/>
    <x v="0"/>
    <n v="0.82874999999999999"/>
    <n v="82.875"/>
    <n v="25.5"/>
    <n v="26"/>
    <s v="US"/>
    <s v="USD"/>
    <d v="2014-07-19T05:00:00"/>
    <d v="2014-07-19T05:00:00"/>
    <n v="1405746000"/>
    <x v="8"/>
    <s v="Jul"/>
    <s v="2014"/>
    <d v="2014-08-03T05:00:00"/>
    <n v="1407042000"/>
    <m/>
    <d v="2014-08-03T05:00:00"/>
    <s v="Aug"/>
    <s v="Aug"/>
    <n v="15"/>
    <x v="16"/>
    <s v="2014"/>
    <b v="0"/>
    <b v="1"/>
    <s v="film &amp; video"/>
    <x v="4"/>
    <x v="4"/>
  </r>
  <r>
    <x v="173"/>
    <s v="White LLC"/>
    <s v="Cross-group 4thgeneration middleware"/>
    <x v="127"/>
    <x v="171"/>
    <x v="1"/>
    <n v="1.6301447776628748"/>
    <n v="163.01447776628748"/>
    <n v="100.98334401024984"/>
    <n v="1561"/>
    <s v="US"/>
    <s v="USD"/>
    <d v="2013-05-18T05:00:00"/>
    <d v="2013-05-18T05:00:00"/>
    <n v="1368853200"/>
    <x v="11"/>
    <s v="May"/>
    <s v="2013"/>
    <d v="2013-05-24T05:00:00"/>
    <n v="1369371600"/>
    <m/>
    <d v="2013-05-24T05:00:00"/>
    <s v="May"/>
    <s v="May"/>
    <n v="6"/>
    <x v="8"/>
    <s v="2013"/>
    <b v="0"/>
    <b v="0"/>
    <s v="theater"/>
    <x v="3"/>
    <x v="3"/>
  </r>
  <r>
    <x v="174"/>
    <s v="Santos, Black and Donovan"/>
    <s v="Pre-emptive scalable access"/>
    <x v="60"/>
    <x v="172"/>
    <x v="1"/>
    <n v="8.9466666666666672"/>
    <n v="894.66666666666674"/>
    <n v="111.83333333333333"/>
    <n v="48"/>
    <s v="US"/>
    <s v="USD"/>
    <d v="2015-10-05T05:00:00"/>
    <d v="2015-10-05T05:00:00"/>
    <n v="1444021200"/>
    <x v="4"/>
    <s v="Oct"/>
    <s v="2015"/>
    <d v="2015-10-06T05:00:00"/>
    <n v="1444107600"/>
    <m/>
    <d v="2015-10-06T05:00:00"/>
    <s v="Oct"/>
    <s v="Oct"/>
    <n v="1"/>
    <x v="5"/>
    <s v="2015"/>
    <b v="0"/>
    <b v="1"/>
    <s v="technology"/>
    <x v="2"/>
    <x v="8"/>
  </r>
  <r>
    <x v="175"/>
    <s v="Jones, Contreras and Burnett"/>
    <s v="Sharable intangible migration"/>
    <x v="128"/>
    <x v="173"/>
    <x v="0"/>
    <n v="0.26191501103752757"/>
    <n v="26.191501103752756"/>
    <n v="41.999115044247787"/>
    <n v="1130"/>
    <s v="US"/>
    <s v="USD"/>
    <d v="2016-08-31T05:00:00"/>
    <d v="2016-08-31T05:00:00"/>
    <n v="1472619600"/>
    <x v="1"/>
    <s v="Aug"/>
    <s v="2016"/>
    <d v="2016-09-19T05:00:00"/>
    <n v="1474261200"/>
    <m/>
    <d v="2016-09-19T05:00:00"/>
    <s v="Sep"/>
    <s v="Sep"/>
    <n v="19"/>
    <x v="28"/>
    <s v="2016"/>
    <b v="0"/>
    <b v="0"/>
    <s v="theater"/>
    <x v="3"/>
    <x v="3"/>
  </r>
  <r>
    <x v="176"/>
    <s v="Stone-Orozco"/>
    <s v="Proactive scalable Graphical User Interface"/>
    <x v="129"/>
    <x v="174"/>
    <x v="0"/>
    <n v="0.74834782608695649"/>
    <n v="74.834782608695647"/>
    <n v="110.05115089514067"/>
    <n v="782"/>
    <s v="US"/>
    <s v="USD"/>
    <d v="2016-09-03T05:00:00"/>
    <d v="2016-09-03T05:00:00"/>
    <n v="1472878800"/>
    <x v="3"/>
    <s v="Sep"/>
    <s v="2016"/>
    <d v="2016-09-12T05:00:00"/>
    <n v="1473656400"/>
    <m/>
    <d v="2016-09-12T05:00:00"/>
    <s v="Sep"/>
    <s v="Sep"/>
    <n v="9"/>
    <x v="30"/>
    <s v="2016"/>
    <b v="0"/>
    <b v="0"/>
    <s v="theater"/>
    <x v="3"/>
    <x v="3"/>
  </r>
  <r>
    <x v="177"/>
    <s v="Lee, Gibson and Morgan"/>
    <s v="Digitized solution-oriented product"/>
    <x v="130"/>
    <x v="175"/>
    <x v="1"/>
    <n v="4.1647680412371137"/>
    <n v="416.47680412371136"/>
    <n v="58.997079225994888"/>
    <n v="2739"/>
    <s v="US"/>
    <s v="USD"/>
    <d v="2010-11-15T06:00:00"/>
    <d v="2010-11-15T06:00:00"/>
    <n v="1289800800"/>
    <x v="0"/>
    <s v="Nov"/>
    <s v="2010"/>
    <d v="2010-12-10T06:00:00"/>
    <n v="1291960800"/>
    <m/>
    <d v="2010-12-10T06:00:00"/>
    <s v="Dec"/>
    <s v="Dec"/>
    <n v="25"/>
    <x v="45"/>
    <s v="2010"/>
    <b v="0"/>
    <b v="0"/>
    <s v="theater"/>
    <x v="3"/>
    <x v="3"/>
  </r>
  <r>
    <x v="178"/>
    <s v="Alexander-Williams"/>
    <s v="Triple-buffered cohesive structure"/>
    <x v="44"/>
    <x v="176"/>
    <x v="0"/>
    <n v="0.96208333333333329"/>
    <n v="96.208333333333329"/>
    <n v="32.985714285714288"/>
    <n v="210"/>
    <s v="US"/>
    <s v="USD"/>
    <d v="2017-09-21T05:00:00"/>
    <d v="2017-09-21T05:00:00"/>
    <n v="1505970000"/>
    <x v="3"/>
    <s v="Sep"/>
    <s v="2017"/>
    <d v="2017-09-30T05:00:00"/>
    <n v="1506747600"/>
    <m/>
    <d v="2017-09-30T05:00:00"/>
    <s v="Sep"/>
    <s v="Sep"/>
    <n v="9"/>
    <x v="30"/>
    <s v="2017"/>
    <b v="0"/>
    <b v="0"/>
    <s v="food"/>
    <x v="0"/>
    <x v="0"/>
  </r>
  <r>
    <x v="179"/>
    <s v="Marks Ltd"/>
    <s v="Realigned human-resource orchestration"/>
    <x v="131"/>
    <x v="177"/>
    <x v="1"/>
    <n v="3.5771910112359548"/>
    <n v="357.71910112359546"/>
    <n v="45.005654509471306"/>
    <n v="3537"/>
    <s v="CA"/>
    <s v="CAD"/>
    <d v="2013-03-17T05:00:00"/>
    <d v="2013-03-17T05:00:00"/>
    <n v="1363496400"/>
    <x v="6"/>
    <s v="Mar"/>
    <s v="2013"/>
    <d v="2013-03-18T05:00:00"/>
    <n v="1363582800"/>
    <m/>
    <d v="2013-03-18T05:00:00"/>
    <s v="Mar"/>
    <s v="Mar"/>
    <n v="1"/>
    <x v="5"/>
    <s v="2013"/>
    <b v="0"/>
    <b v="1"/>
    <s v="theater"/>
    <x v="3"/>
    <x v="3"/>
  </r>
  <r>
    <x v="180"/>
    <s v="Olsen, Edwards and Reid"/>
    <s v="Optional clear-thinking software"/>
    <x v="132"/>
    <x v="178"/>
    <x v="1"/>
    <n v="3.0845714285714285"/>
    <n v="308.45714285714286"/>
    <n v="81.98196487897485"/>
    <n v="2107"/>
    <s v="AU"/>
    <s v="AUD"/>
    <d v="2010-03-22T05:00:00"/>
    <d v="2010-03-22T05:00:00"/>
    <n v="1269234000"/>
    <x v="6"/>
    <s v="Mar"/>
    <s v="2010"/>
    <d v="2010-03-27T05:00:00"/>
    <n v="1269666000"/>
    <m/>
    <d v="2010-03-27T05:00:00"/>
    <s v="Mar"/>
    <s v="Mar"/>
    <n v="5"/>
    <x v="21"/>
    <s v="2010"/>
    <b v="0"/>
    <b v="0"/>
    <s v="technology"/>
    <x v="2"/>
    <x v="8"/>
  </r>
  <r>
    <x v="181"/>
    <s v="Daniels, Rose and Tyler"/>
    <s v="Centralized global approach"/>
    <x v="133"/>
    <x v="179"/>
    <x v="0"/>
    <n v="0.61802325581395345"/>
    <n v="61.802325581395344"/>
    <n v="39.080882352941174"/>
    <n v="136"/>
    <s v="US"/>
    <s v="USD"/>
    <d v="2017-10-04T05:00:00"/>
    <d v="2017-10-04T05:00:00"/>
    <n v="1507093200"/>
    <x v="4"/>
    <s v="Oct"/>
    <s v="2017"/>
    <d v="2017-10-22T05:00:00"/>
    <n v="1508648400"/>
    <m/>
    <d v="2017-10-22T05:00:00"/>
    <s v="Oct"/>
    <s v="Oct"/>
    <n v="18"/>
    <x v="51"/>
    <s v="2017"/>
    <b v="0"/>
    <b v="0"/>
    <s v="technology"/>
    <x v="2"/>
    <x v="2"/>
  </r>
  <r>
    <x v="182"/>
    <s v="Adams Group"/>
    <s v="Reverse-engineered bandwidth-monitored contingency"/>
    <x v="134"/>
    <x v="180"/>
    <x v="1"/>
    <n v="7.2232472324723247"/>
    <n v="722.32472324723244"/>
    <n v="58.996383363471971"/>
    <n v="3318"/>
    <s v="DK"/>
    <s v="DKK"/>
    <d v="2019-06-15T05:00:00"/>
    <d v="2019-06-15T05:00:00"/>
    <n v="1560574800"/>
    <x v="5"/>
    <s v="Jun"/>
    <s v="2019"/>
    <d v="2019-07-01T05:00:00"/>
    <n v="1561957200"/>
    <m/>
    <d v="2019-07-01T05:00:00"/>
    <s v="Jul"/>
    <s v="Jul"/>
    <n v="16"/>
    <x v="31"/>
    <s v="2019"/>
    <b v="0"/>
    <b v="0"/>
    <s v="theater"/>
    <x v="3"/>
    <x v="3"/>
  </r>
  <r>
    <x v="183"/>
    <s v="Rogers, Huerta and Medina"/>
    <s v="Pre-emptive bandwidth-monitored instruction set"/>
    <x v="135"/>
    <x v="181"/>
    <x v="0"/>
    <n v="0.69117647058823528"/>
    <n v="69.117647058823522"/>
    <n v="40.988372093023258"/>
    <n v="86"/>
    <s v="CA"/>
    <s v="CAD"/>
    <d v="2010-09-09T05:00:00"/>
    <d v="2010-09-09T05:00:00"/>
    <n v="1284008400"/>
    <x v="3"/>
    <s v="Sep"/>
    <s v="2010"/>
    <d v="2010-09-22T05:00:00"/>
    <n v="1285131600"/>
    <m/>
    <d v="2010-09-22T05:00:00"/>
    <s v="Sep"/>
    <s v="Sep"/>
    <n v="13"/>
    <x v="38"/>
    <s v="2010"/>
    <b v="0"/>
    <b v="0"/>
    <s v="music"/>
    <x v="1"/>
    <x v="1"/>
  </r>
  <r>
    <x v="184"/>
    <s v="Howard, Carter and Griffith"/>
    <s v="Adaptive asynchronous emulation"/>
    <x v="136"/>
    <x v="182"/>
    <x v="1"/>
    <n v="2.9305555555555554"/>
    <n v="293.05555555555554"/>
    <n v="31.029411764705884"/>
    <n v="340"/>
    <s v="US"/>
    <s v="USD"/>
    <d v="2019-05-03T05:00:00"/>
    <d v="2019-05-03T05:00:00"/>
    <n v="1556859600"/>
    <x v="11"/>
    <s v="May"/>
    <s v="2019"/>
    <d v="2019-05-04T05:00:00"/>
    <n v="1556946000"/>
    <m/>
    <d v="2019-05-04T05:00:00"/>
    <s v="May"/>
    <s v="May"/>
    <n v="1"/>
    <x v="5"/>
    <s v="2019"/>
    <b v="0"/>
    <b v="0"/>
    <s v="theater"/>
    <x v="3"/>
    <x v="3"/>
  </r>
  <r>
    <x v="185"/>
    <s v="Bailey PLC"/>
    <s v="Innovative actuating conglomeration"/>
    <x v="67"/>
    <x v="183"/>
    <x v="0"/>
    <n v="0.71799999999999997"/>
    <n v="71.8"/>
    <n v="37.789473684210527"/>
    <n v="19"/>
    <s v="US"/>
    <s v="USD"/>
    <d v="2018-05-13T05:00:00"/>
    <d v="2018-05-13T05:00:00"/>
    <n v="1526187600"/>
    <x v="11"/>
    <s v="May"/>
    <s v="2018"/>
    <d v="2018-05-24T05:00:00"/>
    <n v="1527138000"/>
    <m/>
    <d v="2018-05-24T05:00:00"/>
    <s v="May"/>
    <s v="May"/>
    <n v="11"/>
    <x v="4"/>
    <s v="2018"/>
    <b v="0"/>
    <b v="0"/>
    <s v="film &amp; video"/>
    <x v="4"/>
    <x v="19"/>
  </r>
  <r>
    <x v="186"/>
    <s v="Parker Group"/>
    <s v="Grass-roots foreground policy"/>
    <x v="137"/>
    <x v="184"/>
    <x v="0"/>
    <n v="0.31934684684684683"/>
    <n v="31.934684684684683"/>
    <n v="32.006772009029348"/>
    <n v="886"/>
    <s v="US"/>
    <s v="USD"/>
    <d v="2014-05-23T05:00:00"/>
    <d v="2014-05-23T05:00:00"/>
    <n v="1400821200"/>
    <x v="11"/>
    <s v="May"/>
    <s v="2014"/>
    <d v="2014-06-07T05:00:00"/>
    <n v="1402117200"/>
    <m/>
    <d v="2014-06-07T05:00:00"/>
    <s v="Jun"/>
    <s v="Jun"/>
    <n v="15"/>
    <x v="16"/>
    <s v="2014"/>
    <b v="0"/>
    <b v="0"/>
    <s v="theater"/>
    <x v="3"/>
    <x v="3"/>
  </r>
  <r>
    <x v="187"/>
    <s v="Fox Group"/>
    <s v="Horizontal transitional paradigm"/>
    <x v="138"/>
    <x v="185"/>
    <x v="1"/>
    <n v="2.2987375415282392"/>
    <n v="229.87375415282392"/>
    <n v="95.966712898751737"/>
    <n v="1442"/>
    <s v="CA"/>
    <s v="CAD"/>
    <d v="2013-02-23T06:00:00"/>
    <d v="2013-02-23T06:00:00"/>
    <n v="1361599200"/>
    <x v="10"/>
    <s v="Feb"/>
    <s v="2013"/>
    <d v="2013-03-23T05:00:00"/>
    <n v="1364014800"/>
    <m/>
    <d v="2013-03-23T05:00:00"/>
    <s v="Mar"/>
    <s v="Mar"/>
    <n v="27.958333333335759"/>
    <x v="65"/>
    <s v="2013"/>
    <b v="0"/>
    <b v="1"/>
    <s v="film &amp; video"/>
    <x v="4"/>
    <x v="12"/>
  </r>
  <r>
    <x v="188"/>
    <s v="Walker, Jones and Rodriguez"/>
    <s v="Networked didactic info-mediaries"/>
    <x v="139"/>
    <x v="186"/>
    <x v="0"/>
    <n v="0.3201219512195122"/>
    <n v="32.012195121951223"/>
    <n v="75"/>
    <n v="35"/>
    <s v="IT"/>
    <s v="EUR"/>
    <d v="2014-12-02T06:00:00"/>
    <d v="2014-12-02T06:00:00"/>
    <n v="1417500000"/>
    <x v="7"/>
    <s v="Dec"/>
    <s v="2014"/>
    <d v="2014-12-03T06:00:00"/>
    <n v="1417586400"/>
    <m/>
    <d v="2014-12-03T06:00:00"/>
    <s v="Dec"/>
    <s v="Dec"/>
    <n v="1"/>
    <x v="5"/>
    <s v="2014"/>
    <b v="0"/>
    <b v="0"/>
    <s v="theater"/>
    <x v="3"/>
    <x v="3"/>
  </r>
  <r>
    <x v="189"/>
    <s v="Anthony-Shaw"/>
    <s v="Switchable contextually-based access"/>
    <x v="140"/>
    <x v="187"/>
    <x v="3"/>
    <n v="0.23525352848928385"/>
    <n v="23.525352848928385"/>
    <n v="102.0498866213152"/>
    <n v="441"/>
    <s v="US"/>
    <s v="USD"/>
    <d v="2016-03-04T06:00:00"/>
    <d v="2016-03-04T06:00:00"/>
    <n v="1457071200"/>
    <x v="6"/>
    <s v="Mar"/>
    <s v="2016"/>
    <d v="2016-03-04T06:00:00"/>
    <n v="1457071200"/>
    <m/>
    <d v="2016-03-04T06:00:00"/>
    <s v="Mar"/>
    <s v="Mar"/>
    <n v="0"/>
    <x v="14"/>
    <s v="2016"/>
    <b v="0"/>
    <b v="0"/>
    <s v="theater"/>
    <x v="3"/>
    <x v="3"/>
  </r>
  <r>
    <x v="190"/>
    <s v="Cook LLC"/>
    <s v="Up-sized dynamic throughput"/>
    <x v="41"/>
    <x v="188"/>
    <x v="0"/>
    <n v="0.68594594594594593"/>
    <n v="68.594594594594597"/>
    <n v="105.75"/>
    <n v="24"/>
    <s v="US"/>
    <s v="USD"/>
    <d v="2013-06-04T05:00:00"/>
    <d v="2013-06-04T05:00:00"/>
    <n v="1370322000"/>
    <x v="5"/>
    <s v="Jun"/>
    <s v="2013"/>
    <d v="2013-06-05T05:00:00"/>
    <n v="1370408400"/>
    <m/>
    <d v="2013-06-05T05:00:00"/>
    <s v="Jun"/>
    <s v="Jun"/>
    <n v="1"/>
    <x v="5"/>
    <s v="2013"/>
    <b v="0"/>
    <b v="1"/>
    <s v="theater"/>
    <x v="3"/>
    <x v="3"/>
  </r>
  <r>
    <x v="191"/>
    <s v="Sutton PLC"/>
    <s v="Mandatory reciprocal superstructure"/>
    <x v="141"/>
    <x v="189"/>
    <x v="0"/>
    <n v="0.37952380952380954"/>
    <n v="37.952380952380956"/>
    <n v="37.069767441860463"/>
    <n v="86"/>
    <s v="IT"/>
    <s v="EUR"/>
    <d v="2019-03-12T05:00:00"/>
    <d v="2019-03-12T05:00:00"/>
    <n v="1552366800"/>
    <x v="6"/>
    <s v="Mar"/>
    <s v="2019"/>
    <d v="2019-03-15T05:00:00"/>
    <n v="1552626000"/>
    <m/>
    <d v="2019-03-15T05:00:00"/>
    <s v="Mar"/>
    <s v="Mar"/>
    <n v="3"/>
    <x v="39"/>
    <s v="2019"/>
    <b v="0"/>
    <b v="0"/>
    <s v="theater"/>
    <x v="3"/>
    <x v="3"/>
  </r>
  <r>
    <x v="192"/>
    <s v="Long, Morgan and Mitchell"/>
    <s v="Upgradable 4thgeneration productivity"/>
    <x v="142"/>
    <x v="190"/>
    <x v="0"/>
    <n v="0.19992957746478873"/>
    <n v="19.992957746478872"/>
    <n v="35.049382716049379"/>
    <n v="243"/>
    <s v="US"/>
    <s v="USD"/>
    <d v="2014-06-27T05:00:00"/>
    <d v="2014-06-27T05:00:00"/>
    <n v="1403845200"/>
    <x v="5"/>
    <s v="Jun"/>
    <s v="2014"/>
    <d v="2014-07-01T05:00:00"/>
    <n v="1404190800"/>
    <m/>
    <d v="2014-07-01T05:00:00"/>
    <s v="Jul"/>
    <s v="Jul"/>
    <n v="4"/>
    <x v="3"/>
    <s v="2014"/>
    <b v="0"/>
    <b v="0"/>
    <s v="music"/>
    <x v="1"/>
    <x v="1"/>
  </r>
  <r>
    <x v="193"/>
    <s v="Calhoun, Rogers and Long"/>
    <s v="Progressive discrete hub"/>
    <x v="47"/>
    <x v="191"/>
    <x v="0"/>
    <n v="0.45636363636363636"/>
    <n v="45.636363636363633"/>
    <n v="46.338461538461537"/>
    <n v="65"/>
    <s v="US"/>
    <s v="USD"/>
    <d v="2018-04-08T05:00:00"/>
    <d v="2018-04-08T05:00:00"/>
    <n v="1523163600"/>
    <x v="9"/>
    <s v="Apr"/>
    <s v="2018"/>
    <d v="2018-04-12T05:00:00"/>
    <n v="1523509200"/>
    <m/>
    <d v="2018-04-12T05:00:00"/>
    <s v="Apr"/>
    <s v="Apr"/>
    <n v="4"/>
    <x v="3"/>
    <s v="2018"/>
    <b v="1"/>
    <b v="0"/>
    <s v="music"/>
    <x v="1"/>
    <x v="7"/>
  </r>
  <r>
    <x v="194"/>
    <s v="Sandoval Group"/>
    <s v="Assimilated multi-tasking archive"/>
    <x v="143"/>
    <x v="192"/>
    <x v="1"/>
    <n v="1.227605633802817"/>
    <n v="122.7605633802817"/>
    <n v="69.174603174603178"/>
    <n v="126"/>
    <s v="US"/>
    <s v="USD"/>
    <d v="2015-09-14T05:00:00"/>
    <d v="2015-09-14T05:00:00"/>
    <n v="1442206800"/>
    <x v="3"/>
    <s v="Sep"/>
    <s v="2015"/>
    <d v="2015-09-30T05:00:00"/>
    <n v="1443589200"/>
    <m/>
    <d v="2015-09-30T05:00:00"/>
    <s v="Sep"/>
    <s v="Sep"/>
    <n v="16"/>
    <x v="31"/>
    <s v="2015"/>
    <b v="0"/>
    <b v="0"/>
    <s v="music"/>
    <x v="1"/>
    <x v="16"/>
  </r>
  <r>
    <x v="195"/>
    <s v="Smith and Sons"/>
    <s v="Upgradable high-level solution"/>
    <x v="144"/>
    <x v="193"/>
    <x v="1"/>
    <n v="3.61753164556962"/>
    <n v="361.75316455696202"/>
    <n v="109.07824427480917"/>
    <n v="524"/>
    <s v="US"/>
    <s v="USD"/>
    <d v="2018-07-29T05:00:00"/>
    <d v="2018-07-29T05:00:00"/>
    <n v="1532840400"/>
    <x v="8"/>
    <s v="Jul"/>
    <s v="2018"/>
    <d v="2018-08-05T05:00:00"/>
    <n v="1533445200"/>
    <m/>
    <d v="2018-08-05T05:00:00"/>
    <s v="Aug"/>
    <s v="Aug"/>
    <n v="7"/>
    <x v="37"/>
    <s v="2018"/>
    <b v="0"/>
    <b v="0"/>
    <s v="music"/>
    <x v="1"/>
    <x v="5"/>
  </r>
  <r>
    <x v="196"/>
    <s v="King Inc"/>
    <s v="Organic bandwidth-monitored frame"/>
    <x v="139"/>
    <x v="194"/>
    <x v="0"/>
    <n v="0.63146341463414635"/>
    <n v="63.146341463414636"/>
    <n v="51.78"/>
    <n v="100"/>
    <s v="DK"/>
    <s v="DKK"/>
    <d v="2016-09-03T05:00:00"/>
    <d v="2016-09-03T05:00:00"/>
    <n v="1472878800"/>
    <x v="3"/>
    <s v="Sep"/>
    <s v="2016"/>
    <d v="2016-09-22T05:00:00"/>
    <n v="1474520400"/>
    <m/>
    <d v="2016-09-22T05:00:00"/>
    <s v="Sep"/>
    <s v="Sep"/>
    <n v="19"/>
    <x v="28"/>
    <s v="2016"/>
    <b v="0"/>
    <b v="0"/>
    <s v="technology"/>
    <x v="2"/>
    <x v="8"/>
  </r>
  <r>
    <x v="197"/>
    <s v="Perry and Sons"/>
    <s v="Business-focused logistical framework"/>
    <x v="145"/>
    <x v="195"/>
    <x v="1"/>
    <n v="2.9820475319926874"/>
    <n v="298.20475319926874"/>
    <n v="82.010055304172951"/>
    <n v="1989"/>
    <s v="US"/>
    <s v="USD"/>
    <d v="2017-06-23T05:00:00"/>
    <d v="2017-06-23T05:00:00"/>
    <n v="1498194000"/>
    <x v="5"/>
    <s v="Jun"/>
    <s v="2017"/>
    <d v="2017-07-07T05:00:00"/>
    <n v="1499403600"/>
    <m/>
    <d v="2017-07-07T05:00:00"/>
    <s v="Jul"/>
    <s v="Jul"/>
    <n v="14"/>
    <x v="44"/>
    <s v="2017"/>
    <b v="0"/>
    <b v="0"/>
    <s v="film &amp; video"/>
    <x v="4"/>
    <x v="6"/>
  </r>
  <r>
    <x v="198"/>
    <s v="Palmer Inc"/>
    <s v="Universal multi-state capability"/>
    <x v="146"/>
    <x v="196"/>
    <x v="0"/>
    <n v="9.5585443037974685E-2"/>
    <n v="9.5585443037974684"/>
    <n v="35.958333333333336"/>
    <n v="168"/>
    <s v="US"/>
    <s v="USD"/>
    <d v="2010-08-06T05:00:00"/>
    <d v="2010-08-06T05:00:00"/>
    <n v="1281070800"/>
    <x v="1"/>
    <s v="Aug"/>
    <s v="2010"/>
    <d v="2010-09-04T05:00:00"/>
    <n v="1283576400"/>
    <m/>
    <d v="2010-09-04T05:00:00"/>
    <s v="Sep"/>
    <s v="Sep"/>
    <n v="29"/>
    <x v="50"/>
    <s v="2010"/>
    <b v="0"/>
    <b v="0"/>
    <s v="music"/>
    <x v="1"/>
    <x v="5"/>
  </r>
  <r>
    <x v="199"/>
    <s v="Hull, Baker and Martinez"/>
    <s v="Digitized reciprocal infrastructure"/>
    <x v="37"/>
    <x v="197"/>
    <x v="0"/>
    <n v="0.5377777777777778"/>
    <n v="53.777777777777779"/>
    <n v="74.461538461538467"/>
    <n v="13"/>
    <s v="US"/>
    <s v="USD"/>
    <d v="2015-07-07T05:00:00"/>
    <d v="2015-07-07T05:00:00"/>
    <n v="1436245200"/>
    <x v="8"/>
    <s v="Jul"/>
    <s v="2015"/>
    <d v="2015-07-11T05:00:00"/>
    <n v="1436590800"/>
    <m/>
    <d v="2015-07-11T05:00:00"/>
    <s v="Jul"/>
    <s v="Jul"/>
    <n v="4"/>
    <x v="3"/>
    <s v="2015"/>
    <b v="0"/>
    <b v="0"/>
    <s v="music"/>
    <x v="1"/>
    <x v="1"/>
  </r>
  <r>
    <x v="200"/>
    <s v="Becker, Rice and White"/>
    <s v="Reduced dedicated capability"/>
    <x v="0"/>
    <x v="50"/>
    <x v="0"/>
    <n v="0.02"/>
    <n v="2"/>
    <n v="2"/>
    <n v="1"/>
    <s v="CA"/>
    <s v="CAD"/>
    <d v="2010-03-25T05:00:00"/>
    <d v="2010-03-25T05:00:00"/>
    <n v="1269493200"/>
    <x v="6"/>
    <s v="Mar"/>
    <s v="2010"/>
    <d v="2010-04-05T05:00:00"/>
    <n v="1270443600"/>
    <m/>
    <d v="2010-04-05T05:00:00"/>
    <s v="Apr"/>
    <s v="Apr"/>
    <n v="11"/>
    <x v="4"/>
    <s v="2010"/>
    <b v="0"/>
    <b v="0"/>
    <s v="theater"/>
    <x v="3"/>
    <x v="3"/>
  </r>
  <r>
    <x v="201"/>
    <s v="Osborne, Perkins and Knox"/>
    <s v="Cross-platform bi-directional workforce"/>
    <x v="118"/>
    <x v="198"/>
    <x v="1"/>
    <n v="6.8119047619047617"/>
    <n v="681.19047619047615"/>
    <n v="91.114649681528661"/>
    <n v="157"/>
    <s v="US"/>
    <s v="USD"/>
    <d v="2014-07-25T05:00:00"/>
    <d v="2014-07-25T05:00:00"/>
    <n v="1406264400"/>
    <x v="8"/>
    <s v="Jul"/>
    <s v="2014"/>
    <d v="2014-08-12T05:00:00"/>
    <n v="1407819600"/>
    <m/>
    <d v="2014-08-12T05:00:00"/>
    <s v="Aug"/>
    <s v="Aug"/>
    <n v="18"/>
    <x v="51"/>
    <s v="2014"/>
    <b v="0"/>
    <b v="0"/>
    <s v="technology"/>
    <x v="2"/>
    <x v="2"/>
  </r>
  <r>
    <x v="202"/>
    <s v="Mcknight-Freeman"/>
    <s v="Upgradable scalable methodology"/>
    <x v="111"/>
    <x v="199"/>
    <x v="3"/>
    <n v="0.78831325301204824"/>
    <n v="78.831325301204828"/>
    <n v="79.792682926829272"/>
    <n v="82"/>
    <s v="US"/>
    <s v="USD"/>
    <d v="2011-10-02T05:00:00"/>
    <d v="2011-10-02T05:00:00"/>
    <n v="1317531600"/>
    <x v="4"/>
    <s v="Oct"/>
    <s v="2011"/>
    <d v="2011-10-06T05:00:00"/>
    <n v="1317877200"/>
    <m/>
    <d v="2011-10-06T05:00:00"/>
    <s v="Oct"/>
    <s v="Oct"/>
    <n v="4"/>
    <x v="3"/>
    <s v="2011"/>
    <b v="0"/>
    <b v="0"/>
    <s v="food"/>
    <x v="0"/>
    <x v="0"/>
  </r>
  <r>
    <x v="203"/>
    <s v="Hayden, Shannon and Stein"/>
    <s v="Customer-focused client-server service-desk"/>
    <x v="147"/>
    <x v="200"/>
    <x v="1"/>
    <n v="1.3440792216817234"/>
    <n v="134.40792216817235"/>
    <n v="42.999777678968428"/>
    <n v="4498"/>
    <s v="AU"/>
    <s v="AUD"/>
    <d v="2017-01-17T06:00:00"/>
    <d v="2017-01-17T06:00:00"/>
    <n v="1484632800"/>
    <x v="2"/>
    <s v="Jan"/>
    <s v="2017"/>
    <d v="2017-01-19T06:00:00"/>
    <n v="1484805600"/>
    <m/>
    <d v="2017-01-19T06:00:00"/>
    <s v="Jan"/>
    <s v="Jan"/>
    <n v="2"/>
    <x v="1"/>
    <s v="2017"/>
    <b v="0"/>
    <b v="0"/>
    <s v="theater"/>
    <x v="3"/>
    <x v="3"/>
  </r>
  <r>
    <x v="204"/>
    <s v="Daniel-Luna"/>
    <s v="Mandatory multimedia leverage"/>
    <x v="148"/>
    <x v="201"/>
    <x v="0"/>
    <n v="3.372E-2"/>
    <n v="3.3719999999999999"/>
    <n v="63.225000000000001"/>
    <n v="40"/>
    <s v="US"/>
    <s v="USD"/>
    <d v="2011-04-03T05:00:00"/>
    <d v="2011-04-03T05:00:00"/>
    <n v="1301806800"/>
    <x v="9"/>
    <s v="Apr"/>
    <s v="2011"/>
    <d v="2011-04-13T05:00:00"/>
    <n v="1302670800"/>
    <m/>
    <d v="2011-04-13T05:00:00"/>
    <s v="Apr"/>
    <s v="Apr"/>
    <n v="10"/>
    <x v="46"/>
    <s v="2011"/>
    <b v="0"/>
    <b v="0"/>
    <s v="music"/>
    <x v="1"/>
    <x v="17"/>
  </r>
  <r>
    <x v="205"/>
    <s v="Weaver-Marquez"/>
    <s v="Focused analyzing circuit"/>
    <x v="81"/>
    <x v="202"/>
    <x v="1"/>
    <n v="4.3184615384615386"/>
    <n v="431.84615384615387"/>
    <n v="70.174999999999997"/>
    <n v="80"/>
    <s v="US"/>
    <s v="USD"/>
    <d v="2018-10-17T05:00:00"/>
    <d v="2018-10-17T05:00:00"/>
    <n v="1539752400"/>
    <x v="4"/>
    <s v="Oct"/>
    <s v="2018"/>
    <d v="2018-10-29T05:00:00"/>
    <n v="1540789200"/>
    <m/>
    <d v="2018-10-29T05:00:00"/>
    <s v="Oct"/>
    <s v="Oct"/>
    <n v="12"/>
    <x v="10"/>
    <s v="2018"/>
    <b v="1"/>
    <b v="0"/>
    <s v="theater"/>
    <x v="3"/>
    <x v="3"/>
  </r>
  <r>
    <x v="206"/>
    <s v="Austin, Baker and Kelley"/>
    <s v="Fundamental grid-enabled strategy"/>
    <x v="25"/>
    <x v="203"/>
    <x v="3"/>
    <n v="0.38844444444444443"/>
    <n v="38.844444444444441"/>
    <n v="61.333333333333336"/>
    <n v="57"/>
    <s v="US"/>
    <s v="USD"/>
    <d v="2010-02-27T06:00:00"/>
    <d v="2010-02-27T06:00:00"/>
    <n v="1267250400"/>
    <x v="10"/>
    <s v="Feb"/>
    <s v="2010"/>
    <d v="2010-03-08T06:00:00"/>
    <n v="1268028000"/>
    <m/>
    <d v="2010-03-08T06:00:00"/>
    <s v="Mar"/>
    <s v="Mar"/>
    <n v="9"/>
    <x v="30"/>
    <s v="2010"/>
    <b v="0"/>
    <b v="0"/>
    <s v="publishing"/>
    <x v="5"/>
    <x v="13"/>
  </r>
  <r>
    <x v="207"/>
    <s v="Carney-Anderson"/>
    <s v="Digitized 5thgeneration knowledgebase"/>
    <x v="67"/>
    <x v="204"/>
    <x v="1"/>
    <n v="4.2569999999999997"/>
    <n v="425.7"/>
    <n v="99"/>
    <n v="43"/>
    <s v="US"/>
    <s v="USD"/>
    <d v="2018-08-28T05:00:00"/>
    <d v="2018-08-28T05:00:00"/>
    <n v="1535432400"/>
    <x v="1"/>
    <s v="Aug"/>
    <s v="2018"/>
    <d v="2018-09-17T05:00:00"/>
    <n v="1537160400"/>
    <m/>
    <d v="2018-09-17T05:00:00"/>
    <s v="Sep"/>
    <s v="Sep"/>
    <n v="20"/>
    <x v="18"/>
    <s v="2018"/>
    <b v="0"/>
    <b v="1"/>
    <s v="music"/>
    <x v="1"/>
    <x v="1"/>
  </r>
  <r>
    <x v="208"/>
    <s v="Jackson Inc"/>
    <s v="Mandatory multi-tasking encryption"/>
    <x v="149"/>
    <x v="205"/>
    <x v="1"/>
    <n v="1.0112239715591671"/>
    <n v="101.12239715591672"/>
    <n v="96.984900146127615"/>
    <n v="2053"/>
    <s v="US"/>
    <s v="USD"/>
    <d v="2017-11-09T06:00:00"/>
    <d v="2017-11-09T06:00:00"/>
    <n v="1510207200"/>
    <x v="0"/>
    <s v="Nov"/>
    <s v="2017"/>
    <d v="2017-12-03T06:00:00"/>
    <n v="1512280800"/>
    <m/>
    <d v="2017-12-03T06:00:00"/>
    <s v="Dec"/>
    <s v="Dec"/>
    <n v="24"/>
    <x v="61"/>
    <s v="2017"/>
    <b v="0"/>
    <b v="0"/>
    <s v="film &amp; video"/>
    <x v="4"/>
    <x v="4"/>
  </r>
  <r>
    <x v="209"/>
    <s v="Warren Ltd"/>
    <s v="Distributed system-worthy application"/>
    <x v="150"/>
    <x v="206"/>
    <x v="2"/>
    <n v="0.21188688946015424"/>
    <n v="21.188688946015425"/>
    <n v="51.004950495049506"/>
    <n v="808"/>
    <s v="AU"/>
    <s v="AUD"/>
    <d v="2016-05-06T05:00:00"/>
    <d v="2016-05-06T05:00:00"/>
    <n v="1462510800"/>
    <x v="11"/>
    <s v="May"/>
    <s v="2016"/>
    <d v="2016-05-13T05:00:00"/>
    <n v="1463115600"/>
    <m/>
    <d v="2016-05-13T05:00:00"/>
    <s v="May"/>
    <s v="May"/>
    <n v="7"/>
    <x v="37"/>
    <s v="2016"/>
    <b v="0"/>
    <b v="0"/>
    <s v="film &amp; video"/>
    <x v="4"/>
    <x v="4"/>
  </r>
  <r>
    <x v="210"/>
    <s v="Schultz Inc"/>
    <s v="Synergistic tertiary time-frame"/>
    <x v="151"/>
    <x v="207"/>
    <x v="0"/>
    <n v="0.67425531914893622"/>
    <n v="67.425531914893625"/>
    <n v="28.044247787610619"/>
    <n v="226"/>
    <s v="DK"/>
    <s v="DKK"/>
    <d v="2017-03-03T06:00:00"/>
    <d v="2017-03-03T06:00:00"/>
    <n v="1488520800"/>
    <x v="6"/>
    <s v="Mar"/>
    <s v="2017"/>
    <d v="2017-03-30T05:00:00"/>
    <n v="1490850000"/>
    <m/>
    <d v="2017-03-30T05:00:00"/>
    <s v="Mar"/>
    <s v="Mar"/>
    <n v="26.958333333328483"/>
    <x v="66"/>
    <s v="2017"/>
    <b v="0"/>
    <b v="0"/>
    <s v="film &amp; video"/>
    <x v="4"/>
    <x v="22"/>
  </r>
  <r>
    <x v="211"/>
    <s v="Thompson LLC"/>
    <s v="Customer-focused impactful benchmark"/>
    <x v="152"/>
    <x v="208"/>
    <x v="0"/>
    <n v="0.9492337164750958"/>
    <n v="94.923371647509583"/>
    <n v="60.984615384615381"/>
    <n v="1625"/>
    <s v="US"/>
    <s v="USD"/>
    <d v="2013-08-27T05:00:00"/>
    <d v="2013-08-27T05:00:00"/>
    <n v="1377579600"/>
    <x v="1"/>
    <s v="Aug"/>
    <s v="2013"/>
    <d v="2013-09-20T05:00:00"/>
    <n v="1379653200"/>
    <m/>
    <d v="2013-09-20T05:00:00"/>
    <s v="Sep"/>
    <s v="Sep"/>
    <n v="24"/>
    <x v="61"/>
    <s v="2013"/>
    <b v="0"/>
    <b v="0"/>
    <s v="theater"/>
    <x v="3"/>
    <x v="3"/>
  </r>
  <r>
    <x v="212"/>
    <s v="Johnson Inc"/>
    <s v="Profound next generation infrastructure"/>
    <x v="32"/>
    <x v="209"/>
    <x v="1"/>
    <n v="1.5185185185185186"/>
    <n v="151.85185185185185"/>
    <n v="73.214285714285708"/>
    <n v="168"/>
    <s v="US"/>
    <s v="USD"/>
    <d v="2019-12-15T06:00:00"/>
    <d v="2019-12-15T06:00:00"/>
    <n v="1576389600"/>
    <x v="7"/>
    <s v="Dec"/>
    <s v="2019"/>
    <d v="2020-01-30T06:00:00"/>
    <n v="1580364000"/>
    <m/>
    <d v="2020-01-30T06:00:00"/>
    <s v="Jan"/>
    <s v="Jan"/>
    <n v="46"/>
    <x v="67"/>
    <s v="2020"/>
    <b v="0"/>
    <b v="0"/>
    <s v="theater"/>
    <x v="3"/>
    <x v="3"/>
  </r>
  <r>
    <x v="213"/>
    <s v="Morgan-Warren"/>
    <s v="Face-to-face encompassing info-mediaries"/>
    <x v="153"/>
    <x v="210"/>
    <x v="1"/>
    <n v="1.9516382252559727"/>
    <n v="195.16382252559728"/>
    <n v="39.997435299603637"/>
    <n v="4289"/>
    <s v="US"/>
    <s v="USD"/>
    <d v="2010-11-06T05:00:00"/>
    <d v="2010-11-06T05:00:00"/>
    <n v="1289019600"/>
    <x v="0"/>
    <s v="Nov"/>
    <s v="2010"/>
    <d v="2010-11-14T06:00:00"/>
    <n v="1289714400"/>
    <m/>
    <d v="2010-11-14T06:00:00"/>
    <s v="Nov"/>
    <s v="Nov"/>
    <n v="8.0416666666642413"/>
    <x v="68"/>
    <s v="2010"/>
    <b v="0"/>
    <b v="1"/>
    <s v="music"/>
    <x v="1"/>
    <x v="7"/>
  </r>
  <r>
    <x v="214"/>
    <s v="Sullivan Group"/>
    <s v="Open-source fresh-thinking policy"/>
    <x v="1"/>
    <x v="211"/>
    <x v="1"/>
    <n v="10.231428571428571"/>
    <n v="1023.1428571428571"/>
    <n v="86.812121212121212"/>
    <n v="165"/>
    <s v="US"/>
    <s v="USD"/>
    <d v="2010-08-19T05:00:00"/>
    <d v="2010-08-19T05:00:00"/>
    <n v="1282194000"/>
    <x v="1"/>
    <s v="Aug"/>
    <s v="2010"/>
    <d v="2010-08-25T05:00:00"/>
    <n v="1282712400"/>
    <m/>
    <d v="2010-08-25T05:00:00"/>
    <s v="Aug"/>
    <s v="Aug"/>
    <n v="6"/>
    <x v="8"/>
    <s v="2010"/>
    <b v="0"/>
    <b v="0"/>
    <s v="music"/>
    <x v="1"/>
    <x v="1"/>
  </r>
  <r>
    <x v="215"/>
    <s v="Vargas, Banks and Palmer"/>
    <s v="Extended 24/7 implementation"/>
    <x v="154"/>
    <x v="212"/>
    <x v="0"/>
    <n v="3.8418367346938778E-2"/>
    <n v="3.841836734693878"/>
    <n v="42.125874125874127"/>
    <n v="143"/>
    <s v="US"/>
    <s v="USD"/>
    <d v="2019-02-13T06:00:00"/>
    <d v="2019-02-13T06:00:00"/>
    <n v="1550037600"/>
    <x v="10"/>
    <s v="Feb"/>
    <s v="2019"/>
    <d v="2019-02-15T06:00:00"/>
    <n v="1550210400"/>
    <m/>
    <d v="2019-02-15T06:00:00"/>
    <s v="Feb"/>
    <s v="Feb"/>
    <n v="2"/>
    <x v="1"/>
    <s v="2019"/>
    <b v="0"/>
    <b v="0"/>
    <s v="theater"/>
    <x v="3"/>
    <x v="3"/>
  </r>
  <r>
    <x v="216"/>
    <s v="Johnson, Dixon and Zimmerman"/>
    <s v="Organic dynamic algorithm"/>
    <x v="155"/>
    <x v="213"/>
    <x v="1"/>
    <n v="1.5507066557107643"/>
    <n v="155.07066557107643"/>
    <n v="103.97851239669421"/>
    <n v="1815"/>
    <s v="US"/>
    <s v="USD"/>
    <d v="2011-11-22T06:00:00"/>
    <d v="2011-11-22T06:00:00"/>
    <n v="1321941600"/>
    <x v="0"/>
    <s v="Nov"/>
    <s v="2011"/>
    <d v="2011-11-24T06:00:00"/>
    <n v="1322114400"/>
    <m/>
    <d v="2011-11-24T06:00:00"/>
    <s v="Nov"/>
    <s v="Nov"/>
    <n v="2"/>
    <x v="1"/>
    <s v="2011"/>
    <b v="0"/>
    <b v="0"/>
    <s v="theater"/>
    <x v="3"/>
    <x v="3"/>
  </r>
  <r>
    <x v="217"/>
    <s v="Moore, Dudley and Navarro"/>
    <s v="Organic multi-tasking focus group"/>
    <x v="156"/>
    <x v="214"/>
    <x v="0"/>
    <n v="0.44753477588871715"/>
    <n v="44.753477588871718"/>
    <n v="62.003211991434689"/>
    <n v="934"/>
    <s v="US"/>
    <s v="USD"/>
    <d v="2019-04-28T05:00:00"/>
    <d v="2019-04-28T05:00:00"/>
    <n v="1556427600"/>
    <x v="9"/>
    <s v="Apr"/>
    <s v="2019"/>
    <d v="2019-05-07T05:00:00"/>
    <n v="1557205200"/>
    <m/>
    <d v="2019-05-07T05:00:00"/>
    <s v="May"/>
    <s v="May"/>
    <n v="9"/>
    <x v="30"/>
    <s v="2019"/>
    <b v="0"/>
    <b v="0"/>
    <s v="film &amp; video"/>
    <x v="4"/>
    <x v="22"/>
  </r>
  <r>
    <x v="218"/>
    <s v="Price-Rodriguez"/>
    <s v="Adaptive logistical initiative"/>
    <x v="57"/>
    <x v="215"/>
    <x v="1"/>
    <n v="2.1594736842105262"/>
    <n v="215.94736842105263"/>
    <n v="31.005037783375315"/>
    <n v="397"/>
    <s v="GB"/>
    <s v="GBP"/>
    <d v="2011-11-11T06:00:00"/>
    <d v="2011-11-11T06:00:00"/>
    <n v="1320991200"/>
    <x v="0"/>
    <s v="Nov"/>
    <s v="2011"/>
    <d v="2011-12-15T06:00:00"/>
    <n v="1323928800"/>
    <m/>
    <d v="2011-12-15T06:00:00"/>
    <s v="Dec"/>
    <s v="Dec"/>
    <n v="34"/>
    <x v="15"/>
    <s v="2011"/>
    <b v="0"/>
    <b v="1"/>
    <s v="film &amp; video"/>
    <x v="4"/>
    <x v="12"/>
  </r>
  <r>
    <x v="219"/>
    <s v="Huang-Henderson"/>
    <s v="Stand-alone mobile customer loyalty"/>
    <x v="157"/>
    <x v="216"/>
    <x v="1"/>
    <n v="3.3212709832134291"/>
    <n v="332.12709832134288"/>
    <n v="89.991552956465242"/>
    <n v="1539"/>
    <s v="US"/>
    <s v="USD"/>
    <d v="2012-08-16T05:00:00"/>
    <d v="2012-08-16T05:00:00"/>
    <n v="1345093200"/>
    <x v="1"/>
    <s v="Aug"/>
    <s v="2012"/>
    <d v="2012-08-28T05:00:00"/>
    <n v="1346130000"/>
    <m/>
    <d v="2012-08-28T05:00:00"/>
    <s v="Aug"/>
    <s v="Aug"/>
    <n v="12"/>
    <x v="10"/>
    <s v="2012"/>
    <b v="0"/>
    <b v="0"/>
    <s v="film &amp; video"/>
    <x v="4"/>
    <x v="10"/>
  </r>
  <r>
    <x v="220"/>
    <s v="Owens-Le"/>
    <s v="Focused composite approach"/>
    <x v="58"/>
    <x v="217"/>
    <x v="0"/>
    <n v="8.4430379746835441E-2"/>
    <n v="8.4430379746835449"/>
    <n v="39.235294117647058"/>
    <n v="17"/>
    <s v="US"/>
    <s v="USD"/>
    <d v="2011-07-01T05:00:00"/>
    <d v="2011-07-01T05:00:00"/>
    <n v="1309496400"/>
    <x v="8"/>
    <s v="Jul"/>
    <s v="2011"/>
    <d v="2011-07-19T05:00:00"/>
    <n v="1311051600"/>
    <m/>
    <d v="2011-07-19T05:00:00"/>
    <s v="Jul"/>
    <s v="Jul"/>
    <n v="18"/>
    <x v="51"/>
    <s v="2011"/>
    <b v="1"/>
    <b v="0"/>
    <s v="theater"/>
    <x v="3"/>
    <x v="3"/>
  </r>
  <r>
    <x v="221"/>
    <s v="Huff LLC"/>
    <s v="Face-to-face clear-thinking Local Area Network"/>
    <x v="158"/>
    <x v="218"/>
    <x v="0"/>
    <n v="0.9862551440329218"/>
    <n v="98.625514403292186"/>
    <n v="54.993116108306566"/>
    <n v="2179"/>
    <s v="US"/>
    <s v="USD"/>
    <d v="2012-06-21T05:00:00"/>
    <d v="2012-06-21T05:00:00"/>
    <n v="1340254800"/>
    <x v="5"/>
    <s v="Jun"/>
    <s v="2012"/>
    <d v="2012-06-23T05:00:00"/>
    <n v="1340427600"/>
    <m/>
    <d v="2012-06-23T05:00:00"/>
    <s v="Jun"/>
    <s v="Jun"/>
    <n v="2"/>
    <x v="1"/>
    <s v="2012"/>
    <b v="1"/>
    <b v="0"/>
    <s v="food"/>
    <x v="0"/>
    <x v="0"/>
  </r>
  <r>
    <x v="222"/>
    <s v="Johnson LLC"/>
    <s v="Cross-group cohesive circuit"/>
    <x v="73"/>
    <x v="219"/>
    <x v="1"/>
    <n v="1.3797916666666667"/>
    <n v="137.97916666666669"/>
    <n v="47.992753623188406"/>
    <n v="138"/>
    <s v="US"/>
    <s v="USD"/>
    <d v="2014-10-02T05:00:00"/>
    <d v="2014-10-02T05:00:00"/>
    <n v="1412226000"/>
    <x v="4"/>
    <s v="Oct"/>
    <s v="2014"/>
    <d v="2014-10-03T05:00:00"/>
    <n v="1412312400"/>
    <m/>
    <d v="2014-10-03T05:00:00"/>
    <s v="Oct"/>
    <s v="Oct"/>
    <n v="1"/>
    <x v="5"/>
    <s v="2014"/>
    <b v="0"/>
    <b v="0"/>
    <s v="photography"/>
    <x v="7"/>
    <x v="14"/>
  </r>
  <r>
    <x v="223"/>
    <s v="Chavez, Garcia and Cantu"/>
    <s v="Synergistic explicit capability"/>
    <x v="159"/>
    <x v="220"/>
    <x v="0"/>
    <n v="0.93810996563573879"/>
    <n v="93.81099656357388"/>
    <n v="87.966702470461868"/>
    <n v="931"/>
    <s v="US"/>
    <s v="USD"/>
    <d v="2016-03-16T05:00:00"/>
    <d v="2016-03-16T05:00:00"/>
    <n v="1458104400"/>
    <x v="6"/>
    <s v="Mar"/>
    <s v="2016"/>
    <d v="2016-03-30T05:00:00"/>
    <n v="1459314000"/>
    <m/>
    <d v="2016-03-30T05:00:00"/>
    <s v="Mar"/>
    <s v="Mar"/>
    <n v="14"/>
    <x v="44"/>
    <s v="2016"/>
    <b v="0"/>
    <b v="0"/>
    <s v="theater"/>
    <x v="3"/>
    <x v="3"/>
  </r>
  <r>
    <x v="224"/>
    <s v="Lester-Moore"/>
    <s v="Diverse analyzing definition"/>
    <x v="160"/>
    <x v="221"/>
    <x v="1"/>
    <n v="4.0363930885529156"/>
    <n v="403.63930885529157"/>
    <n v="51.999165275459099"/>
    <n v="3594"/>
    <s v="US"/>
    <s v="USD"/>
    <d v="2014-09-24T05:00:00"/>
    <d v="2014-09-24T05:00:00"/>
    <n v="1411534800"/>
    <x v="3"/>
    <s v="Sep"/>
    <s v="2014"/>
    <d v="2014-11-08T06:00:00"/>
    <n v="1415426400"/>
    <m/>
    <d v="2014-11-08T06:00:00"/>
    <s v="Nov"/>
    <s v="Nov"/>
    <n v="45.041666666664241"/>
    <x v="69"/>
    <s v="2014"/>
    <b v="0"/>
    <b v="0"/>
    <s v="film &amp; video"/>
    <x v="4"/>
    <x v="22"/>
  </r>
  <r>
    <x v="225"/>
    <s v="Fox-Quinn"/>
    <s v="Enterprise-wide reciprocal success"/>
    <x v="161"/>
    <x v="222"/>
    <x v="1"/>
    <n v="2.6017404129793511"/>
    <n v="260.1740412979351"/>
    <n v="29.999659863945578"/>
    <n v="5880"/>
    <s v="US"/>
    <s v="USD"/>
    <d v="2014-05-03T05:00:00"/>
    <d v="2014-05-03T05:00:00"/>
    <n v="1399093200"/>
    <x v="11"/>
    <s v="May"/>
    <s v="2014"/>
    <d v="2014-05-03T05:00:00"/>
    <n v="1399093200"/>
    <m/>
    <d v="2014-05-03T05:00:00"/>
    <s v="May"/>
    <s v="May"/>
    <n v="0"/>
    <x v="14"/>
    <s v="2014"/>
    <b v="1"/>
    <b v="0"/>
    <s v="music"/>
    <x v="1"/>
    <x v="1"/>
  </r>
  <r>
    <x v="226"/>
    <s v="Garcia Inc"/>
    <s v="Progressive neutral middleware"/>
    <x v="162"/>
    <x v="223"/>
    <x v="1"/>
    <n v="3.6663333333333332"/>
    <n v="366.63333333333333"/>
    <n v="98.205357142857139"/>
    <n v="112"/>
    <s v="US"/>
    <s v="USD"/>
    <d v="2010-04-08T05:00:00"/>
    <d v="2010-04-08T05:00:00"/>
    <n v="1270702800"/>
    <x v="9"/>
    <s v="Apr"/>
    <s v="2010"/>
    <d v="2010-05-15T05:00:00"/>
    <n v="1273899600"/>
    <m/>
    <d v="2010-05-15T05:00:00"/>
    <s v="May"/>
    <s v="May"/>
    <n v="37"/>
    <x v="52"/>
    <s v="2010"/>
    <b v="0"/>
    <b v="0"/>
    <s v="photography"/>
    <x v="7"/>
    <x v="14"/>
  </r>
  <r>
    <x v="227"/>
    <s v="Johnson-Lee"/>
    <s v="Intuitive exuding process improvement"/>
    <x v="163"/>
    <x v="224"/>
    <x v="1"/>
    <n v="1.687208538587849"/>
    <n v="168.72085385878489"/>
    <n v="108.96182396606575"/>
    <n v="943"/>
    <s v="US"/>
    <s v="USD"/>
    <d v="2015-05-15T05:00:00"/>
    <d v="2015-05-15T05:00:00"/>
    <n v="1431666000"/>
    <x v="11"/>
    <s v="May"/>
    <s v="2015"/>
    <d v="2015-05-21T05:00:00"/>
    <n v="1432184400"/>
    <m/>
    <d v="2015-05-21T05:00:00"/>
    <s v="May"/>
    <s v="May"/>
    <n v="6"/>
    <x v="8"/>
    <s v="2015"/>
    <b v="0"/>
    <b v="0"/>
    <s v="games"/>
    <x v="6"/>
    <x v="20"/>
  </r>
  <r>
    <x v="228"/>
    <s v="Pineda Group"/>
    <s v="Exclusive real-time protocol"/>
    <x v="164"/>
    <x v="225"/>
    <x v="1"/>
    <n v="1.1990717911530093"/>
    <n v="119.90717911530093"/>
    <n v="66.998379254457049"/>
    <n v="2468"/>
    <s v="US"/>
    <s v="USD"/>
    <d v="2016-08-31T05:00:00"/>
    <d v="2016-08-31T05:00:00"/>
    <n v="1472619600"/>
    <x v="1"/>
    <s v="Aug"/>
    <s v="2016"/>
    <d v="2016-09-25T05:00:00"/>
    <n v="1474779600"/>
    <m/>
    <d v="2016-09-25T05:00:00"/>
    <s v="Sep"/>
    <s v="Sep"/>
    <n v="25"/>
    <x v="45"/>
    <s v="2016"/>
    <b v="0"/>
    <b v="0"/>
    <s v="film &amp; video"/>
    <x v="4"/>
    <x v="10"/>
  </r>
  <r>
    <x v="229"/>
    <s v="Hoffman-Howard"/>
    <s v="Extended encompassing application"/>
    <x v="165"/>
    <x v="226"/>
    <x v="1"/>
    <n v="1.936892523364486"/>
    <n v="193.68925233644859"/>
    <n v="64.99333594668758"/>
    <n v="2551"/>
    <s v="US"/>
    <s v="USD"/>
    <d v="2017-06-01T05:00:00"/>
    <d v="2017-06-01T05:00:00"/>
    <n v="1496293200"/>
    <x v="5"/>
    <s v="Jun"/>
    <s v="2017"/>
    <d v="2017-07-19T05:00:00"/>
    <n v="1500440400"/>
    <m/>
    <d v="2017-07-19T05:00:00"/>
    <s v="Jul"/>
    <s v="Jul"/>
    <n v="48"/>
    <x v="7"/>
    <s v="2017"/>
    <b v="0"/>
    <b v="1"/>
    <s v="games"/>
    <x v="6"/>
    <x v="20"/>
  </r>
  <r>
    <x v="230"/>
    <s v="Miranda, Hall and Mcgrath"/>
    <s v="Progressive value-added ability"/>
    <x v="166"/>
    <x v="227"/>
    <x v="1"/>
    <n v="4.2016666666666671"/>
    <n v="420.16666666666669"/>
    <n v="99.841584158415841"/>
    <n v="101"/>
    <s v="US"/>
    <s v="USD"/>
    <d v="2019-12-06T06:00:00"/>
    <d v="2019-12-06T06:00:00"/>
    <n v="1575612000"/>
    <x v="7"/>
    <s v="Dec"/>
    <s v="2019"/>
    <d v="2019-12-06T06:00:00"/>
    <n v="1575612000"/>
    <m/>
    <d v="2019-12-06T06:00:00"/>
    <s v="Dec"/>
    <s v="Dec"/>
    <n v="0"/>
    <x v="14"/>
    <s v="2019"/>
    <b v="0"/>
    <b v="0"/>
    <s v="games"/>
    <x v="6"/>
    <x v="11"/>
  </r>
  <r>
    <x v="231"/>
    <s v="Williams, Carter and Gonzalez"/>
    <s v="Cross-platform uniform hardware"/>
    <x v="44"/>
    <x v="228"/>
    <x v="3"/>
    <n v="0.76708333333333334"/>
    <n v="76.708333333333329"/>
    <n v="82.432835820895519"/>
    <n v="67"/>
    <s v="US"/>
    <s v="USD"/>
    <d v="2013-05-21T05:00:00"/>
    <d v="2013-05-21T05:00:00"/>
    <n v="1369112400"/>
    <x v="11"/>
    <s v="May"/>
    <s v="2013"/>
    <d v="2013-07-18T05:00:00"/>
    <n v="1374123600"/>
    <m/>
    <d v="2013-07-18T05:00:00"/>
    <s v="Jul"/>
    <s v="Jul"/>
    <n v="58"/>
    <x v="70"/>
    <s v="2013"/>
    <b v="0"/>
    <b v="0"/>
    <s v="theater"/>
    <x v="3"/>
    <x v="3"/>
  </r>
  <r>
    <x v="232"/>
    <s v="Davis-Rodriguez"/>
    <s v="Progressive secondary portal"/>
    <x v="74"/>
    <x v="229"/>
    <x v="1"/>
    <n v="1.7126470588235294"/>
    <n v="171.26470588235293"/>
    <n v="63.293478260869563"/>
    <n v="92"/>
    <s v="US"/>
    <s v="USD"/>
    <d v="2016-07-25T05:00:00"/>
    <d v="2016-07-25T05:00:00"/>
    <n v="1469422800"/>
    <x v="8"/>
    <s v="Jul"/>
    <s v="2016"/>
    <d v="2016-07-26T05:00:00"/>
    <n v="1469509200"/>
    <m/>
    <d v="2016-07-26T05:00:00"/>
    <s v="Jul"/>
    <s v="Jul"/>
    <n v="1"/>
    <x v="5"/>
    <s v="2016"/>
    <b v="0"/>
    <b v="0"/>
    <s v="theater"/>
    <x v="3"/>
    <x v="3"/>
  </r>
  <r>
    <x v="233"/>
    <s v="Reid, Rivera and Perry"/>
    <s v="Multi-lateral national adapter"/>
    <x v="167"/>
    <x v="230"/>
    <x v="1"/>
    <n v="1.5789473684210527"/>
    <n v="157.89473684210526"/>
    <n v="96.774193548387103"/>
    <n v="62"/>
    <s v="US"/>
    <s v="USD"/>
    <d v="2011-06-12T05:00:00"/>
    <d v="2011-06-12T05:00:00"/>
    <n v="1307854800"/>
    <x v="5"/>
    <s v="Jun"/>
    <s v="2011"/>
    <d v="2011-06-28T05:00:00"/>
    <n v="1309237200"/>
    <m/>
    <d v="2011-06-28T05:00:00"/>
    <s v="Jun"/>
    <s v="Jun"/>
    <n v="16"/>
    <x v="31"/>
    <s v="2011"/>
    <b v="0"/>
    <b v="0"/>
    <s v="film &amp; video"/>
    <x v="4"/>
    <x v="10"/>
  </r>
  <r>
    <x v="234"/>
    <s v="Mendoza-Parker"/>
    <s v="Enterprise-wide motivating matrices"/>
    <x v="168"/>
    <x v="231"/>
    <x v="1"/>
    <n v="1.0908"/>
    <n v="109.08"/>
    <n v="54.906040268456373"/>
    <n v="149"/>
    <s v="IT"/>
    <s v="EUR"/>
    <d v="2017-08-22T05:00:00"/>
    <d v="2017-08-22T05:00:00"/>
    <n v="1503378000"/>
    <x v="1"/>
    <s v="Aug"/>
    <s v="2017"/>
    <d v="2017-08-29T05:00:00"/>
    <n v="1503982800"/>
    <m/>
    <d v="2017-08-29T05:00:00"/>
    <s v="Aug"/>
    <s v="Aug"/>
    <n v="7"/>
    <x v="37"/>
    <s v="2017"/>
    <b v="0"/>
    <b v="1"/>
    <s v="games"/>
    <x v="6"/>
    <x v="11"/>
  </r>
  <r>
    <x v="235"/>
    <s v="Lee, Ali and Guzman"/>
    <s v="Polarized upward-trending Local Area Network"/>
    <x v="133"/>
    <x v="232"/>
    <x v="0"/>
    <n v="0.41732558139534881"/>
    <n v="41.732558139534881"/>
    <n v="39.010869565217391"/>
    <n v="92"/>
    <s v="US"/>
    <s v="USD"/>
    <d v="2017-02-13T06:00:00"/>
    <d v="2017-02-13T06:00:00"/>
    <n v="1486965600"/>
    <x v="10"/>
    <s v="Feb"/>
    <s v="2017"/>
    <d v="2017-02-18T06:00:00"/>
    <n v="1487397600"/>
    <m/>
    <d v="2017-02-18T06:00:00"/>
    <s v="Feb"/>
    <s v="Feb"/>
    <n v="5"/>
    <x v="21"/>
    <s v="2017"/>
    <b v="0"/>
    <b v="0"/>
    <s v="film &amp; video"/>
    <x v="4"/>
    <x v="10"/>
  </r>
  <r>
    <x v="236"/>
    <s v="Gallegos-Cobb"/>
    <s v="Object-based directional function"/>
    <x v="169"/>
    <x v="233"/>
    <x v="0"/>
    <n v="0.10944303797468355"/>
    <n v="10.944303797468354"/>
    <n v="75.84210526315789"/>
    <n v="57"/>
    <s v="AU"/>
    <s v="AUD"/>
    <d v="2019-06-25T05:00:00"/>
    <d v="2019-06-25T05:00:00"/>
    <n v="1561438800"/>
    <x v="5"/>
    <s v="Jun"/>
    <s v="2019"/>
    <d v="2019-07-02T05:00:00"/>
    <n v="1562043600"/>
    <m/>
    <d v="2019-07-02T05:00:00"/>
    <s v="Jul"/>
    <s v="Jul"/>
    <n v="7"/>
    <x v="37"/>
    <s v="2019"/>
    <b v="0"/>
    <b v="1"/>
    <s v="music"/>
    <x v="1"/>
    <x v="1"/>
  </r>
  <r>
    <x v="237"/>
    <s v="Ellison PLC"/>
    <s v="Re-contextualized tangible open architecture"/>
    <x v="29"/>
    <x v="234"/>
    <x v="1"/>
    <n v="1.593763440860215"/>
    <n v="159.3763440860215"/>
    <n v="45.051671732522799"/>
    <n v="329"/>
    <s v="US"/>
    <s v="USD"/>
    <d v="2014-04-25T05:00:00"/>
    <d v="2014-04-25T05:00:00"/>
    <n v="1398402000"/>
    <x v="9"/>
    <s v="Apr"/>
    <s v="2014"/>
    <d v="2014-04-27T05:00:00"/>
    <n v="1398574800"/>
    <m/>
    <d v="2014-04-27T05:00:00"/>
    <s v="Apr"/>
    <s v="Apr"/>
    <n v="2"/>
    <x v="1"/>
    <s v="2014"/>
    <b v="0"/>
    <b v="0"/>
    <s v="film &amp; video"/>
    <x v="4"/>
    <x v="10"/>
  </r>
  <r>
    <x v="238"/>
    <s v="Bolton, Sanchez and Carrillo"/>
    <s v="Distributed systemic adapter"/>
    <x v="166"/>
    <x v="235"/>
    <x v="1"/>
    <n v="4.2241666666666671"/>
    <n v="422.41666666666669"/>
    <n v="104.51546391752578"/>
    <n v="97"/>
    <s v="DK"/>
    <s v="DKK"/>
    <d v="2017-12-14T06:00:00"/>
    <d v="2017-12-14T06:00:00"/>
    <n v="1513231200"/>
    <x v="7"/>
    <s v="Dec"/>
    <s v="2017"/>
    <d v="2018-01-08T06:00:00"/>
    <n v="1515391200"/>
    <m/>
    <d v="2018-01-08T06:00:00"/>
    <s v="Jan"/>
    <s v="Jan"/>
    <n v="25"/>
    <x v="45"/>
    <s v="2018"/>
    <b v="0"/>
    <b v="1"/>
    <s v="theater"/>
    <x v="3"/>
    <x v="3"/>
  </r>
  <r>
    <x v="239"/>
    <s v="Mason-Sanders"/>
    <s v="Networked web-enabled instruction set"/>
    <x v="170"/>
    <x v="236"/>
    <x v="0"/>
    <n v="0.97718749999999999"/>
    <n v="97.71875"/>
    <n v="76.268292682926827"/>
    <n v="41"/>
    <s v="US"/>
    <s v="USD"/>
    <d v="2015-08-29T05:00:00"/>
    <d v="2015-08-29T05:00:00"/>
    <n v="1440824400"/>
    <x v="1"/>
    <s v="Aug"/>
    <s v="2015"/>
    <d v="2015-09-02T05:00:00"/>
    <n v="1441170000"/>
    <m/>
    <d v="2015-09-02T05:00:00"/>
    <s v="Sep"/>
    <s v="Sep"/>
    <n v="4"/>
    <x v="3"/>
    <s v="2015"/>
    <b v="0"/>
    <b v="0"/>
    <s v="technology"/>
    <x v="2"/>
    <x v="8"/>
  </r>
  <r>
    <x v="240"/>
    <s v="Pitts-Reed"/>
    <s v="Vision-oriented dynamic service-desk"/>
    <x v="171"/>
    <x v="237"/>
    <x v="1"/>
    <n v="4.1878911564625847"/>
    <n v="418.78911564625849"/>
    <n v="69.015695067264573"/>
    <n v="1784"/>
    <s v="US"/>
    <s v="USD"/>
    <d v="2010-08-06T05:00:00"/>
    <d v="2010-08-06T05:00:00"/>
    <n v="1281070800"/>
    <x v="1"/>
    <s v="Aug"/>
    <s v="2010"/>
    <d v="2010-08-07T05:00:00"/>
    <n v="1281157200"/>
    <m/>
    <d v="2010-08-07T05:00:00"/>
    <s v="Aug"/>
    <s v="Aug"/>
    <n v="1"/>
    <x v="5"/>
    <s v="2010"/>
    <b v="0"/>
    <b v="0"/>
    <s v="theater"/>
    <x v="3"/>
    <x v="3"/>
  </r>
  <r>
    <x v="241"/>
    <s v="Gonzalez-Martinez"/>
    <s v="Vision-oriented actuating open system"/>
    <x v="172"/>
    <x v="238"/>
    <x v="1"/>
    <n v="1.0191632047477746"/>
    <n v="101.91632047477745"/>
    <n v="101.97684085510689"/>
    <n v="1684"/>
    <s v="AU"/>
    <s v="AUD"/>
    <d v="2014-04-13T05:00:00"/>
    <d v="2014-04-13T05:00:00"/>
    <n v="1397365200"/>
    <x v="9"/>
    <s v="Apr"/>
    <s v="2014"/>
    <d v="2014-04-23T05:00:00"/>
    <n v="1398229200"/>
    <m/>
    <d v="2014-04-23T05:00:00"/>
    <s v="Apr"/>
    <s v="Apr"/>
    <n v="10"/>
    <x v="46"/>
    <s v="2014"/>
    <b v="0"/>
    <b v="1"/>
    <s v="publishing"/>
    <x v="5"/>
    <x v="9"/>
  </r>
  <r>
    <x v="242"/>
    <s v="Hill, Martin and Garcia"/>
    <s v="Sharable scalable core"/>
    <x v="141"/>
    <x v="239"/>
    <x v="1"/>
    <n v="1.2772619047619047"/>
    <n v="127.72619047619047"/>
    <n v="42.915999999999997"/>
    <n v="250"/>
    <s v="US"/>
    <s v="USD"/>
    <d v="2017-05-10T05:00:00"/>
    <d v="2017-05-10T05:00:00"/>
    <n v="1494392400"/>
    <x v="11"/>
    <s v="May"/>
    <s v="2017"/>
    <d v="2017-05-20T05:00:00"/>
    <n v="1495256400"/>
    <m/>
    <d v="2017-05-20T05:00:00"/>
    <s v="May"/>
    <s v="May"/>
    <n v="10"/>
    <x v="46"/>
    <s v="2017"/>
    <b v="0"/>
    <b v="1"/>
    <s v="music"/>
    <x v="1"/>
    <x v="1"/>
  </r>
  <r>
    <x v="243"/>
    <s v="Garcia PLC"/>
    <s v="Customer-focused attitude-oriented function"/>
    <x v="173"/>
    <x v="240"/>
    <x v="1"/>
    <n v="4.4521739130434783"/>
    <n v="445.21739130434781"/>
    <n v="43.025210084033617"/>
    <n v="238"/>
    <s v="US"/>
    <s v="USD"/>
    <d v="2018-03-04T06:00:00"/>
    <d v="2018-03-04T06:00:00"/>
    <n v="1520143200"/>
    <x v="6"/>
    <s v="Mar"/>
    <s v="2018"/>
    <d v="2018-03-07T06:00:00"/>
    <n v="1520402400"/>
    <m/>
    <d v="2018-03-07T06:00:00"/>
    <s v="Mar"/>
    <s v="Mar"/>
    <n v="3"/>
    <x v="39"/>
    <s v="2018"/>
    <b v="0"/>
    <b v="0"/>
    <s v="theater"/>
    <x v="3"/>
    <x v="3"/>
  </r>
  <r>
    <x v="244"/>
    <s v="Herring-Bailey"/>
    <s v="Reverse-engineered system-worthy extranet"/>
    <x v="31"/>
    <x v="241"/>
    <x v="1"/>
    <n v="5.6971428571428575"/>
    <n v="569.71428571428578"/>
    <n v="75.245283018867923"/>
    <n v="53"/>
    <s v="US"/>
    <s v="USD"/>
    <d v="2014-07-14T05:00:00"/>
    <d v="2014-07-14T05:00:00"/>
    <n v="1405314000"/>
    <x v="8"/>
    <s v="Jul"/>
    <s v="2014"/>
    <d v="2014-09-04T05:00:00"/>
    <n v="1409806800"/>
    <m/>
    <d v="2014-09-04T05:00:00"/>
    <s v="Sep"/>
    <s v="Sep"/>
    <n v="52"/>
    <x v="59"/>
    <s v="2014"/>
    <b v="0"/>
    <b v="0"/>
    <s v="theater"/>
    <x v="3"/>
    <x v="3"/>
  </r>
  <r>
    <x v="245"/>
    <s v="Russell-Gardner"/>
    <s v="Re-engineered systematic monitoring"/>
    <x v="49"/>
    <x v="242"/>
    <x v="1"/>
    <n v="5.0934482758620687"/>
    <n v="509.34482758620686"/>
    <n v="69.023364485981304"/>
    <n v="214"/>
    <s v="US"/>
    <s v="USD"/>
    <d v="2014-04-07T05:00:00"/>
    <d v="2014-04-07T05:00:00"/>
    <n v="1396846800"/>
    <x v="9"/>
    <s v="Apr"/>
    <s v="2014"/>
    <d v="2014-04-08T05:00:00"/>
    <n v="1396933200"/>
    <m/>
    <d v="2014-04-08T05:00:00"/>
    <s v="Apr"/>
    <s v="Apr"/>
    <n v="1"/>
    <x v="5"/>
    <s v="2014"/>
    <b v="0"/>
    <b v="0"/>
    <s v="theater"/>
    <x v="3"/>
    <x v="3"/>
  </r>
  <r>
    <x v="246"/>
    <s v="Walters-Carter"/>
    <s v="Seamless value-added standardization"/>
    <x v="6"/>
    <x v="243"/>
    <x v="1"/>
    <n v="3.2553333333333332"/>
    <n v="325.5333333333333"/>
    <n v="65.986486486486484"/>
    <n v="222"/>
    <s v="US"/>
    <s v="USD"/>
    <d v="2013-08-05T05:00:00"/>
    <d v="2013-08-05T05:00:00"/>
    <n v="1375678800"/>
    <x v="1"/>
    <s v="Aug"/>
    <s v="2013"/>
    <d v="2013-08-09T05:00:00"/>
    <n v="1376024400"/>
    <m/>
    <d v="2013-08-09T05:00:00"/>
    <s v="Aug"/>
    <s v="Aug"/>
    <n v="4"/>
    <x v="3"/>
    <s v="2013"/>
    <b v="0"/>
    <b v="0"/>
    <s v="technology"/>
    <x v="2"/>
    <x v="2"/>
  </r>
  <r>
    <x v="247"/>
    <s v="Johnson, Patterson and Montoya"/>
    <s v="Triple-buffered fresh-thinking frame"/>
    <x v="174"/>
    <x v="244"/>
    <x v="1"/>
    <n v="9.3261616161616168"/>
    <n v="932.61616161616166"/>
    <n v="98.013800424628457"/>
    <n v="1884"/>
    <s v="US"/>
    <s v="USD"/>
    <d v="2016-12-22T06:00:00"/>
    <d v="2016-12-22T06:00:00"/>
    <n v="1482386400"/>
    <x v="7"/>
    <s v="Dec"/>
    <s v="2016"/>
    <d v="2017-01-06T06:00:00"/>
    <n v="1483682400"/>
    <m/>
    <d v="2017-01-06T06:00:00"/>
    <s v="Jan"/>
    <s v="Jan"/>
    <n v="15"/>
    <x v="16"/>
    <s v="2017"/>
    <b v="0"/>
    <b v="1"/>
    <s v="publishing"/>
    <x v="5"/>
    <x v="13"/>
  </r>
  <r>
    <x v="248"/>
    <s v="Roberts and Sons"/>
    <s v="Streamlined holistic knowledgebase"/>
    <x v="8"/>
    <x v="245"/>
    <x v="1"/>
    <n v="2.1133870967741935"/>
    <n v="211.33870967741933"/>
    <n v="60.105504587155963"/>
    <n v="218"/>
    <s v="AU"/>
    <s v="AUD"/>
    <d v="2014-12-31T06:00:00"/>
    <d v="2014-12-31T06:00:00"/>
    <n v="1420005600"/>
    <x v="7"/>
    <s v="Dec"/>
    <s v="2014"/>
    <d v="2015-01-05T06:00:00"/>
    <n v="1420437600"/>
    <m/>
    <d v="2015-01-05T06:00:00"/>
    <s v="Jan"/>
    <s v="Jan"/>
    <n v="5"/>
    <x v="21"/>
    <s v="2015"/>
    <b v="0"/>
    <b v="0"/>
    <s v="games"/>
    <x v="6"/>
    <x v="20"/>
  </r>
  <r>
    <x v="249"/>
    <s v="Avila-Nelson"/>
    <s v="Up-sized intermediate website"/>
    <x v="175"/>
    <x v="246"/>
    <x v="1"/>
    <n v="2.7332520325203253"/>
    <n v="273.32520325203251"/>
    <n v="26.000773395204948"/>
    <n v="6465"/>
    <s v="US"/>
    <s v="USD"/>
    <d v="2015-01-02T06:00:00"/>
    <d v="2015-01-02T06:00:00"/>
    <n v="1420178400"/>
    <x v="2"/>
    <s v="Jan"/>
    <s v="2015"/>
    <d v="2015-01-09T06:00:00"/>
    <n v="1420783200"/>
    <m/>
    <d v="2015-01-09T06:00:00"/>
    <s v="Jan"/>
    <s v="Jan"/>
    <n v="7"/>
    <x v="37"/>
    <s v="2015"/>
    <b v="0"/>
    <b v="0"/>
    <s v="publishing"/>
    <x v="5"/>
    <x v="18"/>
  </r>
  <r>
    <x v="250"/>
    <s v="Robbins and Sons"/>
    <s v="Future-proofed directional synergy"/>
    <x v="0"/>
    <x v="247"/>
    <x v="0"/>
    <n v="0.03"/>
    <n v="3"/>
    <n v="3"/>
    <n v="1"/>
    <s v="US"/>
    <s v="USD"/>
    <d v="2010-01-25T06:00:00"/>
    <d v="2010-01-25T06:00:00"/>
    <n v="1264399200"/>
    <x v="2"/>
    <s v="Jan"/>
    <s v="2010"/>
    <d v="2010-03-01T06:00:00"/>
    <n v="1267423200"/>
    <m/>
    <d v="2010-03-01T06:00:00"/>
    <s v="Mar"/>
    <s v="Mar"/>
    <n v="35"/>
    <x v="53"/>
    <s v="2010"/>
    <b v="0"/>
    <b v="0"/>
    <s v="music"/>
    <x v="1"/>
    <x v="1"/>
  </r>
  <r>
    <x v="251"/>
    <s v="Singleton Ltd"/>
    <s v="Enhanced user-facing function"/>
    <x v="143"/>
    <x v="248"/>
    <x v="0"/>
    <n v="0.54084507042253516"/>
    <n v="54.084507042253513"/>
    <n v="38.019801980198018"/>
    <n v="101"/>
    <s v="US"/>
    <s v="USD"/>
    <d v="2012-12-09T06:00:00"/>
    <d v="2012-12-09T06:00:00"/>
    <n v="1355032800"/>
    <x v="7"/>
    <s v="Dec"/>
    <s v="2012"/>
    <d v="2012-12-11T06:00:00"/>
    <n v="1355205600"/>
    <m/>
    <d v="2012-12-11T06:00:00"/>
    <s v="Dec"/>
    <s v="Dec"/>
    <n v="2"/>
    <x v="1"/>
    <s v="2012"/>
    <b v="0"/>
    <b v="0"/>
    <s v="theater"/>
    <x v="3"/>
    <x v="3"/>
  </r>
  <r>
    <x v="252"/>
    <s v="Perez PLC"/>
    <s v="Operative bandwidth-monitored interface"/>
    <x v="67"/>
    <x v="249"/>
    <x v="1"/>
    <n v="6.2629999999999999"/>
    <n v="626.29999999999995"/>
    <n v="106.15254237288136"/>
    <n v="59"/>
    <s v="US"/>
    <s v="USD"/>
    <d v="2013-10-25T05:00:00"/>
    <d v="2013-10-25T05:00:00"/>
    <n v="1382677200"/>
    <x v="4"/>
    <s v="Oct"/>
    <s v="2013"/>
    <d v="2013-10-30T05:00:00"/>
    <n v="1383109200"/>
    <m/>
    <d v="2013-10-30T05:00:00"/>
    <s v="Oct"/>
    <s v="Oct"/>
    <n v="5"/>
    <x v="21"/>
    <s v="2013"/>
    <b v="0"/>
    <b v="0"/>
    <s v="theater"/>
    <x v="3"/>
    <x v="3"/>
  </r>
  <r>
    <x v="253"/>
    <s v="Rogers, Jacobs and Jackson"/>
    <s v="Upgradable multi-state instruction set"/>
    <x v="158"/>
    <x v="250"/>
    <x v="0"/>
    <n v="0.8902139917695473"/>
    <n v="89.021399176954731"/>
    <n v="81.019475655430711"/>
    <n v="1335"/>
    <s v="CA"/>
    <s v="CAD"/>
    <d v="2011-04-08T05:00:00"/>
    <d v="2011-04-08T05:00:00"/>
    <n v="1302238800"/>
    <x v="9"/>
    <s v="Apr"/>
    <s v="2011"/>
    <d v="2011-04-20T05:00:00"/>
    <n v="1303275600"/>
    <m/>
    <d v="2011-04-20T05:00:00"/>
    <s v="Apr"/>
    <s v="Apr"/>
    <n v="12"/>
    <x v="10"/>
    <s v="2011"/>
    <b v="0"/>
    <b v="0"/>
    <s v="film &amp; video"/>
    <x v="4"/>
    <x v="6"/>
  </r>
  <r>
    <x v="254"/>
    <s v="Barry Group"/>
    <s v="De-engineered static Local Area Network"/>
    <x v="176"/>
    <x v="251"/>
    <x v="1"/>
    <n v="1.8489130434782608"/>
    <n v="184.89130434782609"/>
    <n v="96.647727272727266"/>
    <n v="88"/>
    <s v="US"/>
    <s v="USD"/>
    <d v="2017-02-21T06:00:00"/>
    <d v="2017-02-21T06:00:00"/>
    <n v="1487656800"/>
    <x v="10"/>
    <s v="Feb"/>
    <s v="2017"/>
    <d v="2017-02-23T06:00:00"/>
    <n v="1487829600"/>
    <m/>
    <d v="2017-02-23T06:00:00"/>
    <s v="Feb"/>
    <s v="Feb"/>
    <n v="2"/>
    <x v="1"/>
    <s v="2017"/>
    <b v="0"/>
    <b v="0"/>
    <s v="publishing"/>
    <x v="5"/>
    <x v="9"/>
  </r>
  <r>
    <x v="255"/>
    <s v="Rosales, Branch and Harmon"/>
    <s v="Upgradable grid-enabled superstructure"/>
    <x v="177"/>
    <x v="252"/>
    <x v="1"/>
    <n v="1.2016770186335404"/>
    <n v="120.16770186335404"/>
    <n v="57.003535651149086"/>
    <n v="1697"/>
    <s v="US"/>
    <s v="USD"/>
    <d v="2011-02-16T06:00:00"/>
    <d v="2011-02-16T06:00:00"/>
    <n v="1297836000"/>
    <x v="10"/>
    <s v="Feb"/>
    <s v="2011"/>
    <d v="2011-02-21T06:00:00"/>
    <n v="1298268000"/>
    <m/>
    <d v="2011-02-21T06:00:00"/>
    <s v="Feb"/>
    <s v="Feb"/>
    <n v="5"/>
    <x v="21"/>
    <s v="2011"/>
    <b v="0"/>
    <b v="1"/>
    <s v="music"/>
    <x v="1"/>
    <x v="1"/>
  </r>
  <r>
    <x v="256"/>
    <s v="Smith-Reid"/>
    <s v="Optimized actuating toolset"/>
    <x v="178"/>
    <x v="253"/>
    <x v="0"/>
    <n v="0.23390243902439026"/>
    <n v="23.390243902439025"/>
    <n v="63.93333333333333"/>
    <n v="15"/>
    <s v="GB"/>
    <s v="GBP"/>
    <d v="2016-01-24T06:00:00"/>
    <d v="2016-01-24T06:00:00"/>
    <n v="1453615200"/>
    <x v="2"/>
    <s v="Jan"/>
    <s v="2016"/>
    <d v="2016-03-01T06:00:00"/>
    <n v="1456812000"/>
    <m/>
    <d v="2016-03-01T06:00:00"/>
    <s v="Mar"/>
    <s v="Mar"/>
    <n v="37"/>
    <x v="52"/>
    <s v="2016"/>
    <b v="0"/>
    <b v="0"/>
    <s v="music"/>
    <x v="1"/>
    <x v="1"/>
  </r>
  <r>
    <x v="257"/>
    <s v="Williams Inc"/>
    <s v="Decentralized exuding strategy"/>
    <x v="57"/>
    <x v="254"/>
    <x v="1"/>
    <n v="1.46"/>
    <n v="146"/>
    <n v="90.456521739130437"/>
    <n v="92"/>
    <s v="US"/>
    <s v="USD"/>
    <d v="2013-03-05T06:00:00"/>
    <d v="2013-03-05T06:00:00"/>
    <n v="1362463200"/>
    <x v="6"/>
    <s v="Mar"/>
    <s v="2013"/>
    <d v="2013-03-19T05:00:00"/>
    <n v="1363669200"/>
    <m/>
    <d v="2013-03-19T05:00:00"/>
    <s v="Mar"/>
    <s v="Mar"/>
    <n v="13.958333333335759"/>
    <x v="27"/>
    <s v="2013"/>
    <b v="0"/>
    <b v="0"/>
    <s v="theater"/>
    <x v="3"/>
    <x v="3"/>
  </r>
  <r>
    <x v="258"/>
    <s v="Duncan, Mcdonald and Miller"/>
    <s v="Assimilated coherent hardware"/>
    <x v="92"/>
    <x v="255"/>
    <x v="1"/>
    <n v="2.6848000000000001"/>
    <n v="268.48"/>
    <n v="72.172043010752688"/>
    <n v="186"/>
    <s v="US"/>
    <s v="USD"/>
    <d v="2016-12-08T06:00:00"/>
    <d v="2016-12-08T06:00:00"/>
    <n v="1481176800"/>
    <x v="7"/>
    <s v="Dec"/>
    <s v="2016"/>
    <d v="2016-12-28T06:00:00"/>
    <n v="1482904800"/>
    <m/>
    <d v="2016-12-28T06:00:00"/>
    <s v="Dec"/>
    <s v="Dec"/>
    <n v="20"/>
    <x v="18"/>
    <s v="2016"/>
    <b v="0"/>
    <b v="1"/>
    <s v="theater"/>
    <x v="3"/>
    <x v="3"/>
  </r>
  <r>
    <x v="259"/>
    <s v="Watkins Ltd"/>
    <s v="Multi-channeled responsive implementation"/>
    <x v="37"/>
    <x v="256"/>
    <x v="1"/>
    <n v="5.9749999999999996"/>
    <n v="597.5"/>
    <n v="77.934782608695656"/>
    <n v="138"/>
    <s v="US"/>
    <s v="USD"/>
    <d v="2012-12-08T06:00:00"/>
    <d v="2012-12-08T06:00:00"/>
    <n v="1354946400"/>
    <x v="7"/>
    <s v="Dec"/>
    <s v="2012"/>
    <d v="2012-12-27T06:00:00"/>
    <n v="1356588000"/>
    <m/>
    <d v="2012-12-27T06:00:00"/>
    <s v="Dec"/>
    <s v="Dec"/>
    <n v="19"/>
    <x v="28"/>
    <s v="2012"/>
    <b v="1"/>
    <b v="0"/>
    <s v="photography"/>
    <x v="7"/>
    <x v="14"/>
  </r>
  <r>
    <x v="260"/>
    <s v="Allen-Jones"/>
    <s v="Centralized modular initiative"/>
    <x v="9"/>
    <x v="257"/>
    <x v="1"/>
    <n v="1.5769841269841269"/>
    <n v="157.69841269841268"/>
    <n v="38.065134099616856"/>
    <n v="261"/>
    <s v="US"/>
    <s v="USD"/>
    <d v="2012-09-28T05:00:00"/>
    <d v="2012-09-28T05:00:00"/>
    <n v="1348808400"/>
    <x v="3"/>
    <s v="Sep"/>
    <s v="2012"/>
    <d v="2012-10-10T05:00:00"/>
    <n v="1349845200"/>
    <m/>
    <d v="2012-10-10T05:00:00"/>
    <s v="Oct"/>
    <s v="Oct"/>
    <n v="12"/>
    <x v="10"/>
    <s v="2012"/>
    <b v="0"/>
    <b v="0"/>
    <s v="music"/>
    <x v="1"/>
    <x v="1"/>
  </r>
  <r>
    <x v="261"/>
    <s v="Mason-Smith"/>
    <s v="Reverse-engineered cohesive migration"/>
    <x v="179"/>
    <x v="258"/>
    <x v="0"/>
    <n v="0.31201660735468567"/>
    <n v="31.201660735468568"/>
    <n v="57.936123348017624"/>
    <n v="454"/>
    <s v="US"/>
    <s v="USD"/>
    <d v="2010-08-25T05:00:00"/>
    <d v="2010-08-25T05:00:00"/>
    <n v="1282712400"/>
    <x v="1"/>
    <s v="Aug"/>
    <s v="2010"/>
    <d v="2010-08-29T05:00:00"/>
    <n v="1283058000"/>
    <m/>
    <d v="2010-08-29T05:00:00"/>
    <s v="Aug"/>
    <s v="Aug"/>
    <n v="4"/>
    <x v="3"/>
    <s v="2010"/>
    <b v="0"/>
    <b v="1"/>
    <s v="music"/>
    <x v="1"/>
    <x v="1"/>
  </r>
  <r>
    <x v="262"/>
    <s v="Lloyd, Kennedy and Davis"/>
    <s v="Compatible multimedia hub"/>
    <x v="12"/>
    <x v="259"/>
    <x v="1"/>
    <n v="3.1341176470588237"/>
    <n v="313.41176470588238"/>
    <n v="49.794392523364486"/>
    <n v="107"/>
    <s v="US"/>
    <s v="USD"/>
    <d v="2011-04-05T05:00:00"/>
    <d v="2011-04-05T05:00:00"/>
    <n v="1301979600"/>
    <x v="9"/>
    <s v="Apr"/>
    <s v="2011"/>
    <d v="2011-05-01T05:00:00"/>
    <n v="1304226000"/>
    <m/>
    <d v="2011-05-01T05:00:00"/>
    <s v="May"/>
    <s v="May"/>
    <n v="26"/>
    <x v="29"/>
    <s v="2011"/>
    <b v="0"/>
    <b v="1"/>
    <s v="music"/>
    <x v="1"/>
    <x v="7"/>
  </r>
  <r>
    <x v="263"/>
    <s v="Walker Ltd"/>
    <s v="Organic eco-centric success"/>
    <x v="49"/>
    <x v="260"/>
    <x v="1"/>
    <n v="3.7089655172413791"/>
    <n v="370.89655172413791"/>
    <n v="54.050251256281406"/>
    <n v="199"/>
    <s v="US"/>
    <s v="USD"/>
    <d v="2010-01-09T06:00:00"/>
    <d v="2010-01-09T06:00:00"/>
    <n v="1263016800"/>
    <x v="2"/>
    <s v="Jan"/>
    <s v="2010"/>
    <d v="2010-01-09T06:00:00"/>
    <n v="1263016800"/>
    <m/>
    <d v="2010-01-09T06:00:00"/>
    <s v="Jan"/>
    <s v="Jan"/>
    <n v="0"/>
    <x v="14"/>
    <s v="2010"/>
    <b v="0"/>
    <b v="0"/>
    <s v="photography"/>
    <x v="7"/>
    <x v="14"/>
  </r>
  <r>
    <x v="264"/>
    <s v="Gordon PLC"/>
    <s v="Virtual reciprocal policy"/>
    <x v="180"/>
    <x v="261"/>
    <x v="1"/>
    <n v="3.6266447368421053"/>
    <n v="362.66447368421052"/>
    <n v="30.002721335268504"/>
    <n v="5512"/>
    <s v="US"/>
    <s v="USD"/>
    <d v="2013-02-12T06:00:00"/>
    <d v="2013-02-12T06:00:00"/>
    <n v="1360648800"/>
    <x v="10"/>
    <s v="Feb"/>
    <s v="2013"/>
    <d v="2013-02-28T06:00:00"/>
    <n v="1362031200"/>
    <m/>
    <d v="2013-02-28T06:00:00"/>
    <s v="Feb"/>
    <s v="Feb"/>
    <n v="16"/>
    <x v="31"/>
    <s v="2013"/>
    <b v="0"/>
    <b v="0"/>
    <s v="theater"/>
    <x v="3"/>
    <x v="3"/>
  </r>
  <r>
    <x v="265"/>
    <s v="Lee and Sons"/>
    <s v="Persevering interactive emulation"/>
    <x v="70"/>
    <x v="262"/>
    <x v="1"/>
    <n v="1.2308163265306122"/>
    <n v="123.08163265306122"/>
    <n v="70.127906976744185"/>
    <n v="86"/>
    <s v="US"/>
    <s v="USD"/>
    <d v="2016-01-03T06:00:00"/>
    <d v="2016-01-03T06:00:00"/>
    <n v="1451800800"/>
    <x v="2"/>
    <s v="Jan"/>
    <s v="2016"/>
    <d v="2016-02-16T06:00:00"/>
    <n v="1455602400"/>
    <m/>
    <d v="2016-02-16T06:00:00"/>
    <s v="Feb"/>
    <s v="Feb"/>
    <n v="44"/>
    <x v="71"/>
    <s v="2016"/>
    <b v="0"/>
    <b v="0"/>
    <s v="theater"/>
    <x v="3"/>
    <x v="3"/>
  </r>
  <r>
    <x v="266"/>
    <s v="Cole LLC"/>
    <s v="Proactive responsive emulation"/>
    <x v="181"/>
    <x v="263"/>
    <x v="0"/>
    <n v="0.76766756032171579"/>
    <n v="76.766756032171585"/>
    <n v="26.996228786926462"/>
    <n v="3182"/>
    <s v="IT"/>
    <s v="EUR"/>
    <d v="2014-11-07T06:00:00"/>
    <d v="2014-11-07T06:00:00"/>
    <n v="1415340000"/>
    <x v="0"/>
    <s v="Nov"/>
    <s v="2014"/>
    <d v="2014-12-10T06:00:00"/>
    <n v="1418191200"/>
    <m/>
    <d v="2014-12-10T06:00:00"/>
    <s v="Dec"/>
    <s v="Dec"/>
    <n v="33"/>
    <x v="72"/>
    <s v="2014"/>
    <b v="0"/>
    <b v="1"/>
    <s v="music"/>
    <x v="1"/>
    <x v="17"/>
  </r>
  <r>
    <x v="267"/>
    <s v="Acosta PLC"/>
    <s v="Extended eco-centric function"/>
    <x v="182"/>
    <x v="264"/>
    <x v="1"/>
    <n v="2.3362012987012988"/>
    <n v="233.62012987012989"/>
    <n v="51.990606936416185"/>
    <n v="2768"/>
    <s v="AU"/>
    <s v="AUD"/>
    <d v="2012-10-24T05:00:00"/>
    <d v="2012-10-24T05:00:00"/>
    <n v="1351054800"/>
    <x v="4"/>
    <s v="Oct"/>
    <s v="2012"/>
    <d v="2012-11-09T06:00:00"/>
    <n v="1352440800"/>
    <m/>
    <d v="2012-11-09T06:00:00"/>
    <s v="Nov"/>
    <s v="Nov"/>
    <n v="16.041666666664241"/>
    <x v="55"/>
    <s v="2012"/>
    <b v="0"/>
    <b v="0"/>
    <s v="theater"/>
    <x v="3"/>
    <x v="3"/>
  </r>
  <r>
    <x v="268"/>
    <s v="Brown-Mckee"/>
    <s v="Networked optimal productivity"/>
    <x v="42"/>
    <x v="265"/>
    <x v="1"/>
    <n v="1.8053333333333332"/>
    <n v="180.53333333333333"/>
    <n v="56.416666666666664"/>
    <n v="48"/>
    <s v="US"/>
    <s v="USD"/>
    <d v="2012-10-04T05:00:00"/>
    <d v="2012-10-04T05:00:00"/>
    <n v="1349326800"/>
    <x v="4"/>
    <s v="Oct"/>
    <s v="2012"/>
    <d v="2012-11-19T06:00:00"/>
    <n v="1353304800"/>
    <m/>
    <d v="2012-11-19T06:00:00"/>
    <s v="Nov"/>
    <s v="Nov"/>
    <n v="46.041666666664241"/>
    <x v="73"/>
    <s v="2012"/>
    <b v="0"/>
    <b v="0"/>
    <s v="film &amp; video"/>
    <x v="4"/>
    <x v="4"/>
  </r>
  <r>
    <x v="269"/>
    <s v="Miles and Sons"/>
    <s v="Persistent attitude-oriented approach"/>
    <x v="26"/>
    <x v="266"/>
    <x v="1"/>
    <n v="2.5262857142857142"/>
    <n v="252.62857142857143"/>
    <n v="101.63218390804597"/>
    <n v="87"/>
    <s v="US"/>
    <s v="USD"/>
    <d v="2019-01-31T06:00:00"/>
    <d v="2019-01-31T06:00:00"/>
    <n v="1548914400"/>
    <x v="2"/>
    <s v="Jan"/>
    <s v="2019"/>
    <d v="2019-02-21T06:00:00"/>
    <n v="1550728800"/>
    <m/>
    <d v="2019-02-21T06:00:00"/>
    <s v="Feb"/>
    <s v="Feb"/>
    <n v="21"/>
    <x v="74"/>
    <s v="2019"/>
    <b v="0"/>
    <b v="0"/>
    <s v="film &amp; video"/>
    <x v="4"/>
    <x v="19"/>
  </r>
  <r>
    <x v="270"/>
    <s v="Sawyer, Horton and Williams"/>
    <s v="Triple-buffered 4thgeneration toolset"/>
    <x v="183"/>
    <x v="267"/>
    <x v="3"/>
    <n v="0.27176538240368026"/>
    <n v="27.176538240368025"/>
    <n v="25.005291005291006"/>
    <n v="1890"/>
    <s v="US"/>
    <s v="USD"/>
    <d v="2010-12-02T06:00:00"/>
    <d v="2010-12-02T06:00:00"/>
    <n v="1291269600"/>
    <x v="7"/>
    <s v="Dec"/>
    <s v="2010"/>
    <d v="2010-12-04T06:00:00"/>
    <n v="1291442400"/>
    <m/>
    <d v="2010-12-04T06:00:00"/>
    <s v="Dec"/>
    <s v="Dec"/>
    <n v="2"/>
    <x v="1"/>
    <s v="2010"/>
    <b v="0"/>
    <b v="0"/>
    <s v="games"/>
    <x v="6"/>
    <x v="11"/>
  </r>
  <r>
    <x v="271"/>
    <s v="Foley-Cox"/>
    <s v="Progressive zero administration leverage"/>
    <x v="184"/>
    <x v="268"/>
    <x v="2"/>
    <n v="1.2706571242680547E-2"/>
    <n v="1.2706571242680547"/>
    <n v="32.016393442622949"/>
    <n v="61"/>
    <s v="US"/>
    <s v="USD"/>
    <d v="2015-12-07T06:00:00"/>
    <d v="2015-12-07T06:00:00"/>
    <n v="1449468000"/>
    <x v="7"/>
    <s v="Dec"/>
    <s v="2015"/>
    <d v="2016-01-07T06:00:00"/>
    <n v="1452146400"/>
    <m/>
    <d v="2016-01-07T06:00:00"/>
    <s v="Jan"/>
    <s v="Jan"/>
    <n v="31"/>
    <x v="75"/>
    <s v="2016"/>
    <b v="0"/>
    <b v="0"/>
    <s v="photography"/>
    <x v="7"/>
    <x v="14"/>
  </r>
  <r>
    <x v="272"/>
    <s v="Horton, Morrison and Clark"/>
    <s v="Networked radical neural-net"/>
    <x v="185"/>
    <x v="269"/>
    <x v="1"/>
    <n v="3.0400978473581213"/>
    <n v="304.0097847358121"/>
    <n v="82.021647307286173"/>
    <n v="1894"/>
    <s v="US"/>
    <s v="USD"/>
    <d v="2019-07-10T05:00:00"/>
    <d v="2019-07-10T05:00:00"/>
    <n v="1562734800"/>
    <x v="8"/>
    <s v="Jul"/>
    <s v="2019"/>
    <d v="2019-08-04T05:00:00"/>
    <n v="1564894800"/>
    <m/>
    <d v="2019-08-04T05:00:00"/>
    <s v="Aug"/>
    <s v="Aug"/>
    <n v="25"/>
    <x v="45"/>
    <s v="2019"/>
    <b v="0"/>
    <b v="1"/>
    <s v="theater"/>
    <x v="3"/>
    <x v="3"/>
  </r>
  <r>
    <x v="273"/>
    <s v="Thomas and Sons"/>
    <s v="Re-engineered heuristic forecast"/>
    <x v="75"/>
    <x v="270"/>
    <x v="1"/>
    <n v="1.3723076923076922"/>
    <n v="137.23076923076923"/>
    <n v="37.957446808510639"/>
    <n v="282"/>
    <s v="CA"/>
    <s v="CAD"/>
    <d v="2017-09-17T05:00:00"/>
    <d v="2017-09-17T05:00:00"/>
    <n v="1505624400"/>
    <x v="3"/>
    <s v="Sep"/>
    <s v="2017"/>
    <d v="2017-09-20T05:00:00"/>
    <n v="1505883600"/>
    <m/>
    <d v="2017-09-20T05:00:00"/>
    <s v="Sep"/>
    <s v="Sep"/>
    <n v="3"/>
    <x v="39"/>
    <s v="2017"/>
    <b v="0"/>
    <b v="0"/>
    <s v="theater"/>
    <x v="3"/>
    <x v="3"/>
  </r>
  <r>
    <x v="274"/>
    <s v="Morgan-Jenkins"/>
    <s v="Fully-configurable background algorithm"/>
    <x v="166"/>
    <x v="271"/>
    <x v="0"/>
    <n v="0.32208333333333333"/>
    <n v="32.208333333333336"/>
    <n v="51.533333333333331"/>
    <n v="15"/>
    <s v="US"/>
    <s v="USD"/>
    <d v="2017-11-06T06:00:00"/>
    <d v="2017-11-06T06:00:00"/>
    <n v="1509948000"/>
    <x v="0"/>
    <s v="Nov"/>
    <s v="2017"/>
    <d v="2017-11-11T06:00:00"/>
    <n v="1510380000"/>
    <m/>
    <d v="2017-11-11T06:00:00"/>
    <s v="Nov"/>
    <s v="Nov"/>
    <n v="5"/>
    <x v="21"/>
    <s v="2017"/>
    <b v="0"/>
    <b v="0"/>
    <s v="theater"/>
    <x v="3"/>
    <x v="3"/>
  </r>
  <r>
    <x v="275"/>
    <s v="Ward, Sanchez and Kemp"/>
    <s v="Stand-alone discrete Graphical User Interface"/>
    <x v="61"/>
    <x v="272"/>
    <x v="1"/>
    <n v="2.4151282051282053"/>
    <n v="241.51282051282053"/>
    <n v="81.198275862068968"/>
    <n v="116"/>
    <s v="US"/>
    <s v="USD"/>
    <d v="2019-04-06T05:00:00"/>
    <d v="2019-04-06T05:00:00"/>
    <n v="1554526800"/>
    <x v="9"/>
    <s v="Apr"/>
    <s v="2019"/>
    <d v="2019-04-14T05:00:00"/>
    <n v="1555218000"/>
    <m/>
    <d v="2019-04-14T05:00:00"/>
    <s v="Apr"/>
    <s v="Apr"/>
    <n v="8"/>
    <x v="9"/>
    <s v="2019"/>
    <b v="0"/>
    <b v="0"/>
    <s v="publishing"/>
    <x v="5"/>
    <x v="18"/>
  </r>
  <r>
    <x v="276"/>
    <s v="Fields Ltd"/>
    <s v="Front-line foreground project"/>
    <x v="20"/>
    <x v="273"/>
    <x v="0"/>
    <n v="0.96799999999999997"/>
    <n v="96.8"/>
    <n v="40.030075187969928"/>
    <n v="133"/>
    <s v="US"/>
    <s v="USD"/>
    <d v="2012-04-19T05:00:00"/>
    <d v="2012-04-19T05:00:00"/>
    <n v="1334811600"/>
    <x v="9"/>
    <s v="Apr"/>
    <s v="2012"/>
    <d v="2012-04-24T05:00:00"/>
    <n v="1335243600"/>
    <m/>
    <d v="2012-04-24T05:00:00"/>
    <s v="Apr"/>
    <s v="Apr"/>
    <n v="5"/>
    <x v="21"/>
    <s v="2012"/>
    <b v="0"/>
    <b v="1"/>
    <s v="games"/>
    <x v="6"/>
    <x v="11"/>
  </r>
  <r>
    <x v="277"/>
    <s v="Ramos-Mitchell"/>
    <s v="Persevering system-worthy info-mediaries"/>
    <x v="31"/>
    <x v="274"/>
    <x v="1"/>
    <n v="10.664285714285715"/>
    <n v="1066.4285714285716"/>
    <n v="89.939759036144579"/>
    <n v="83"/>
    <s v="US"/>
    <s v="USD"/>
    <d v="2010-07-19T05:00:00"/>
    <d v="2010-07-19T05:00:00"/>
    <n v="1279515600"/>
    <x v="8"/>
    <s v="Jul"/>
    <s v="2010"/>
    <d v="2010-07-21T05:00:00"/>
    <n v="1279688400"/>
    <m/>
    <d v="2010-07-21T05:00:00"/>
    <s v="Jul"/>
    <s v="Jul"/>
    <n v="2"/>
    <x v="1"/>
    <s v="2010"/>
    <b v="0"/>
    <b v="0"/>
    <s v="theater"/>
    <x v="3"/>
    <x v="3"/>
  </r>
  <r>
    <x v="278"/>
    <s v="Higgins, Davis and Salazar"/>
    <s v="Distributed multi-tasking strategy"/>
    <x v="50"/>
    <x v="275"/>
    <x v="1"/>
    <n v="3.2588888888888889"/>
    <n v="325.88888888888891"/>
    <n v="96.692307692307693"/>
    <n v="91"/>
    <s v="US"/>
    <s v="USD"/>
    <d v="2012-11-26T06:00:00"/>
    <d v="2012-11-26T06:00:00"/>
    <n v="1353909600"/>
    <x v="0"/>
    <s v="Nov"/>
    <s v="2012"/>
    <d v="2012-12-21T06:00:00"/>
    <n v="1356069600"/>
    <m/>
    <d v="2012-12-21T06:00:00"/>
    <s v="Dec"/>
    <s v="Dec"/>
    <n v="25"/>
    <x v="45"/>
    <s v="2012"/>
    <b v="0"/>
    <b v="0"/>
    <s v="technology"/>
    <x v="2"/>
    <x v="2"/>
  </r>
  <r>
    <x v="279"/>
    <s v="Smith-Jenkins"/>
    <s v="Vision-oriented methodical application"/>
    <x v="48"/>
    <x v="276"/>
    <x v="1"/>
    <n v="1.7070000000000001"/>
    <n v="170.70000000000002"/>
    <n v="25.010989010989011"/>
    <n v="546"/>
    <s v="US"/>
    <s v="USD"/>
    <d v="2018-09-03T05:00:00"/>
    <d v="2018-09-03T05:00:00"/>
    <n v="1535950800"/>
    <x v="3"/>
    <s v="Sep"/>
    <s v="2018"/>
    <d v="2018-09-06T05:00:00"/>
    <n v="1536210000"/>
    <m/>
    <d v="2018-09-06T05:00:00"/>
    <s v="Sep"/>
    <s v="Sep"/>
    <n v="3"/>
    <x v="39"/>
    <s v="2018"/>
    <b v="0"/>
    <b v="0"/>
    <s v="theater"/>
    <x v="3"/>
    <x v="3"/>
  </r>
  <r>
    <x v="280"/>
    <s v="Braun PLC"/>
    <s v="Function-based high-level infrastructure"/>
    <x v="186"/>
    <x v="277"/>
    <x v="1"/>
    <n v="5.8144"/>
    <n v="581.44000000000005"/>
    <n v="36.987277353689571"/>
    <n v="393"/>
    <s v="US"/>
    <s v="USD"/>
    <d v="2017-11-21T06:00:00"/>
    <d v="2017-11-21T06:00:00"/>
    <n v="1511244000"/>
    <x v="0"/>
    <s v="Nov"/>
    <s v="2017"/>
    <d v="2017-11-27T06:00:00"/>
    <n v="1511762400"/>
    <m/>
    <d v="2017-11-27T06:00:00"/>
    <s v="Nov"/>
    <s v="Nov"/>
    <n v="6"/>
    <x v="8"/>
    <s v="2017"/>
    <b v="0"/>
    <b v="0"/>
    <s v="film &amp; video"/>
    <x v="4"/>
    <x v="10"/>
  </r>
  <r>
    <x v="281"/>
    <s v="Drake PLC"/>
    <s v="Profound object-oriented paradigm"/>
    <x v="187"/>
    <x v="278"/>
    <x v="0"/>
    <n v="0.91520972644376897"/>
    <n v="91.520972644376897"/>
    <n v="73.012609117361791"/>
    <n v="2062"/>
    <s v="US"/>
    <s v="USD"/>
    <d v="2012-03-11T06:00:00"/>
    <d v="2012-03-11T06:00:00"/>
    <n v="1331445600"/>
    <x v="6"/>
    <s v="Mar"/>
    <s v="2012"/>
    <d v="2012-04-01T05:00:00"/>
    <n v="1333256400"/>
    <m/>
    <d v="2012-04-01T05:00:00"/>
    <s v="Apr"/>
    <s v="Apr"/>
    <n v="20.958333333335759"/>
    <x v="76"/>
    <s v="2012"/>
    <b v="0"/>
    <b v="1"/>
    <s v="theater"/>
    <x v="3"/>
    <x v="3"/>
  </r>
  <r>
    <x v="282"/>
    <s v="Ross, Kelly and Brown"/>
    <s v="Virtual contextually-based circuit"/>
    <x v="141"/>
    <x v="279"/>
    <x v="1"/>
    <n v="1.0804761904761904"/>
    <n v="108.04761904761904"/>
    <n v="68.240601503759393"/>
    <n v="133"/>
    <s v="US"/>
    <s v="USD"/>
    <d v="2016-11-27T06:00:00"/>
    <d v="2016-11-27T06:00:00"/>
    <n v="1480226400"/>
    <x v="0"/>
    <s v="Nov"/>
    <s v="2016"/>
    <d v="2016-12-03T06:00:00"/>
    <n v="1480744800"/>
    <m/>
    <d v="2016-12-03T06:00:00"/>
    <s v="Dec"/>
    <s v="Dec"/>
    <n v="6"/>
    <x v="8"/>
    <s v="2016"/>
    <b v="0"/>
    <b v="1"/>
    <s v="film &amp; video"/>
    <x v="4"/>
    <x v="19"/>
  </r>
  <r>
    <x v="283"/>
    <s v="Lucas-Mullins"/>
    <s v="Business-focused dynamic instruction set"/>
    <x v="32"/>
    <x v="280"/>
    <x v="0"/>
    <n v="0.18728395061728395"/>
    <n v="18.728395061728396"/>
    <n v="52.310344827586206"/>
    <n v="29"/>
    <s v="DK"/>
    <s v="DKK"/>
    <d v="2016-05-30T05:00:00"/>
    <d v="2016-05-30T05:00:00"/>
    <n v="1464584400"/>
    <x v="11"/>
    <s v="May"/>
    <s v="2016"/>
    <d v="2016-06-04T05:00:00"/>
    <n v="1465016400"/>
    <m/>
    <d v="2016-06-04T05:00:00"/>
    <s v="Jun"/>
    <s v="Jun"/>
    <n v="5"/>
    <x v="21"/>
    <s v="2016"/>
    <b v="0"/>
    <b v="0"/>
    <s v="music"/>
    <x v="1"/>
    <x v="1"/>
  </r>
  <r>
    <x v="284"/>
    <s v="Tran LLC"/>
    <s v="Ameliorated fresh-thinking protocol"/>
    <x v="122"/>
    <x v="281"/>
    <x v="0"/>
    <n v="0.83193877551020412"/>
    <n v="83.193877551020407"/>
    <n v="61.765151515151516"/>
    <n v="132"/>
    <s v="US"/>
    <s v="USD"/>
    <d v="2012-05-01T05:00:00"/>
    <d v="2012-05-01T05:00:00"/>
    <n v="1335848400"/>
    <x v="11"/>
    <s v="May"/>
    <s v="2012"/>
    <d v="2012-05-06T05:00:00"/>
    <n v="1336280400"/>
    <m/>
    <d v="2012-05-06T05:00:00"/>
    <s v="May"/>
    <s v="May"/>
    <n v="5"/>
    <x v="21"/>
    <s v="2012"/>
    <b v="0"/>
    <b v="0"/>
    <s v="technology"/>
    <x v="2"/>
    <x v="2"/>
  </r>
  <r>
    <x v="285"/>
    <s v="Dawson, Brady and Gilbert"/>
    <s v="Front-line optimizing emulation"/>
    <x v="79"/>
    <x v="282"/>
    <x v="1"/>
    <n v="7.0633333333333335"/>
    <n v="706.33333333333337"/>
    <n v="25.027559055118111"/>
    <n v="254"/>
    <s v="US"/>
    <s v="USD"/>
    <d v="2016-09-10T05:00:00"/>
    <d v="2016-09-10T05:00:00"/>
    <n v="1473483600"/>
    <x v="3"/>
    <s v="Sep"/>
    <s v="2016"/>
    <d v="2016-10-18T05:00:00"/>
    <n v="1476766800"/>
    <m/>
    <d v="2016-10-18T05:00:00"/>
    <s v="Oct"/>
    <s v="Oct"/>
    <n v="38"/>
    <x v="77"/>
    <s v="2016"/>
    <b v="0"/>
    <b v="0"/>
    <s v="theater"/>
    <x v="3"/>
    <x v="3"/>
  </r>
  <r>
    <x v="286"/>
    <s v="Obrien-Aguirre"/>
    <s v="Devolved uniform complexity"/>
    <x v="188"/>
    <x v="283"/>
    <x v="3"/>
    <n v="0.17446030330062445"/>
    <n v="17.446030330062445"/>
    <n v="106.28804347826087"/>
    <n v="184"/>
    <s v="US"/>
    <s v="USD"/>
    <d v="2016-11-23T06:00:00"/>
    <d v="2016-11-23T06:00:00"/>
    <n v="1479880800"/>
    <x v="0"/>
    <s v="Nov"/>
    <s v="2016"/>
    <d v="2016-11-30T06:00:00"/>
    <n v="1480485600"/>
    <m/>
    <d v="2016-11-30T06:00:00"/>
    <s v="Nov"/>
    <s v="Nov"/>
    <n v="7"/>
    <x v="37"/>
    <s v="2016"/>
    <b v="0"/>
    <b v="0"/>
    <s v="theater"/>
    <x v="3"/>
    <x v="3"/>
  </r>
  <r>
    <x v="287"/>
    <s v="Ferguson PLC"/>
    <s v="Public-key intangible superstructure"/>
    <x v="9"/>
    <x v="284"/>
    <x v="1"/>
    <n v="2.0973015873015872"/>
    <n v="209.73015873015873"/>
    <n v="75.07386363636364"/>
    <n v="176"/>
    <s v="US"/>
    <s v="USD"/>
    <d v="2015-04-28T05:00:00"/>
    <d v="2015-04-28T05:00:00"/>
    <n v="1430197200"/>
    <x v="9"/>
    <s v="Apr"/>
    <s v="2015"/>
    <d v="2015-04-28T05:00:00"/>
    <n v="1430197200"/>
    <m/>
    <d v="2015-04-28T05:00:00"/>
    <s v="Apr"/>
    <s v="Apr"/>
    <n v="0"/>
    <x v="14"/>
    <s v="2015"/>
    <b v="0"/>
    <b v="0"/>
    <s v="music"/>
    <x v="1"/>
    <x v="5"/>
  </r>
  <r>
    <x v="288"/>
    <s v="Garcia Ltd"/>
    <s v="Secured global success"/>
    <x v="36"/>
    <x v="285"/>
    <x v="0"/>
    <n v="0.97785714285714287"/>
    <n v="97.785714285714292"/>
    <n v="39.970802919708028"/>
    <n v="137"/>
    <s v="DK"/>
    <s v="DKK"/>
    <d v="2012-03-14T05:00:00"/>
    <d v="2012-03-14T05:00:00"/>
    <n v="1331701200"/>
    <x v="6"/>
    <s v="Mar"/>
    <s v="2012"/>
    <d v="2012-03-15T05:00:00"/>
    <n v="1331787600"/>
    <m/>
    <d v="2012-03-15T05:00:00"/>
    <s v="Mar"/>
    <s v="Mar"/>
    <n v="1"/>
    <x v="5"/>
    <s v="2012"/>
    <b v="0"/>
    <b v="1"/>
    <s v="music"/>
    <x v="1"/>
    <x v="16"/>
  </r>
  <r>
    <x v="289"/>
    <s v="Smith, Love and Smith"/>
    <s v="Grass-roots mission-critical capability"/>
    <x v="126"/>
    <x v="286"/>
    <x v="1"/>
    <n v="16.842500000000001"/>
    <n v="1684.25"/>
    <n v="39.982195845697326"/>
    <n v="337"/>
    <s v="CA"/>
    <s v="CAD"/>
    <d v="2015-08-03T05:00:00"/>
    <d v="2015-08-03T05:00:00"/>
    <n v="1438578000"/>
    <x v="1"/>
    <s v="Aug"/>
    <s v="2015"/>
    <d v="2015-08-06T05:00:00"/>
    <n v="1438837200"/>
    <m/>
    <d v="2015-08-06T05:00:00"/>
    <s v="Aug"/>
    <s v="Aug"/>
    <n v="3"/>
    <x v="39"/>
    <s v="2015"/>
    <b v="0"/>
    <b v="0"/>
    <s v="theater"/>
    <x v="3"/>
    <x v="3"/>
  </r>
  <r>
    <x v="290"/>
    <s v="Wilson, Hall and Osborne"/>
    <s v="Advanced global data-warehouse"/>
    <x v="189"/>
    <x v="287"/>
    <x v="0"/>
    <n v="0.54402135231316728"/>
    <n v="54.402135231316727"/>
    <n v="101.01541850220265"/>
    <n v="908"/>
    <s v="US"/>
    <s v="USD"/>
    <d v="2013-05-10T05:00:00"/>
    <d v="2013-05-10T05:00:00"/>
    <n v="1368162000"/>
    <x v="11"/>
    <s v="May"/>
    <s v="2013"/>
    <d v="2013-06-11T05:00:00"/>
    <n v="1370926800"/>
    <m/>
    <d v="2013-06-11T05:00:00"/>
    <s v="Jun"/>
    <s v="Jun"/>
    <n v="32"/>
    <x v="63"/>
    <s v="2013"/>
    <b v="0"/>
    <b v="1"/>
    <s v="film &amp; video"/>
    <x v="4"/>
    <x v="4"/>
  </r>
  <r>
    <x v="291"/>
    <s v="Bell, Grimes and Kerr"/>
    <s v="Self-enabling uniform complexity"/>
    <x v="37"/>
    <x v="288"/>
    <x v="1"/>
    <n v="4.5661111111111108"/>
    <n v="456.61111111111109"/>
    <n v="76.813084112149539"/>
    <n v="107"/>
    <s v="US"/>
    <s v="USD"/>
    <d v="2011-10-15T05:00:00"/>
    <d v="2011-10-15T05:00:00"/>
    <n v="1318654800"/>
    <x v="4"/>
    <s v="Oct"/>
    <s v="2011"/>
    <d v="2011-10-19T05:00:00"/>
    <n v="1319000400"/>
    <m/>
    <d v="2011-10-19T05:00:00"/>
    <s v="Oct"/>
    <s v="Oct"/>
    <n v="4"/>
    <x v="3"/>
    <s v="2011"/>
    <b v="1"/>
    <b v="0"/>
    <s v="technology"/>
    <x v="2"/>
    <x v="2"/>
  </r>
  <r>
    <x v="292"/>
    <s v="Ho-Harris"/>
    <s v="Versatile cohesive encoding"/>
    <x v="190"/>
    <x v="289"/>
    <x v="0"/>
    <n v="9.8219178082191785E-2"/>
    <n v="9.8219178082191778"/>
    <n v="71.7"/>
    <n v="10"/>
    <s v="US"/>
    <s v="USD"/>
    <d v="2012-03-16T05:00:00"/>
    <d v="2012-03-16T05:00:00"/>
    <n v="1331874000"/>
    <x v="6"/>
    <s v="Mar"/>
    <s v="2012"/>
    <d v="2012-04-03T05:00:00"/>
    <n v="1333429200"/>
    <m/>
    <d v="2012-04-03T05:00:00"/>
    <s v="Apr"/>
    <s v="Apr"/>
    <n v="18"/>
    <x v="51"/>
    <s v="2012"/>
    <b v="0"/>
    <b v="0"/>
    <s v="food"/>
    <x v="0"/>
    <x v="0"/>
  </r>
  <r>
    <x v="293"/>
    <s v="Ross Group"/>
    <s v="Organized executive solution"/>
    <x v="191"/>
    <x v="290"/>
    <x v="3"/>
    <n v="0.16384615384615384"/>
    <n v="16.384615384615383"/>
    <n v="33.28125"/>
    <n v="32"/>
    <s v="IT"/>
    <s v="EUR"/>
    <d v="2010-10-05T05:00:00"/>
    <d v="2010-10-05T05:00:00"/>
    <n v="1286254800"/>
    <x v="4"/>
    <s v="Oct"/>
    <s v="2010"/>
    <d v="2010-10-14T05:00:00"/>
    <n v="1287032400"/>
    <m/>
    <d v="2010-10-14T05:00:00"/>
    <s v="Oct"/>
    <s v="Oct"/>
    <n v="9"/>
    <x v="30"/>
    <s v="2010"/>
    <b v="0"/>
    <b v="0"/>
    <s v="theater"/>
    <x v="3"/>
    <x v="3"/>
  </r>
  <r>
    <x v="294"/>
    <s v="Turner-Davis"/>
    <s v="Automated local emulation"/>
    <x v="60"/>
    <x v="291"/>
    <x v="1"/>
    <n v="13.396666666666667"/>
    <n v="1339.6666666666667"/>
    <n v="43.923497267759565"/>
    <n v="183"/>
    <s v="US"/>
    <s v="USD"/>
    <d v="2018-10-26T05:00:00"/>
    <d v="2018-10-26T05:00:00"/>
    <n v="1540530000"/>
    <x v="4"/>
    <s v="Oct"/>
    <s v="2018"/>
    <d v="2018-11-07T06:00:00"/>
    <n v="1541570400"/>
    <m/>
    <d v="2018-11-07T06:00:00"/>
    <s v="Nov"/>
    <s v="Nov"/>
    <n v="12.041666666671517"/>
    <x v="78"/>
    <s v="2018"/>
    <b v="0"/>
    <b v="0"/>
    <s v="theater"/>
    <x v="3"/>
    <x v="3"/>
  </r>
  <r>
    <x v="295"/>
    <s v="Smith, Jackson and Herrera"/>
    <s v="Enterprise-wide intermediate middleware"/>
    <x v="192"/>
    <x v="292"/>
    <x v="0"/>
    <n v="0.35650077760497667"/>
    <n v="35.650077760497666"/>
    <n v="36.004712041884815"/>
    <n v="1910"/>
    <s v="CH"/>
    <s v="CHF"/>
    <d v="2013-10-15T05:00:00"/>
    <d v="2013-10-15T05:00:00"/>
    <n v="1381813200"/>
    <x v="4"/>
    <s v="Oct"/>
    <s v="2013"/>
    <d v="2013-11-09T06:00:00"/>
    <n v="1383976800"/>
    <m/>
    <d v="2013-11-09T06:00:00"/>
    <s v="Nov"/>
    <s v="Nov"/>
    <n v="25.041666666664241"/>
    <x v="79"/>
    <s v="2013"/>
    <b v="0"/>
    <b v="0"/>
    <s v="theater"/>
    <x v="3"/>
    <x v="3"/>
  </r>
  <r>
    <x v="296"/>
    <s v="Smith-Hess"/>
    <s v="Grass-roots real-time Local Area Network"/>
    <x v="55"/>
    <x v="293"/>
    <x v="0"/>
    <n v="0.54950819672131146"/>
    <n v="54.950819672131146"/>
    <n v="88.21052631578948"/>
    <n v="38"/>
    <s v="AU"/>
    <s v="AUD"/>
    <d v="2019-01-28T06:00:00"/>
    <d v="2019-01-28T06:00:00"/>
    <n v="1548655200"/>
    <x v="2"/>
    <s v="Jan"/>
    <s v="2019"/>
    <d v="2019-02-19T06:00:00"/>
    <n v="1550556000"/>
    <m/>
    <d v="2019-02-19T06:00:00"/>
    <s v="Feb"/>
    <s v="Feb"/>
    <n v="22"/>
    <x v="12"/>
    <s v="2019"/>
    <b v="0"/>
    <b v="0"/>
    <s v="theater"/>
    <x v="3"/>
    <x v="3"/>
  </r>
  <r>
    <x v="297"/>
    <s v="Brown, Herring and Bass"/>
    <s v="Organized client-driven capacity"/>
    <x v="44"/>
    <x v="294"/>
    <x v="0"/>
    <n v="0.94236111111111109"/>
    <n v="94.236111111111114"/>
    <n v="65.240384615384613"/>
    <n v="104"/>
    <s v="AU"/>
    <s v="AUD"/>
    <d v="2014-01-14T06:00:00"/>
    <d v="2014-01-14T06:00:00"/>
    <n v="1389679200"/>
    <x v="2"/>
    <s v="Jan"/>
    <s v="2014"/>
    <d v="2014-01-23T06:00:00"/>
    <n v="1390456800"/>
    <m/>
    <d v="2014-01-23T06:00:00"/>
    <s v="Jan"/>
    <s v="Jan"/>
    <n v="9"/>
    <x v="30"/>
    <s v="2014"/>
    <b v="0"/>
    <b v="1"/>
    <s v="theater"/>
    <x v="3"/>
    <x v="3"/>
  </r>
  <r>
    <x v="298"/>
    <s v="Chase, Garcia and Johnson"/>
    <s v="Adaptive intangible database"/>
    <x v="26"/>
    <x v="295"/>
    <x v="1"/>
    <n v="1.4391428571428571"/>
    <n v="143.91428571428571"/>
    <n v="69.958333333333329"/>
    <n v="72"/>
    <s v="US"/>
    <s v="USD"/>
    <d v="2016-02-26T06:00:00"/>
    <d v="2016-02-26T06:00:00"/>
    <n v="1456466400"/>
    <x v="10"/>
    <s v="Feb"/>
    <s v="2016"/>
    <d v="2016-03-15T05:00:00"/>
    <n v="1458018000"/>
    <m/>
    <d v="2016-03-15T05:00:00"/>
    <s v="Mar"/>
    <s v="Mar"/>
    <n v="17.958333333328483"/>
    <x v="80"/>
    <s v="2016"/>
    <b v="0"/>
    <b v="1"/>
    <s v="music"/>
    <x v="1"/>
    <x v="1"/>
  </r>
  <r>
    <x v="299"/>
    <s v="Ramsey and Sons"/>
    <s v="Grass-roots contextually-based algorithm"/>
    <x v="167"/>
    <x v="296"/>
    <x v="0"/>
    <n v="0.51421052631578945"/>
    <n v="51.421052631578945"/>
    <n v="39.877551020408163"/>
    <n v="49"/>
    <s v="US"/>
    <s v="USD"/>
    <d v="2016-03-03T06:00:00"/>
    <d v="2016-03-03T06:00:00"/>
    <n v="1456984800"/>
    <x v="6"/>
    <s v="Mar"/>
    <s v="2016"/>
    <d v="2016-04-28T05:00:00"/>
    <n v="1461819600"/>
    <m/>
    <d v="2016-04-28T05:00:00"/>
    <s v="Apr"/>
    <s v="Apr"/>
    <n v="55.958333333328483"/>
    <x v="81"/>
    <s v="2016"/>
    <b v="0"/>
    <b v="0"/>
    <s v="food"/>
    <x v="0"/>
    <x v="0"/>
  </r>
  <r>
    <x v="300"/>
    <s v="Cooke PLC"/>
    <s v="Focused executive core"/>
    <x v="0"/>
    <x v="297"/>
    <x v="0"/>
    <n v="0.05"/>
    <n v="5"/>
    <n v="5"/>
    <n v="1"/>
    <s v="DK"/>
    <s v="DKK"/>
    <d v="2017-08-30T05:00:00"/>
    <d v="2017-08-30T05:00:00"/>
    <n v="1504069200"/>
    <x v="1"/>
    <s v="Aug"/>
    <s v="2017"/>
    <d v="2017-08-31T05:00:00"/>
    <n v="1504155600"/>
    <m/>
    <d v="2017-08-31T05:00:00"/>
    <s v="Aug"/>
    <s v="Aug"/>
    <n v="1"/>
    <x v="5"/>
    <s v="2017"/>
    <b v="0"/>
    <b v="1"/>
    <s v="publishing"/>
    <x v="5"/>
    <x v="9"/>
  </r>
  <r>
    <x v="301"/>
    <s v="Wong-Walker"/>
    <s v="Multi-channeled disintermediate policy"/>
    <x v="79"/>
    <x v="298"/>
    <x v="1"/>
    <n v="13.446666666666667"/>
    <n v="1344.6666666666667"/>
    <n v="41.023728813559323"/>
    <n v="295"/>
    <s v="US"/>
    <s v="USD"/>
    <d v="2015-02-26T06:00:00"/>
    <d v="2015-02-26T06:00:00"/>
    <n v="1424930400"/>
    <x v="10"/>
    <s v="Feb"/>
    <s v="2015"/>
    <d v="2015-03-15T05:00:00"/>
    <n v="1426395600"/>
    <m/>
    <d v="2015-03-15T05:00:00"/>
    <s v="Mar"/>
    <s v="Mar"/>
    <n v="16.958333333328483"/>
    <x v="82"/>
    <s v="2015"/>
    <b v="0"/>
    <b v="0"/>
    <s v="film &amp; video"/>
    <x v="4"/>
    <x v="4"/>
  </r>
  <r>
    <x v="302"/>
    <s v="Ferguson, Collins and Mata"/>
    <s v="Customizable bi-directional hardware"/>
    <x v="193"/>
    <x v="299"/>
    <x v="0"/>
    <n v="0.31844940867279897"/>
    <n v="31.844940867279899"/>
    <n v="98.914285714285711"/>
    <n v="245"/>
    <s v="US"/>
    <s v="USD"/>
    <d v="2018-09-02T05:00:00"/>
    <d v="2018-09-02T05:00:00"/>
    <n v="1535864400"/>
    <x v="3"/>
    <s v="Sep"/>
    <s v="2018"/>
    <d v="2018-09-16T05:00:00"/>
    <n v="1537074000"/>
    <m/>
    <d v="2018-09-16T05:00:00"/>
    <s v="Sep"/>
    <s v="Sep"/>
    <n v="14"/>
    <x v="44"/>
    <s v="2018"/>
    <b v="0"/>
    <b v="0"/>
    <s v="theater"/>
    <x v="3"/>
    <x v="3"/>
  </r>
  <r>
    <x v="303"/>
    <s v="Guerrero, Flores and Jenkins"/>
    <s v="Networked optimal architecture"/>
    <x v="74"/>
    <x v="300"/>
    <x v="0"/>
    <n v="0.82617647058823529"/>
    <n v="82.617647058823536"/>
    <n v="87.78125"/>
    <n v="32"/>
    <s v="US"/>
    <s v="USD"/>
    <d v="2016-01-07T06:00:00"/>
    <d v="2016-01-07T06:00:00"/>
    <n v="1452146400"/>
    <x v="2"/>
    <s v="Jan"/>
    <s v="2016"/>
    <d v="2016-01-12T06:00:00"/>
    <n v="1452578400"/>
    <m/>
    <d v="2016-01-12T06:00:00"/>
    <s v="Jan"/>
    <s v="Jan"/>
    <n v="5"/>
    <x v="21"/>
    <s v="2016"/>
    <b v="0"/>
    <b v="0"/>
    <s v="music"/>
    <x v="1"/>
    <x v="7"/>
  </r>
  <r>
    <x v="304"/>
    <s v="Peterson PLC"/>
    <s v="User-friendly discrete benchmark"/>
    <x v="118"/>
    <x v="301"/>
    <x v="1"/>
    <n v="5.4614285714285717"/>
    <n v="546.14285714285722"/>
    <n v="80.767605633802816"/>
    <n v="142"/>
    <s v="US"/>
    <s v="USD"/>
    <d v="2016-08-07T05:00:00"/>
    <d v="2016-08-07T05:00:00"/>
    <n v="1470546000"/>
    <x v="1"/>
    <s v="Aug"/>
    <s v="2016"/>
    <d v="2016-09-17T05:00:00"/>
    <n v="1474088400"/>
    <m/>
    <d v="2016-09-17T05:00:00"/>
    <s v="Sep"/>
    <s v="Sep"/>
    <n v="41"/>
    <x v="58"/>
    <s v="2016"/>
    <b v="0"/>
    <b v="0"/>
    <s v="film &amp; video"/>
    <x v="4"/>
    <x v="4"/>
  </r>
  <r>
    <x v="305"/>
    <s v="Townsend Ltd"/>
    <s v="Grass-roots actuating policy"/>
    <x v="54"/>
    <x v="302"/>
    <x v="1"/>
    <n v="2.8621428571428571"/>
    <n v="286.21428571428572"/>
    <n v="94.28235294117647"/>
    <n v="85"/>
    <s v="US"/>
    <s v="USD"/>
    <d v="2016-03-19T05:00:00"/>
    <d v="2016-03-19T05:00:00"/>
    <n v="1458363600"/>
    <x v="6"/>
    <s v="Mar"/>
    <s v="2016"/>
    <d v="2016-04-29T05:00:00"/>
    <n v="1461906000"/>
    <m/>
    <d v="2016-04-29T05:00:00"/>
    <s v="Apr"/>
    <s v="Apr"/>
    <n v="41"/>
    <x v="58"/>
    <s v="2016"/>
    <b v="0"/>
    <b v="0"/>
    <s v="theater"/>
    <x v="3"/>
    <x v="3"/>
  </r>
  <r>
    <x v="306"/>
    <s v="Rush, Reed and Hall"/>
    <s v="Enterprise-wide 3rdgeneration knowledge user"/>
    <x v="191"/>
    <x v="303"/>
    <x v="0"/>
    <n v="7.9076923076923072E-2"/>
    <n v="7.9076923076923071"/>
    <n v="73.428571428571431"/>
    <n v="7"/>
    <s v="US"/>
    <s v="USD"/>
    <d v="2017-07-14T05:00:00"/>
    <d v="2017-07-14T05:00:00"/>
    <n v="1500008400"/>
    <x v="8"/>
    <s v="Jul"/>
    <s v="2017"/>
    <d v="2017-07-17T05:00:00"/>
    <n v="1500267600"/>
    <m/>
    <d v="2017-07-17T05:00:00"/>
    <s v="Jul"/>
    <s v="Jul"/>
    <n v="3"/>
    <x v="39"/>
    <s v="2017"/>
    <b v="0"/>
    <b v="1"/>
    <s v="theater"/>
    <x v="3"/>
    <x v="3"/>
  </r>
  <r>
    <x v="307"/>
    <s v="Salazar-Dodson"/>
    <s v="Face-to-face zero tolerance moderator"/>
    <x v="194"/>
    <x v="304"/>
    <x v="1"/>
    <n v="1.3213677811550153"/>
    <n v="132.13677811550153"/>
    <n v="65.968133535660087"/>
    <n v="659"/>
    <s v="DK"/>
    <s v="DKK"/>
    <d v="2012-06-06T05:00:00"/>
    <d v="2012-06-06T05:00:00"/>
    <n v="1338958800"/>
    <x v="5"/>
    <s v="Jun"/>
    <s v="2012"/>
    <d v="2012-06-26T05:00:00"/>
    <n v="1340686800"/>
    <m/>
    <d v="2012-06-26T05:00:00"/>
    <s v="Jun"/>
    <s v="Jun"/>
    <n v="20"/>
    <x v="18"/>
    <s v="2012"/>
    <b v="0"/>
    <b v="1"/>
    <s v="publishing"/>
    <x v="5"/>
    <x v="13"/>
  </r>
  <r>
    <x v="308"/>
    <s v="Davis Ltd"/>
    <s v="Grass-roots optimizing projection"/>
    <x v="195"/>
    <x v="305"/>
    <x v="0"/>
    <n v="0.74077834179357027"/>
    <n v="74.077834179357026"/>
    <n v="109.04109589041096"/>
    <n v="803"/>
    <s v="US"/>
    <s v="USD"/>
    <d v="2011-04-18T05:00:00"/>
    <d v="2011-04-18T05:00:00"/>
    <n v="1303102800"/>
    <x v="9"/>
    <s v="Apr"/>
    <s v="2011"/>
    <d v="2011-04-19T05:00:00"/>
    <n v="1303189200"/>
    <m/>
    <d v="2011-04-19T05:00:00"/>
    <s v="Apr"/>
    <s v="Apr"/>
    <n v="1"/>
    <x v="5"/>
    <s v="2011"/>
    <b v="0"/>
    <b v="0"/>
    <s v="theater"/>
    <x v="3"/>
    <x v="3"/>
  </r>
  <r>
    <x v="309"/>
    <s v="Harris-Perry"/>
    <s v="User-centric 6thgeneration attitude"/>
    <x v="178"/>
    <x v="306"/>
    <x v="3"/>
    <n v="0.75292682926829269"/>
    <n v="75.292682926829272"/>
    <n v="41.16"/>
    <n v="75"/>
    <s v="US"/>
    <s v="USD"/>
    <d v="2011-09-21T05:00:00"/>
    <d v="2011-09-21T05:00:00"/>
    <n v="1316581200"/>
    <x v="3"/>
    <s v="Sep"/>
    <s v="2011"/>
    <d v="2011-10-11T05:00:00"/>
    <n v="1318309200"/>
    <m/>
    <d v="2011-10-11T05:00:00"/>
    <s v="Oct"/>
    <s v="Oct"/>
    <n v="20"/>
    <x v="18"/>
    <s v="2011"/>
    <b v="0"/>
    <b v="1"/>
    <s v="music"/>
    <x v="1"/>
    <x v="7"/>
  </r>
  <r>
    <x v="310"/>
    <s v="Velazquez, Hunt and Ortiz"/>
    <s v="Switchable zero tolerance website"/>
    <x v="75"/>
    <x v="307"/>
    <x v="0"/>
    <n v="0.20333333333333334"/>
    <n v="20.333333333333332"/>
    <n v="99.125"/>
    <n v="16"/>
    <s v="US"/>
    <s v="USD"/>
    <d v="2010-04-09T05:00:00"/>
    <d v="2010-04-09T05:00:00"/>
    <n v="1270789200"/>
    <x v="9"/>
    <s v="Apr"/>
    <s v="2010"/>
    <d v="2010-04-25T05:00:00"/>
    <n v="1272171600"/>
    <m/>
    <d v="2010-04-25T05:00:00"/>
    <s v="Apr"/>
    <s v="Apr"/>
    <n v="16"/>
    <x v="31"/>
    <s v="2010"/>
    <b v="0"/>
    <b v="0"/>
    <s v="games"/>
    <x v="6"/>
    <x v="11"/>
  </r>
  <r>
    <x v="311"/>
    <s v="Flores PLC"/>
    <s v="Focused real-time help-desk"/>
    <x v="9"/>
    <x v="308"/>
    <x v="1"/>
    <n v="2.0336507936507937"/>
    <n v="203.36507936507937"/>
    <n v="105.88429752066116"/>
    <n v="121"/>
    <s v="US"/>
    <s v="USD"/>
    <d v="2011-02-16T06:00:00"/>
    <d v="2011-02-16T06:00:00"/>
    <n v="1297836000"/>
    <x v="10"/>
    <s v="Feb"/>
    <s v="2011"/>
    <d v="2011-02-28T06:00:00"/>
    <n v="1298872800"/>
    <m/>
    <d v="2011-02-28T06:00:00"/>
    <s v="Feb"/>
    <s v="Feb"/>
    <n v="12"/>
    <x v="10"/>
    <s v="2011"/>
    <b v="0"/>
    <b v="0"/>
    <s v="theater"/>
    <x v="3"/>
    <x v="3"/>
  </r>
  <r>
    <x v="312"/>
    <s v="Martinez LLC"/>
    <s v="Robust impactful approach"/>
    <x v="18"/>
    <x v="309"/>
    <x v="1"/>
    <n v="3.1022842639593908"/>
    <n v="310.2284263959391"/>
    <n v="48.996525921966864"/>
    <n v="3742"/>
    <s v="US"/>
    <s v="USD"/>
    <d v="2013-10-25T05:00:00"/>
    <d v="2013-10-25T05:00:00"/>
    <n v="1382677200"/>
    <x v="4"/>
    <s v="Oct"/>
    <s v="2013"/>
    <d v="2013-11-01T05:00:00"/>
    <n v="1383282000"/>
    <m/>
    <d v="2013-11-01T05:00:00"/>
    <s v="Nov"/>
    <s v="Nov"/>
    <n v="7"/>
    <x v="37"/>
    <s v="2013"/>
    <b v="0"/>
    <b v="0"/>
    <s v="theater"/>
    <x v="3"/>
    <x v="3"/>
  </r>
  <r>
    <x v="313"/>
    <s v="Miller-Irwin"/>
    <s v="Secured maximized policy"/>
    <x v="196"/>
    <x v="310"/>
    <x v="1"/>
    <n v="3.9531818181818181"/>
    <n v="395.31818181818181"/>
    <n v="39"/>
    <n v="223"/>
    <s v="US"/>
    <s v="USD"/>
    <d v="2012-02-27T06:00:00"/>
    <d v="2012-02-27T06:00:00"/>
    <n v="1330322400"/>
    <x v="10"/>
    <s v="Feb"/>
    <s v="2012"/>
    <d v="2012-02-29T06:00:00"/>
    <n v="1330495200"/>
    <m/>
    <d v="2012-02-29T06:00:00"/>
    <s v="Feb"/>
    <s v="Feb"/>
    <n v="2"/>
    <x v="1"/>
    <s v="2012"/>
    <b v="0"/>
    <b v="0"/>
    <s v="music"/>
    <x v="1"/>
    <x v="1"/>
  </r>
  <r>
    <x v="314"/>
    <s v="Sanchez-Morgan"/>
    <s v="Realigned upward-trending strategy"/>
    <x v="1"/>
    <x v="311"/>
    <x v="1"/>
    <n v="2.9471428571428571"/>
    <n v="294.71428571428572"/>
    <n v="31.022556390977442"/>
    <n v="133"/>
    <s v="US"/>
    <s v="USD"/>
    <d v="2019-03-12T05:00:00"/>
    <d v="2019-03-12T05:00:00"/>
    <n v="1552366800"/>
    <x v="6"/>
    <s v="Mar"/>
    <s v="2019"/>
    <d v="2019-03-17T05:00:00"/>
    <n v="1552798800"/>
    <m/>
    <d v="2019-03-17T05:00:00"/>
    <s v="Mar"/>
    <s v="Mar"/>
    <n v="5"/>
    <x v="21"/>
    <s v="2019"/>
    <b v="0"/>
    <b v="1"/>
    <s v="film &amp; video"/>
    <x v="4"/>
    <x v="4"/>
  </r>
  <r>
    <x v="315"/>
    <s v="Lopez, Adams and Johnson"/>
    <s v="Open-source interactive knowledge user"/>
    <x v="40"/>
    <x v="312"/>
    <x v="0"/>
    <n v="0.33894736842105261"/>
    <n v="33.89473684210526"/>
    <n v="103.87096774193549"/>
    <n v="31"/>
    <s v="US"/>
    <s v="USD"/>
    <d v="2014-05-24T05:00:00"/>
    <d v="2014-05-24T05:00:00"/>
    <n v="1400907600"/>
    <x v="11"/>
    <s v="May"/>
    <s v="2014"/>
    <d v="2014-06-22T05:00:00"/>
    <n v="1403413200"/>
    <m/>
    <d v="2014-06-22T05:00:00"/>
    <s v="Jun"/>
    <s v="Jun"/>
    <n v="29"/>
    <x v="50"/>
    <s v="2014"/>
    <b v="0"/>
    <b v="0"/>
    <s v="theater"/>
    <x v="3"/>
    <x v="3"/>
  </r>
  <r>
    <x v="316"/>
    <s v="Martin-Marshall"/>
    <s v="Configurable demand-driven matrix"/>
    <x v="103"/>
    <x v="313"/>
    <x v="0"/>
    <n v="0.66677083333333331"/>
    <n v="66.677083333333329"/>
    <n v="59.268518518518519"/>
    <n v="108"/>
    <s v="IT"/>
    <s v="EUR"/>
    <d v="2019-11-19T06:00:00"/>
    <d v="2019-11-19T06:00:00"/>
    <n v="1574143200"/>
    <x v="0"/>
    <s v="Nov"/>
    <s v="2019"/>
    <d v="2019-11-20T06:00:00"/>
    <n v="1574229600"/>
    <m/>
    <d v="2019-11-20T06:00:00"/>
    <s v="Nov"/>
    <s v="Nov"/>
    <n v="1"/>
    <x v="5"/>
    <s v="2019"/>
    <b v="0"/>
    <b v="1"/>
    <s v="food"/>
    <x v="0"/>
    <x v="0"/>
  </r>
  <r>
    <x v="317"/>
    <s v="Summers PLC"/>
    <s v="Cross-group coherent hierarchy"/>
    <x v="47"/>
    <x v="314"/>
    <x v="0"/>
    <n v="0.19227272727272726"/>
    <n v="19.227272727272727"/>
    <n v="42.3"/>
    <n v="30"/>
    <s v="US"/>
    <s v="USD"/>
    <d v="2017-05-14T05:00:00"/>
    <d v="2017-05-14T05:00:00"/>
    <n v="1494738000"/>
    <x v="11"/>
    <s v="May"/>
    <s v="2017"/>
    <d v="2017-05-27T05:00:00"/>
    <n v="1495861200"/>
    <m/>
    <d v="2017-05-27T05:00:00"/>
    <s v="May"/>
    <s v="May"/>
    <n v="13"/>
    <x v="38"/>
    <s v="2017"/>
    <b v="0"/>
    <b v="0"/>
    <s v="theater"/>
    <x v="3"/>
    <x v="3"/>
  </r>
  <r>
    <x v="318"/>
    <s v="Young, Hart and Ryan"/>
    <s v="Decentralized demand-driven open system"/>
    <x v="57"/>
    <x v="315"/>
    <x v="0"/>
    <n v="0.15842105263157893"/>
    <n v="15.842105263157894"/>
    <n v="53.117647058823529"/>
    <n v="17"/>
    <s v="US"/>
    <s v="USD"/>
    <d v="2014-02-14T06:00:00"/>
    <d v="2014-02-14T06:00:00"/>
    <n v="1392357600"/>
    <x v="10"/>
    <s v="Feb"/>
    <s v="2014"/>
    <d v="2014-02-16T06:00:00"/>
    <n v="1392530400"/>
    <m/>
    <d v="2014-02-16T06:00:00"/>
    <s v="Feb"/>
    <s v="Feb"/>
    <n v="2"/>
    <x v="1"/>
    <s v="2014"/>
    <b v="0"/>
    <b v="0"/>
    <s v="music"/>
    <x v="1"/>
    <x v="1"/>
  </r>
  <r>
    <x v="319"/>
    <s v="Mills Group"/>
    <s v="Advanced empowering matrix"/>
    <x v="141"/>
    <x v="316"/>
    <x v="3"/>
    <n v="0.38702380952380955"/>
    <n v="38.702380952380956"/>
    <n v="50.796875"/>
    <n v="64"/>
    <s v="US"/>
    <s v="USD"/>
    <d v="2010-08-12T05:00:00"/>
    <d v="2010-08-12T05:00:00"/>
    <n v="1281589200"/>
    <x v="1"/>
    <s v="Aug"/>
    <s v="2010"/>
    <d v="2010-09-05T05:00:00"/>
    <n v="1283662800"/>
    <m/>
    <d v="2010-09-05T05:00:00"/>
    <s v="Sep"/>
    <s v="Sep"/>
    <n v="24"/>
    <x v="61"/>
    <s v="2010"/>
    <b v="0"/>
    <b v="0"/>
    <s v="technology"/>
    <x v="2"/>
    <x v="2"/>
  </r>
  <r>
    <x v="320"/>
    <s v="Sandoval-Powell"/>
    <s v="Phased holistic implementation"/>
    <x v="197"/>
    <x v="317"/>
    <x v="0"/>
    <n v="9.5876777251184833E-2"/>
    <n v="9.5876777251184837"/>
    <n v="101.15"/>
    <n v="80"/>
    <s v="US"/>
    <s v="USD"/>
    <d v="2011-05-10T05:00:00"/>
    <d v="2011-05-10T05:00:00"/>
    <n v="1305003600"/>
    <x v="11"/>
    <s v="May"/>
    <s v="2011"/>
    <d v="2011-05-19T05:00:00"/>
    <n v="1305781200"/>
    <m/>
    <d v="2011-05-19T05:00:00"/>
    <s v="May"/>
    <s v="May"/>
    <n v="9"/>
    <x v="30"/>
    <s v="2011"/>
    <b v="0"/>
    <b v="0"/>
    <s v="publishing"/>
    <x v="5"/>
    <x v="13"/>
  </r>
  <r>
    <x v="321"/>
    <s v="Mills, Frazier and Perez"/>
    <s v="Proactive attitude-oriented knowledge user"/>
    <x v="198"/>
    <x v="318"/>
    <x v="0"/>
    <n v="0.94144366197183094"/>
    <n v="94.144366197183089"/>
    <n v="65.000810372771468"/>
    <n v="2468"/>
    <s v="US"/>
    <s v="USD"/>
    <d v="2011-04-01T05:00:00"/>
    <d v="2011-04-01T05:00:00"/>
    <n v="1301634000"/>
    <x v="9"/>
    <s v="Apr"/>
    <s v="2011"/>
    <d v="2011-04-09T05:00:00"/>
    <n v="1302325200"/>
    <m/>
    <d v="2011-04-09T05:00:00"/>
    <s v="Apr"/>
    <s v="Apr"/>
    <n v="8"/>
    <x v="9"/>
    <s v="2011"/>
    <b v="0"/>
    <b v="0"/>
    <s v="film &amp; video"/>
    <x v="4"/>
    <x v="12"/>
  </r>
  <r>
    <x v="322"/>
    <s v="Hebert Group"/>
    <s v="Visionary asymmetric Graphical User Interface"/>
    <x v="199"/>
    <x v="319"/>
    <x v="1"/>
    <n v="1.6656234096692113"/>
    <n v="166.56234096692114"/>
    <n v="37.998645510835914"/>
    <n v="5168"/>
    <s v="US"/>
    <s v="USD"/>
    <d v="2010-11-25T06:00:00"/>
    <d v="2010-11-25T06:00:00"/>
    <n v="1290664800"/>
    <x v="0"/>
    <s v="Nov"/>
    <s v="2010"/>
    <d v="2010-12-08T06:00:00"/>
    <n v="1291788000"/>
    <m/>
    <d v="2010-12-08T06:00:00"/>
    <s v="Dec"/>
    <s v="Dec"/>
    <n v="13"/>
    <x v="38"/>
    <s v="2010"/>
    <b v="0"/>
    <b v="0"/>
    <s v="theater"/>
    <x v="3"/>
    <x v="3"/>
  </r>
  <r>
    <x v="323"/>
    <s v="Cole, Smith and Wood"/>
    <s v="Integrated zero-defect help-desk"/>
    <x v="200"/>
    <x v="320"/>
    <x v="0"/>
    <n v="0.24134831460674158"/>
    <n v="24.134831460674157"/>
    <n v="82.615384615384613"/>
    <n v="26"/>
    <s v="GB"/>
    <s v="GBP"/>
    <d v="2014-03-27T05:00:00"/>
    <d v="2014-03-27T05:00:00"/>
    <n v="1395896400"/>
    <x v="6"/>
    <s v="Mar"/>
    <s v="2014"/>
    <d v="2014-03-29T05:00:00"/>
    <n v="1396069200"/>
    <m/>
    <d v="2014-03-29T05:00:00"/>
    <s v="Mar"/>
    <s v="Mar"/>
    <n v="2"/>
    <x v="1"/>
    <s v="2014"/>
    <b v="0"/>
    <b v="0"/>
    <s v="film &amp; video"/>
    <x v="4"/>
    <x v="4"/>
  </r>
  <r>
    <x v="324"/>
    <s v="Harris, Hall and Harris"/>
    <s v="Inverse analyzing matrices"/>
    <x v="143"/>
    <x v="321"/>
    <x v="1"/>
    <n v="1.6405633802816901"/>
    <n v="164.05633802816902"/>
    <n v="37.941368078175898"/>
    <n v="307"/>
    <s v="US"/>
    <s v="USD"/>
    <d v="2015-06-21T05:00:00"/>
    <d v="2015-06-21T05:00:00"/>
    <n v="1434862800"/>
    <x v="5"/>
    <s v="Jun"/>
    <s v="2015"/>
    <d v="2015-07-03T05:00:00"/>
    <n v="1435899600"/>
    <m/>
    <d v="2015-07-03T05:00:00"/>
    <s v="Jul"/>
    <s v="Jul"/>
    <n v="12"/>
    <x v="10"/>
    <s v="2015"/>
    <b v="0"/>
    <b v="1"/>
    <s v="theater"/>
    <x v="3"/>
    <x v="3"/>
  </r>
  <r>
    <x v="325"/>
    <s v="Saunders Group"/>
    <s v="Programmable systemic implementation"/>
    <x v="191"/>
    <x v="322"/>
    <x v="0"/>
    <n v="0.90723076923076929"/>
    <n v="90.723076923076931"/>
    <n v="80.780821917808225"/>
    <n v="73"/>
    <s v="US"/>
    <s v="USD"/>
    <d v="2018-06-16T05:00:00"/>
    <d v="2018-06-16T05:00:00"/>
    <n v="1529125200"/>
    <x v="5"/>
    <s v="Jun"/>
    <s v="2018"/>
    <d v="2018-07-09T05:00:00"/>
    <n v="1531112400"/>
    <m/>
    <d v="2018-07-09T05:00:00"/>
    <s v="Jul"/>
    <s v="Jul"/>
    <n v="23"/>
    <x v="20"/>
    <s v="2018"/>
    <b v="0"/>
    <b v="1"/>
    <s v="theater"/>
    <x v="3"/>
    <x v="3"/>
  </r>
  <r>
    <x v="326"/>
    <s v="Pham, Avila and Nash"/>
    <s v="Multi-channeled next generation architecture"/>
    <x v="44"/>
    <x v="323"/>
    <x v="0"/>
    <n v="0.46194444444444444"/>
    <n v="46.194444444444443"/>
    <n v="25.984375"/>
    <n v="128"/>
    <s v="US"/>
    <s v="USD"/>
    <d v="2015-12-26T06:00:00"/>
    <d v="2015-12-26T06:00:00"/>
    <n v="1451109600"/>
    <x v="7"/>
    <s v="Dec"/>
    <s v="2015"/>
    <d v="2016-01-01T06:00:00"/>
    <n v="1451628000"/>
    <m/>
    <d v="2016-01-01T06:00:00"/>
    <s v="Jan"/>
    <s v="Jan"/>
    <n v="6"/>
    <x v="8"/>
    <s v="2016"/>
    <b v="0"/>
    <b v="0"/>
    <s v="film &amp; video"/>
    <x v="4"/>
    <x v="10"/>
  </r>
  <r>
    <x v="327"/>
    <s v="Patterson, Salinas and Lucas"/>
    <s v="Digitized 3rdgeneration encoding"/>
    <x v="97"/>
    <x v="324"/>
    <x v="0"/>
    <n v="0.38538461538461538"/>
    <n v="38.53846153846154"/>
    <n v="30.363636363636363"/>
    <n v="33"/>
    <s v="US"/>
    <s v="USD"/>
    <d v="2019-08-28T05:00:00"/>
    <d v="2019-08-28T05:00:00"/>
    <n v="1566968400"/>
    <x v="1"/>
    <s v="Aug"/>
    <s v="2019"/>
    <d v="2019-09-01T05:00:00"/>
    <n v="1567314000"/>
    <m/>
    <d v="2019-09-01T05:00:00"/>
    <s v="Sep"/>
    <s v="Sep"/>
    <n v="4"/>
    <x v="3"/>
    <s v="2019"/>
    <b v="0"/>
    <b v="1"/>
    <s v="theater"/>
    <x v="3"/>
    <x v="3"/>
  </r>
  <r>
    <x v="328"/>
    <s v="Young PLC"/>
    <s v="Innovative well-modulated functionalities"/>
    <x v="201"/>
    <x v="325"/>
    <x v="1"/>
    <n v="1.3356231003039514"/>
    <n v="133.56231003039514"/>
    <n v="54.004916018025398"/>
    <n v="2441"/>
    <s v="US"/>
    <s v="USD"/>
    <d v="2018-11-30T06:00:00"/>
    <d v="2018-11-30T06:00:00"/>
    <n v="1543557600"/>
    <x v="0"/>
    <s v="Nov"/>
    <s v="2018"/>
    <d v="2018-12-11T06:00:00"/>
    <n v="1544508000"/>
    <m/>
    <d v="2018-12-11T06:00:00"/>
    <s v="Dec"/>
    <s v="Dec"/>
    <n v="11"/>
    <x v="4"/>
    <s v="2018"/>
    <b v="0"/>
    <b v="0"/>
    <s v="music"/>
    <x v="1"/>
    <x v="1"/>
  </r>
  <r>
    <x v="329"/>
    <s v="Willis and Sons"/>
    <s v="Fundamental incremental database"/>
    <x v="202"/>
    <x v="326"/>
    <x v="2"/>
    <n v="0.22896588486140726"/>
    <n v="22.896588486140725"/>
    <n v="101.78672985781991"/>
    <n v="211"/>
    <s v="US"/>
    <s v="USD"/>
    <d v="2016-12-12T06:00:00"/>
    <d v="2016-12-12T06:00:00"/>
    <n v="1481522400"/>
    <x v="7"/>
    <s v="Dec"/>
    <s v="2016"/>
    <d v="2016-12-23T06:00:00"/>
    <n v="1482472800"/>
    <m/>
    <d v="2016-12-23T06:00:00"/>
    <s v="Dec"/>
    <s v="Dec"/>
    <n v="11"/>
    <x v="4"/>
    <s v="2016"/>
    <b v="0"/>
    <b v="0"/>
    <s v="games"/>
    <x v="6"/>
    <x v="11"/>
  </r>
  <r>
    <x v="330"/>
    <s v="Thompson-Bates"/>
    <s v="Expanded encompassing open architecture"/>
    <x v="203"/>
    <x v="327"/>
    <x v="1"/>
    <n v="1.8495548961424333"/>
    <n v="184.95548961424333"/>
    <n v="45.003610108303249"/>
    <n v="1385"/>
    <s v="GB"/>
    <s v="GBP"/>
    <d v="2017-12-08T06:00:00"/>
    <d v="2017-12-08T06:00:00"/>
    <n v="1512712800"/>
    <x v="7"/>
    <s v="Dec"/>
    <s v="2017"/>
    <d v="2017-12-09T06:00:00"/>
    <n v="1512799200"/>
    <m/>
    <d v="2017-12-09T06:00:00"/>
    <s v="Dec"/>
    <s v="Dec"/>
    <n v="1"/>
    <x v="5"/>
    <s v="2017"/>
    <b v="0"/>
    <b v="0"/>
    <s v="film &amp; video"/>
    <x v="4"/>
    <x v="4"/>
  </r>
  <r>
    <x v="331"/>
    <s v="Rose-Silva"/>
    <s v="Intuitive static portal"/>
    <x v="88"/>
    <x v="328"/>
    <x v="1"/>
    <n v="4.4372727272727275"/>
    <n v="443.72727272727275"/>
    <n v="77.068421052631578"/>
    <n v="190"/>
    <s v="US"/>
    <s v="USD"/>
    <d v="2011-12-19T06:00:00"/>
    <d v="2011-12-19T06:00:00"/>
    <n v="1324274400"/>
    <x v="7"/>
    <s v="Dec"/>
    <s v="2011"/>
    <d v="2011-12-20T06:00:00"/>
    <n v="1324360800"/>
    <m/>
    <d v="2011-12-20T06:00:00"/>
    <s v="Dec"/>
    <s v="Dec"/>
    <n v="1"/>
    <x v="5"/>
    <s v="2011"/>
    <b v="0"/>
    <b v="0"/>
    <s v="food"/>
    <x v="0"/>
    <x v="0"/>
  </r>
  <r>
    <x v="332"/>
    <s v="Pacheco, Johnson and Torres"/>
    <s v="Optional bandwidth-monitored definition"/>
    <x v="204"/>
    <x v="329"/>
    <x v="1"/>
    <n v="1.999806763285024"/>
    <n v="199.9806763285024"/>
    <n v="88.076595744680844"/>
    <n v="470"/>
    <s v="US"/>
    <s v="USD"/>
    <d v="2013-03-28T05:00:00"/>
    <d v="2013-03-28T05:00:00"/>
    <n v="1364446800"/>
    <x v="6"/>
    <s v="Mar"/>
    <s v="2013"/>
    <d v="2013-03-29T05:00:00"/>
    <n v="1364533200"/>
    <m/>
    <d v="2013-03-29T05:00:00"/>
    <s v="Mar"/>
    <s v="Mar"/>
    <n v="1"/>
    <x v="5"/>
    <s v="2013"/>
    <b v="0"/>
    <b v="0"/>
    <s v="technology"/>
    <x v="2"/>
    <x v="8"/>
  </r>
  <r>
    <x v="333"/>
    <s v="Carlson, Dixon and Jones"/>
    <s v="Persistent well-modulated synergy"/>
    <x v="103"/>
    <x v="330"/>
    <x v="1"/>
    <n v="1.2395833333333333"/>
    <n v="123.95833333333333"/>
    <n v="47.035573122529641"/>
    <n v="253"/>
    <s v="US"/>
    <s v="USD"/>
    <d v="2018-11-20T06:00:00"/>
    <d v="2018-11-20T06:00:00"/>
    <n v="1542693600"/>
    <x v="0"/>
    <s v="Nov"/>
    <s v="2018"/>
    <d v="2018-12-18T06:00:00"/>
    <n v="1545112800"/>
    <m/>
    <d v="2018-12-18T06:00:00"/>
    <s v="Dec"/>
    <s v="Dec"/>
    <n v="28"/>
    <x v="22"/>
    <s v="2018"/>
    <b v="0"/>
    <b v="0"/>
    <s v="theater"/>
    <x v="3"/>
    <x v="3"/>
  </r>
  <r>
    <x v="334"/>
    <s v="Mcgee Group"/>
    <s v="Assimilated discrete algorithm"/>
    <x v="205"/>
    <x v="331"/>
    <x v="1"/>
    <n v="1.8661329305135952"/>
    <n v="186.61329305135951"/>
    <n v="110.99550763701707"/>
    <n v="1113"/>
    <s v="US"/>
    <s v="USD"/>
    <d v="2018-01-10T06:00:00"/>
    <d v="2018-01-10T06:00:00"/>
    <n v="1515564000"/>
    <x v="2"/>
    <s v="Jan"/>
    <s v="2018"/>
    <d v="2018-01-17T06:00:00"/>
    <n v="1516168800"/>
    <m/>
    <d v="2018-01-17T06:00:00"/>
    <s v="Jan"/>
    <s v="Jan"/>
    <n v="7"/>
    <x v="37"/>
    <s v="2018"/>
    <b v="0"/>
    <b v="0"/>
    <s v="music"/>
    <x v="1"/>
    <x v="1"/>
  </r>
  <r>
    <x v="335"/>
    <s v="Jordan-Acosta"/>
    <s v="Operative uniform hub"/>
    <x v="206"/>
    <x v="332"/>
    <x v="1"/>
    <n v="1.1428538550057536"/>
    <n v="114.28538550057536"/>
    <n v="87.003066141042481"/>
    <n v="2283"/>
    <s v="US"/>
    <s v="USD"/>
    <d v="2019-11-15T06:00:00"/>
    <d v="2019-11-15T06:00:00"/>
    <n v="1573797600"/>
    <x v="0"/>
    <s v="Nov"/>
    <s v="2019"/>
    <d v="2019-11-28T06:00:00"/>
    <n v="1574920800"/>
    <m/>
    <d v="2019-11-28T06:00:00"/>
    <s v="Nov"/>
    <s v="Nov"/>
    <n v="13"/>
    <x v="38"/>
    <s v="2019"/>
    <b v="0"/>
    <b v="0"/>
    <s v="music"/>
    <x v="1"/>
    <x v="1"/>
  </r>
  <r>
    <x v="336"/>
    <s v="Nunez Inc"/>
    <s v="Customizable intangible capability"/>
    <x v="207"/>
    <x v="333"/>
    <x v="0"/>
    <n v="0.97032531824611035"/>
    <n v="97.032531824611041"/>
    <n v="63.994402985074629"/>
    <n v="1072"/>
    <s v="US"/>
    <s v="USD"/>
    <d v="2010-12-15T06:00:00"/>
    <d v="2010-12-15T06:00:00"/>
    <n v="1292392800"/>
    <x v="7"/>
    <s v="Dec"/>
    <s v="2010"/>
    <d v="2010-12-16T06:00:00"/>
    <n v="1292479200"/>
    <m/>
    <d v="2010-12-16T06:00:00"/>
    <s v="Dec"/>
    <s v="Dec"/>
    <n v="1"/>
    <x v="5"/>
    <s v="2010"/>
    <b v="0"/>
    <b v="1"/>
    <s v="music"/>
    <x v="1"/>
    <x v="1"/>
  </r>
  <r>
    <x v="337"/>
    <s v="Hayden Ltd"/>
    <s v="Innovative didactic analyzer"/>
    <x v="208"/>
    <x v="334"/>
    <x v="1"/>
    <n v="1.2281904761904763"/>
    <n v="122.81904761904762"/>
    <n v="105.9945205479452"/>
    <n v="1095"/>
    <s v="US"/>
    <s v="USD"/>
    <d v="2019-11-11T06:00:00"/>
    <d v="2019-11-11T06:00:00"/>
    <n v="1573452000"/>
    <x v="0"/>
    <s v="Nov"/>
    <s v="2019"/>
    <d v="2019-11-12T06:00:00"/>
    <n v="1573538400"/>
    <m/>
    <d v="2019-11-12T06:00:00"/>
    <s v="Nov"/>
    <s v="Nov"/>
    <n v="1"/>
    <x v="5"/>
    <s v="2019"/>
    <b v="0"/>
    <b v="0"/>
    <s v="theater"/>
    <x v="3"/>
    <x v="3"/>
  </r>
  <r>
    <x v="338"/>
    <s v="Gonzalez-Burton"/>
    <s v="Decentralized intangible encoding"/>
    <x v="209"/>
    <x v="335"/>
    <x v="1"/>
    <n v="1.7914326647564469"/>
    <n v="179.14326647564468"/>
    <n v="73.989349112426041"/>
    <n v="1690"/>
    <s v="US"/>
    <s v="USD"/>
    <d v="2011-10-05T05:00:00"/>
    <d v="2011-10-05T05:00:00"/>
    <n v="1317790800"/>
    <x v="4"/>
    <s v="Oct"/>
    <s v="2011"/>
    <d v="2011-11-04T05:00:00"/>
    <n v="1320382800"/>
    <m/>
    <d v="2011-11-04T05:00:00"/>
    <s v="Nov"/>
    <s v="Nov"/>
    <n v="30"/>
    <x v="33"/>
    <s v="2011"/>
    <b v="0"/>
    <b v="0"/>
    <s v="theater"/>
    <x v="3"/>
    <x v="3"/>
  </r>
  <r>
    <x v="339"/>
    <s v="Lewis, Taylor and Rivers"/>
    <s v="Front-line transitional algorithm"/>
    <x v="210"/>
    <x v="336"/>
    <x v="3"/>
    <n v="0.79951577402787966"/>
    <n v="79.951577402787962"/>
    <n v="84.02004626060139"/>
    <n v="1297"/>
    <s v="CA"/>
    <s v="CAD"/>
    <d v="2017-08-02T05:00:00"/>
    <d v="2017-08-02T05:00:00"/>
    <n v="1501650000"/>
    <x v="1"/>
    <s v="Aug"/>
    <s v="2017"/>
    <d v="2017-08-16T05:00:00"/>
    <n v="1502859600"/>
    <m/>
    <d v="2017-08-16T05:00:00"/>
    <s v="Aug"/>
    <s v="Aug"/>
    <n v="14"/>
    <x v="44"/>
    <s v="2017"/>
    <b v="0"/>
    <b v="0"/>
    <s v="theater"/>
    <x v="3"/>
    <x v="3"/>
  </r>
  <r>
    <x v="340"/>
    <s v="Butler, Henry and Espinoza"/>
    <s v="Switchable didactic matrices"/>
    <x v="211"/>
    <x v="337"/>
    <x v="0"/>
    <n v="0.94242587601078165"/>
    <n v="94.242587601078171"/>
    <n v="88.966921119592882"/>
    <n v="393"/>
    <s v="US"/>
    <s v="USD"/>
    <d v="2011-12-12T06:00:00"/>
    <d v="2011-12-12T06:00:00"/>
    <n v="1323669600"/>
    <x v="7"/>
    <s v="Dec"/>
    <s v="2011"/>
    <d v="2011-12-13T06:00:00"/>
    <n v="1323756000"/>
    <m/>
    <d v="2011-12-13T06:00:00"/>
    <s v="Dec"/>
    <s v="Dec"/>
    <n v="1"/>
    <x v="5"/>
    <s v="2011"/>
    <b v="0"/>
    <b v="0"/>
    <s v="photography"/>
    <x v="7"/>
    <x v="14"/>
  </r>
  <r>
    <x v="341"/>
    <s v="Guzman Group"/>
    <s v="Ameliorated disintermediate utilization"/>
    <x v="212"/>
    <x v="338"/>
    <x v="0"/>
    <n v="0.84669291338582675"/>
    <n v="84.669291338582681"/>
    <n v="76.990453460620529"/>
    <n v="1257"/>
    <s v="US"/>
    <s v="USD"/>
    <d v="2015-08-28T05:00:00"/>
    <d v="2015-08-28T05:00:00"/>
    <n v="1440738000"/>
    <x v="1"/>
    <s v="Aug"/>
    <s v="2015"/>
    <d v="2015-09-04T05:00:00"/>
    <n v="1441342800"/>
    <m/>
    <d v="2015-09-04T05:00:00"/>
    <s v="Sep"/>
    <s v="Sep"/>
    <n v="7"/>
    <x v="37"/>
    <s v="2015"/>
    <b v="0"/>
    <b v="0"/>
    <s v="music"/>
    <x v="1"/>
    <x v="7"/>
  </r>
  <r>
    <x v="342"/>
    <s v="Gibson-Hernandez"/>
    <s v="Visionary foreground middleware"/>
    <x v="213"/>
    <x v="339"/>
    <x v="0"/>
    <n v="0.66521920668058454"/>
    <n v="66.521920668058456"/>
    <n v="97.146341463414629"/>
    <n v="328"/>
    <s v="US"/>
    <s v="USD"/>
    <d v="2013-07-20T05:00:00"/>
    <d v="2013-07-20T05:00:00"/>
    <n v="1374296400"/>
    <x v="8"/>
    <s v="Jul"/>
    <s v="2013"/>
    <d v="2013-08-01T05:00:00"/>
    <n v="1375333200"/>
    <m/>
    <d v="2013-08-01T05:00:00"/>
    <s v="Aug"/>
    <s v="Aug"/>
    <n v="12"/>
    <x v="10"/>
    <s v="2013"/>
    <b v="0"/>
    <b v="0"/>
    <s v="theater"/>
    <x v="3"/>
    <x v="3"/>
  </r>
  <r>
    <x v="343"/>
    <s v="Spencer-Weber"/>
    <s v="Optional zero-defect task-force"/>
    <x v="25"/>
    <x v="340"/>
    <x v="0"/>
    <n v="0.53922222222222227"/>
    <n v="53.922222222222224"/>
    <n v="33.013605442176868"/>
    <n v="147"/>
    <s v="US"/>
    <s v="USD"/>
    <d v="2013-11-19T06:00:00"/>
    <d v="2013-11-19T06:00:00"/>
    <n v="1384840800"/>
    <x v="0"/>
    <s v="Nov"/>
    <s v="2013"/>
    <d v="2014-01-11T06:00:00"/>
    <n v="1389420000"/>
    <m/>
    <d v="2014-01-11T06:00:00"/>
    <s v="Jan"/>
    <s v="Jan"/>
    <n v="53"/>
    <x v="54"/>
    <s v="2014"/>
    <b v="0"/>
    <b v="0"/>
    <s v="theater"/>
    <x v="3"/>
    <x v="3"/>
  </r>
  <r>
    <x v="344"/>
    <s v="Berger, Johnson and Marshall"/>
    <s v="Devolved exuding emulation"/>
    <x v="214"/>
    <x v="341"/>
    <x v="0"/>
    <n v="0.41983299595141699"/>
    <n v="41.983299595141702"/>
    <n v="99.950602409638549"/>
    <n v="830"/>
    <s v="US"/>
    <s v="USD"/>
    <d v="2018-01-22T06:00:00"/>
    <d v="2018-01-22T06:00:00"/>
    <n v="1516600800"/>
    <x v="2"/>
    <s v="Jan"/>
    <s v="2018"/>
    <d v="2018-03-03T06:00:00"/>
    <n v="1520056800"/>
    <m/>
    <d v="2018-03-03T06:00:00"/>
    <s v="Mar"/>
    <s v="Mar"/>
    <n v="40"/>
    <x v="2"/>
    <s v="2018"/>
    <b v="0"/>
    <b v="0"/>
    <s v="games"/>
    <x v="6"/>
    <x v="11"/>
  </r>
  <r>
    <x v="345"/>
    <s v="Taylor, Cisneros and Romero"/>
    <s v="Open-source neutral task-force"/>
    <x v="215"/>
    <x v="342"/>
    <x v="0"/>
    <n v="0.14694796954314721"/>
    <n v="14.69479695431472"/>
    <n v="69.966767371601208"/>
    <n v="331"/>
    <s v="GB"/>
    <s v="GBP"/>
    <d v="2015-07-09T05:00:00"/>
    <d v="2015-07-09T05:00:00"/>
    <n v="1436418000"/>
    <x v="8"/>
    <s v="Jul"/>
    <s v="2015"/>
    <d v="2015-07-10T05:00:00"/>
    <n v="1436504400"/>
    <m/>
    <d v="2015-07-10T05:00:00"/>
    <s v="Jul"/>
    <s v="Jul"/>
    <n v="1"/>
    <x v="5"/>
    <s v="2015"/>
    <b v="0"/>
    <b v="0"/>
    <s v="film &amp; video"/>
    <x v="4"/>
    <x v="6"/>
  </r>
  <r>
    <x v="346"/>
    <s v="Little-Marsh"/>
    <s v="Virtual attitude-oriented migration"/>
    <x v="48"/>
    <x v="343"/>
    <x v="0"/>
    <n v="0.34475"/>
    <n v="34.475000000000001"/>
    <n v="110.32"/>
    <n v="25"/>
    <s v="US"/>
    <s v="USD"/>
    <d v="2017-08-24T05:00:00"/>
    <d v="2017-08-24T05:00:00"/>
    <n v="1503550800"/>
    <x v="1"/>
    <s v="Aug"/>
    <s v="2017"/>
    <d v="2017-10-18T05:00:00"/>
    <n v="1508302800"/>
    <m/>
    <d v="2017-10-18T05:00:00"/>
    <s v="Oct"/>
    <s v="Oct"/>
    <n v="55"/>
    <x v="83"/>
    <s v="2017"/>
    <b v="0"/>
    <b v="1"/>
    <s v="music"/>
    <x v="1"/>
    <x v="7"/>
  </r>
  <r>
    <x v="347"/>
    <s v="Petersen and Sons"/>
    <s v="Open-source full-range portal"/>
    <x v="79"/>
    <x v="344"/>
    <x v="1"/>
    <n v="14.007777777777777"/>
    <n v="1400.7777777777778"/>
    <n v="66.005235602094245"/>
    <n v="191"/>
    <s v="US"/>
    <s v="USD"/>
    <d v="2015-02-11T06:00:00"/>
    <d v="2015-02-11T06:00:00"/>
    <n v="1423634400"/>
    <x v="10"/>
    <s v="Feb"/>
    <s v="2015"/>
    <d v="2015-03-07T06:00:00"/>
    <n v="1425708000"/>
    <m/>
    <d v="2015-03-07T06:00:00"/>
    <s v="Mar"/>
    <s v="Mar"/>
    <n v="24"/>
    <x v="61"/>
    <s v="2015"/>
    <b v="0"/>
    <b v="0"/>
    <s v="technology"/>
    <x v="2"/>
    <x v="2"/>
  </r>
  <r>
    <x v="348"/>
    <s v="Hensley Ltd"/>
    <s v="Versatile cohesive open system"/>
    <x v="216"/>
    <x v="345"/>
    <x v="0"/>
    <n v="0.71770351758793971"/>
    <n v="71.770351758793964"/>
    <n v="41.005742176284812"/>
    <n v="3483"/>
    <s v="US"/>
    <s v="USD"/>
    <d v="2017-02-16T06:00:00"/>
    <d v="2017-02-16T06:00:00"/>
    <n v="1487224800"/>
    <x v="10"/>
    <s v="Feb"/>
    <s v="2017"/>
    <d v="2017-03-01T06:00:00"/>
    <n v="1488348000"/>
    <m/>
    <d v="2017-03-01T06:00:00"/>
    <s v="Mar"/>
    <s v="Mar"/>
    <n v="13"/>
    <x v="38"/>
    <s v="2017"/>
    <b v="0"/>
    <b v="0"/>
    <s v="food"/>
    <x v="0"/>
    <x v="0"/>
  </r>
  <r>
    <x v="349"/>
    <s v="Navarro and Sons"/>
    <s v="Multi-layered bottom-line frame"/>
    <x v="217"/>
    <x v="346"/>
    <x v="0"/>
    <n v="0.53074115044247783"/>
    <n v="53.074115044247783"/>
    <n v="103.96316359696641"/>
    <n v="923"/>
    <s v="US"/>
    <s v="USD"/>
    <d v="2017-07-14T05:00:00"/>
    <d v="2017-07-14T05:00:00"/>
    <n v="1500008400"/>
    <x v="8"/>
    <s v="Jul"/>
    <s v="2017"/>
    <d v="2017-08-13T05:00:00"/>
    <n v="1502600400"/>
    <m/>
    <d v="2017-08-13T05:00:00"/>
    <s v="Aug"/>
    <s v="Aug"/>
    <n v="30"/>
    <x v="33"/>
    <s v="2017"/>
    <b v="0"/>
    <b v="0"/>
    <s v="theater"/>
    <x v="3"/>
    <x v="3"/>
  </r>
  <r>
    <x v="350"/>
    <s v="Shannon Ltd"/>
    <s v="Pre-emptive neutral capacity"/>
    <x v="0"/>
    <x v="297"/>
    <x v="0"/>
    <n v="0.05"/>
    <n v="5"/>
    <n v="5"/>
    <n v="1"/>
    <s v="US"/>
    <s v="USD"/>
    <d v="2015-05-20T05:00:00"/>
    <d v="2015-05-20T05:00:00"/>
    <n v="1432098000"/>
    <x v="11"/>
    <s v="May"/>
    <s v="2015"/>
    <d v="2015-06-07T05:00:00"/>
    <n v="1433653200"/>
    <m/>
    <d v="2015-06-07T05:00:00"/>
    <s v="Jun"/>
    <s v="Jun"/>
    <n v="18"/>
    <x v="51"/>
    <s v="2015"/>
    <b v="0"/>
    <b v="1"/>
    <s v="music"/>
    <x v="1"/>
    <x v="17"/>
  </r>
  <r>
    <x v="351"/>
    <s v="Young LLC"/>
    <s v="Universal maximized methodology"/>
    <x v="218"/>
    <x v="347"/>
    <x v="1"/>
    <n v="1.2770715249662619"/>
    <n v="127.70715249662618"/>
    <n v="47.009935419771487"/>
    <n v="2013"/>
    <s v="US"/>
    <s v="USD"/>
    <d v="2015-08-24T05:00:00"/>
    <d v="2015-08-24T05:00:00"/>
    <n v="1440392400"/>
    <x v="1"/>
    <s v="Aug"/>
    <s v="2015"/>
    <d v="2015-09-07T05:00:00"/>
    <n v="1441602000"/>
    <m/>
    <d v="2015-09-07T05:00:00"/>
    <s v="Sep"/>
    <s v="Sep"/>
    <n v="14"/>
    <x v="44"/>
    <s v="2015"/>
    <b v="0"/>
    <b v="0"/>
    <s v="music"/>
    <x v="1"/>
    <x v="1"/>
  </r>
  <r>
    <x v="352"/>
    <s v="Adams, Willis and Sanchez"/>
    <s v="Expanded hybrid hardware"/>
    <x v="54"/>
    <x v="348"/>
    <x v="0"/>
    <n v="0.34892857142857142"/>
    <n v="34.892857142857139"/>
    <n v="29.606060606060606"/>
    <n v="33"/>
    <s v="CA"/>
    <s v="CAD"/>
    <d v="2015-11-07T06:00:00"/>
    <d v="2015-11-07T06:00:00"/>
    <n v="1446876000"/>
    <x v="0"/>
    <s v="Nov"/>
    <s v="2015"/>
    <d v="2015-11-15T06:00:00"/>
    <n v="1447567200"/>
    <m/>
    <d v="2015-11-15T06:00:00"/>
    <s v="Nov"/>
    <s v="Nov"/>
    <n v="8"/>
    <x v="9"/>
    <s v="2015"/>
    <b v="0"/>
    <b v="0"/>
    <s v="theater"/>
    <x v="3"/>
    <x v="3"/>
  </r>
  <r>
    <x v="353"/>
    <s v="Mills-Roy"/>
    <s v="Profit-focused multi-tasking access"/>
    <x v="219"/>
    <x v="349"/>
    <x v="1"/>
    <n v="4.105982142857143"/>
    <n v="410.59821428571428"/>
    <n v="81.010569583088667"/>
    <n v="1703"/>
    <s v="US"/>
    <s v="USD"/>
    <d v="2019-07-05T05:00:00"/>
    <d v="2019-07-05T05:00:00"/>
    <n v="1562302800"/>
    <x v="8"/>
    <s v="Jul"/>
    <s v="2019"/>
    <d v="2019-07-06T05:00:00"/>
    <n v="1562389200"/>
    <m/>
    <d v="2019-07-06T05:00:00"/>
    <s v="Jul"/>
    <s v="Jul"/>
    <n v="1"/>
    <x v="5"/>
    <s v="2019"/>
    <b v="0"/>
    <b v="0"/>
    <s v="theater"/>
    <x v="3"/>
    <x v="3"/>
  </r>
  <r>
    <x v="354"/>
    <s v="Brown Group"/>
    <s v="Profit-focused transitional capability"/>
    <x v="55"/>
    <x v="350"/>
    <x v="1"/>
    <n v="1.2373770491803278"/>
    <n v="123.73770491803278"/>
    <n v="94.35"/>
    <n v="80"/>
    <s v="DK"/>
    <s v="DKK"/>
    <d v="2013-09-03T05:00:00"/>
    <d v="2013-09-03T05:00:00"/>
    <n v="1378184400"/>
    <x v="3"/>
    <s v="Sep"/>
    <s v="2013"/>
    <d v="2013-09-10T05:00:00"/>
    <n v="1378789200"/>
    <m/>
    <d v="2013-09-10T05:00:00"/>
    <s v="Sep"/>
    <s v="Sep"/>
    <n v="7"/>
    <x v="37"/>
    <s v="2013"/>
    <b v="0"/>
    <b v="0"/>
    <s v="film &amp; video"/>
    <x v="4"/>
    <x v="4"/>
  </r>
  <r>
    <x v="355"/>
    <s v="Burns-Burnett"/>
    <s v="Front-line scalable definition"/>
    <x v="167"/>
    <x v="351"/>
    <x v="2"/>
    <n v="0.58973684210526311"/>
    <n v="58.973684210526315"/>
    <n v="26.058139534883722"/>
    <n v="86"/>
    <s v="US"/>
    <s v="USD"/>
    <d v="2017-01-22T06:00:00"/>
    <d v="2017-01-22T06:00:00"/>
    <n v="1485064800"/>
    <x v="2"/>
    <s v="Jan"/>
    <s v="2017"/>
    <d v="2017-03-03T06:00:00"/>
    <n v="1488520800"/>
    <m/>
    <d v="2017-03-03T06:00:00"/>
    <s v="Mar"/>
    <s v="Mar"/>
    <n v="40"/>
    <x v="2"/>
    <s v="2017"/>
    <b v="0"/>
    <b v="0"/>
    <s v="technology"/>
    <x v="2"/>
    <x v="8"/>
  </r>
  <r>
    <x v="356"/>
    <s v="Glass, Nunez and Mcdonald"/>
    <s v="Open-source systematic protocol"/>
    <x v="29"/>
    <x v="352"/>
    <x v="0"/>
    <n v="0.36892473118279567"/>
    <n v="36.892473118279568"/>
    <n v="85.775000000000006"/>
    <n v="40"/>
    <s v="IT"/>
    <s v="EUR"/>
    <d v="2012-01-14T06:00:00"/>
    <d v="2012-01-14T06:00:00"/>
    <n v="1326520800"/>
    <x v="2"/>
    <s v="Jan"/>
    <s v="2012"/>
    <d v="2012-01-23T06:00:00"/>
    <n v="1327298400"/>
    <m/>
    <d v="2012-01-23T06:00:00"/>
    <s v="Jan"/>
    <s v="Jan"/>
    <n v="9"/>
    <x v="30"/>
    <s v="2012"/>
    <b v="0"/>
    <b v="0"/>
    <s v="theater"/>
    <x v="3"/>
    <x v="3"/>
  </r>
  <r>
    <x v="357"/>
    <s v="Perez, Davis and Wilson"/>
    <s v="Implemented tangible algorithm"/>
    <x v="173"/>
    <x v="353"/>
    <x v="1"/>
    <n v="1.8491304347826087"/>
    <n v="184.91304347826087"/>
    <n v="103.73170731707317"/>
    <n v="41"/>
    <s v="US"/>
    <s v="USD"/>
    <d v="2015-09-03T05:00:00"/>
    <d v="2015-09-03T05:00:00"/>
    <n v="1441256400"/>
    <x v="3"/>
    <s v="Sep"/>
    <s v="2015"/>
    <d v="2015-09-28T05:00:00"/>
    <n v="1443416400"/>
    <m/>
    <d v="2015-09-28T05:00:00"/>
    <s v="Sep"/>
    <s v="Sep"/>
    <n v="25"/>
    <x v="45"/>
    <s v="2015"/>
    <b v="0"/>
    <b v="0"/>
    <s v="games"/>
    <x v="6"/>
    <x v="11"/>
  </r>
  <r>
    <x v="358"/>
    <s v="Diaz-Garcia"/>
    <s v="Profit-focused 3rdgeneration circuit"/>
    <x v="62"/>
    <x v="354"/>
    <x v="0"/>
    <n v="0.11814432989690722"/>
    <n v="11.814432989690722"/>
    <n v="49.826086956521742"/>
    <n v="23"/>
    <s v="CA"/>
    <s v="CAD"/>
    <d v="2018-08-10T05:00:00"/>
    <d v="2018-08-10T05:00:00"/>
    <n v="1533877200"/>
    <x v="1"/>
    <s v="Aug"/>
    <s v="2018"/>
    <d v="2018-08-13T05:00:00"/>
    <n v="1534136400"/>
    <m/>
    <d v="2018-08-13T05:00:00"/>
    <s v="Aug"/>
    <s v="Aug"/>
    <n v="3"/>
    <x v="39"/>
    <s v="2018"/>
    <b v="1"/>
    <b v="0"/>
    <s v="photography"/>
    <x v="7"/>
    <x v="14"/>
  </r>
  <r>
    <x v="359"/>
    <s v="Salazar-Moon"/>
    <s v="Compatible needs-based architecture"/>
    <x v="220"/>
    <x v="355"/>
    <x v="1"/>
    <n v="2.9870000000000001"/>
    <n v="298.7"/>
    <n v="63.893048128342244"/>
    <n v="187"/>
    <s v="US"/>
    <s v="USD"/>
    <d v="2011-08-27T05:00:00"/>
    <d v="2011-08-27T05:00:00"/>
    <n v="1314421200"/>
    <x v="1"/>
    <s v="Aug"/>
    <s v="2011"/>
    <d v="2011-09-03T05:00:00"/>
    <n v="1315026000"/>
    <m/>
    <d v="2011-09-03T05:00:00"/>
    <s v="Sep"/>
    <s v="Sep"/>
    <n v="7"/>
    <x v="37"/>
    <s v="2011"/>
    <b v="0"/>
    <b v="0"/>
    <s v="film &amp; video"/>
    <x v="4"/>
    <x v="10"/>
  </r>
  <r>
    <x v="360"/>
    <s v="Larsen-Chung"/>
    <s v="Right-sized zero tolerance migration"/>
    <x v="221"/>
    <x v="356"/>
    <x v="1"/>
    <n v="2.2635175879396985"/>
    <n v="226.35175879396985"/>
    <n v="47.002434782608695"/>
    <n v="2875"/>
    <s v="GB"/>
    <s v="GBP"/>
    <d v="2011-01-01T06:00:00"/>
    <d v="2011-01-01T06:00:00"/>
    <n v="1293861600"/>
    <x v="2"/>
    <s v="Jan"/>
    <s v="2011"/>
    <d v="2011-01-15T06:00:00"/>
    <n v="1295071200"/>
    <m/>
    <d v="2011-01-15T06:00:00"/>
    <s v="Jan"/>
    <s v="Jan"/>
    <n v="14"/>
    <x v="44"/>
    <s v="2011"/>
    <b v="0"/>
    <b v="1"/>
    <s v="theater"/>
    <x v="3"/>
    <x v="3"/>
  </r>
  <r>
    <x v="361"/>
    <s v="Anderson and Sons"/>
    <s v="Quality-focused reciprocal structure"/>
    <x v="20"/>
    <x v="357"/>
    <x v="1"/>
    <n v="1.7356363636363636"/>
    <n v="173.56363636363636"/>
    <n v="108.47727272727273"/>
    <n v="88"/>
    <s v="US"/>
    <s v="USD"/>
    <d v="2017-10-07T05:00:00"/>
    <d v="2017-10-07T05:00:00"/>
    <n v="1507352400"/>
    <x v="4"/>
    <s v="Oct"/>
    <s v="2017"/>
    <d v="2017-10-31T05:00:00"/>
    <n v="1509426000"/>
    <m/>
    <d v="2017-10-31T05:00:00"/>
    <s v="Oct"/>
    <s v="Oct"/>
    <n v="24"/>
    <x v="61"/>
    <s v="2017"/>
    <b v="0"/>
    <b v="0"/>
    <s v="theater"/>
    <x v="3"/>
    <x v="3"/>
  </r>
  <r>
    <x v="362"/>
    <s v="Lawrence Group"/>
    <s v="Automated actuating conglomeration"/>
    <x v="41"/>
    <x v="358"/>
    <x v="1"/>
    <n v="3.7175675675675675"/>
    <n v="371.75675675675677"/>
    <n v="72.015706806282722"/>
    <n v="191"/>
    <s v="US"/>
    <s v="USD"/>
    <d v="2011-01-27T06:00:00"/>
    <d v="2011-01-27T06:00:00"/>
    <n v="1296108000"/>
    <x v="2"/>
    <s v="Jan"/>
    <s v="2011"/>
    <d v="2011-03-06T06:00:00"/>
    <n v="1299391200"/>
    <m/>
    <d v="2011-03-06T06:00:00"/>
    <s v="Mar"/>
    <s v="Mar"/>
    <n v="38"/>
    <x v="77"/>
    <s v="2011"/>
    <b v="0"/>
    <b v="0"/>
    <s v="music"/>
    <x v="1"/>
    <x v="1"/>
  </r>
  <r>
    <x v="363"/>
    <s v="Gray-Davis"/>
    <s v="Re-contextualized local initiative"/>
    <x v="5"/>
    <x v="359"/>
    <x v="1"/>
    <n v="1.601923076923077"/>
    <n v="160.19230769230771"/>
    <n v="59.928057553956833"/>
    <n v="139"/>
    <s v="US"/>
    <s v="USD"/>
    <d v="2011-12-27T06:00:00"/>
    <d v="2011-12-27T06:00:00"/>
    <n v="1324965600"/>
    <x v="7"/>
    <s v="Dec"/>
    <s v="2011"/>
    <d v="2011-12-28T06:00:00"/>
    <n v="1325052000"/>
    <m/>
    <d v="2011-12-28T06:00:00"/>
    <s v="Dec"/>
    <s v="Dec"/>
    <n v="1"/>
    <x v="5"/>
    <s v="2011"/>
    <b v="0"/>
    <b v="0"/>
    <s v="music"/>
    <x v="1"/>
    <x v="1"/>
  </r>
  <r>
    <x v="364"/>
    <s v="Ramirez-Myers"/>
    <s v="Switchable intangible definition"/>
    <x v="79"/>
    <x v="360"/>
    <x v="1"/>
    <n v="16.163333333333334"/>
    <n v="1616.3333333333335"/>
    <n v="78.209677419354833"/>
    <n v="186"/>
    <s v="US"/>
    <s v="USD"/>
    <d v="2018-03-05T06:00:00"/>
    <d v="2018-03-05T06:00:00"/>
    <n v="1520229600"/>
    <x v="6"/>
    <s v="Mar"/>
    <s v="2018"/>
    <d v="2018-04-04T05:00:00"/>
    <n v="1522818000"/>
    <m/>
    <d v="2018-04-04T05:00:00"/>
    <s v="Apr"/>
    <s v="Apr"/>
    <n v="29.958333333328483"/>
    <x v="84"/>
    <s v="2018"/>
    <b v="0"/>
    <b v="0"/>
    <s v="music"/>
    <x v="1"/>
    <x v="7"/>
  </r>
  <r>
    <x v="365"/>
    <s v="Lucas, Hall and Bonilla"/>
    <s v="Networked bottom-line initiative"/>
    <x v="39"/>
    <x v="361"/>
    <x v="1"/>
    <n v="7.3343749999999996"/>
    <n v="733.4375"/>
    <n v="104.77678571428571"/>
    <n v="112"/>
    <s v="AU"/>
    <s v="AUD"/>
    <d v="2016-12-29T06:00:00"/>
    <d v="2016-12-29T06:00:00"/>
    <n v="1482991200"/>
    <x v="7"/>
    <s v="Dec"/>
    <s v="2016"/>
    <d v="2017-01-25T06:00:00"/>
    <n v="1485324000"/>
    <m/>
    <d v="2017-01-25T06:00:00"/>
    <s v="Jan"/>
    <s v="Jan"/>
    <n v="27"/>
    <x v="19"/>
    <s v="2017"/>
    <b v="0"/>
    <b v="0"/>
    <s v="theater"/>
    <x v="3"/>
    <x v="3"/>
  </r>
  <r>
    <x v="366"/>
    <s v="Williams, Perez and Villegas"/>
    <s v="Robust directional system engine"/>
    <x v="37"/>
    <x v="362"/>
    <x v="1"/>
    <n v="5.9211111111111112"/>
    <n v="592.11111111111109"/>
    <n v="105.52475247524752"/>
    <n v="101"/>
    <s v="US"/>
    <s v="USD"/>
    <d v="2011-01-03T06:00:00"/>
    <d v="2011-01-03T06:00:00"/>
    <n v="1294034400"/>
    <x v="2"/>
    <s v="Jan"/>
    <s v="2011"/>
    <d v="2011-01-04T06:00:00"/>
    <n v="1294120800"/>
    <m/>
    <d v="2011-01-04T06:00:00"/>
    <s v="Jan"/>
    <s v="Jan"/>
    <n v="1"/>
    <x v="5"/>
    <s v="2011"/>
    <b v="0"/>
    <b v="1"/>
    <s v="theater"/>
    <x v="3"/>
    <x v="3"/>
  </r>
  <r>
    <x v="367"/>
    <s v="Brooks, Jones and Ingram"/>
    <s v="Triple-buffered explicit methodology"/>
    <x v="34"/>
    <x v="363"/>
    <x v="0"/>
    <n v="0.18888888888888888"/>
    <n v="18.888888888888889"/>
    <n v="24.933333333333334"/>
    <n v="75"/>
    <s v="US"/>
    <s v="USD"/>
    <d v="2014-10-18T05:00:00"/>
    <d v="2014-10-18T05:00:00"/>
    <n v="1413608400"/>
    <x v="4"/>
    <s v="Oct"/>
    <s v="2014"/>
    <d v="2014-11-11T06:00:00"/>
    <n v="1415685600"/>
    <m/>
    <d v="2014-11-11T06:00:00"/>
    <s v="Nov"/>
    <s v="Nov"/>
    <n v="24.041666666664241"/>
    <x v="85"/>
    <s v="2014"/>
    <b v="0"/>
    <b v="1"/>
    <s v="theater"/>
    <x v="3"/>
    <x v="3"/>
  </r>
  <r>
    <x v="368"/>
    <s v="Whitaker, Wallace and Daniels"/>
    <s v="Reactive directional capacity"/>
    <x v="5"/>
    <x v="364"/>
    <x v="1"/>
    <n v="2.7680769230769231"/>
    <n v="276.80769230769232"/>
    <n v="69.873786407766985"/>
    <n v="206"/>
    <s v="GB"/>
    <s v="GBP"/>
    <d v="2010-10-13T05:00:00"/>
    <d v="2010-10-13T05:00:00"/>
    <n v="1286946000"/>
    <x v="4"/>
    <s v="Oct"/>
    <s v="2010"/>
    <d v="2010-11-05T05:00:00"/>
    <n v="1288933200"/>
    <m/>
    <d v="2010-11-05T05:00:00"/>
    <s v="Nov"/>
    <s v="Nov"/>
    <n v="23"/>
    <x v="20"/>
    <s v="2010"/>
    <b v="0"/>
    <b v="1"/>
    <s v="film &amp; video"/>
    <x v="4"/>
    <x v="4"/>
  </r>
  <r>
    <x v="369"/>
    <s v="Smith-Gonzalez"/>
    <s v="Polarized needs-based approach"/>
    <x v="91"/>
    <x v="365"/>
    <x v="1"/>
    <n v="2.730185185185185"/>
    <n v="273.01851851851848"/>
    <n v="95.733766233766232"/>
    <n v="154"/>
    <s v="US"/>
    <s v="USD"/>
    <d v="2013-02-03T06:00:00"/>
    <d v="2013-02-03T06:00:00"/>
    <n v="1359871200"/>
    <x v="10"/>
    <s v="Feb"/>
    <s v="2013"/>
    <d v="2013-03-14T05:00:00"/>
    <n v="1363237200"/>
    <m/>
    <d v="2013-03-14T05:00:00"/>
    <s v="Mar"/>
    <s v="Mar"/>
    <n v="38.958333333335759"/>
    <x v="86"/>
    <s v="2013"/>
    <b v="0"/>
    <b v="1"/>
    <s v="film &amp; video"/>
    <x v="4"/>
    <x v="19"/>
  </r>
  <r>
    <x v="370"/>
    <s v="Skinner PLC"/>
    <s v="Intuitive well-modulated middleware"/>
    <x v="222"/>
    <x v="366"/>
    <x v="1"/>
    <n v="1.593633125556545"/>
    <n v="159.36331255565449"/>
    <n v="29.997485752598056"/>
    <n v="5966"/>
    <s v="US"/>
    <s v="USD"/>
    <d v="2019-04-15T05:00:00"/>
    <d v="2019-04-15T05:00:00"/>
    <n v="1555304400"/>
    <x v="9"/>
    <s v="Apr"/>
    <s v="2019"/>
    <d v="2019-04-21T05:00:00"/>
    <n v="1555822800"/>
    <m/>
    <d v="2019-04-21T05:00:00"/>
    <s v="Apr"/>
    <s v="Apr"/>
    <n v="6"/>
    <x v="8"/>
    <s v="2019"/>
    <b v="0"/>
    <b v="0"/>
    <s v="theater"/>
    <x v="3"/>
    <x v="3"/>
  </r>
  <r>
    <x v="371"/>
    <s v="Nolan, Smith and Sanchez"/>
    <s v="Multi-channeled logistical matrices"/>
    <x v="223"/>
    <x v="367"/>
    <x v="0"/>
    <n v="0.67869978858350954"/>
    <n v="67.869978858350947"/>
    <n v="59.011948529411768"/>
    <n v="2176"/>
    <s v="US"/>
    <s v="USD"/>
    <d v="2015-02-08T06:00:00"/>
    <d v="2015-02-08T06:00:00"/>
    <n v="1423375200"/>
    <x v="10"/>
    <s v="Feb"/>
    <s v="2015"/>
    <d v="2015-03-31T05:00:00"/>
    <n v="1427778000"/>
    <m/>
    <d v="2015-03-31T05:00:00"/>
    <s v="Mar"/>
    <s v="Mar"/>
    <n v="50.958333333328483"/>
    <x v="87"/>
    <s v="2015"/>
    <b v="0"/>
    <b v="0"/>
    <s v="theater"/>
    <x v="3"/>
    <x v="3"/>
  </r>
  <r>
    <x v="372"/>
    <s v="Green-Carr"/>
    <s v="Pre-emptive bifurcated artificial intelligence"/>
    <x v="79"/>
    <x v="211"/>
    <x v="1"/>
    <n v="15.915555555555555"/>
    <n v="1591.5555555555554"/>
    <n v="84.757396449704146"/>
    <n v="169"/>
    <s v="US"/>
    <s v="USD"/>
    <d v="2015-01-08T06:00:00"/>
    <d v="2015-01-08T06:00:00"/>
    <n v="1420696800"/>
    <x v="2"/>
    <s v="Jan"/>
    <s v="2015"/>
    <d v="2015-01-28T06:00:00"/>
    <n v="1422424800"/>
    <m/>
    <d v="2015-01-28T06:00:00"/>
    <s v="Jan"/>
    <s v="Jan"/>
    <n v="20"/>
    <x v="18"/>
    <s v="2015"/>
    <b v="0"/>
    <b v="1"/>
    <s v="film &amp; video"/>
    <x v="4"/>
    <x v="4"/>
  </r>
  <r>
    <x v="373"/>
    <s v="Brown-Parker"/>
    <s v="Down-sized coherent toolset"/>
    <x v="224"/>
    <x v="368"/>
    <x v="1"/>
    <n v="7.3018222222222224"/>
    <n v="730.18222222222221"/>
    <n v="78.010921177587846"/>
    <n v="2106"/>
    <s v="US"/>
    <s v="USD"/>
    <d v="2017-08-17T05:00:00"/>
    <d v="2017-08-17T05:00:00"/>
    <n v="1502946000"/>
    <x v="1"/>
    <s v="Aug"/>
    <s v="2017"/>
    <d v="2017-08-25T05:00:00"/>
    <n v="1503637200"/>
    <m/>
    <d v="2017-08-25T05:00:00"/>
    <s v="Aug"/>
    <s v="Aug"/>
    <n v="8"/>
    <x v="9"/>
    <s v="2017"/>
    <b v="0"/>
    <b v="0"/>
    <s v="theater"/>
    <x v="3"/>
    <x v="3"/>
  </r>
  <r>
    <x v="374"/>
    <s v="Marshall Inc"/>
    <s v="Open-source multi-tasking data-warehouse"/>
    <x v="225"/>
    <x v="369"/>
    <x v="0"/>
    <n v="0.13185782556750297"/>
    <n v="13.185782556750297"/>
    <n v="50.05215419501134"/>
    <n v="441"/>
    <s v="US"/>
    <s v="USD"/>
    <d v="2019-01-11T06:00:00"/>
    <d v="2019-01-11T06:00:00"/>
    <n v="1547186400"/>
    <x v="2"/>
    <s v="Jan"/>
    <s v="2019"/>
    <d v="2019-01-16T06:00:00"/>
    <n v="1547618400"/>
    <m/>
    <d v="2019-01-16T06:00:00"/>
    <s v="Jan"/>
    <s v="Jan"/>
    <n v="5"/>
    <x v="21"/>
    <s v="2019"/>
    <b v="0"/>
    <b v="1"/>
    <s v="film &amp; video"/>
    <x v="4"/>
    <x v="4"/>
  </r>
  <r>
    <x v="375"/>
    <s v="Leblanc-Pineda"/>
    <s v="Future-proofed upward-trending contingency"/>
    <x v="50"/>
    <x v="370"/>
    <x v="0"/>
    <n v="0.54777777777777781"/>
    <n v="54.777777777777779"/>
    <n v="59.16"/>
    <n v="25"/>
    <s v="US"/>
    <s v="USD"/>
    <d v="2015-10-16T05:00:00"/>
    <d v="2015-10-16T05:00:00"/>
    <n v="1444971600"/>
    <x v="4"/>
    <s v="Oct"/>
    <s v="2015"/>
    <d v="2015-12-12T06:00:00"/>
    <n v="1449900000"/>
    <m/>
    <d v="2015-12-12T06:00:00"/>
    <s v="Dec"/>
    <s v="Dec"/>
    <n v="57.041666666671517"/>
    <x v="88"/>
    <s v="2015"/>
    <b v="0"/>
    <b v="0"/>
    <s v="music"/>
    <x v="1"/>
    <x v="7"/>
  </r>
  <r>
    <x v="376"/>
    <s v="Perry PLC"/>
    <s v="Mandatory uniform matrix"/>
    <x v="74"/>
    <x v="371"/>
    <x v="1"/>
    <n v="3.6102941176470589"/>
    <n v="361.02941176470591"/>
    <n v="93.702290076335885"/>
    <n v="131"/>
    <s v="US"/>
    <s v="USD"/>
    <d v="2014-07-06T05:00:00"/>
    <d v="2014-07-06T05:00:00"/>
    <n v="1404622800"/>
    <x v="8"/>
    <s v="Jul"/>
    <s v="2014"/>
    <d v="2014-07-12T05:00:00"/>
    <n v="1405141200"/>
    <m/>
    <d v="2014-07-12T05:00:00"/>
    <s v="Jul"/>
    <s v="Jul"/>
    <n v="6"/>
    <x v="8"/>
    <s v="2014"/>
    <b v="0"/>
    <b v="0"/>
    <s v="music"/>
    <x v="1"/>
    <x v="1"/>
  </r>
  <r>
    <x v="377"/>
    <s v="Klein, Stark and Livingston"/>
    <s v="Phased methodical initiative"/>
    <x v="226"/>
    <x v="372"/>
    <x v="0"/>
    <n v="0.10257545271629778"/>
    <n v="10.257545271629779"/>
    <n v="40.14173228346457"/>
    <n v="127"/>
    <s v="US"/>
    <s v="USD"/>
    <d v="2019-10-22T05:00:00"/>
    <d v="2019-10-22T05:00:00"/>
    <n v="1571720400"/>
    <x v="4"/>
    <s v="Oct"/>
    <s v="2019"/>
    <d v="2019-11-05T06:00:00"/>
    <n v="1572933600"/>
    <m/>
    <d v="2019-11-05T06:00:00"/>
    <s v="Nov"/>
    <s v="Nov"/>
    <n v="14.041666666671517"/>
    <x v="89"/>
    <s v="2019"/>
    <b v="0"/>
    <b v="0"/>
    <s v="theater"/>
    <x v="3"/>
    <x v="3"/>
  </r>
  <r>
    <x v="378"/>
    <s v="Fleming-Oliver"/>
    <s v="Managed stable function"/>
    <x v="227"/>
    <x v="373"/>
    <x v="0"/>
    <n v="0.13962962962962963"/>
    <n v="13.962962962962964"/>
    <n v="70.090140845070422"/>
    <n v="355"/>
    <s v="US"/>
    <s v="USD"/>
    <d v="2018-05-21T05:00:00"/>
    <d v="2018-05-21T05:00:00"/>
    <n v="1526878800"/>
    <x v="11"/>
    <s v="May"/>
    <s v="2018"/>
    <d v="2018-06-28T05:00:00"/>
    <n v="1530162000"/>
    <m/>
    <d v="2018-06-28T05:00:00"/>
    <s v="Jun"/>
    <s v="Jun"/>
    <n v="38"/>
    <x v="77"/>
    <s v="2018"/>
    <b v="0"/>
    <b v="0"/>
    <s v="film &amp; video"/>
    <x v="4"/>
    <x v="4"/>
  </r>
  <r>
    <x v="379"/>
    <s v="Reilly, Aguirre and Johnson"/>
    <s v="Realigned clear-thinking migration"/>
    <x v="44"/>
    <x v="374"/>
    <x v="0"/>
    <n v="0.40444444444444444"/>
    <n v="40.444444444444443"/>
    <n v="66.181818181818187"/>
    <n v="44"/>
    <s v="GB"/>
    <s v="GBP"/>
    <d v="2011-10-27T05:00:00"/>
    <d v="2011-10-27T05:00:00"/>
    <n v="1319691600"/>
    <x v="4"/>
    <s v="Oct"/>
    <s v="2011"/>
    <d v="2011-11-10T06:00:00"/>
    <n v="1320904800"/>
    <m/>
    <d v="2011-11-10T06:00:00"/>
    <s v="Nov"/>
    <s v="Nov"/>
    <n v="14.041666666664241"/>
    <x v="90"/>
    <s v="2011"/>
    <b v="0"/>
    <b v="0"/>
    <s v="theater"/>
    <x v="3"/>
    <x v="3"/>
  </r>
  <r>
    <x v="380"/>
    <s v="Davidson, Wilcox and Lewis"/>
    <s v="Optional clear-thinking process improvement"/>
    <x v="186"/>
    <x v="375"/>
    <x v="1"/>
    <n v="1.6032"/>
    <n v="160.32"/>
    <n v="47.714285714285715"/>
    <n v="84"/>
    <s v="US"/>
    <s v="USD"/>
    <d v="2013-06-23T05:00:00"/>
    <d v="2013-06-23T05:00:00"/>
    <n v="1371963600"/>
    <x v="5"/>
    <s v="Jun"/>
    <s v="2013"/>
    <d v="2013-06-28T05:00:00"/>
    <n v="1372395600"/>
    <m/>
    <d v="2013-06-28T05:00:00"/>
    <s v="Jun"/>
    <s v="Jun"/>
    <n v="5"/>
    <x v="21"/>
    <s v="2013"/>
    <b v="0"/>
    <b v="0"/>
    <s v="theater"/>
    <x v="3"/>
    <x v="3"/>
  </r>
  <r>
    <x v="381"/>
    <s v="Michael, Anderson and Vincent"/>
    <s v="Cross-group global moratorium"/>
    <x v="98"/>
    <x v="376"/>
    <x v="1"/>
    <n v="1.8394339622641509"/>
    <n v="183.9433962264151"/>
    <n v="62.896774193548389"/>
    <n v="155"/>
    <s v="US"/>
    <s v="USD"/>
    <d v="2015-06-08T05:00:00"/>
    <d v="2015-06-08T05:00:00"/>
    <n v="1433739600"/>
    <x v="5"/>
    <s v="Jun"/>
    <s v="2015"/>
    <d v="2015-07-24T05:00:00"/>
    <n v="1437714000"/>
    <m/>
    <d v="2015-07-24T05:00:00"/>
    <s v="Jul"/>
    <s v="Jul"/>
    <n v="46"/>
    <x v="67"/>
    <s v="2015"/>
    <b v="0"/>
    <b v="0"/>
    <s v="theater"/>
    <x v="3"/>
    <x v="3"/>
  </r>
  <r>
    <x v="382"/>
    <s v="King Ltd"/>
    <s v="Visionary systemic process improvement"/>
    <x v="14"/>
    <x v="377"/>
    <x v="0"/>
    <n v="0.63769230769230767"/>
    <n v="63.769230769230766"/>
    <n v="86.611940298507463"/>
    <n v="67"/>
    <s v="US"/>
    <s v="USD"/>
    <d v="2017-10-16T05:00:00"/>
    <d v="2017-10-16T05:00:00"/>
    <n v="1508130000"/>
    <x v="4"/>
    <s v="Oct"/>
    <s v="2017"/>
    <d v="2017-11-04T05:00:00"/>
    <n v="1509771600"/>
    <m/>
    <d v="2017-11-04T05:00:00"/>
    <s v="Nov"/>
    <s v="Nov"/>
    <n v="19"/>
    <x v="28"/>
    <s v="2017"/>
    <b v="0"/>
    <b v="0"/>
    <s v="photography"/>
    <x v="7"/>
    <x v="14"/>
  </r>
  <r>
    <x v="383"/>
    <s v="Baker Ltd"/>
    <s v="Progressive intangible flexibility"/>
    <x v="9"/>
    <x v="378"/>
    <x v="1"/>
    <n v="2.2538095238095237"/>
    <n v="225.38095238095238"/>
    <n v="75.126984126984127"/>
    <n v="189"/>
    <s v="US"/>
    <s v="USD"/>
    <d v="2019-02-13T06:00:00"/>
    <d v="2019-02-13T06:00:00"/>
    <n v="1550037600"/>
    <x v="10"/>
    <s v="Feb"/>
    <s v="2019"/>
    <d v="2019-02-19T06:00:00"/>
    <n v="1550556000"/>
    <m/>
    <d v="2019-02-19T06:00:00"/>
    <s v="Feb"/>
    <s v="Feb"/>
    <n v="6"/>
    <x v="8"/>
    <s v="2019"/>
    <b v="0"/>
    <b v="1"/>
    <s v="food"/>
    <x v="0"/>
    <x v="0"/>
  </r>
  <r>
    <x v="384"/>
    <s v="Baker, Collins and Smith"/>
    <s v="Reactive real-time software"/>
    <x v="228"/>
    <x v="379"/>
    <x v="1"/>
    <n v="1.7200961538461539"/>
    <n v="172.00961538461539"/>
    <n v="41.004167534903104"/>
    <n v="4799"/>
    <s v="US"/>
    <s v="USD"/>
    <d v="2017-02-10T06:00:00"/>
    <d v="2017-02-10T06:00:00"/>
    <n v="1486706400"/>
    <x v="10"/>
    <s v="Feb"/>
    <s v="2017"/>
    <d v="2017-03-09T06:00:00"/>
    <n v="1489039200"/>
    <m/>
    <d v="2017-03-09T06:00:00"/>
    <s v="Mar"/>
    <s v="Mar"/>
    <n v="27"/>
    <x v="19"/>
    <s v="2017"/>
    <b v="1"/>
    <b v="1"/>
    <s v="film &amp; video"/>
    <x v="4"/>
    <x v="4"/>
  </r>
  <r>
    <x v="385"/>
    <s v="Warren-Harrison"/>
    <s v="Programmable incremental knowledge user"/>
    <x v="229"/>
    <x v="380"/>
    <x v="1"/>
    <n v="1.4616709511568124"/>
    <n v="146.16709511568124"/>
    <n v="50.007915567282325"/>
    <n v="1137"/>
    <s v="US"/>
    <s v="USD"/>
    <d v="2019-03-29T05:00:00"/>
    <d v="2019-03-29T05:00:00"/>
    <n v="1553835600"/>
    <x v="6"/>
    <s v="Mar"/>
    <s v="2019"/>
    <d v="2019-04-30T05:00:00"/>
    <n v="1556600400"/>
    <m/>
    <d v="2019-04-30T05:00:00"/>
    <s v="Apr"/>
    <s v="Apr"/>
    <n v="32"/>
    <x v="63"/>
    <s v="2019"/>
    <b v="0"/>
    <b v="0"/>
    <s v="publishing"/>
    <x v="5"/>
    <x v="9"/>
  </r>
  <r>
    <x v="386"/>
    <s v="Gardner Group"/>
    <s v="Progressive 5thgeneration customer loyalty"/>
    <x v="230"/>
    <x v="381"/>
    <x v="0"/>
    <n v="0.76423616236162362"/>
    <n v="76.42361623616236"/>
    <n v="96.960674157303373"/>
    <n v="1068"/>
    <s v="US"/>
    <s v="USD"/>
    <d v="2010-06-26T05:00:00"/>
    <d v="2010-06-26T05:00:00"/>
    <n v="1277528400"/>
    <x v="5"/>
    <s v="Jun"/>
    <s v="2010"/>
    <d v="2010-07-08T05:00:00"/>
    <n v="1278565200"/>
    <m/>
    <d v="2010-07-08T05:00:00"/>
    <s v="Jul"/>
    <s v="Jul"/>
    <n v="12"/>
    <x v="10"/>
    <s v="2010"/>
    <b v="0"/>
    <b v="0"/>
    <s v="theater"/>
    <x v="3"/>
    <x v="3"/>
  </r>
  <r>
    <x v="387"/>
    <s v="Flores-Lambert"/>
    <s v="Triple-buffered logistical frame"/>
    <x v="231"/>
    <x v="382"/>
    <x v="0"/>
    <n v="0.39261467889908258"/>
    <n v="39.261467889908261"/>
    <n v="100.93160377358491"/>
    <n v="424"/>
    <s v="US"/>
    <s v="USD"/>
    <d v="2012-06-12T05:00:00"/>
    <d v="2012-06-12T05:00:00"/>
    <n v="1339477200"/>
    <x v="5"/>
    <s v="Jun"/>
    <s v="2012"/>
    <d v="2012-06-17T05:00:00"/>
    <n v="1339909200"/>
    <m/>
    <d v="2012-06-17T05:00:00"/>
    <s v="Jun"/>
    <s v="Jun"/>
    <n v="5"/>
    <x v="21"/>
    <s v="2012"/>
    <b v="0"/>
    <b v="0"/>
    <s v="technology"/>
    <x v="2"/>
    <x v="8"/>
  </r>
  <r>
    <x v="388"/>
    <s v="Cruz Ltd"/>
    <s v="Exclusive dynamic adapter"/>
    <x v="232"/>
    <x v="383"/>
    <x v="3"/>
    <n v="0.11270034843205574"/>
    <n v="11.270034843205574"/>
    <n v="89.227586206896547"/>
    <n v="145"/>
    <s v="CH"/>
    <s v="CHF"/>
    <d v="2012-01-04T06:00:00"/>
    <d v="2012-01-04T06:00:00"/>
    <n v="1325656800"/>
    <x v="2"/>
    <s v="Jan"/>
    <s v="2012"/>
    <d v="2012-01-06T06:00:00"/>
    <n v="1325829600"/>
    <m/>
    <d v="2012-01-06T06:00:00"/>
    <s v="Jan"/>
    <s v="Jan"/>
    <n v="2"/>
    <x v="1"/>
    <s v="2012"/>
    <b v="0"/>
    <b v="0"/>
    <s v="music"/>
    <x v="1"/>
    <x v="7"/>
  </r>
  <r>
    <x v="389"/>
    <s v="Knox-Garner"/>
    <s v="Automated systemic hierarchy"/>
    <x v="233"/>
    <x v="384"/>
    <x v="1"/>
    <n v="1.2211084337349398"/>
    <n v="122.11084337349398"/>
    <n v="87.979166666666671"/>
    <n v="1152"/>
    <s v="US"/>
    <s v="USD"/>
    <d v="2010-10-28T05:00:00"/>
    <d v="2010-10-28T05:00:00"/>
    <n v="1288242000"/>
    <x v="4"/>
    <s v="Oct"/>
    <s v="2010"/>
    <d v="2010-11-24T06:00:00"/>
    <n v="1290578400"/>
    <m/>
    <d v="2010-11-24T06:00:00"/>
    <s v="Nov"/>
    <s v="Nov"/>
    <n v="27.041666666664241"/>
    <x v="91"/>
    <s v="2010"/>
    <b v="0"/>
    <b v="0"/>
    <s v="theater"/>
    <x v="3"/>
    <x v="3"/>
  </r>
  <r>
    <x v="390"/>
    <s v="Davis-Allen"/>
    <s v="Digitized eco-centric core"/>
    <x v="166"/>
    <x v="385"/>
    <x v="1"/>
    <n v="1.8654166666666667"/>
    <n v="186.54166666666669"/>
    <n v="89.54"/>
    <n v="50"/>
    <s v="US"/>
    <s v="USD"/>
    <d v="2013-09-13T05:00:00"/>
    <d v="2013-09-13T05:00:00"/>
    <n v="1379048400"/>
    <x v="3"/>
    <s v="Sep"/>
    <s v="2013"/>
    <d v="2013-09-28T05:00:00"/>
    <n v="1380344400"/>
    <m/>
    <d v="2013-09-28T05:00:00"/>
    <s v="Sep"/>
    <s v="Sep"/>
    <n v="15"/>
    <x v="16"/>
    <s v="2013"/>
    <b v="0"/>
    <b v="0"/>
    <s v="photography"/>
    <x v="7"/>
    <x v="14"/>
  </r>
  <r>
    <x v="391"/>
    <s v="Miller-Patel"/>
    <s v="Mandatory uniform strategy"/>
    <x v="234"/>
    <x v="386"/>
    <x v="0"/>
    <n v="7.27317880794702E-2"/>
    <n v="7.2731788079470201"/>
    <n v="29.09271523178808"/>
    <n v="151"/>
    <s v="US"/>
    <s v="USD"/>
    <d v="2014-01-14T06:00:00"/>
    <d v="2014-01-14T06:00:00"/>
    <n v="1389679200"/>
    <x v="2"/>
    <s v="Jan"/>
    <s v="2014"/>
    <d v="2014-01-16T06:00:00"/>
    <n v="1389852000"/>
    <m/>
    <d v="2014-01-16T06:00:00"/>
    <s v="Jan"/>
    <s v="Jan"/>
    <n v="2"/>
    <x v="1"/>
    <s v="2014"/>
    <b v="0"/>
    <b v="0"/>
    <s v="publishing"/>
    <x v="5"/>
    <x v="9"/>
  </r>
  <r>
    <x v="392"/>
    <s v="Hernandez-Grimes"/>
    <s v="Profit-focused zero administration forecast"/>
    <x v="235"/>
    <x v="387"/>
    <x v="0"/>
    <n v="0.65642371234207963"/>
    <n v="65.642371234207957"/>
    <n v="42.006218905472636"/>
    <n v="1608"/>
    <s v="US"/>
    <s v="USD"/>
    <d v="2011-01-06T06:00:00"/>
    <d v="2011-01-06T06:00:00"/>
    <n v="1294293600"/>
    <x v="2"/>
    <s v="Jan"/>
    <s v="2011"/>
    <d v="2011-01-08T06:00:00"/>
    <n v="1294466400"/>
    <m/>
    <d v="2011-01-08T06:00:00"/>
    <s v="Jan"/>
    <s v="Jan"/>
    <n v="2"/>
    <x v="1"/>
    <s v="2011"/>
    <b v="0"/>
    <b v="0"/>
    <s v="technology"/>
    <x v="2"/>
    <x v="8"/>
  </r>
  <r>
    <x v="393"/>
    <s v="Owens, Hall and Gonzalez"/>
    <s v="De-engineered static orchestration"/>
    <x v="236"/>
    <x v="388"/>
    <x v="1"/>
    <n v="2.2896178343949045"/>
    <n v="228.96178343949046"/>
    <n v="47.004903563255965"/>
    <n v="3059"/>
    <s v="CA"/>
    <s v="CAD"/>
    <d v="2017-07-17T05:00:00"/>
    <d v="2017-07-17T05:00:00"/>
    <n v="1500267600"/>
    <x v="8"/>
    <s v="Jul"/>
    <s v="2017"/>
    <d v="2017-07-18T05:00:00"/>
    <n v="1500354000"/>
    <m/>
    <d v="2017-07-18T05:00:00"/>
    <s v="Jul"/>
    <s v="Jul"/>
    <n v="1"/>
    <x v="5"/>
    <s v="2017"/>
    <b v="0"/>
    <b v="0"/>
    <s v="music"/>
    <x v="1"/>
    <x v="17"/>
  </r>
  <r>
    <x v="394"/>
    <s v="Noble-Bailey"/>
    <s v="Customizable dynamic info-mediaries"/>
    <x v="126"/>
    <x v="389"/>
    <x v="1"/>
    <n v="4.6937499999999996"/>
    <n v="469.37499999999994"/>
    <n v="110.44117647058823"/>
    <n v="34"/>
    <s v="US"/>
    <s v="USD"/>
    <d v="2013-07-29T05:00:00"/>
    <d v="2013-07-29T05:00:00"/>
    <n v="1375074000"/>
    <x v="8"/>
    <s v="Jul"/>
    <s v="2013"/>
    <d v="2013-08-08T05:00:00"/>
    <n v="1375938000"/>
    <m/>
    <d v="2013-08-08T05:00:00"/>
    <s v="Aug"/>
    <s v="Aug"/>
    <n v="10"/>
    <x v="46"/>
    <s v="2013"/>
    <b v="0"/>
    <b v="1"/>
    <s v="film &amp; video"/>
    <x v="4"/>
    <x v="4"/>
  </r>
  <r>
    <x v="395"/>
    <s v="Taylor PLC"/>
    <s v="Enhanced incremental budgetary management"/>
    <x v="143"/>
    <x v="390"/>
    <x v="1"/>
    <n v="1.3011267605633803"/>
    <n v="130.11267605633802"/>
    <n v="41.990909090909092"/>
    <n v="220"/>
    <s v="US"/>
    <s v="USD"/>
    <d v="2011-12-08T06:00:00"/>
    <d v="2011-12-08T06:00:00"/>
    <n v="1323324000"/>
    <x v="7"/>
    <s v="Dec"/>
    <s v="2011"/>
    <d v="2011-12-09T06:00:00"/>
    <n v="1323410400"/>
    <m/>
    <d v="2011-12-09T06:00:00"/>
    <s v="Dec"/>
    <s v="Dec"/>
    <n v="1"/>
    <x v="5"/>
    <s v="2011"/>
    <b v="1"/>
    <b v="0"/>
    <s v="theater"/>
    <x v="3"/>
    <x v="3"/>
  </r>
  <r>
    <x v="396"/>
    <s v="Holmes PLC"/>
    <s v="Digitized local info-mediaries"/>
    <x v="237"/>
    <x v="391"/>
    <x v="1"/>
    <n v="1.6705422993492407"/>
    <n v="167.05422993492408"/>
    <n v="48.012468827930178"/>
    <n v="1604"/>
    <s v="AU"/>
    <s v="AUD"/>
    <d v="2018-10-05T05:00:00"/>
    <d v="2018-10-05T05:00:00"/>
    <n v="1538715600"/>
    <x v="4"/>
    <s v="Oct"/>
    <s v="2018"/>
    <d v="2018-10-13T05:00:00"/>
    <n v="1539406800"/>
    <m/>
    <d v="2018-10-13T05:00:00"/>
    <s v="Oct"/>
    <s v="Oct"/>
    <n v="8"/>
    <x v="9"/>
    <s v="2018"/>
    <b v="0"/>
    <b v="0"/>
    <s v="film &amp; video"/>
    <x v="4"/>
    <x v="6"/>
  </r>
  <r>
    <x v="397"/>
    <s v="Jones-Martin"/>
    <s v="Virtual systematic monitoring"/>
    <x v="32"/>
    <x v="392"/>
    <x v="1"/>
    <n v="1.738641975308642"/>
    <n v="173.8641975308642"/>
    <n v="31.019823788546255"/>
    <n v="454"/>
    <s v="US"/>
    <s v="USD"/>
    <d v="2013-05-23T05:00:00"/>
    <d v="2013-05-23T05:00:00"/>
    <n v="1369285200"/>
    <x v="11"/>
    <s v="May"/>
    <s v="2013"/>
    <d v="2013-05-29T05:00:00"/>
    <n v="1369803600"/>
    <m/>
    <d v="2013-05-29T05:00:00"/>
    <s v="May"/>
    <s v="May"/>
    <n v="6"/>
    <x v="8"/>
    <s v="2013"/>
    <b v="0"/>
    <b v="0"/>
    <s v="music"/>
    <x v="1"/>
    <x v="1"/>
  </r>
  <r>
    <x v="398"/>
    <s v="Myers LLC"/>
    <s v="Reactive bottom-line open architecture"/>
    <x v="12"/>
    <x v="393"/>
    <x v="1"/>
    <n v="7.1776470588235295"/>
    <n v="717.76470588235293"/>
    <n v="99.203252032520325"/>
    <n v="123"/>
    <s v="IT"/>
    <s v="EUR"/>
    <d v="2018-05-08T05:00:00"/>
    <d v="2018-05-08T05:00:00"/>
    <n v="1525755600"/>
    <x v="11"/>
    <s v="May"/>
    <s v="2018"/>
    <d v="2018-05-10T05:00:00"/>
    <n v="1525928400"/>
    <m/>
    <d v="2018-05-10T05:00:00"/>
    <s v="May"/>
    <s v="May"/>
    <n v="2"/>
    <x v="1"/>
    <s v="2018"/>
    <b v="0"/>
    <b v="1"/>
    <s v="film &amp; video"/>
    <x v="4"/>
    <x v="10"/>
  </r>
  <r>
    <x v="399"/>
    <s v="Acosta, Mullins and Morris"/>
    <s v="Pre-emptive interactive model"/>
    <x v="238"/>
    <x v="394"/>
    <x v="0"/>
    <n v="0.63850976361767731"/>
    <n v="63.850976361767728"/>
    <n v="66.022316684378325"/>
    <n v="941"/>
    <s v="US"/>
    <s v="USD"/>
    <d v="2011-02-02T06:00:00"/>
    <d v="2011-02-02T06:00:00"/>
    <n v="1296626400"/>
    <x v="10"/>
    <s v="Feb"/>
    <s v="2011"/>
    <d v="2011-02-09T06:00:00"/>
    <n v="1297231200"/>
    <m/>
    <d v="2011-02-09T06:00:00"/>
    <s v="Feb"/>
    <s v="Feb"/>
    <n v="7"/>
    <x v="37"/>
    <s v="2011"/>
    <b v="0"/>
    <b v="0"/>
    <s v="music"/>
    <x v="1"/>
    <x v="7"/>
  </r>
  <r>
    <x v="400"/>
    <s v="Bell PLC"/>
    <s v="Ergonomic eco-centric open architecture"/>
    <x v="0"/>
    <x v="50"/>
    <x v="0"/>
    <n v="0.02"/>
    <n v="2"/>
    <n v="2"/>
    <n v="1"/>
    <s v="US"/>
    <s v="USD"/>
    <d v="2013-08-16T05:00:00"/>
    <d v="2013-08-16T05:00:00"/>
    <n v="1376629200"/>
    <x v="1"/>
    <s v="Aug"/>
    <s v="2013"/>
    <d v="2013-09-07T05:00:00"/>
    <n v="1378530000"/>
    <m/>
    <d v="2013-09-07T05:00:00"/>
    <s v="Sep"/>
    <s v="Sep"/>
    <n v="22"/>
    <x v="12"/>
    <s v="2013"/>
    <b v="0"/>
    <b v="1"/>
    <s v="photography"/>
    <x v="7"/>
    <x v="14"/>
  </r>
  <r>
    <x v="401"/>
    <s v="Smith-Schmidt"/>
    <s v="Inverse radical hierarchy"/>
    <x v="79"/>
    <x v="395"/>
    <x v="1"/>
    <n v="15.302222222222222"/>
    <n v="1530.2222222222222"/>
    <n v="46.060200668896321"/>
    <n v="299"/>
    <s v="US"/>
    <s v="USD"/>
    <d v="2019-10-27T05:00:00"/>
    <d v="2019-10-27T05:00:00"/>
    <n v="1572152400"/>
    <x v="4"/>
    <s v="Oct"/>
    <s v="2019"/>
    <d v="2019-10-27T05:00:00"/>
    <n v="1572152400"/>
    <m/>
    <d v="2019-10-27T05:00:00"/>
    <s v="Oct"/>
    <s v="Oct"/>
    <n v="0"/>
    <x v="14"/>
    <s v="2019"/>
    <b v="0"/>
    <b v="0"/>
    <s v="theater"/>
    <x v="3"/>
    <x v="3"/>
  </r>
  <r>
    <x v="402"/>
    <s v="Ruiz, Richardson and Cole"/>
    <s v="Team-oriented static interface"/>
    <x v="190"/>
    <x v="396"/>
    <x v="0"/>
    <n v="0.40356164383561643"/>
    <n v="40.356164383561641"/>
    <n v="73.650000000000006"/>
    <n v="40"/>
    <s v="US"/>
    <s v="USD"/>
    <d v="2012-01-06T06:00:00"/>
    <d v="2012-01-06T06:00:00"/>
    <n v="1325829600"/>
    <x v="2"/>
    <s v="Jan"/>
    <s v="2012"/>
    <d v="2012-02-22T06:00:00"/>
    <n v="1329890400"/>
    <m/>
    <d v="2012-02-22T06:00:00"/>
    <s v="Feb"/>
    <s v="Feb"/>
    <n v="47"/>
    <x v="41"/>
    <s v="2012"/>
    <b v="0"/>
    <b v="1"/>
    <s v="film &amp; video"/>
    <x v="4"/>
    <x v="12"/>
  </r>
  <r>
    <x v="403"/>
    <s v="Leonard-Mcclain"/>
    <s v="Virtual foreground throughput"/>
    <x v="239"/>
    <x v="397"/>
    <x v="0"/>
    <n v="0.86220633299284988"/>
    <n v="86.220633299284984"/>
    <n v="55.99336650082919"/>
    <n v="3015"/>
    <s v="CA"/>
    <s v="CAD"/>
    <d v="2010-05-12T05:00:00"/>
    <d v="2010-05-12T05:00:00"/>
    <n v="1273640400"/>
    <x v="11"/>
    <s v="May"/>
    <s v="2010"/>
    <d v="2010-06-17T05:00:00"/>
    <n v="1276750800"/>
    <m/>
    <d v="2010-06-17T05:00:00"/>
    <s v="Jun"/>
    <s v="Jun"/>
    <n v="36"/>
    <x v="42"/>
    <s v="2010"/>
    <b v="0"/>
    <b v="1"/>
    <s v="theater"/>
    <x v="3"/>
    <x v="3"/>
  </r>
  <r>
    <x v="404"/>
    <s v="Bailey-Boyer"/>
    <s v="Visionary exuding Internet solution"/>
    <x v="240"/>
    <x v="398"/>
    <x v="1"/>
    <n v="3.1558486707566464"/>
    <n v="315.58486707566465"/>
    <n v="68.985695127402778"/>
    <n v="2237"/>
    <s v="US"/>
    <s v="USD"/>
    <d v="2017-11-14T06:00:00"/>
    <d v="2017-11-14T06:00:00"/>
    <n v="1510639200"/>
    <x v="0"/>
    <s v="Nov"/>
    <s v="2017"/>
    <d v="2017-11-17T06:00:00"/>
    <n v="1510898400"/>
    <m/>
    <d v="2017-11-17T06:00:00"/>
    <s v="Nov"/>
    <s v="Nov"/>
    <n v="3"/>
    <x v="39"/>
    <s v="2017"/>
    <b v="0"/>
    <b v="0"/>
    <s v="theater"/>
    <x v="3"/>
    <x v="3"/>
  </r>
  <r>
    <x v="405"/>
    <s v="Lee LLC"/>
    <s v="Synchronized secondary analyzer"/>
    <x v="241"/>
    <x v="399"/>
    <x v="0"/>
    <n v="0.89618243243243245"/>
    <n v="89.618243243243242"/>
    <n v="60.981609195402299"/>
    <n v="435"/>
    <s v="US"/>
    <s v="USD"/>
    <d v="2018-06-04T05:00:00"/>
    <d v="2018-06-04T05:00:00"/>
    <n v="1528088400"/>
    <x v="5"/>
    <s v="Jun"/>
    <s v="2018"/>
    <d v="2018-07-24T05:00:00"/>
    <n v="1532408400"/>
    <m/>
    <d v="2018-07-24T05:00:00"/>
    <s v="Jul"/>
    <s v="Jul"/>
    <n v="50"/>
    <x v="92"/>
    <s v="2018"/>
    <b v="0"/>
    <b v="0"/>
    <s v="theater"/>
    <x v="3"/>
    <x v="3"/>
  </r>
  <r>
    <x v="406"/>
    <s v="Lyons Inc"/>
    <s v="Balanced attitude-oriented parallelism"/>
    <x v="242"/>
    <x v="400"/>
    <x v="1"/>
    <n v="1.8214503816793892"/>
    <n v="182.14503816793894"/>
    <n v="110.98139534883721"/>
    <n v="645"/>
    <s v="US"/>
    <s v="USD"/>
    <d v="2013-01-30T06:00:00"/>
    <d v="2013-01-30T06:00:00"/>
    <n v="1359525600"/>
    <x v="2"/>
    <s v="Jan"/>
    <s v="2013"/>
    <d v="2013-02-11T06:00:00"/>
    <n v="1360562400"/>
    <m/>
    <d v="2013-02-11T06:00:00"/>
    <s v="Feb"/>
    <s v="Feb"/>
    <n v="12"/>
    <x v="10"/>
    <s v="2013"/>
    <b v="1"/>
    <b v="0"/>
    <s v="film &amp; video"/>
    <x v="4"/>
    <x v="4"/>
  </r>
  <r>
    <x v="407"/>
    <s v="Herrera-Wilson"/>
    <s v="Organized bandwidth-monitored core"/>
    <x v="74"/>
    <x v="401"/>
    <x v="1"/>
    <n v="3.5588235294117645"/>
    <n v="355.88235294117646"/>
    <n v="25"/>
    <n v="484"/>
    <s v="DK"/>
    <s v="DKK"/>
    <d v="2019-10-13T05:00:00"/>
    <d v="2019-10-13T05:00:00"/>
    <n v="1570942800"/>
    <x v="4"/>
    <s v="Oct"/>
    <s v="2019"/>
    <d v="2019-10-20T05:00:00"/>
    <n v="1571547600"/>
    <m/>
    <d v="2019-10-20T05:00:00"/>
    <s v="Oct"/>
    <s v="Oct"/>
    <n v="7"/>
    <x v="37"/>
    <s v="2019"/>
    <b v="0"/>
    <b v="0"/>
    <s v="theater"/>
    <x v="3"/>
    <x v="3"/>
  </r>
  <r>
    <x v="408"/>
    <s v="Mahoney, Adams and Lucas"/>
    <s v="Cloned leadingedge utilization"/>
    <x v="243"/>
    <x v="402"/>
    <x v="1"/>
    <n v="1.3183695652173912"/>
    <n v="131.83695652173913"/>
    <n v="78.759740259740255"/>
    <n v="154"/>
    <s v="CA"/>
    <s v="CAD"/>
    <d v="2016-06-20T05:00:00"/>
    <d v="2016-06-20T05:00:00"/>
    <n v="1466398800"/>
    <x v="5"/>
    <s v="Jun"/>
    <s v="2016"/>
    <d v="2016-07-10T05:00:00"/>
    <n v="1468126800"/>
    <m/>
    <d v="2016-07-10T05:00:00"/>
    <s v="Jul"/>
    <s v="Jul"/>
    <n v="20"/>
    <x v="18"/>
    <s v="2016"/>
    <b v="0"/>
    <b v="0"/>
    <s v="film &amp; video"/>
    <x v="4"/>
    <x v="4"/>
  </r>
  <r>
    <x v="409"/>
    <s v="Stewart LLC"/>
    <s v="Secured asymmetric projection"/>
    <x v="244"/>
    <x v="403"/>
    <x v="0"/>
    <n v="0.46315634218289087"/>
    <n v="46.315634218289084"/>
    <n v="87.960784313725483"/>
    <n v="714"/>
    <s v="US"/>
    <s v="USD"/>
    <d v="2017-04-18T05:00:00"/>
    <d v="2017-04-18T05:00:00"/>
    <n v="1492491600"/>
    <x v="9"/>
    <s v="Apr"/>
    <s v="2017"/>
    <d v="2017-04-22T05:00:00"/>
    <n v="1492837200"/>
    <m/>
    <d v="2017-04-22T05:00:00"/>
    <s v="Apr"/>
    <s v="Apr"/>
    <n v="4"/>
    <x v="3"/>
    <s v="2017"/>
    <b v="0"/>
    <b v="0"/>
    <s v="music"/>
    <x v="1"/>
    <x v="1"/>
  </r>
  <r>
    <x v="410"/>
    <s v="Mcmillan Group"/>
    <s v="Advanced cohesive Graphic Interface"/>
    <x v="184"/>
    <x v="404"/>
    <x v="2"/>
    <n v="0.36132726089785294"/>
    <n v="36.132726089785294"/>
    <n v="49.987398739873989"/>
    <n v="1111"/>
    <s v="US"/>
    <s v="USD"/>
    <d v="2015-04-28T05:00:00"/>
    <d v="2015-04-28T05:00:00"/>
    <n v="1430197200"/>
    <x v="9"/>
    <s v="Apr"/>
    <s v="2015"/>
    <d v="2015-04-28T05:00:00"/>
    <n v="1430197200"/>
    <m/>
    <d v="2015-04-28T05:00:00"/>
    <s v="Apr"/>
    <s v="Apr"/>
    <n v="0"/>
    <x v="14"/>
    <s v="2015"/>
    <b v="0"/>
    <b v="0"/>
    <s v="games"/>
    <x v="6"/>
    <x v="20"/>
  </r>
  <r>
    <x v="411"/>
    <s v="Beck, Thompson and Martinez"/>
    <s v="Down-sized maximized function"/>
    <x v="75"/>
    <x v="405"/>
    <x v="1"/>
    <n v="1.0462820512820512"/>
    <n v="104.62820512820512"/>
    <n v="99.524390243902445"/>
    <n v="82"/>
    <s v="US"/>
    <s v="USD"/>
    <d v="2017-05-29T05:00:00"/>
    <d v="2017-05-29T05:00:00"/>
    <n v="1496034000"/>
    <x v="11"/>
    <s v="May"/>
    <s v="2017"/>
    <d v="2017-05-31T05:00:00"/>
    <n v="1496206800"/>
    <m/>
    <d v="2017-05-31T05:00:00"/>
    <s v="May"/>
    <s v="May"/>
    <n v="2"/>
    <x v="1"/>
    <s v="2017"/>
    <b v="0"/>
    <b v="0"/>
    <s v="theater"/>
    <x v="3"/>
    <x v="3"/>
  </r>
  <r>
    <x v="412"/>
    <s v="Rodriguez-Scott"/>
    <s v="Realigned zero tolerance software"/>
    <x v="118"/>
    <x v="406"/>
    <x v="1"/>
    <n v="6.6885714285714286"/>
    <n v="668.85714285714289"/>
    <n v="104.82089552238806"/>
    <n v="134"/>
    <s v="US"/>
    <s v="USD"/>
    <d v="2014-01-03T06:00:00"/>
    <d v="2014-01-03T06:00:00"/>
    <n v="1388728800"/>
    <x v="2"/>
    <s v="Jan"/>
    <s v="2014"/>
    <d v="2014-01-13T06:00:00"/>
    <n v="1389592800"/>
    <m/>
    <d v="2014-01-13T06:00:00"/>
    <s v="Jan"/>
    <s v="Jan"/>
    <n v="10"/>
    <x v="46"/>
    <s v="2014"/>
    <b v="0"/>
    <b v="0"/>
    <s v="publishing"/>
    <x v="5"/>
    <x v="13"/>
  </r>
  <r>
    <x v="413"/>
    <s v="Rush-Bowers"/>
    <s v="Persevering analyzing extranet"/>
    <x v="245"/>
    <x v="407"/>
    <x v="2"/>
    <n v="0.62072823218997364"/>
    <n v="62.072823218997364"/>
    <n v="108.01469237832875"/>
    <n v="1089"/>
    <s v="US"/>
    <s v="USD"/>
    <d v="2018-11-27T06:00:00"/>
    <d v="2018-11-27T06:00:00"/>
    <n v="1543298400"/>
    <x v="0"/>
    <s v="Nov"/>
    <s v="2018"/>
    <d v="2018-12-24T06:00:00"/>
    <n v="1545631200"/>
    <m/>
    <d v="2018-12-24T06:00:00"/>
    <s v="Dec"/>
    <s v="Dec"/>
    <n v="27"/>
    <x v="19"/>
    <s v="2018"/>
    <b v="0"/>
    <b v="0"/>
    <s v="film &amp; video"/>
    <x v="4"/>
    <x v="10"/>
  </r>
  <r>
    <x v="414"/>
    <s v="Davis and Sons"/>
    <s v="Innovative human-resource migration"/>
    <x v="246"/>
    <x v="408"/>
    <x v="0"/>
    <n v="0.84699787460148779"/>
    <n v="84.699787460148784"/>
    <n v="28.998544660724033"/>
    <n v="5497"/>
    <s v="US"/>
    <s v="USD"/>
    <d v="2010-04-20T05:00:00"/>
    <d v="2010-04-20T05:00:00"/>
    <n v="1271739600"/>
    <x v="9"/>
    <s v="Apr"/>
    <s v="2010"/>
    <d v="2010-04-28T05:00:00"/>
    <n v="1272430800"/>
    <m/>
    <d v="2010-04-28T05:00:00"/>
    <s v="Apr"/>
    <s v="Apr"/>
    <n v="8"/>
    <x v="9"/>
    <s v="2010"/>
    <b v="0"/>
    <b v="1"/>
    <s v="food"/>
    <x v="0"/>
    <x v="0"/>
  </r>
  <r>
    <x v="415"/>
    <s v="Anderson-Pham"/>
    <s v="Intuitive needs-based monitoring"/>
    <x v="247"/>
    <x v="409"/>
    <x v="0"/>
    <n v="0.11059030837004405"/>
    <n v="11.059030837004405"/>
    <n v="30.028708133971293"/>
    <n v="418"/>
    <s v="US"/>
    <s v="USD"/>
    <d v="2012-01-13T06:00:00"/>
    <d v="2012-01-13T06:00:00"/>
    <n v="1326434400"/>
    <x v="2"/>
    <s v="Jan"/>
    <s v="2012"/>
    <d v="2012-01-30T06:00:00"/>
    <n v="1327903200"/>
    <m/>
    <d v="2012-01-30T06:00:00"/>
    <s v="Jan"/>
    <s v="Jan"/>
    <n v="17"/>
    <x v="0"/>
    <s v="2012"/>
    <b v="0"/>
    <b v="0"/>
    <s v="theater"/>
    <x v="3"/>
    <x v="3"/>
  </r>
  <r>
    <x v="416"/>
    <s v="Stewart-Coleman"/>
    <s v="Customer-focused disintermediate toolset"/>
    <x v="248"/>
    <x v="410"/>
    <x v="0"/>
    <n v="0.43838781575037145"/>
    <n v="43.838781575037146"/>
    <n v="41.005559416261292"/>
    <n v="1439"/>
    <s v="US"/>
    <s v="USD"/>
    <d v="2011-01-17T06:00:00"/>
    <d v="2011-01-17T06:00:00"/>
    <n v="1295244000"/>
    <x v="2"/>
    <s v="Jan"/>
    <s v="2011"/>
    <d v="2011-01-26T06:00:00"/>
    <n v="1296021600"/>
    <m/>
    <d v="2011-01-26T06:00:00"/>
    <s v="Jan"/>
    <s v="Jan"/>
    <n v="9"/>
    <x v="30"/>
    <s v="2011"/>
    <b v="0"/>
    <b v="1"/>
    <s v="film &amp; video"/>
    <x v="4"/>
    <x v="4"/>
  </r>
  <r>
    <x v="417"/>
    <s v="Bradshaw, Smith and Ryan"/>
    <s v="Upgradable 24/7 emulation"/>
    <x v="12"/>
    <x v="411"/>
    <x v="0"/>
    <n v="0.55470588235294116"/>
    <n v="55.470588235294116"/>
    <n v="62.866666666666667"/>
    <n v="15"/>
    <s v="US"/>
    <s v="USD"/>
    <d v="2018-11-03T05:00:00"/>
    <d v="2018-11-03T05:00:00"/>
    <n v="1541221200"/>
    <x v="0"/>
    <s v="Nov"/>
    <s v="2018"/>
    <d v="2018-11-27T06:00:00"/>
    <n v="1543298400"/>
    <m/>
    <d v="2018-11-27T06:00:00"/>
    <s v="Nov"/>
    <s v="Nov"/>
    <n v="24.041666666671517"/>
    <x v="93"/>
    <s v="2018"/>
    <b v="0"/>
    <b v="0"/>
    <s v="theater"/>
    <x v="3"/>
    <x v="3"/>
  </r>
  <r>
    <x v="418"/>
    <s v="Jackson PLC"/>
    <s v="Quality-focused client-server core"/>
    <x v="249"/>
    <x v="412"/>
    <x v="0"/>
    <n v="0.57399511301160655"/>
    <n v="57.399511301160658"/>
    <n v="47.005002501250623"/>
    <n v="1999"/>
    <s v="CA"/>
    <s v="CAD"/>
    <d v="2012-05-06T05:00:00"/>
    <d v="2012-05-06T05:00:00"/>
    <n v="1336280400"/>
    <x v="11"/>
    <s v="May"/>
    <s v="2012"/>
    <d v="2012-05-07T05:00:00"/>
    <n v="1336366800"/>
    <m/>
    <d v="2012-05-07T05:00:00"/>
    <s v="May"/>
    <s v="May"/>
    <n v="1"/>
    <x v="5"/>
    <s v="2012"/>
    <b v="0"/>
    <b v="0"/>
    <s v="film &amp; video"/>
    <x v="4"/>
    <x v="4"/>
  </r>
  <r>
    <x v="419"/>
    <s v="Ware-Arias"/>
    <s v="Upgradable maximized protocol"/>
    <x v="250"/>
    <x v="413"/>
    <x v="1"/>
    <n v="1.2343497363796134"/>
    <n v="123.43497363796135"/>
    <n v="26.997693638285604"/>
    <n v="5203"/>
    <s v="US"/>
    <s v="USD"/>
    <d v="2011-12-22T06:00:00"/>
    <d v="2011-12-22T06:00:00"/>
    <n v="1324533600"/>
    <x v="7"/>
    <s v="Dec"/>
    <s v="2011"/>
    <d v="2011-12-28T06:00:00"/>
    <n v="1325052000"/>
    <m/>
    <d v="2011-12-28T06:00:00"/>
    <s v="Dec"/>
    <s v="Dec"/>
    <n v="6"/>
    <x v="8"/>
    <s v="2011"/>
    <b v="0"/>
    <b v="0"/>
    <s v="technology"/>
    <x v="2"/>
    <x v="2"/>
  </r>
  <r>
    <x v="420"/>
    <s v="Blair, Reyes and Woods"/>
    <s v="Cross-platform interactive synergy"/>
    <x v="92"/>
    <x v="414"/>
    <x v="1"/>
    <n v="1.2846"/>
    <n v="128.46"/>
    <n v="68.329787234042556"/>
    <n v="94"/>
    <s v="US"/>
    <s v="USD"/>
    <d v="2017-06-25T05:00:00"/>
    <d v="2017-06-25T05:00:00"/>
    <n v="1498366800"/>
    <x v="5"/>
    <s v="Jun"/>
    <s v="2017"/>
    <d v="2017-07-09T05:00:00"/>
    <n v="1499576400"/>
    <m/>
    <d v="2017-07-09T05:00:00"/>
    <s v="Jul"/>
    <s v="Jul"/>
    <n v="14"/>
    <x v="44"/>
    <s v="2017"/>
    <b v="0"/>
    <b v="0"/>
    <s v="theater"/>
    <x v="3"/>
    <x v="3"/>
  </r>
  <r>
    <x v="421"/>
    <s v="Thomas-Lopez"/>
    <s v="User-centric fault-tolerant archive"/>
    <x v="151"/>
    <x v="415"/>
    <x v="0"/>
    <n v="0.63989361702127656"/>
    <n v="63.989361702127653"/>
    <n v="50.974576271186443"/>
    <n v="118"/>
    <s v="US"/>
    <s v="USD"/>
    <d v="2017-06-29T05:00:00"/>
    <d v="2017-06-29T05:00:00"/>
    <n v="1498712400"/>
    <x v="5"/>
    <s v="Jun"/>
    <s v="2017"/>
    <d v="2017-07-29T05:00:00"/>
    <n v="1501304400"/>
    <m/>
    <d v="2017-07-29T05:00:00"/>
    <s v="Jul"/>
    <s v="Jul"/>
    <n v="30"/>
    <x v="33"/>
    <s v="2017"/>
    <b v="0"/>
    <b v="1"/>
    <s v="technology"/>
    <x v="2"/>
    <x v="8"/>
  </r>
  <r>
    <x v="422"/>
    <s v="Brown, Davies and Pacheco"/>
    <s v="Reverse-engineered regional knowledge user"/>
    <x v="251"/>
    <x v="416"/>
    <x v="1"/>
    <n v="1.2729885057471264"/>
    <n v="127.29885057471265"/>
    <n v="54.024390243902438"/>
    <n v="205"/>
    <s v="US"/>
    <s v="USD"/>
    <d v="2010-04-17T05:00:00"/>
    <d v="2010-04-17T05:00:00"/>
    <n v="1271480400"/>
    <x v="9"/>
    <s v="Apr"/>
    <s v="2010"/>
    <d v="2010-05-07T05:00:00"/>
    <n v="1273208400"/>
    <m/>
    <d v="2010-05-07T05:00:00"/>
    <s v="May"/>
    <s v="May"/>
    <n v="20"/>
    <x v="18"/>
    <s v="2010"/>
    <b v="0"/>
    <b v="1"/>
    <s v="theater"/>
    <x v="3"/>
    <x v="3"/>
  </r>
  <r>
    <x v="423"/>
    <s v="Jones-Riddle"/>
    <s v="Self-enabling real-time definition"/>
    <x v="252"/>
    <x v="417"/>
    <x v="0"/>
    <n v="0.10638024357239513"/>
    <n v="10.638024357239512"/>
    <n v="97.055555555555557"/>
    <n v="162"/>
    <s v="US"/>
    <s v="USD"/>
    <d v="2011-09-22T05:00:00"/>
    <d v="2011-09-22T05:00:00"/>
    <n v="1316667600"/>
    <x v="3"/>
    <s v="Sep"/>
    <s v="2011"/>
    <d v="2011-09-24T05:00:00"/>
    <n v="1316840400"/>
    <m/>
    <d v="2011-09-24T05:00:00"/>
    <s v="Sep"/>
    <s v="Sep"/>
    <n v="2"/>
    <x v="1"/>
    <s v="2011"/>
    <b v="0"/>
    <b v="1"/>
    <s v="food"/>
    <x v="0"/>
    <x v="0"/>
  </r>
  <r>
    <x v="424"/>
    <s v="Schmidt-Gomez"/>
    <s v="User-centric impactful projection"/>
    <x v="135"/>
    <x v="418"/>
    <x v="0"/>
    <n v="0.40470588235294119"/>
    <n v="40.470588235294116"/>
    <n v="24.867469879518072"/>
    <n v="83"/>
    <s v="US"/>
    <s v="USD"/>
    <d v="2018-04-18T05:00:00"/>
    <d v="2018-04-18T05:00:00"/>
    <n v="1524027600"/>
    <x v="9"/>
    <s v="Apr"/>
    <s v="2018"/>
    <d v="2018-04-24T05:00:00"/>
    <n v="1524546000"/>
    <m/>
    <d v="2018-04-24T05:00:00"/>
    <s v="Apr"/>
    <s v="Apr"/>
    <n v="6"/>
    <x v="8"/>
    <s v="2018"/>
    <b v="0"/>
    <b v="0"/>
    <s v="music"/>
    <x v="1"/>
    <x v="7"/>
  </r>
  <r>
    <x v="425"/>
    <s v="Sullivan, Davis and Booth"/>
    <s v="Vision-oriented actuating hardware"/>
    <x v="50"/>
    <x v="419"/>
    <x v="1"/>
    <n v="2.8766666666666665"/>
    <n v="287.66666666666663"/>
    <n v="84.423913043478265"/>
    <n v="92"/>
    <s v="US"/>
    <s v="USD"/>
    <d v="2015-07-28T05:00:00"/>
    <d v="2015-07-28T05:00:00"/>
    <n v="1438059600"/>
    <x v="8"/>
    <s v="Jul"/>
    <s v="2015"/>
    <d v="2015-08-03T05:00:00"/>
    <n v="1438578000"/>
    <m/>
    <d v="2015-08-03T05:00:00"/>
    <s v="Aug"/>
    <s v="Aug"/>
    <n v="6"/>
    <x v="8"/>
    <s v="2015"/>
    <b v="0"/>
    <b v="0"/>
    <s v="photography"/>
    <x v="7"/>
    <x v="14"/>
  </r>
  <r>
    <x v="426"/>
    <s v="Edwards-Kane"/>
    <s v="Virtual leadingedge framework"/>
    <x v="37"/>
    <x v="420"/>
    <x v="1"/>
    <n v="5.7294444444444448"/>
    <n v="572.94444444444446"/>
    <n v="47.091324200913242"/>
    <n v="219"/>
    <s v="US"/>
    <s v="USD"/>
    <d v="2013-02-27T06:00:00"/>
    <d v="2013-02-27T06:00:00"/>
    <n v="1361944800"/>
    <x v="10"/>
    <s v="Feb"/>
    <s v="2013"/>
    <d v="2013-03-06T06:00:00"/>
    <n v="1362549600"/>
    <m/>
    <d v="2013-03-06T06:00:00"/>
    <s v="Mar"/>
    <s v="Mar"/>
    <n v="7"/>
    <x v="37"/>
    <s v="2013"/>
    <b v="0"/>
    <b v="0"/>
    <s v="theater"/>
    <x v="3"/>
    <x v="3"/>
  </r>
  <r>
    <x v="427"/>
    <s v="Hicks, Wall and Webb"/>
    <s v="Managed discrete framework"/>
    <x v="253"/>
    <x v="421"/>
    <x v="1"/>
    <n v="1.1290429799426933"/>
    <n v="112.90429799426933"/>
    <n v="77.996041171813147"/>
    <n v="2526"/>
    <s v="US"/>
    <s v="USD"/>
    <d v="2014-09-13T05:00:00"/>
    <d v="2014-09-13T05:00:00"/>
    <n v="1410584400"/>
    <x v="3"/>
    <s v="Sep"/>
    <s v="2014"/>
    <d v="2014-10-15T05:00:00"/>
    <n v="1413349200"/>
    <m/>
    <d v="2014-10-15T05:00:00"/>
    <s v="Oct"/>
    <s v="Oct"/>
    <n v="32"/>
    <x v="63"/>
    <s v="2014"/>
    <b v="0"/>
    <b v="1"/>
    <s v="theater"/>
    <x v="3"/>
    <x v="3"/>
  </r>
  <r>
    <x v="428"/>
    <s v="Mayer-Richmond"/>
    <s v="Progressive zero-defect capability"/>
    <x v="254"/>
    <x v="422"/>
    <x v="0"/>
    <n v="0.46387573964497042"/>
    <n v="46.387573964497044"/>
    <n v="62.967871485943775"/>
    <n v="747"/>
    <s v="US"/>
    <s v="USD"/>
    <d v="2011-02-11T06:00:00"/>
    <d v="2011-02-11T06:00:00"/>
    <n v="1297404000"/>
    <x v="10"/>
    <s v="Feb"/>
    <s v="2011"/>
    <d v="2011-02-18T06:00:00"/>
    <n v="1298008800"/>
    <m/>
    <d v="2011-02-18T06:00:00"/>
    <s v="Feb"/>
    <s v="Feb"/>
    <n v="7"/>
    <x v="37"/>
    <s v="2011"/>
    <b v="0"/>
    <b v="0"/>
    <s v="film &amp; video"/>
    <x v="4"/>
    <x v="10"/>
  </r>
  <r>
    <x v="429"/>
    <s v="Robles Ltd"/>
    <s v="Right-sized demand-driven adapter"/>
    <x v="255"/>
    <x v="423"/>
    <x v="3"/>
    <n v="0.90675916230366493"/>
    <n v="90.675916230366497"/>
    <n v="81.006080449017773"/>
    <n v="2138"/>
    <s v="US"/>
    <s v="USD"/>
    <d v="2014-02-10T06:00:00"/>
    <d v="2014-02-10T06:00:00"/>
    <n v="1392012000"/>
    <x v="10"/>
    <s v="Feb"/>
    <s v="2014"/>
    <d v="2014-03-10T05:00:00"/>
    <n v="1394427600"/>
    <m/>
    <d v="2014-03-10T05:00:00"/>
    <s v="Mar"/>
    <s v="Mar"/>
    <n v="27.958333333335759"/>
    <x v="65"/>
    <s v="2014"/>
    <b v="0"/>
    <b v="1"/>
    <s v="photography"/>
    <x v="7"/>
    <x v="14"/>
  </r>
  <r>
    <x v="430"/>
    <s v="Cochran Ltd"/>
    <s v="Re-engineered attitude-oriented frame"/>
    <x v="32"/>
    <x v="424"/>
    <x v="0"/>
    <n v="0.67740740740740746"/>
    <n v="67.740740740740748"/>
    <n v="65.321428571428569"/>
    <n v="84"/>
    <s v="US"/>
    <s v="USD"/>
    <d v="2019-09-29T05:00:00"/>
    <d v="2019-09-29T05:00:00"/>
    <n v="1569733200"/>
    <x v="3"/>
    <s v="Sep"/>
    <s v="2019"/>
    <d v="2019-11-02T05:00:00"/>
    <n v="1572670800"/>
    <m/>
    <d v="2019-11-02T05:00:00"/>
    <s v="Nov"/>
    <s v="Nov"/>
    <n v="34"/>
    <x v="15"/>
    <s v="2019"/>
    <b v="0"/>
    <b v="0"/>
    <s v="theater"/>
    <x v="3"/>
    <x v="3"/>
  </r>
  <r>
    <x v="431"/>
    <s v="Rosales LLC"/>
    <s v="Compatible multimedia utilization"/>
    <x v="135"/>
    <x v="425"/>
    <x v="1"/>
    <n v="1.9249019607843136"/>
    <n v="192.49019607843135"/>
    <n v="104.43617021276596"/>
    <n v="94"/>
    <s v="US"/>
    <s v="USD"/>
    <d v="2018-06-22T05:00:00"/>
    <d v="2018-06-22T05:00:00"/>
    <n v="1529643600"/>
    <x v="5"/>
    <s v="Jun"/>
    <s v="2018"/>
    <d v="2018-07-09T05:00:00"/>
    <n v="1531112400"/>
    <m/>
    <d v="2018-07-09T05:00:00"/>
    <s v="Jul"/>
    <s v="Jul"/>
    <n v="17"/>
    <x v="0"/>
    <s v="2018"/>
    <b v="1"/>
    <b v="0"/>
    <s v="theater"/>
    <x v="3"/>
    <x v="3"/>
  </r>
  <r>
    <x v="432"/>
    <s v="Harper-Bryan"/>
    <s v="Re-contextualized dedicated hardware"/>
    <x v="106"/>
    <x v="426"/>
    <x v="0"/>
    <n v="0.82714285714285718"/>
    <n v="82.714285714285722"/>
    <n v="69.989010989010993"/>
    <n v="91"/>
    <s v="US"/>
    <s v="USD"/>
    <d v="2014-05-02T05:00:00"/>
    <d v="2014-05-02T05:00:00"/>
    <n v="1399006800"/>
    <x v="11"/>
    <s v="May"/>
    <s v="2014"/>
    <d v="2014-05-22T05:00:00"/>
    <n v="1400734800"/>
    <m/>
    <d v="2014-05-22T05:00:00"/>
    <s v="May"/>
    <s v="May"/>
    <n v="20"/>
    <x v="18"/>
    <s v="2014"/>
    <b v="0"/>
    <b v="0"/>
    <s v="theater"/>
    <x v="3"/>
    <x v="3"/>
  </r>
  <r>
    <x v="433"/>
    <s v="Potter, Harper and Everett"/>
    <s v="Decentralized composite paradigm"/>
    <x v="256"/>
    <x v="427"/>
    <x v="0"/>
    <n v="0.54163920922570019"/>
    <n v="54.163920922570021"/>
    <n v="83.023989898989896"/>
    <n v="792"/>
    <s v="US"/>
    <s v="USD"/>
    <d v="2013-11-25T06:00:00"/>
    <d v="2013-11-25T06:00:00"/>
    <n v="1385359200"/>
    <x v="0"/>
    <s v="Nov"/>
    <s v="2013"/>
    <d v="2013-12-11T06:00:00"/>
    <n v="1386741600"/>
    <m/>
    <d v="2013-12-11T06:00:00"/>
    <s v="Dec"/>
    <s v="Dec"/>
    <n v="16"/>
    <x v="31"/>
    <s v="2013"/>
    <b v="0"/>
    <b v="1"/>
    <s v="film &amp; video"/>
    <x v="4"/>
    <x v="4"/>
  </r>
  <r>
    <x v="434"/>
    <s v="Floyd-Sims"/>
    <s v="Cloned transitional hierarchy"/>
    <x v="91"/>
    <x v="315"/>
    <x v="3"/>
    <n v="0.16722222222222222"/>
    <n v="16.722222222222221"/>
    <n v="90.3"/>
    <n v="10"/>
    <s v="CA"/>
    <s v="CAD"/>
    <d v="2016-12-01T06:00:00"/>
    <d v="2016-12-01T06:00:00"/>
    <n v="1480572000"/>
    <x v="7"/>
    <s v="Dec"/>
    <s v="2016"/>
    <d v="2016-12-15T06:00:00"/>
    <n v="1481781600"/>
    <m/>
    <d v="2016-12-15T06:00:00"/>
    <s v="Dec"/>
    <s v="Dec"/>
    <n v="14"/>
    <x v="44"/>
    <s v="2016"/>
    <b v="1"/>
    <b v="0"/>
    <s v="theater"/>
    <x v="3"/>
    <x v="3"/>
  </r>
  <r>
    <x v="435"/>
    <s v="Spence, Jackson and Kelly"/>
    <s v="Advanced discrete leverage"/>
    <x v="257"/>
    <x v="428"/>
    <x v="1"/>
    <n v="1.168766404199475"/>
    <n v="116.87664041994749"/>
    <n v="103.98131932282546"/>
    <n v="1713"/>
    <s v="IT"/>
    <s v="EUR"/>
    <d v="2014-12-15T06:00:00"/>
    <d v="2014-12-15T06:00:00"/>
    <n v="1418623200"/>
    <x v="7"/>
    <s v="Dec"/>
    <s v="2014"/>
    <d v="2014-12-27T06:00:00"/>
    <n v="1419660000"/>
    <m/>
    <d v="2014-12-27T06:00:00"/>
    <s v="Dec"/>
    <s v="Dec"/>
    <n v="12"/>
    <x v="10"/>
    <s v="2014"/>
    <b v="0"/>
    <b v="1"/>
    <s v="theater"/>
    <x v="3"/>
    <x v="3"/>
  </r>
  <r>
    <x v="436"/>
    <s v="King-Nguyen"/>
    <s v="Open-source incremental throughput"/>
    <x v="81"/>
    <x v="429"/>
    <x v="1"/>
    <n v="10.521538461538462"/>
    <n v="1052.1538461538462"/>
    <n v="54.931726907630519"/>
    <n v="249"/>
    <s v="US"/>
    <s v="USD"/>
    <d v="2019-04-20T05:00:00"/>
    <d v="2019-04-20T05:00:00"/>
    <n v="1555736400"/>
    <x v="9"/>
    <s v="Apr"/>
    <s v="2019"/>
    <d v="2019-04-21T05:00:00"/>
    <n v="1555822800"/>
    <m/>
    <d v="2019-04-21T05:00:00"/>
    <s v="Apr"/>
    <s v="Apr"/>
    <n v="1"/>
    <x v="5"/>
    <s v="2019"/>
    <b v="0"/>
    <b v="0"/>
    <s v="music"/>
    <x v="1"/>
    <x v="17"/>
  </r>
  <r>
    <x v="437"/>
    <s v="Hansen Group"/>
    <s v="Centralized regional interface"/>
    <x v="32"/>
    <x v="430"/>
    <x v="1"/>
    <n v="1.2307407407407407"/>
    <n v="123.07407407407408"/>
    <n v="51.921875"/>
    <n v="192"/>
    <s v="US"/>
    <s v="USD"/>
    <d v="2015-09-13T05:00:00"/>
    <d v="2015-09-13T05:00:00"/>
    <n v="1442120400"/>
    <x v="3"/>
    <s v="Sep"/>
    <s v="2015"/>
    <d v="2015-09-16T05:00:00"/>
    <n v="1442379600"/>
    <m/>
    <d v="2015-09-16T05:00:00"/>
    <s v="Sep"/>
    <s v="Sep"/>
    <n v="3"/>
    <x v="39"/>
    <s v="2015"/>
    <b v="0"/>
    <b v="1"/>
    <s v="film &amp; video"/>
    <x v="4"/>
    <x v="10"/>
  </r>
  <r>
    <x v="438"/>
    <s v="Mathis, Hall and Hansen"/>
    <s v="Streamlined web-enabled knowledgebase"/>
    <x v="111"/>
    <x v="431"/>
    <x v="1"/>
    <n v="1.7863855421686747"/>
    <n v="178.63855421686748"/>
    <n v="60.02834008097166"/>
    <n v="247"/>
    <s v="US"/>
    <s v="USD"/>
    <d v="2013-03-04T06:00:00"/>
    <d v="2013-03-04T06:00:00"/>
    <n v="1362376800"/>
    <x v="6"/>
    <s v="Mar"/>
    <s v="2013"/>
    <d v="2013-04-03T05:00:00"/>
    <n v="1364965200"/>
    <m/>
    <d v="2013-04-03T05:00:00"/>
    <s v="Apr"/>
    <s v="Apr"/>
    <n v="29.958333333335759"/>
    <x v="94"/>
    <s v="2013"/>
    <b v="0"/>
    <b v="0"/>
    <s v="theater"/>
    <x v="3"/>
    <x v="3"/>
  </r>
  <r>
    <x v="439"/>
    <s v="Cummings Inc"/>
    <s v="Digitized transitional monitoring"/>
    <x v="258"/>
    <x v="432"/>
    <x v="1"/>
    <n v="3.5528169014084505"/>
    <n v="355.28169014084506"/>
    <n v="44.003488879197555"/>
    <n v="2293"/>
    <s v="US"/>
    <s v="USD"/>
    <d v="2016-11-06T05:00:00"/>
    <d v="2016-11-06T05:00:00"/>
    <n v="1478408400"/>
    <x v="0"/>
    <s v="Nov"/>
    <s v="2016"/>
    <d v="2016-11-13T06:00:00"/>
    <n v="1479016800"/>
    <m/>
    <d v="2016-11-13T06:00:00"/>
    <s v="Nov"/>
    <s v="Nov"/>
    <n v="7.0416666666715173"/>
    <x v="95"/>
    <s v="2016"/>
    <b v="0"/>
    <b v="0"/>
    <s v="film &amp; video"/>
    <x v="4"/>
    <x v="22"/>
  </r>
  <r>
    <x v="440"/>
    <s v="Miller-Poole"/>
    <s v="Networked optimal adapter"/>
    <x v="259"/>
    <x v="433"/>
    <x v="1"/>
    <n v="1.6190634146341463"/>
    <n v="161.90634146341463"/>
    <n v="53.003513254551258"/>
    <n v="3131"/>
    <s v="US"/>
    <s v="USD"/>
    <d v="2017-06-30T05:00:00"/>
    <d v="2017-06-30T05:00:00"/>
    <n v="1498798800"/>
    <x v="5"/>
    <s v="Jun"/>
    <s v="2017"/>
    <d v="2017-07-10T05:00:00"/>
    <n v="1499662800"/>
    <m/>
    <d v="2017-07-10T05:00:00"/>
    <s v="Jul"/>
    <s v="Jul"/>
    <n v="10"/>
    <x v="46"/>
    <s v="2017"/>
    <b v="0"/>
    <b v="0"/>
    <s v="film &amp; video"/>
    <x v="4"/>
    <x v="19"/>
  </r>
  <r>
    <x v="441"/>
    <s v="Rodriguez-West"/>
    <s v="Automated optimal function"/>
    <x v="260"/>
    <x v="434"/>
    <x v="0"/>
    <n v="0.24914285714285714"/>
    <n v="24.914285714285715"/>
    <n v="54.5"/>
    <n v="32"/>
    <s v="US"/>
    <s v="USD"/>
    <d v="2012-04-26T05:00:00"/>
    <d v="2012-04-26T05:00:00"/>
    <n v="1335416400"/>
    <x v="9"/>
    <s v="Apr"/>
    <s v="2012"/>
    <d v="2012-05-24T05:00:00"/>
    <n v="1337835600"/>
    <m/>
    <d v="2012-05-24T05:00:00"/>
    <s v="May"/>
    <s v="May"/>
    <n v="28"/>
    <x v="22"/>
    <s v="2012"/>
    <b v="0"/>
    <b v="0"/>
    <s v="technology"/>
    <x v="2"/>
    <x v="8"/>
  </r>
  <r>
    <x v="442"/>
    <s v="Calderon, Bradford and Dean"/>
    <s v="Devolved system-worthy framework"/>
    <x v="91"/>
    <x v="435"/>
    <x v="1"/>
    <n v="1.9872222222222222"/>
    <n v="198.72222222222223"/>
    <n v="75.04195804195804"/>
    <n v="143"/>
    <s v="IT"/>
    <s v="EUR"/>
    <d v="2017-09-02T05:00:00"/>
    <d v="2017-09-02T05:00:00"/>
    <n v="1504328400"/>
    <x v="3"/>
    <s v="Sep"/>
    <s v="2017"/>
    <d v="2017-09-18T05:00:00"/>
    <n v="1505710800"/>
    <m/>
    <d v="2017-09-18T05:00:00"/>
    <s v="Sep"/>
    <s v="Sep"/>
    <n v="16"/>
    <x v="31"/>
    <s v="2017"/>
    <b v="0"/>
    <b v="0"/>
    <s v="theater"/>
    <x v="3"/>
    <x v="3"/>
  </r>
  <r>
    <x v="443"/>
    <s v="Clark-Bowman"/>
    <s v="Stand-alone user-facing service-desk"/>
    <x v="29"/>
    <x v="436"/>
    <x v="3"/>
    <n v="0.34752688172043011"/>
    <n v="34.752688172043008"/>
    <n v="35.911111111111111"/>
    <n v="90"/>
    <s v="US"/>
    <s v="USD"/>
    <d v="2010-09-30T05:00:00"/>
    <d v="2010-09-30T05:00:00"/>
    <n v="1285822800"/>
    <x v="3"/>
    <s v="Sep"/>
    <s v="2010"/>
    <d v="2010-10-19T05:00:00"/>
    <n v="1287464400"/>
    <m/>
    <d v="2010-10-19T05:00:00"/>
    <s v="Oct"/>
    <s v="Oct"/>
    <n v="19"/>
    <x v="28"/>
    <s v="2010"/>
    <b v="0"/>
    <b v="0"/>
    <s v="theater"/>
    <x v="3"/>
    <x v="3"/>
  </r>
  <r>
    <x v="444"/>
    <s v="Hensley Ltd"/>
    <s v="Versatile global attitude"/>
    <x v="8"/>
    <x v="437"/>
    <x v="1"/>
    <n v="1.7641935483870967"/>
    <n v="176.41935483870967"/>
    <n v="36.952702702702702"/>
    <n v="296"/>
    <s v="US"/>
    <s v="USD"/>
    <d v="2011-07-24T05:00:00"/>
    <d v="2011-07-24T05:00:00"/>
    <n v="1311483600"/>
    <x v="8"/>
    <s v="Jul"/>
    <s v="2011"/>
    <d v="2011-07-26T05:00:00"/>
    <n v="1311656400"/>
    <m/>
    <d v="2011-07-26T05:00:00"/>
    <s v="Jul"/>
    <s v="Jul"/>
    <n v="2"/>
    <x v="1"/>
    <s v="2011"/>
    <b v="0"/>
    <b v="1"/>
    <s v="music"/>
    <x v="1"/>
    <x v="7"/>
  </r>
  <r>
    <x v="445"/>
    <s v="Anderson-Pearson"/>
    <s v="Intuitive demand-driven Local Area Network"/>
    <x v="118"/>
    <x v="438"/>
    <x v="1"/>
    <n v="5.1138095238095236"/>
    <n v="511.38095238095235"/>
    <n v="63.170588235294119"/>
    <n v="170"/>
    <s v="US"/>
    <s v="USD"/>
    <d v="2010-12-03T06:00:00"/>
    <d v="2010-12-03T06:00:00"/>
    <n v="1291356000"/>
    <x v="7"/>
    <s v="Dec"/>
    <s v="2010"/>
    <d v="2010-12-24T06:00:00"/>
    <n v="1293170400"/>
    <m/>
    <d v="2010-12-24T06:00:00"/>
    <s v="Dec"/>
    <s v="Dec"/>
    <n v="21"/>
    <x v="74"/>
    <s v="2010"/>
    <b v="0"/>
    <b v="1"/>
    <s v="theater"/>
    <x v="3"/>
    <x v="3"/>
  </r>
  <r>
    <x v="446"/>
    <s v="Martin, Martin and Solis"/>
    <s v="Assimilated uniform methodology"/>
    <x v="85"/>
    <x v="439"/>
    <x v="0"/>
    <n v="0.82044117647058823"/>
    <n v="82.044117647058826"/>
    <n v="29.99462365591398"/>
    <n v="186"/>
    <s v="US"/>
    <s v="USD"/>
    <d v="2012-12-18T06:00:00"/>
    <d v="2012-12-18T06:00:00"/>
    <n v="1355810400"/>
    <x v="7"/>
    <s v="Dec"/>
    <s v="2012"/>
    <d v="2012-12-20T06:00:00"/>
    <n v="1355983200"/>
    <m/>
    <d v="2012-12-20T06:00:00"/>
    <s v="Dec"/>
    <s v="Dec"/>
    <n v="2"/>
    <x v="1"/>
    <s v="2012"/>
    <b v="0"/>
    <b v="0"/>
    <s v="technology"/>
    <x v="2"/>
    <x v="8"/>
  </r>
  <r>
    <x v="447"/>
    <s v="Harrington-Harper"/>
    <s v="Self-enabling next generation algorithm"/>
    <x v="261"/>
    <x v="440"/>
    <x v="3"/>
    <n v="0.24326030927835052"/>
    <n v="24.326030927835053"/>
    <n v="86"/>
    <n v="439"/>
    <s v="GB"/>
    <s v="GBP"/>
    <d v="2017-12-19T06:00:00"/>
    <d v="2017-12-19T06:00:00"/>
    <n v="1513663200"/>
    <x v="7"/>
    <s v="Dec"/>
    <s v="2017"/>
    <d v="2018-01-04T06:00:00"/>
    <n v="1515045600"/>
    <m/>
    <d v="2018-01-04T06:00:00"/>
    <s v="Jan"/>
    <s v="Jan"/>
    <n v="16"/>
    <x v="31"/>
    <s v="2018"/>
    <b v="0"/>
    <b v="0"/>
    <s v="film &amp; video"/>
    <x v="4"/>
    <x v="19"/>
  </r>
  <r>
    <x v="448"/>
    <s v="Price and Sons"/>
    <s v="Object-based demand-driven strategy"/>
    <x v="262"/>
    <x v="441"/>
    <x v="0"/>
    <n v="0.50482758620689661"/>
    <n v="50.482758620689658"/>
    <n v="75.014876033057845"/>
    <n v="605"/>
    <s v="US"/>
    <s v="USD"/>
    <d v="2013-04-14T05:00:00"/>
    <d v="2013-04-14T05:00:00"/>
    <n v="1365915600"/>
    <x v="9"/>
    <s v="Apr"/>
    <s v="2013"/>
    <d v="2013-04-16T05:00:00"/>
    <n v="1366088400"/>
    <m/>
    <d v="2013-04-16T05:00:00"/>
    <s v="Apr"/>
    <s v="Apr"/>
    <n v="2"/>
    <x v="1"/>
    <s v="2013"/>
    <b v="0"/>
    <b v="1"/>
    <s v="games"/>
    <x v="6"/>
    <x v="11"/>
  </r>
  <r>
    <x v="449"/>
    <s v="Cuevas-Morales"/>
    <s v="Public-key coherent ability"/>
    <x v="79"/>
    <x v="442"/>
    <x v="1"/>
    <n v="9.67"/>
    <n v="967"/>
    <n v="101.19767441860465"/>
    <n v="86"/>
    <s v="DK"/>
    <s v="DKK"/>
    <d v="2019-03-06T06:00:00"/>
    <d v="2019-03-06T06:00:00"/>
    <n v="1551852000"/>
    <x v="6"/>
    <s v="Mar"/>
    <s v="2019"/>
    <d v="2019-03-23T05:00:00"/>
    <n v="1553317200"/>
    <m/>
    <d v="2019-03-23T05:00:00"/>
    <s v="Mar"/>
    <s v="Mar"/>
    <n v="16.958333333328483"/>
    <x v="82"/>
    <s v="2019"/>
    <b v="0"/>
    <b v="0"/>
    <s v="games"/>
    <x v="6"/>
    <x v="11"/>
  </r>
  <r>
    <x v="450"/>
    <s v="Delgado-Hatfield"/>
    <s v="Up-sized composite success"/>
    <x v="0"/>
    <x v="443"/>
    <x v="0"/>
    <n v="0.04"/>
    <n v="4"/>
    <n v="4"/>
    <n v="1"/>
    <s v="CA"/>
    <s v="CAD"/>
    <d v="2018-10-21T05:00:00"/>
    <d v="2018-10-21T05:00:00"/>
    <n v="1540098000"/>
    <x v="4"/>
    <s v="Oct"/>
    <s v="2018"/>
    <d v="2018-11-13T06:00:00"/>
    <n v="1542088800"/>
    <m/>
    <d v="2018-11-13T06:00:00"/>
    <s v="Nov"/>
    <s v="Nov"/>
    <n v="23.041666666671517"/>
    <x v="96"/>
    <s v="2018"/>
    <b v="0"/>
    <b v="0"/>
    <s v="film &amp; video"/>
    <x v="4"/>
    <x v="10"/>
  </r>
  <r>
    <x v="451"/>
    <s v="Padilla-Porter"/>
    <s v="Innovative exuding matrix"/>
    <x v="263"/>
    <x v="444"/>
    <x v="1"/>
    <n v="1.2284501347708894"/>
    <n v="122.84501347708894"/>
    <n v="29.001272669424118"/>
    <n v="6286"/>
    <s v="US"/>
    <s v="USD"/>
    <d v="2017-07-19T05:00:00"/>
    <d v="2017-07-19T05:00:00"/>
    <n v="1500440400"/>
    <x v="8"/>
    <s v="Jul"/>
    <s v="2017"/>
    <d v="2017-08-19T05:00:00"/>
    <n v="1503118800"/>
    <m/>
    <d v="2017-08-19T05:00:00"/>
    <s v="Aug"/>
    <s v="Aug"/>
    <n v="31"/>
    <x v="75"/>
    <s v="2017"/>
    <b v="0"/>
    <b v="0"/>
    <s v="music"/>
    <x v="1"/>
    <x v="1"/>
  </r>
  <r>
    <x v="452"/>
    <s v="Morris Group"/>
    <s v="Realigned impactful artificial intelligence"/>
    <x v="73"/>
    <x v="445"/>
    <x v="0"/>
    <n v="0.63437500000000002"/>
    <n v="63.4375"/>
    <n v="98.225806451612897"/>
    <n v="31"/>
    <s v="US"/>
    <s v="USD"/>
    <d v="2010-07-06T05:00:00"/>
    <d v="2010-07-06T05:00:00"/>
    <n v="1278392400"/>
    <x v="8"/>
    <s v="Jul"/>
    <s v="2010"/>
    <d v="2010-07-07T05:00:00"/>
    <n v="1278478800"/>
    <m/>
    <d v="2010-07-07T05:00:00"/>
    <s v="Jul"/>
    <s v="Jul"/>
    <n v="1"/>
    <x v="5"/>
    <s v="2010"/>
    <b v="0"/>
    <b v="0"/>
    <s v="film &amp; video"/>
    <x v="4"/>
    <x v="6"/>
  </r>
  <r>
    <x v="453"/>
    <s v="Saunders Ltd"/>
    <s v="Multi-layered multi-tasking secured line"/>
    <x v="264"/>
    <x v="446"/>
    <x v="0"/>
    <n v="0.56331688596491225"/>
    <n v="56.331688596491226"/>
    <n v="87.001693480101608"/>
    <n v="1181"/>
    <s v="US"/>
    <s v="USD"/>
    <d v="2016-12-01T06:00:00"/>
    <d v="2016-12-01T06:00:00"/>
    <n v="1480572000"/>
    <x v="7"/>
    <s v="Dec"/>
    <s v="2016"/>
    <d v="2017-01-11T06:00:00"/>
    <n v="1484114400"/>
    <m/>
    <d v="2017-01-11T06:00:00"/>
    <s v="Jan"/>
    <s v="Jan"/>
    <n v="41"/>
    <x v="58"/>
    <s v="2017"/>
    <b v="0"/>
    <b v="0"/>
    <s v="film &amp; video"/>
    <x v="4"/>
    <x v="22"/>
  </r>
  <r>
    <x v="454"/>
    <s v="Woods Inc"/>
    <s v="Upgradable upward-trending portal"/>
    <x v="220"/>
    <x v="447"/>
    <x v="0"/>
    <n v="0.44074999999999998"/>
    <n v="44.074999999999996"/>
    <n v="45.205128205128204"/>
    <n v="39"/>
    <s v="US"/>
    <s v="USD"/>
    <d v="2013-10-21T05:00:00"/>
    <d v="2013-10-21T05:00:00"/>
    <n v="1382331600"/>
    <x v="4"/>
    <s v="Oct"/>
    <s v="2013"/>
    <d v="2013-11-26T06:00:00"/>
    <n v="1385445600"/>
    <m/>
    <d v="2013-11-26T06:00:00"/>
    <s v="Nov"/>
    <s v="Nov"/>
    <n v="36.041666666664241"/>
    <x v="97"/>
    <s v="2013"/>
    <b v="0"/>
    <b v="1"/>
    <s v="film &amp; video"/>
    <x v="4"/>
    <x v="6"/>
  </r>
  <r>
    <x v="455"/>
    <s v="Villanueva, Wright and Richardson"/>
    <s v="Profit-focused global product"/>
    <x v="265"/>
    <x v="448"/>
    <x v="1"/>
    <n v="1.1837253218884121"/>
    <n v="118.37253218884121"/>
    <n v="37.001341561577675"/>
    <n v="3727"/>
    <s v="US"/>
    <s v="USD"/>
    <d v="2011-09-23T05:00:00"/>
    <d v="2011-09-23T05:00:00"/>
    <n v="1316754000"/>
    <x v="3"/>
    <s v="Sep"/>
    <s v="2011"/>
    <d v="2011-10-16T05:00:00"/>
    <n v="1318741200"/>
    <m/>
    <d v="2011-10-16T05:00:00"/>
    <s v="Oct"/>
    <s v="Oct"/>
    <n v="23"/>
    <x v="20"/>
    <s v="2011"/>
    <b v="0"/>
    <b v="0"/>
    <s v="theater"/>
    <x v="3"/>
    <x v="3"/>
  </r>
  <r>
    <x v="456"/>
    <s v="Wilson, Brooks and Clark"/>
    <s v="Operative well-modulated data-warehouse"/>
    <x v="266"/>
    <x v="449"/>
    <x v="1"/>
    <n v="1.041243169398907"/>
    <n v="104.1243169398907"/>
    <n v="94.976947040498445"/>
    <n v="1605"/>
    <s v="US"/>
    <s v="USD"/>
    <d v="2018-02-10T06:00:00"/>
    <d v="2018-02-10T06:00:00"/>
    <n v="1518242400"/>
    <x v="10"/>
    <s v="Feb"/>
    <s v="2018"/>
    <d v="2018-02-10T06:00:00"/>
    <n v="1518242400"/>
    <m/>
    <d v="2018-02-10T06:00:00"/>
    <s v="Feb"/>
    <s v="Feb"/>
    <n v="0"/>
    <x v="14"/>
    <s v="2018"/>
    <b v="0"/>
    <b v="1"/>
    <s v="music"/>
    <x v="1"/>
    <x v="7"/>
  </r>
  <r>
    <x v="457"/>
    <s v="Sheppard, Smith and Spence"/>
    <s v="Cloned asymmetric functionalities"/>
    <x v="92"/>
    <x v="450"/>
    <x v="0"/>
    <n v="0.26640000000000003"/>
    <n v="26.640000000000004"/>
    <n v="28.956521739130434"/>
    <n v="46"/>
    <s v="US"/>
    <s v="USD"/>
    <d v="2016-10-14T05:00:00"/>
    <d v="2016-10-14T05:00:00"/>
    <n v="1476421200"/>
    <x v="4"/>
    <s v="Oct"/>
    <s v="2016"/>
    <d v="2016-10-16T05:00:00"/>
    <n v="1476594000"/>
    <m/>
    <d v="2016-10-16T05:00:00"/>
    <s v="Oct"/>
    <s v="Oct"/>
    <n v="2"/>
    <x v="1"/>
    <s v="2016"/>
    <b v="0"/>
    <b v="0"/>
    <s v="theater"/>
    <x v="3"/>
    <x v="3"/>
  </r>
  <r>
    <x v="458"/>
    <s v="Wise, Thompson and Allen"/>
    <s v="Pre-emptive neutral portal"/>
    <x v="267"/>
    <x v="451"/>
    <x v="1"/>
    <n v="3.5120118343195266"/>
    <n v="351.20118343195264"/>
    <n v="55.993396226415094"/>
    <n v="2120"/>
    <s v="US"/>
    <s v="USD"/>
    <d v="2010-03-28T05:00:00"/>
    <d v="2010-03-28T05:00:00"/>
    <n v="1269752400"/>
    <x v="6"/>
    <s v="Mar"/>
    <s v="2010"/>
    <d v="2010-05-11T05:00:00"/>
    <n v="1273554000"/>
    <m/>
    <d v="2010-05-11T05:00:00"/>
    <s v="May"/>
    <s v="May"/>
    <n v="44"/>
    <x v="71"/>
    <s v="2010"/>
    <b v="0"/>
    <b v="0"/>
    <s v="theater"/>
    <x v="3"/>
    <x v="3"/>
  </r>
  <r>
    <x v="459"/>
    <s v="Lane, Ryan and Chapman"/>
    <s v="Switchable demand-driven help-desk"/>
    <x v="9"/>
    <x v="452"/>
    <x v="0"/>
    <n v="0.90063492063492068"/>
    <n v="90.063492063492063"/>
    <n v="54.038095238095238"/>
    <n v="105"/>
    <s v="US"/>
    <s v="USD"/>
    <d v="2014-12-28T06:00:00"/>
    <d v="2014-12-28T06:00:00"/>
    <n v="1419746400"/>
    <x v="7"/>
    <s v="Dec"/>
    <s v="2014"/>
    <d v="2015-01-22T06:00:00"/>
    <n v="1421906400"/>
    <m/>
    <d v="2015-01-22T06:00:00"/>
    <s v="Jan"/>
    <s v="Jan"/>
    <n v="25"/>
    <x v="45"/>
    <s v="2015"/>
    <b v="0"/>
    <b v="0"/>
    <s v="film &amp; video"/>
    <x v="4"/>
    <x v="4"/>
  </r>
  <r>
    <x v="460"/>
    <s v="Rich, Alvarez and King"/>
    <s v="Business-focused static ability"/>
    <x v="166"/>
    <x v="453"/>
    <x v="1"/>
    <n v="1.7162500000000001"/>
    <n v="171.625"/>
    <n v="82.38"/>
    <n v="50"/>
    <s v="US"/>
    <s v="USD"/>
    <d v="2010-08-09T05:00:00"/>
    <d v="2010-08-09T05:00:00"/>
    <n v="1281330000"/>
    <x v="1"/>
    <s v="Aug"/>
    <s v="2010"/>
    <d v="2010-08-12T05:00:00"/>
    <n v="1281589200"/>
    <m/>
    <d v="2010-08-12T05:00:00"/>
    <s v="Aug"/>
    <s v="Aug"/>
    <n v="3"/>
    <x v="39"/>
    <s v="2010"/>
    <b v="0"/>
    <b v="0"/>
    <s v="theater"/>
    <x v="3"/>
    <x v="3"/>
  </r>
  <r>
    <x v="461"/>
    <s v="Terry-Salinas"/>
    <s v="Networked secondary structure"/>
    <x v="268"/>
    <x v="454"/>
    <x v="1"/>
    <n v="1.4104655870445344"/>
    <n v="141.04655870445345"/>
    <n v="66.997115384615384"/>
    <n v="2080"/>
    <s v="US"/>
    <s v="USD"/>
    <d v="2014-04-28T05:00:00"/>
    <d v="2014-04-28T05:00:00"/>
    <n v="1398661200"/>
    <x v="9"/>
    <s v="Apr"/>
    <s v="2014"/>
    <d v="2014-05-18T05:00:00"/>
    <n v="1400389200"/>
    <m/>
    <d v="2014-05-18T05:00:00"/>
    <s v="May"/>
    <s v="May"/>
    <n v="20"/>
    <x v="18"/>
    <s v="2014"/>
    <b v="0"/>
    <b v="0"/>
    <s v="film &amp; video"/>
    <x v="4"/>
    <x v="6"/>
  </r>
  <r>
    <x v="462"/>
    <s v="Wang-Rodriguez"/>
    <s v="Total multimedia website"/>
    <x v="269"/>
    <x v="455"/>
    <x v="0"/>
    <n v="0.30579449152542371"/>
    <n v="30.57944915254237"/>
    <n v="107.91401869158878"/>
    <n v="535"/>
    <s v="US"/>
    <s v="USD"/>
    <d v="2013-01-30T06:00:00"/>
    <d v="2013-01-30T06:00:00"/>
    <n v="1359525600"/>
    <x v="2"/>
    <s v="Jan"/>
    <s v="2013"/>
    <d v="2013-03-09T06:00:00"/>
    <n v="1362808800"/>
    <m/>
    <d v="2013-03-09T06:00:00"/>
    <s v="Mar"/>
    <s v="Mar"/>
    <n v="38"/>
    <x v="77"/>
    <s v="2013"/>
    <b v="0"/>
    <b v="0"/>
    <s v="games"/>
    <x v="6"/>
    <x v="20"/>
  </r>
  <r>
    <x v="463"/>
    <s v="Mckee-Hill"/>
    <s v="Cross-platform upward-trending parallelism"/>
    <x v="270"/>
    <x v="456"/>
    <x v="1"/>
    <n v="1.0816455696202532"/>
    <n v="108.16455696202532"/>
    <n v="69.009501187648453"/>
    <n v="2105"/>
    <s v="US"/>
    <s v="USD"/>
    <d v="2013-12-31T06:00:00"/>
    <d v="2013-12-31T06:00:00"/>
    <n v="1388469600"/>
    <x v="7"/>
    <s v="Dec"/>
    <s v="2013"/>
    <d v="2014-01-04T06:00:00"/>
    <n v="1388815200"/>
    <m/>
    <d v="2014-01-04T06:00:00"/>
    <s v="Jan"/>
    <s v="Jan"/>
    <n v="4"/>
    <x v="3"/>
    <s v="2014"/>
    <b v="0"/>
    <b v="0"/>
    <s v="film &amp; video"/>
    <x v="4"/>
    <x v="10"/>
  </r>
  <r>
    <x v="464"/>
    <s v="Gomez LLC"/>
    <s v="Pre-emptive mission-critical hardware"/>
    <x v="271"/>
    <x v="457"/>
    <x v="1"/>
    <n v="1.3345505617977529"/>
    <n v="133.45505617977528"/>
    <n v="39.006568144499177"/>
    <n v="2436"/>
    <s v="US"/>
    <s v="USD"/>
    <d v="2018-02-11T06:00:00"/>
    <d v="2018-02-11T06:00:00"/>
    <n v="1518328800"/>
    <x v="10"/>
    <s v="Feb"/>
    <s v="2018"/>
    <d v="2018-02-25T06:00:00"/>
    <n v="1519538400"/>
    <m/>
    <d v="2018-02-25T06:00:00"/>
    <s v="Feb"/>
    <s v="Feb"/>
    <n v="14"/>
    <x v="44"/>
    <s v="2018"/>
    <b v="0"/>
    <b v="0"/>
    <s v="theater"/>
    <x v="3"/>
    <x v="3"/>
  </r>
  <r>
    <x v="465"/>
    <s v="Gonzalez-Robbins"/>
    <s v="Up-sized responsive protocol"/>
    <x v="53"/>
    <x v="458"/>
    <x v="1"/>
    <n v="1.8785106382978722"/>
    <n v="187.85106382978722"/>
    <n v="110.3625"/>
    <n v="80"/>
    <s v="US"/>
    <s v="USD"/>
    <d v="2018-01-27T06:00:00"/>
    <d v="2018-01-27T06:00:00"/>
    <n v="1517032800"/>
    <x v="2"/>
    <s v="Jan"/>
    <s v="2018"/>
    <d v="2018-02-05T06:00:00"/>
    <n v="1517810400"/>
    <m/>
    <d v="2018-02-05T06:00:00"/>
    <s v="Feb"/>
    <s v="Feb"/>
    <n v="9"/>
    <x v="30"/>
    <s v="2018"/>
    <b v="0"/>
    <b v="0"/>
    <s v="publishing"/>
    <x v="5"/>
    <x v="18"/>
  </r>
  <r>
    <x v="466"/>
    <s v="Obrien and Sons"/>
    <s v="Pre-emptive transitional frame"/>
    <x v="272"/>
    <x v="459"/>
    <x v="1"/>
    <n v="3.32"/>
    <n v="332"/>
    <n v="94.857142857142861"/>
    <n v="42"/>
    <s v="US"/>
    <s v="USD"/>
    <d v="2013-05-15T05:00:00"/>
    <d v="2013-05-15T05:00:00"/>
    <n v="1368594000"/>
    <x v="11"/>
    <s v="May"/>
    <s v="2013"/>
    <d v="2013-06-07T05:00:00"/>
    <n v="1370581200"/>
    <m/>
    <d v="2013-06-07T05:00:00"/>
    <s v="Jun"/>
    <s v="Jun"/>
    <n v="23"/>
    <x v="20"/>
    <s v="2013"/>
    <b v="0"/>
    <b v="1"/>
    <s v="technology"/>
    <x v="2"/>
    <x v="8"/>
  </r>
  <r>
    <x v="467"/>
    <s v="Shaw Ltd"/>
    <s v="Profit-focused content-based application"/>
    <x v="1"/>
    <x v="460"/>
    <x v="1"/>
    <n v="5.7521428571428572"/>
    <n v="575.21428571428578"/>
    <n v="57.935251798561154"/>
    <n v="139"/>
    <s v="CA"/>
    <s v="CAD"/>
    <d v="2015-11-23T06:00:00"/>
    <d v="2015-11-23T06:00:00"/>
    <n v="1448258400"/>
    <x v="0"/>
    <s v="Nov"/>
    <s v="2015"/>
    <d v="2015-11-30T06:00:00"/>
    <n v="1448863200"/>
    <m/>
    <d v="2015-11-30T06:00:00"/>
    <s v="Nov"/>
    <s v="Nov"/>
    <n v="7"/>
    <x v="37"/>
    <s v="2015"/>
    <b v="0"/>
    <b v="1"/>
    <s v="technology"/>
    <x v="2"/>
    <x v="2"/>
  </r>
  <r>
    <x v="468"/>
    <s v="Hughes Inc"/>
    <s v="Streamlined neutral analyzer"/>
    <x v="220"/>
    <x v="461"/>
    <x v="0"/>
    <n v="0.40500000000000003"/>
    <n v="40.5"/>
    <n v="101.25"/>
    <n v="16"/>
    <s v="US"/>
    <s v="USD"/>
    <d v="2019-04-14T05:00:00"/>
    <d v="2019-04-14T05:00:00"/>
    <n v="1555218000"/>
    <x v="9"/>
    <s v="Apr"/>
    <s v="2019"/>
    <d v="2019-04-30T05:00:00"/>
    <n v="1556600400"/>
    <m/>
    <d v="2019-04-30T05:00:00"/>
    <s v="Apr"/>
    <s v="Apr"/>
    <n v="16"/>
    <x v="31"/>
    <s v="2019"/>
    <b v="0"/>
    <b v="0"/>
    <s v="theater"/>
    <x v="3"/>
    <x v="3"/>
  </r>
  <r>
    <x v="469"/>
    <s v="Olsen-Ryan"/>
    <s v="Assimilated neutral utilization"/>
    <x v="36"/>
    <x v="462"/>
    <x v="1"/>
    <n v="1.8442857142857143"/>
    <n v="184.42857142857144"/>
    <n v="64.95597484276729"/>
    <n v="159"/>
    <s v="US"/>
    <s v="USD"/>
    <d v="2015-05-18T05:00:00"/>
    <d v="2015-05-18T05:00:00"/>
    <n v="1431925200"/>
    <x v="11"/>
    <s v="May"/>
    <s v="2015"/>
    <d v="2015-05-20T05:00:00"/>
    <n v="1432098000"/>
    <m/>
    <d v="2015-05-20T05:00:00"/>
    <s v="May"/>
    <s v="May"/>
    <n v="2"/>
    <x v="1"/>
    <s v="2015"/>
    <b v="0"/>
    <b v="0"/>
    <s v="film &amp; video"/>
    <x v="4"/>
    <x v="6"/>
  </r>
  <r>
    <x v="470"/>
    <s v="Grimes, Holland and Sloan"/>
    <s v="Extended dedicated archive"/>
    <x v="136"/>
    <x v="463"/>
    <x v="1"/>
    <n v="2.8580555555555556"/>
    <n v="285.80555555555554"/>
    <n v="27.00524934383202"/>
    <n v="381"/>
    <s v="US"/>
    <s v="USD"/>
    <d v="2016-12-12T06:00:00"/>
    <d v="2016-12-12T06:00:00"/>
    <n v="1481522400"/>
    <x v="7"/>
    <s v="Dec"/>
    <s v="2016"/>
    <d v="2016-12-19T06:00:00"/>
    <n v="1482127200"/>
    <m/>
    <d v="2016-12-19T06:00:00"/>
    <s v="Dec"/>
    <s v="Dec"/>
    <n v="7"/>
    <x v="37"/>
    <s v="2016"/>
    <b v="0"/>
    <b v="0"/>
    <s v="technology"/>
    <x v="2"/>
    <x v="8"/>
  </r>
  <r>
    <x v="471"/>
    <s v="Perry and Sons"/>
    <s v="Configurable static help-desk"/>
    <x v="33"/>
    <x v="464"/>
    <x v="1"/>
    <n v="3.19"/>
    <n v="319"/>
    <n v="50.97422680412371"/>
    <n v="194"/>
    <s v="GB"/>
    <s v="GBP"/>
    <d v="2012-05-02T05:00:00"/>
    <d v="2012-05-02T05:00:00"/>
    <n v="1335934800"/>
    <x v="11"/>
    <s v="May"/>
    <s v="2012"/>
    <d v="2012-05-02T05:00:00"/>
    <n v="1335934800"/>
    <m/>
    <d v="2012-05-02T05:00:00"/>
    <s v="May"/>
    <s v="May"/>
    <n v="0"/>
    <x v="14"/>
    <s v="2012"/>
    <b v="0"/>
    <b v="1"/>
    <s v="food"/>
    <x v="0"/>
    <x v="0"/>
  </r>
  <r>
    <x v="472"/>
    <s v="Turner, Young and Collins"/>
    <s v="Self-enabling clear-thinking framework"/>
    <x v="273"/>
    <x v="465"/>
    <x v="0"/>
    <n v="0.39234070221066319"/>
    <n v="39.234070221066318"/>
    <n v="104.94260869565217"/>
    <n v="575"/>
    <s v="US"/>
    <s v="USD"/>
    <d v="2019-03-11T05:00:00"/>
    <d v="2019-03-11T05:00:00"/>
    <n v="1552280400"/>
    <x v="6"/>
    <s v="Mar"/>
    <s v="2019"/>
    <d v="2019-05-04T05:00:00"/>
    <n v="1556946000"/>
    <m/>
    <d v="2019-05-04T05:00:00"/>
    <s v="May"/>
    <s v="May"/>
    <n v="54"/>
    <x v="49"/>
    <s v="2019"/>
    <b v="0"/>
    <b v="0"/>
    <s v="music"/>
    <x v="1"/>
    <x v="1"/>
  </r>
  <r>
    <x v="473"/>
    <s v="Richardson Inc"/>
    <s v="Assimilated fault-tolerant capacity"/>
    <x v="92"/>
    <x v="466"/>
    <x v="1"/>
    <n v="1.7814000000000001"/>
    <n v="178.14000000000001"/>
    <n v="84.028301886792448"/>
    <n v="106"/>
    <s v="US"/>
    <s v="USD"/>
    <d v="2018-06-26T05:00:00"/>
    <d v="2018-06-26T05:00:00"/>
    <n v="1529989200"/>
    <x v="5"/>
    <s v="Jun"/>
    <s v="2018"/>
    <d v="2018-06-27T05:00:00"/>
    <n v="1530075600"/>
    <m/>
    <d v="2018-06-27T05:00:00"/>
    <s v="Jun"/>
    <s v="Jun"/>
    <n v="1"/>
    <x v="5"/>
    <s v="2018"/>
    <b v="0"/>
    <b v="0"/>
    <s v="music"/>
    <x v="1"/>
    <x v="5"/>
  </r>
  <r>
    <x v="474"/>
    <s v="Santos-Young"/>
    <s v="Enhanced neutral ability"/>
    <x v="220"/>
    <x v="75"/>
    <x v="1"/>
    <n v="3.6515"/>
    <n v="365.15"/>
    <n v="102.85915492957747"/>
    <n v="142"/>
    <s v="US"/>
    <s v="USD"/>
    <d v="2014-12-16T06:00:00"/>
    <d v="2014-12-16T06:00:00"/>
    <n v="1418709600"/>
    <x v="7"/>
    <s v="Dec"/>
    <s v="2014"/>
    <d v="2014-12-17T06:00:00"/>
    <n v="1418796000"/>
    <m/>
    <d v="2014-12-17T06:00:00"/>
    <s v="Dec"/>
    <s v="Dec"/>
    <n v="1"/>
    <x v="5"/>
    <s v="2014"/>
    <b v="0"/>
    <b v="0"/>
    <s v="film &amp; video"/>
    <x v="4"/>
    <x v="19"/>
  </r>
  <r>
    <x v="475"/>
    <s v="Nichols Ltd"/>
    <s v="Function-based attitude-oriented groupware"/>
    <x v="71"/>
    <x v="467"/>
    <x v="1"/>
    <n v="1.1394594594594594"/>
    <n v="113.94594594594594"/>
    <n v="39.962085308056871"/>
    <n v="211"/>
    <s v="US"/>
    <s v="USD"/>
    <d v="2013-06-25T05:00:00"/>
    <d v="2013-06-25T05:00:00"/>
    <n v="1372136400"/>
    <x v="5"/>
    <s v="Jun"/>
    <s v="2013"/>
    <d v="2013-06-29T05:00:00"/>
    <n v="1372482000"/>
    <m/>
    <d v="2013-06-29T05:00:00"/>
    <s v="Jun"/>
    <s v="Jun"/>
    <n v="4"/>
    <x v="3"/>
    <s v="2013"/>
    <b v="0"/>
    <b v="1"/>
    <s v="publishing"/>
    <x v="5"/>
    <x v="18"/>
  </r>
  <r>
    <x v="476"/>
    <s v="Murphy PLC"/>
    <s v="Optional solution-oriented instruction set"/>
    <x v="274"/>
    <x v="468"/>
    <x v="0"/>
    <n v="0.29828720626631855"/>
    <n v="29.828720626631856"/>
    <n v="51.001785714285717"/>
    <n v="1120"/>
    <s v="US"/>
    <s v="USD"/>
    <d v="2018-08-10T05:00:00"/>
    <d v="2018-08-10T05:00:00"/>
    <n v="1533877200"/>
    <x v="1"/>
    <s v="Aug"/>
    <s v="2018"/>
    <d v="2018-08-16T05:00:00"/>
    <n v="1534395600"/>
    <m/>
    <d v="2018-08-16T05:00:00"/>
    <s v="Aug"/>
    <s v="Aug"/>
    <n v="6"/>
    <x v="8"/>
    <s v="2018"/>
    <b v="0"/>
    <b v="0"/>
    <s v="publishing"/>
    <x v="5"/>
    <x v="13"/>
  </r>
  <r>
    <x v="477"/>
    <s v="Hogan, Porter and Rivera"/>
    <s v="Organic object-oriented core"/>
    <x v="275"/>
    <x v="469"/>
    <x v="0"/>
    <n v="0.54270588235294115"/>
    <n v="54.270588235294113"/>
    <n v="40.823008849557525"/>
    <n v="113"/>
    <s v="US"/>
    <s v="USD"/>
    <d v="2011-06-26T05:00:00"/>
    <d v="2011-06-26T05:00:00"/>
    <n v="1309064400"/>
    <x v="5"/>
    <s v="Jun"/>
    <s v="2011"/>
    <d v="2011-07-23T05:00:00"/>
    <n v="1311397200"/>
    <m/>
    <d v="2011-07-23T05:00:00"/>
    <s v="Jul"/>
    <s v="Jul"/>
    <n v="27"/>
    <x v="19"/>
    <s v="2011"/>
    <b v="0"/>
    <b v="0"/>
    <s v="film &amp; video"/>
    <x v="4"/>
    <x v="22"/>
  </r>
  <r>
    <x v="478"/>
    <s v="Lyons LLC"/>
    <s v="Balanced impactful circuit"/>
    <x v="276"/>
    <x v="470"/>
    <x v="1"/>
    <n v="2.3634156976744185"/>
    <n v="236.34156976744185"/>
    <n v="58.999637155297535"/>
    <n v="2756"/>
    <s v="US"/>
    <s v="USD"/>
    <d v="2015-03-09T05:00:00"/>
    <d v="2015-03-09T05:00:00"/>
    <n v="1425877200"/>
    <x v="6"/>
    <s v="Mar"/>
    <s v="2015"/>
    <d v="2015-03-21T05:00:00"/>
    <n v="1426914000"/>
    <m/>
    <d v="2015-03-21T05:00:00"/>
    <s v="Mar"/>
    <s v="Mar"/>
    <n v="12"/>
    <x v="10"/>
    <s v="2015"/>
    <b v="0"/>
    <b v="0"/>
    <s v="technology"/>
    <x v="2"/>
    <x v="8"/>
  </r>
  <r>
    <x v="479"/>
    <s v="Long-Greene"/>
    <s v="Future-proofed heuristic encryption"/>
    <x v="166"/>
    <x v="471"/>
    <x v="1"/>
    <n v="5.1291666666666664"/>
    <n v="512.91666666666663"/>
    <n v="71.156069364161851"/>
    <n v="173"/>
    <s v="GB"/>
    <s v="GBP"/>
    <d v="2017-07-29T05:00:00"/>
    <d v="2017-07-29T05:00:00"/>
    <n v="1501304400"/>
    <x v="8"/>
    <s v="Jul"/>
    <s v="2017"/>
    <d v="2017-07-31T05:00:00"/>
    <n v="1501477200"/>
    <m/>
    <d v="2017-07-31T05:00:00"/>
    <s v="Jul"/>
    <s v="Jul"/>
    <n v="2"/>
    <x v="1"/>
    <s v="2017"/>
    <b v="0"/>
    <b v="0"/>
    <s v="food"/>
    <x v="0"/>
    <x v="0"/>
  </r>
  <r>
    <x v="480"/>
    <s v="Robles-Hudson"/>
    <s v="Balanced bifurcated leverage"/>
    <x v="133"/>
    <x v="472"/>
    <x v="1"/>
    <n v="1.0065116279069768"/>
    <n v="100.65116279069768"/>
    <n v="99.494252873563212"/>
    <n v="87"/>
    <s v="US"/>
    <s v="USD"/>
    <d v="2010-03-11T06:00:00"/>
    <d v="2010-03-11T06:00:00"/>
    <n v="1268287200"/>
    <x v="6"/>
    <s v="Mar"/>
    <s v="2010"/>
    <d v="2010-03-20T05:00:00"/>
    <n v="1269061200"/>
    <m/>
    <d v="2010-03-20T05:00:00"/>
    <s v="Mar"/>
    <s v="Mar"/>
    <n v="8.9583333333357587"/>
    <x v="98"/>
    <s v="2010"/>
    <b v="0"/>
    <b v="1"/>
    <s v="photography"/>
    <x v="7"/>
    <x v="14"/>
  </r>
  <r>
    <x v="481"/>
    <s v="Mcclure LLC"/>
    <s v="Sharable discrete budgetary management"/>
    <x v="277"/>
    <x v="473"/>
    <x v="0"/>
    <n v="0.81348423194303154"/>
    <n v="81.348423194303152"/>
    <n v="103.98634590377114"/>
    <n v="1538"/>
    <s v="US"/>
    <s v="USD"/>
    <d v="2014-10-01T05:00:00"/>
    <d v="2014-10-01T05:00:00"/>
    <n v="1412139600"/>
    <x v="4"/>
    <s v="Oct"/>
    <s v="2014"/>
    <d v="2014-11-12T06:00:00"/>
    <n v="1415772000"/>
    <m/>
    <d v="2014-11-12T06:00:00"/>
    <s v="Nov"/>
    <s v="Nov"/>
    <n v="42.041666666664241"/>
    <x v="99"/>
    <s v="2014"/>
    <b v="0"/>
    <b v="1"/>
    <s v="theater"/>
    <x v="3"/>
    <x v="3"/>
  </r>
  <r>
    <x v="482"/>
    <s v="Martin, Russell and Baker"/>
    <s v="Focused solution-oriented instruction set"/>
    <x v="3"/>
    <x v="474"/>
    <x v="0"/>
    <n v="0.16404761904761905"/>
    <n v="16.404761904761905"/>
    <n v="76.555555555555557"/>
    <n v="9"/>
    <s v="US"/>
    <s v="USD"/>
    <d v="2012-02-24T06:00:00"/>
    <d v="2012-02-24T06:00:00"/>
    <n v="1330063200"/>
    <x v="10"/>
    <s v="Feb"/>
    <s v="2012"/>
    <d v="2012-03-06T06:00:00"/>
    <n v="1331013600"/>
    <m/>
    <d v="2012-03-06T06:00:00"/>
    <s v="Mar"/>
    <s v="Mar"/>
    <n v="11"/>
    <x v="4"/>
    <s v="2012"/>
    <b v="0"/>
    <b v="1"/>
    <s v="publishing"/>
    <x v="5"/>
    <x v="13"/>
  </r>
  <r>
    <x v="483"/>
    <s v="Rice-Parker"/>
    <s v="Down-sized actuating infrastructure"/>
    <x v="278"/>
    <x v="475"/>
    <x v="0"/>
    <n v="0.52774617067833696"/>
    <n v="52.774617067833695"/>
    <n v="87.068592057761734"/>
    <n v="554"/>
    <s v="US"/>
    <s v="USD"/>
    <d v="2019-12-12T06:00:00"/>
    <d v="2019-12-12T06:00:00"/>
    <n v="1576130400"/>
    <x v="7"/>
    <s v="Dec"/>
    <s v="2019"/>
    <d v="2019-12-19T06:00:00"/>
    <n v="1576735200"/>
    <m/>
    <d v="2019-12-19T06:00:00"/>
    <s v="Dec"/>
    <s v="Dec"/>
    <n v="7"/>
    <x v="37"/>
    <s v="2019"/>
    <b v="0"/>
    <b v="0"/>
    <s v="theater"/>
    <x v="3"/>
    <x v="3"/>
  </r>
  <r>
    <x v="484"/>
    <s v="Landry Inc"/>
    <s v="Synergistic cohesive adapter"/>
    <x v="241"/>
    <x v="476"/>
    <x v="1"/>
    <n v="2.6020608108108108"/>
    <n v="260.20608108108109"/>
    <n v="48.99554707379135"/>
    <n v="1572"/>
    <s v="GB"/>
    <s v="GBP"/>
    <d v="2014-08-04T05:00:00"/>
    <d v="2014-08-04T05:00:00"/>
    <n v="1407128400"/>
    <x v="1"/>
    <s v="Aug"/>
    <s v="2014"/>
    <d v="2014-09-22T05:00:00"/>
    <n v="1411362000"/>
    <m/>
    <d v="2014-09-22T05:00:00"/>
    <s v="Sep"/>
    <s v="Sep"/>
    <n v="49"/>
    <x v="56"/>
    <s v="2014"/>
    <b v="0"/>
    <b v="1"/>
    <s v="food"/>
    <x v="0"/>
    <x v="0"/>
  </r>
  <r>
    <x v="485"/>
    <s v="Richards-Davis"/>
    <s v="Quality-focused mission-critical structure"/>
    <x v="279"/>
    <x v="477"/>
    <x v="0"/>
    <n v="0.30732891832229581"/>
    <n v="30.73289183222958"/>
    <n v="42.969135802469133"/>
    <n v="648"/>
    <s v="GB"/>
    <s v="GBP"/>
    <d v="2019-06-10T05:00:00"/>
    <d v="2019-06-10T05:00:00"/>
    <n v="1560142800"/>
    <x v="5"/>
    <s v="Jun"/>
    <s v="2019"/>
    <d v="2019-07-21T05:00:00"/>
    <n v="1563685200"/>
    <m/>
    <d v="2019-07-21T05:00:00"/>
    <s v="Jul"/>
    <s v="Jul"/>
    <n v="41"/>
    <x v="58"/>
    <s v="2019"/>
    <b v="0"/>
    <b v="0"/>
    <s v="theater"/>
    <x v="3"/>
    <x v="3"/>
  </r>
  <r>
    <x v="486"/>
    <s v="Davis, Cox and Fox"/>
    <s v="Compatible exuding Graphical User Interface"/>
    <x v="5"/>
    <x v="478"/>
    <x v="0"/>
    <n v="0.13500000000000001"/>
    <n v="13.5"/>
    <n v="33.428571428571431"/>
    <n v="21"/>
    <s v="GB"/>
    <s v="GBP"/>
    <d v="2018-03-09T06:00:00"/>
    <d v="2018-03-09T06:00:00"/>
    <n v="1520575200"/>
    <x v="6"/>
    <s v="Mar"/>
    <s v="2018"/>
    <d v="2018-03-24T05:00:00"/>
    <n v="1521867600"/>
    <m/>
    <d v="2018-03-24T05:00:00"/>
    <s v="Mar"/>
    <s v="Mar"/>
    <n v="14.958333333328483"/>
    <x v="100"/>
    <s v="2018"/>
    <b v="0"/>
    <b v="1"/>
    <s v="publishing"/>
    <x v="5"/>
    <x v="18"/>
  </r>
  <r>
    <x v="487"/>
    <s v="Smith-Wallace"/>
    <s v="Monitored 24/7 time-frame"/>
    <x v="280"/>
    <x v="479"/>
    <x v="1"/>
    <n v="1.7862556663644606"/>
    <n v="178.62556663644605"/>
    <n v="83.982949701619773"/>
    <n v="2346"/>
    <s v="US"/>
    <s v="USD"/>
    <d v="2017-04-20T05:00:00"/>
    <d v="2017-04-20T05:00:00"/>
    <n v="1492664400"/>
    <x v="9"/>
    <s v="Apr"/>
    <s v="2017"/>
    <d v="2017-05-23T05:00:00"/>
    <n v="1495515600"/>
    <m/>
    <d v="2017-05-23T05:00:00"/>
    <s v="May"/>
    <s v="May"/>
    <n v="33"/>
    <x v="72"/>
    <s v="2017"/>
    <b v="0"/>
    <b v="0"/>
    <s v="theater"/>
    <x v="3"/>
    <x v="3"/>
  </r>
  <r>
    <x v="488"/>
    <s v="Cordova, Shaw and Wang"/>
    <s v="Virtual secondary open architecture"/>
    <x v="98"/>
    <x v="480"/>
    <x v="1"/>
    <n v="2.2005660377358489"/>
    <n v="220.0566037735849"/>
    <n v="101.41739130434783"/>
    <n v="115"/>
    <s v="US"/>
    <s v="USD"/>
    <d v="2016-02-03T06:00:00"/>
    <d v="2016-02-03T06:00:00"/>
    <n v="1454479200"/>
    <x v="10"/>
    <s v="Feb"/>
    <s v="2016"/>
    <d v="2016-02-20T06:00:00"/>
    <n v="1455948000"/>
    <m/>
    <d v="2016-02-20T06:00:00"/>
    <s v="Feb"/>
    <s v="Feb"/>
    <n v="17"/>
    <x v="0"/>
    <s v="2016"/>
    <b v="0"/>
    <b v="0"/>
    <s v="theater"/>
    <x v="3"/>
    <x v="3"/>
  </r>
  <r>
    <x v="489"/>
    <s v="Clark Inc"/>
    <s v="Down-sized mobile time-frame"/>
    <x v="243"/>
    <x v="481"/>
    <x v="1"/>
    <n v="1.015108695652174"/>
    <n v="101.5108695652174"/>
    <n v="109.87058823529412"/>
    <n v="85"/>
    <s v="IT"/>
    <s v="EUR"/>
    <d v="2010-08-16T05:00:00"/>
    <d v="2010-08-16T05:00:00"/>
    <n v="1281934800"/>
    <x v="1"/>
    <s v="Aug"/>
    <s v="2010"/>
    <d v="2010-08-21T05:00:00"/>
    <n v="1282366800"/>
    <m/>
    <d v="2010-08-21T05:00:00"/>
    <s v="Aug"/>
    <s v="Aug"/>
    <n v="5"/>
    <x v="21"/>
    <s v="2010"/>
    <b v="0"/>
    <b v="0"/>
    <s v="technology"/>
    <x v="2"/>
    <x v="8"/>
  </r>
  <r>
    <x v="490"/>
    <s v="Young and Sons"/>
    <s v="Innovative disintermediate encryption"/>
    <x v="166"/>
    <x v="482"/>
    <x v="1"/>
    <n v="1.915"/>
    <n v="191.5"/>
    <n v="31.916666666666668"/>
    <n v="144"/>
    <s v="US"/>
    <s v="USD"/>
    <d v="2019-11-17T06:00:00"/>
    <d v="2019-11-17T06:00:00"/>
    <n v="1573970400"/>
    <x v="0"/>
    <s v="Nov"/>
    <s v="2019"/>
    <d v="2019-11-24T06:00:00"/>
    <n v="1574575200"/>
    <m/>
    <d v="2019-11-24T06:00:00"/>
    <s v="Nov"/>
    <s v="Nov"/>
    <n v="7"/>
    <x v="37"/>
    <s v="2019"/>
    <b v="0"/>
    <b v="0"/>
    <s v="journalism"/>
    <x v="8"/>
    <x v="23"/>
  </r>
  <r>
    <x v="491"/>
    <s v="Henson PLC"/>
    <s v="Universal contextually-based knowledgebase"/>
    <x v="281"/>
    <x v="483"/>
    <x v="1"/>
    <n v="3.0534683098591549"/>
    <n v="305.34683098591546"/>
    <n v="70.993450675399103"/>
    <n v="2443"/>
    <s v="US"/>
    <s v="USD"/>
    <d v="2013-07-01T05:00:00"/>
    <d v="2013-07-01T05:00:00"/>
    <n v="1372654800"/>
    <x v="8"/>
    <s v="Jul"/>
    <s v="2013"/>
    <d v="2013-07-27T05:00:00"/>
    <n v="1374901200"/>
    <m/>
    <d v="2013-07-27T05:00:00"/>
    <s v="Jul"/>
    <s v="Jul"/>
    <n v="26"/>
    <x v="29"/>
    <s v="2013"/>
    <b v="0"/>
    <b v="1"/>
    <s v="food"/>
    <x v="0"/>
    <x v="0"/>
  </r>
  <r>
    <x v="492"/>
    <s v="Garcia Group"/>
    <s v="Persevering interactive matrix"/>
    <x v="255"/>
    <x v="484"/>
    <x v="3"/>
    <n v="0.23995287958115183"/>
    <n v="23.995287958115181"/>
    <n v="77.026890756302521"/>
    <n v="595"/>
    <s v="US"/>
    <s v="USD"/>
    <d v="2010-06-07T05:00:00"/>
    <d v="2010-06-07T05:00:00"/>
    <n v="1275886800"/>
    <x v="5"/>
    <s v="Jun"/>
    <s v="2010"/>
    <d v="2010-07-12T05:00:00"/>
    <n v="1278910800"/>
    <m/>
    <d v="2010-07-12T05:00:00"/>
    <s v="Jul"/>
    <s v="Jul"/>
    <n v="35"/>
    <x v="53"/>
    <s v="2010"/>
    <b v="1"/>
    <b v="1"/>
    <s v="film &amp; video"/>
    <x v="4"/>
    <x v="12"/>
  </r>
  <r>
    <x v="493"/>
    <s v="Adams, Walker and Wong"/>
    <s v="Seamless background framework"/>
    <x v="79"/>
    <x v="485"/>
    <x v="1"/>
    <n v="7.2377777777777776"/>
    <n v="723.77777777777771"/>
    <n v="101.78125"/>
    <n v="64"/>
    <s v="US"/>
    <s v="USD"/>
    <d v="2019-06-29T05:00:00"/>
    <d v="2019-06-29T05:00:00"/>
    <n v="1561784400"/>
    <x v="5"/>
    <s v="Jun"/>
    <s v="2019"/>
    <d v="2019-07-12T05:00:00"/>
    <n v="1562907600"/>
    <m/>
    <d v="2019-07-12T05:00:00"/>
    <s v="Jul"/>
    <s v="Jul"/>
    <n v="13"/>
    <x v="38"/>
    <s v="2019"/>
    <b v="0"/>
    <b v="0"/>
    <s v="photography"/>
    <x v="7"/>
    <x v="14"/>
  </r>
  <r>
    <x v="494"/>
    <s v="Hopkins-Browning"/>
    <s v="Balanced upward-trending productivity"/>
    <x v="186"/>
    <x v="486"/>
    <x v="1"/>
    <n v="5.4736000000000002"/>
    <n v="547.36"/>
    <n v="51.059701492537314"/>
    <n v="268"/>
    <s v="US"/>
    <s v="USD"/>
    <d v="2012-03-22T05:00:00"/>
    <d v="2012-03-22T05:00:00"/>
    <n v="1332392400"/>
    <x v="6"/>
    <s v="Mar"/>
    <s v="2012"/>
    <d v="2012-03-23T05:00:00"/>
    <n v="1332478800"/>
    <m/>
    <d v="2012-03-23T05:00:00"/>
    <s v="Mar"/>
    <s v="Mar"/>
    <n v="1"/>
    <x v="5"/>
    <s v="2012"/>
    <b v="0"/>
    <b v="0"/>
    <s v="technology"/>
    <x v="2"/>
    <x v="8"/>
  </r>
  <r>
    <x v="495"/>
    <s v="Bell, Edwards and Andersen"/>
    <s v="Centralized clear-thinking solution"/>
    <x v="170"/>
    <x v="487"/>
    <x v="1"/>
    <n v="4.1449999999999996"/>
    <n v="414.49999999999994"/>
    <n v="68.02051282051282"/>
    <n v="195"/>
    <s v="DK"/>
    <s v="DKK"/>
    <d v="2014-06-10T05:00:00"/>
    <d v="2014-06-10T05:00:00"/>
    <n v="1402376400"/>
    <x v="5"/>
    <s v="Jun"/>
    <s v="2014"/>
    <d v="2014-06-14T05:00:00"/>
    <n v="1402722000"/>
    <m/>
    <d v="2014-06-14T05:00:00"/>
    <s v="Jun"/>
    <s v="Jun"/>
    <n v="4"/>
    <x v="3"/>
    <s v="2014"/>
    <b v="0"/>
    <b v="0"/>
    <s v="theater"/>
    <x v="3"/>
    <x v="3"/>
  </r>
  <r>
    <x v="496"/>
    <s v="Morales Group"/>
    <s v="Optimized bi-directional extranet"/>
    <x v="282"/>
    <x v="488"/>
    <x v="0"/>
    <n v="9.0696409140369975E-3"/>
    <n v="0.90696409140369971"/>
    <n v="30.87037037037037"/>
    <n v="54"/>
    <s v="US"/>
    <s v="USD"/>
    <d v="2017-05-21T05:00:00"/>
    <d v="2017-05-21T05:00:00"/>
    <n v="1495342800"/>
    <x v="11"/>
    <s v="May"/>
    <s v="2017"/>
    <d v="2017-06-07T05:00:00"/>
    <n v="1496811600"/>
    <m/>
    <d v="2017-06-07T05:00:00"/>
    <s v="Jun"/>
    <s v="Jun"/>
    <n v="17"/>
    <x v="0"/>
    <s v="2017"/>
    <b v="0"/>
    <b v="0"/>
    <s v="film &amp; video"/>
    <x v="4"/>
    <x v="10"/>
  </r>
  <r>
    <x v="497"/>
    <s v="Lucero Group"/>
    <s v="Intuitive actuating benchmark"/>
    <x v="122"/>
    <x v="489"/>
    <x v="0"/>
    <n v="0.34173469387755101"/>
    <n v="34.173469387755098"/>
    <n v="27.908333333333335"/>
    <n v="120"/>
    <s v="US"/>
    <s v="USD"/>
    <d v="2016-12-20T06:00:00"/>
    <d v="2016-12-20T06:00:00"/>
    <n v="1482213600"/>
    <x v="7"/>
    <s v="Dec"/>
    <s v="2016"/>
    <d v="2016-12-20T06:00:00"/>
    <n v="1482213600"/>
    <m/>
    <d v="2016-12-20T06:00:00"/>
    <s v="Dec"/>
    <s v="Dec"/>
    <n v="0"/>
    <x v="14"/>
    <s v="2016"/>
    <b v="0"/>
    <b v="1"/>
    <s v="technology"/>
    <x v="2"/>
    <x v="8"/>
  </r>
  <r>
    <x v="498"/>
    <s v="Smith, Brown and Davis"/>
    <s v="Devolved background project"/>
    <x v="283"/>
    <x v="490"/>
    <x v="0"/>
    <n v="0.239488107549121"/>
    <n v="23.948810754912099"/>
    <n v="79.994818652849744"/>
    <n v="579"/>
    <s v="DK"/>
    <s v="DKK"/>
    <d v="2015-01-01T06:00:00"/>
    <d v="2015-01-01T06:00:00"/>
    <n v="1420092000"/>
    <x v="2"/>
    <s v="Jan"/>
    <s v="2015"/>
    <d v="2015-01-03T06:00:00"/>
    <n v="1420264800"/>
    <m/>
    <d v="2015-01-03T06:00:00"/>
    <s v="Jan"/>
    <s v="Jan"/>
    <n v="2"/>
    <x v="1"/>
    <s v="2015"/>
    <b v="0"/>
    <b v="0"/>
    <s v="technology"/>
    <x v="2"/>
    <x v="2"/>
  </r>
  <r>
    <x v="499"/>
    <s v="Hunt Group"/>
    <s v="Reverse-engineered executive emulation"/>
    <x v="284"/>
    <x v="491"/>
    <x v="0"/>
    <n v="0.48072649572649573"/>
    <n v="48.072649572649574"/>
    <n v="38.003378378378379"/>
    <n v="2072"/>
    <s v="US"/>
    <s v="USD"/>
    <d v="2016-03-15T05:00:00"/>
    <d v="2016-03-15T05:00:00"/>
    <n v="1458018000"/>
    <x v="6"/>
    <s v="Mar"/>
    <s v="2016"/>
    <d v="2016-03-20T05:00:00"/>
    <n v="1458450000"/>
    <m/>
    <d v="2016-03-20T05:00:00"/>
    <s v="Mar"/>
    <s v="Mar"/>
    <n v="5"/>
    <x v="21"/>
    <s v="2016"/>
    <b v="0"/>
    <b v="1"/>
    <s v="film &amp; video"/>
    <x v="4"/>
    <x v="4"/>
  </r>
  <r>
    <x v="500"/>
    <s v="Valdez Ltd"/>
    <s v="Team-oriented clear-thinking matrix"/>
    <x v="0"/>
    <x v="0"/>
    <x v="0"/>
    <n v="0"/>
    <n v="0"/>
    <e v="#DIV/0!"/>
    <n v="0"/>
    <s v="US"/>
    <s v="USD"/>
    <d v="2013-05-01T05:00:00"/>
    <d v="2013-05-01T05:00:00"/>
    <n v="1367384400"/>
    <x v="11"/>
    <s v="May"/>
    <s v="2013"/>
    <d v="2013-05-29T05:00:00"/>
    <n v="1369803600"/>
    <m/>
    <d v="2013-05-29T05:00:00"/>
    <s v="May"/>
    <s v="May"/>
    <n v="28"/>
    <x v="22"/>
    <s v="2013"/>
    <b v="0"/>
    <b v="1"/>
    <s v="theater"/>
    <x v="3"/>
    <x v="3"/>
  </r>
  <r>
    <x v="501"/>
    <s v="Mccann-Le"/>
    <s v="Focused coherent methodology"/>
    <x v="285"/>
    <x v="492"/>
    <x v="0"/>
    <n v="0.70145182291666663"/>
    <n v="70.145182291666657"/>
    <n v="59.990534521158132"/>
    <n v="1796"/>
    <s v="US"/>
    <s v="USD"/>
    <d v="2013-03-12T05:00:00"/>
    <d v="2013-03-12T05:00:00"/>
    <n v="1363064400"/>
    <x v="6"/>
    <s v="Mar"/>
    <s v="2013"/>
    <d v="2013-03-14T05:00:00"/>
    <n v="1363237200"/>
    <m/>
    <d v="2013-03-14T05:00:00"/>
    <s v="Mar"/>
    <s v="Mar"/>
    <n v="2"/>
    <x v="1"/>
    <s v="2013"/>
    <b v="0"/>
    <b v="0"/>
    <s v="film &amp; video"/>
    <x v="4"/>
    <x v="4"/>
  </r>
  <r>
    <x v="502"/>
    <s v="Johnson Inc"/>
    <s v="Reduced context-sensitive complexity"/>
    <x v="81"/>
    <x v="493"/>
    <x v="1"/>
    <n v="5.2992307692307694"/>
    <n v="529.92307692307691"/>
    <n v="37.037634408602152"/>
    <n v="186"/>
    <s v="AU"/>
    <s v="AUD"/>
    <d v="2012-07-27T05:00:00"/>
    <d v="2012-07-27T05:00:00"/>
    <n v="1343365200"/>
    <x v="8"/>
    <s v="Jul"/>
    <s v="2012"/>
    <d v="2012-08-25T05:00:00"/>
    <n v="1345870800"/>
    <m/>
    <d v="2012-08-25T05:00:00"/>
    <s v="Aug"/>
    <s v="Aug"/>
    <n v="29"/>
    <x v="50"/>
    <s v="2012"/>
    <b v="0"/>
    <b v="1"/>
    <s v="games"/>
    <x v="6"/>
    <x v="11"/>
  </r>
  <r>
    <x v="503"/>
    <s v="Collins LLC"/>
    <s v="Decentralized 4thgeneration time-frame"/>
    <x v="286"/>
    <x v="494"/>
    <x v="1"/>
    <n v="1.8032549019607844"/>
    <n v="180.32549019607845"/>
    <n v="99.963043478260872"/>
    <n v="460"/>
    <s v="US"/>
    <s v="USD"/>
    <d v="2015-07-01T05:00:00"/>
    <d v="2015-07-01T05:00:00"/>
    <n v="1435726800"/>
    <x v="8"/>
    <s v="Jul"/>
    <s v="2015"/>
    <d v="2015-07-21T05:00:00"/>
    <n v="1437454800"/>
    <m/>
    <d v="2015-07-21T05:00:00"/>
    <s v="Jul"/>
    <s v="Jul"/>
    <n v="20"/>
    <x v="18"/>
    <s v="2015"/>
    <b v="0"/>
    <b v="0"/>
    <s v="film &amp; video"/>
    <x v="4"/>
    <x v="6"/>
  </r>
  <r>
    <x v="504"/>
    <s v="Smith-Miller"/>
    <s v="De-engineered cohesive moderator"/>
    <x v="168"/>
    <x v="495"/>
    <x v="0"/>
    <n v="0.92320000000000002"/>
    <n v="92.320000000000007"/>
    <n v="111.6774193548387"/>
    <n v="62"/>
    <s v="IT"/>
    <s v="EUR"/>
    <d v="2015-05-18T05:00:00"/>
    <d v="2015-05-18T05:00:00"/>
    <n v="1431925200"/>
    <x v="11"/>
    <s v="May"/>
    <s v="2015"/>
    <d v="2015-05-19T05:00:00"/>
    <n v="1432011600"/>
    <m/>
    <d v="2015-05-19T05:00:00"/>
    <s v="May"/>
    <s v="May"/>
    <n v="1"/>
    <x v="5"/>
    <s v="2015"/>
    <b v="0"/>
    <b v="0"/>
    <s v="music"/>
    <x v="1"/>
    <x v="1"/>
  </r>
  <r>
    <x v="505"/>
    <s v="Jensen-Vargas"/>
    <s v="Ameliorated explicit parallelism"/>
    <x v="262"/>
    <x v="496"/>
    <x v="0"/>
    <n v="0.13901001112347053"/>
    <n v="13.901001112347053"/>
    <n v="36.014409221902014"/>
    <n v="347"/>
    <s v="US"/>
    <s v="USD"/>
    <d v="2013-03-08T06:00:00"/>
    <d v="2013-03-08T06:00:00"/>
    <n v="1362722400"/>
    <x v="6"/>
    <s v="Mar"/>
    <s v="2013"/>
    <d v="2013-04-19T05:00:00"/>
    <n v="1366347600"/>
    <m/>
    <d v="2013-04-19T05:00:00"/>
    <s v="Apr"/>
    <s v="Apr"/>
    <n v="41.958333333335759"/>
    <x v="101"/>
    <s v="2013"/>
    <b v="0"/>
    <b v="1"/>
    <s v="publishing"/>
    <x v="5"/>
    <x v="15"/>
  </r>
  <r>
    <x v="506"/>
    <s v="Robles, Bell and Gonzalez"/>
    <s v="Customizable background monitoring"/>
    <x v="287"/>
    <x v="497"/>
    <x v="1"/>
    <n v="9.2707777777777771"/>
    <n v="927.07777777777767"/>
    <n v="66.010284810126578"/>
    <n v="2528"/>
    <s v="US"/>
    <s v="USD"/>
    <d v="2017-11-23T06:00:00"/>
    <d v="2017-11-23T06:00:00"/>
    <n v="1511416800"/>
    <x v="0"/>
    <s v="Nov"/>
    <s v="2017"/>
    <d v="2017-12-10T06:00:00"/>
    <n v="1512885600"/>
    <m/>
    <d v="2017-12-10T06:00:00"/>
    <s v="Dec"/>
    <s v="Dec"/>
    <n v="17"/>
    <x v="0"/>
    <s v="2017"/>
    <b v="0"/>
    <b v="1"/>
    <s v="theater"/>
    <x v="3"/>
    <x v="3"/>
  </r>
  <r>
    <x v="507"/>
    <s v="Turner, Miller and Francis"/>
    <s v="Compatible well-modulated budgetary management"/>
    <x v="118"/>
    <x v="498"/>
    <x v="0"/>
    <n v="0.39857142857142858"/>
    <n v="39.857142857142861"/>
    <n v="44.05263157894737"/>
    <n v="19"/>
    <s v="US"/>
    <s v="USD"/>
    <d v="2013-04-09T05:00:00"/>
    <d v="2013-04-09T05:00:00"/>
    <n v="1365483600"/>
    <x v="9"/>
    <s v="Apr"/>
    <s v="2013"/>
    <d v="2013-05-28T05:00:00"/>
    <n v="1369717200"/>
    <m/>
    <d v="2013-05-28T05:00:00"/>
    <s v="May"/>
    <s v="May"/>
    <n v="49"/>
    <x v="56"/>
    <s v="2013"/>
    <b v="0"/>
    <b v="1"/>
    <s v="technology"/>
    <x v="2"/>
    <x v="2"/>
  </r>
  <r>
    <x v="508"/>
    <s v="Roberts Group"/>
    <s v="Up-sized radical pricing structure"/>
    <x v="288"/>
    <x v="499"/>
    <x v="1"/>
    <n v="1.1222929936305732"/>
    <n v="112.22929936305732"/>
    <n v="52.999726551818434"/>
    <n v="3657"/>
    <s v="US"/>
    <s v="USD"/>
    <d v="2018-07-29T05:00:00"/>
    <d v="2018-07-29T05:00:00"/>
    <n v="1532840400"/>
    <x v="8"/>
    <s v="Jul"/>
    <s v="2018"/>
    <d v="2018-08-19T05:00:00"/>
    <n v="1534654800"/>
    <m/>
    <d v="2018-08-19T05:00:00"/>
    <s v="Aug"/>
    <s v="Aug"/>
    <n v="21"/>
    <x v="74"/>
    <s v="2018"/>
    <b v="0"/>
    <b v="0"/>
    <s v="theater"/>
    <x v="3"/>
    <x v="3"/>
  </r>
  <r>
    <x v="509"/>
    <s v="White LLC"/>
    <s v="Robust zero-defect project"/>
    <x v="172"/>
    <x v="500"/>
    <x v="0"/>
    <n v="0.70925816023738875"/>
    <n v="70.925816023738875"/>
    <n v="95"/>
    <n v="1258"/>
    <s v="US"/>
    <s v="USD"/>
    <d v="2012-05-05T05:00:00"/>
    <d v="2012-05-05T05:00:00"/>
    <n v="1336194000"/>
    <x v="11"/>
    <s v="May"/>
    <s v="2012"/>
    <d v="2012-05-15T05:00:00"/>
    <n v="1337058000"/>
    <m/>
    <d v="2012-05-15T05:00:00"/>
    <s v="May"/>
    <s v="May"/>
    <n v="10"/>
    <x v="46"/>
    <s v="2012"/>
    <b v="0"/>
    <b v="0"/>
    <s v="theater"/>
    <x v="3"/>
    <x v="3"/>
  </r>
  <r>
    <x v="510"/>
    <s v="Best, Miller and Thomas"/>
    <s v="Re-engineered mobile task-force"/>
    <x v="75"/>
    <x v="501"/>
    <x v="1"/>
    <n v="1.1908974358974358"/>
    <n v="119.08974358974358"/>
    <n v="70.908396946564892"/>
    <n v="131"/>
    <s v="AU"/>
    <s v="AUD"/>
    <d v="2018-05-31T05:00:00"/>
    <d v="2018-05-31T05:00:00"/>
    <n v="1527742800"/>
    <x v="11"/>
    <s v="May"/>
    <s v="2018"/>
    <d v="2018-06-24T05:00:00"/>
    <n v="1529816400"/>
    <m/>
    <d v="2018-06-24T05:00:00"/>
    <s v="Jun"/>
    <s v="Jun"/>
    <n v="24"/>
    <x v="61"/>
    <s v="2018"/>
    <b v="0"/>
    <b v="0"/>
    <s v="film &amp; video"/>
    <x v="4"/>
    <x v="6"/>
  </r>
  <r>
    <x v="511"/>
    <s v="Smith-Mullins"/>
    <s v="User-centric intangible neural-net"/>
    <x v="252"/>
    <x v="502"/>
    <x v="0"/>
    <n v="0.24017591339648173"/>
    <n v="24.017591339648174"/>
    <n v="98.060773480662988"/>
    <n v="362"/>
    <s v="US"/>
    <s v="USD"/>
    <d v="2019-07-25T05:00:00"/>
    <d v="2019-07-25T05:00:00"/>
    <n v="1564030800"/>
    <x v="8"/>
    <s v="Jul"/>
    <s v="2019"/>
    <d v="2019-08-04T05:00:00"/>
    <n v="1564894800"/>
    <m/>
    <d v="2019-08-04T05:00:00"/>
    <s v="Aug"/>
    <s v="Aug"/>
    <n v="10"/>
    <x v="46"/>
    <s v="2019"/>
    <b v="0"/>
    <b v="0"/>
    <s v="theater"/>
    <x v="3"/>
    <x v="3"/>
  </r>
  <r>
    <x v="512"/>
    <s v="Williams-Walsh"/>
    <s v="Organized explicit core"/>
    <x v="14"/>
    <x v="503"/>
    <x v="1"/>
    <n v="1.3931868131868133"/>
    <n v="139.31868131868131"/>
    <n v="53.046025104602514"/>
    <n v="239"/>
    <s v="US"/>
    <s v="USD"/>
    <d v="2014-07-05T05:00:00"/>
    <d v="2014-07-05T05:00:00"/>
    <n v="1404536400"/>
    <x v="8"/>
    <s v="Jul"/>
    <s v="2014"/>
    <d v="2014-07-06T05:00:00"/>
    <n v="1404622800"/>
    <m/>
    <d v="2014-07-06T05:00:00"/>
    <s v="Jul"/>
    <s v="Jul"/>
    <n v="1"/>
    <x v="5"/>
    <s v="2014"/>
    <b v="0"/>
    <b v="1"/>
    <s v="games"/>
    <x v="6"/>
    <x v="11"/>
  </r>
  <r>
    <x v="513"/>
    <s v="Harrison, Blackwell and Mendez"/>
    <s v="Synchronized 6thgeneration adapter"/>
    <x v="111"/>
    <x v="504"/>
    <x v="3"/>
    <n v="0.39277108433734942"/>
    <n v="39.277108433734945"/>
    <n v="93.142857142857139"/>
    <n v="35"/>
    <s v="US"/>
    <s v="USD"/>
    <d v="2010-09-09T05:00:00"/>
    <d v="2010-09-09T05:00:00"/>
    <n v="1284008400"/>
    <x v="3"/>
    <s v="Sep"/>
    <s v="2010"/>
    <d v="2010-09-11T05:00:00"/>
    <n v="1284181200"/>
    <m/>
    <d v="2010-09-11T05:00:00"/>
    <s v="Sep"/>
    <s v="Sep"/>
    <n v="2"/>
    <x v="1"/>
    <s v="2010"/>
    <b v="0"/>
    <b v="0"/>
    <s v="film &amp; video"/>
    <x v="4"/>
    <x v="19"/>
  </r>
  <r>
    <x v="514"/>
    <s v="Sanchez, Bradley and Flores"/>
    <s v="Centralized motivating capacity"/>
    <x v="289"/>
    <x v="505"/>
    <x v="3"/>
    <n v="0.22439077144917088"/>
    <n v="22.439077144917089"/>
    <n v="58.945075757575758"/>
    <n v="528"/>
    <s v="CH"/>
    <s v="CHF"/>
    <d v="2013-12-06T06:00:00"/>
    <d v="2013-12-06T06:00:00"/>
    <n v="1386309600"/>
    <x v="7"/>
    <s v="Dec"/>
    <s v="2013"/>
    <d v="2013-12-11T06:00:00"/>
    <n v="1386741600"/>
    <m/>
    <d v="2013-12-11T06:00:00"/>
    <s v="Dec"/>
    <s v="Dec"/>
    <n v="5"/>
    <x v="21"/>
    <s v="2013"/>
    <b v="0"/>
    <b v="1"/>
    <s v="music"/>
    <x v="1"/>
    <x v="1"/>
  </r>
  <r>
    <x v="515"/>
    <s v="Cox LLC"/>
    <s v="Phased 24hour flexibility"/>
    <x v="133"/>
    <x v="506"/>
    <x v="0"/>
    <n v="0.55779069767441858"/>
    <n v="55.779069767441861"/>
    <n v="36.067669172932334"/>
    <n v="133"/>
    <s v="CA"/>
    <s v="CAD"/>
    <d v="2011-12-23T06:00:00"/>
    <d v="2011-12-23T06:00:00"/>
    <n v="1324620000"/>
    <x v="7"/>
    <s v="Dec"/>
    <s v="2011"/>
    <d v="2011-12-25T06:00:00"/>
    <n v="1324792800"/>
    <m/>
    <d v="2011-12-25T06:00:00"/>
    <s v="Dec"/>
    <s v="Dec"/>
    <n v="2"/>
    <x v="1"/>
    <s v="2011"/>
    <b v="0"/>
    <b v="1"/>
    <s v="theater"/>
    <x v="3"/>
    <x v="3"/>
  </r>
  <r>
    <x v="516"/>
    <s v="Morales-Odonnell"/>
    <s v="Exclusive 5thgeneration structure"/>
    <x v="290"/>
    <x v="507"/>
    <x v="0"/>
    <n v="0.42523125996810207"/>
    <n v="42.523125996810208"/>
    <n v="63.030732860520096"/>
    <n v="846"/>
    <s v="US"/>
    <s v="USD"/>
    <d v="2010-08-06T05:00:00"/>
    <d v="2010-08-06T05:00:00"/>
    <n v="1281070800"/>
    <x v="1"/>
    <s v="Aug"/>
    <s v="2010"/>
    <d v="2010-09-13T05:00:00"/>
    <n v="1284354000"/>
    <m/>
    <d v="2010-09-13T05:00:00"/>
    <s v="Sep"/>
    <s v="Sep"/>
    <n v="38"/>
    <x v="77"/>
    <s v="2010"/>
    <b v="0"/>
    <b v="0"/>
    <s v="publishing"/>
    <x v="5"/>
    <x v="9"/>
  </r>
  <r>
    <x v="517"/>
    <s v="Ramirez LLC"/>
    <s v="Multi-tiered maximized orchestration"/>
    <x v="291"/>
    <x v="508"/>
    <x v="1"/>
    <n v="1.1200000000000001"/>
    <n v="112.00000000000001"/>
    <n v="84.717948717948715"/>
    <n v="78"/>
    <s v="US"/>
    <s v="USD"/>
    <d v="2017-05-05T05:00:00"/>
    <d v="2017-05-05T05:00:00"/>
    <n v="1493960400"/>
    <x v="11"/>
    <s v="May"/>
    <s v="2017"/>
    <d v="2017-05-10T05:00:00"/>
    <n v="1494392400"/>
    <m/>
    <d v="2017-05-10T05:00:00"/>
    <s v="May"/>
    <s v="May"/>
    <n v="5"/>
    <x v="21"/>
    <s v="2017"/>
    <b v="0"/>
    <b v="0"/>
    <s v="food"/>
    <x v="0"/>
    <x v="0"/>
  </r>
  <r>
    <x v="518"/>
    <s v="Ramirez Group"/>
    <s v="Open-architected uniform instruction set"/>
    <x v="35"/>
    <x v="509"/>
    <x v="0"/>
    <n v="7.0681818181818179E-2"/>
    <n v="7.0681818181818183"/>
    <n v="62.2"/>
    <n v="10"/>
    <s v="US"/>
    <s v="USD"/>
    <d v="2018-02-23T06:00:00"/>
    <d v="2018-02-23T06:00:00"/>
    <n v="1519365600"/>
    <x v="10"/>
    <s v="Feb"/>
    <s v="2018"/>
    <d v="2018-02-25T06:00:00"/>
    <n v="1519538400"/>
    <m/>
    <d v="2018-02-25T06:00:00"/>
    <s v="Feb"/>
    <s v="Feb"/>
    <n v="2"/>
    <x v="1"/>
    <s v="2018"/>
    <b v="0"/>
    <b v="1"/>
    <s v="film &amp; video"/>
    <x v="4"/>
    <x v="10"/>
  </r>
  <r>
    <x v="519"/>
    <s v="Marsh-Coleman"/>
    <s v="Exclusive asymmetric analyzer"/>
    <x v="96"/>
    <x v="510"/>
    <x v="1"/>
    <n v="1.0174563871693867"/>
    <n v="101.74563871693867"/>
    <n v="101.97518330513255"/>
    <n v="1773"/>
    <s v="US"/>
    <s v="USD"/>
    <d v="2015-01-08T06:00:00"/>
    <d v="2015-01-08T06:00:00"/>
    <n v="1420696800"/>
    <x v="2"/>
    <s v="Jan"/>
    <s v="2015"/>
    <d v="2015-01-22T06:00:00"/>
    <n v="1421906400"/>
    <m/>
    <d v="2015-01-22T06:00:00"/>
    <s v="Jan"/>
    <s v="Jan"/>
    <n v="14"/>
    <x v="44"/>
    <s v="2015"/>
    <b v="0"/>
    <b v="1"/>
    <s v="music"/>
    <x v="1"/>
    <x v="1"/>
  </r>
  <r>
    <x v="520"/>
    <s v="Frederick, Jenkins and Collins"/>
    <s v="Organic radical collaboration"/>
    <x v="126"/>
    <x v="511"/>
    <x v="1"/>
    <n v="4.2575000000000003"/>
    <n v="425.75"/>
    <n v="106.4375"/>
    <n v="32"/>
    <s v="US"/>
    <s v="USD"/>
    <d v="2019-04-19T05:00:00"/>
    <d v="2019-04-19T05:00:00"/>
    <n v="1555650000"/>
    <x v="9"/>
    <s v="Apr"/>
    <s v="2019"/>
    <d v="2019-04-22T05:00:00"/>
    <n v="1555909200"/>
    <m/>
    <d v="2019-04-22T05:00:00"/>
    <s v="Apr"/>
    <s v="Apr"/>
    <n v="3"/>
    <x v="39"/>
    <s v="2019"/>
    <b v="0"/>
    <b v="0"/>
    <s v="theater"/>
    <x v="3"/>
    <x v="3"/>
  </r>
  <r>
    <x v="521"/>
    <s v="Wilson Ltd"/>
    <s v="Function-based multi-state software"/>
    <x v="4"/>
    <x v="512"/>
    <x v="1"/>
    <n v="1.4553947368421052"/>
    <n v="145.53947368421052"/>
    <n v="29.975609756097562"/>
    <n v="369"/>
    <s v="US"/>
    <s v="USD"/>
    <d v="2016-08-23T05:00:00"/>
    <d v="2016-08-23T05:00:00"/>
    <n v="1471928400"/>
    <x v="1"/>
    <s v="Aug"/>
    <s v="2016"/>
    <d v="2016-08-29T05:00:00"/>
    <n v="1472446800"/>
    <m/>
    <d v="2016-08-29T05:00:00"/>
    <s v="Aug"/>
    <s v="Aug"/>
    <n v="6"/>
    <x v="8"/>
    <s v="2016"/>
    <b v="0"/>
    <b v="1"/>
    <s v="film &amp; video"/>
    <x v="4"/>
    <x v="6"/>
  </r>
  <r>
    <x v="522"/>
    <s v="Cline, Peterson and Lowery"/>
    <s v="Innovative static budgetary management"/>
    <x v="292"/>
    <x v="513"/>
    <x v="0"/>
    <n v="0.32453465346534655"/>
    <n v="32.453465346534657"/>
    <n v="85.806282722513089"/>
    <n v="191"/>
    <s v="US"/>
    <s v="USD"/>
    <d v="2012-07-03T05:00:00"/>
    <d v="2012-07-03T05:00:00"/>
    <n v="1341291600"/>
    <x v="8"/>
    <s v="Jul"/>
    <s v="2012"/>
    <d v="2012-07-15T05:00:00"/>
    <n v="1342328400"/>
    <m/>
    <d v="2012-07-15T05:00:00"/>
    <s v="Jul"/>
    <s v="Jul"/>
    <n v="12"/>
    <x v="10"/>
    <s v="2012"/>
    <b v="0"/>
    <b v="0"/>
    <s v="film &amp; video"/>
    <x v="4"/>
    <x v="12"/>
  </r>
  <r>
    <x v="523"/>
    <s v="Underwood, James and Jones"/>
    <s v="Triple-buffered holistic ability"/>
    <x v="79"/>
    <x v="514"/>
    <x v="1"/>
    <n v="7.003333333333333"/>
    <n v="700.33333333333326"/>
    <n v="70.82022471910112"/>
    <n v="89"/>
    <s v="US"/>
    <s v="USD"/>
    <d v="2010-03-04T06:00:00"/>
    <d v="2010-03-04T06:00:00"/>
    <n v="1267682400"/>
    <x v="6"/>
    <s v="Mar"/>
    <s v="2010"/>
    <d v="2010-03-09T06:00:00"/>
    <n v="1268114400"/>
    <m/>
    <d v="2010-03-09T06:00:00"/>
    <s v="Mar"/>
    <s v="Mar"/>
    <n v="5"/>
    <x v="21"/>
    <s v="2010"/>
    <b v="0"/>
    <b v="0"/>
    <s v="film &amp; video"/>
    <x v="4"/>
    <x v="12"/>
  </r>
  <r>
    <x v="524"/>
    <s v="Johnson-Contreras"/>
    <s v="Diverse scalable superstructure"/>
    <x v="127"/>
    <x v="515"/>
    <x v="0"/>
    <n v="0.83904860392967939"/>
    <n v="83.904860392967933"/>
    <n v="40.998484082870135"/>
    <n v="1979"/>
    <s v="US"/>
    <s v="USD"/>
    <d v="2010-04-26T05:00:00"/>
    <d v="2010-04-26T05:00:00"/>
    <n v="1272258000"/>
    <x v="9"/>
    <s v="Apr"/>
    <s v="2010"/>
    <d v="2010-05-09T05:00:00"/>
    <n v="1273381200"/>
    <m/>
    <d v="2010-05-09T05:00:00"/>
    <s v="May"/>
    <s v="May"/>
    <n v="13"/>
    <x v="38"/>
    <s v="2010"/>
    <b v="0"/>
    <b v="0"/>
    <s v="theater"/>
    <x v="3"/>
    <x v="3"/>
  </r>
  <r>
    <x v="525"/>
    <s v="Greene, Lloyd and Sims"/>
    <s v="Balanced leadingedge data-warehouse"/>
    <x v="118"/>
    <x v="516"/>
    <x v="0"/>
    <n v="0.84190476190476193"/>
    <n v="84.19047619047619"/>
    <n v="28.063492063492063"/>
    <n v="63"/>
    <s v="US"/>
    <s v="USD"/>
    <d v="2010-11-23T06:00:00"/>
    <d v="2010-11-23T06:00:00"/>
    <n v="1290492000"/>
    <x v="0"/>
    <s v="Nov"/>
    <s v="2010"/>
    <d v="2010-11-27T06:00:00"/>
    <n v="1290837600"/>
    <m/>
    <d v="2010-11-27T06:00:00"/>
    <s v="Nov"/>
    <s v="Nov"/>
    <n v="4"/>
    <x v="3"/>
    <s v="2010"/>
    <b v="0"/>
    <b v="0"/>
    <s v="technology"/>
    <x v="2"/>
    <x v="8"/>
  </r>
  <r>
    <x v="526"/>
    <s v="Smith-Sparks"/>
    <s v="Digitized bandwidth-monitored open architecture"/>
    <x v="111"/>
    <x v="517"/>
    <x v="1"/>
    <n v="1.5595180722891566"/>
    <n v="155.95180722891567"/>
    <n v="88.054421768707485"/>
    <n v="147"/>
    <s v="US"/>
    <s v="USD"/>
    <d v="2015-12-26T06:00:00"/>
    <d v="2015-12-26T06:00:00"/>
    <n v="1451109600"/>
    <x v="7"/>
    <s v="Dec"/>
    <s v="2015"/>
    <d v="2016-02-01T06:00:00"/>
    <n v="1454306400"/>
    <m/>
    <d v="2016-02-01T06:00:00"/>
    <s v="Feb"/>
    <s v="Feb"/>
    <n v="37"/>
    <x v="52"/>
    <s v="2016"/>
    <b v="0"/>
    <b v="1"/>
    <s v="theater"/>
    <x v="3"/>
    <x v="3"/>
  </r>
  <r>
    <x v="527"/>
    <s v="Rosario-Smith"/>
    <s v="Enterprise-wide intermediate portal"/>
    <x v="223"/>
    <x v="518"/>
    <x v="0"/>
    <n v="0.99619450317124736"/>
    <n v="99.619450317124731"/>
    <n v="31"/>
    <n v="6080"/>
    <s v="CA"/>
    <s v="CAD"/>
    <d v="2016-02-05T06:00:00"/>
    <d v="2016-02-05T06:00:00"/>
    <n v="1454652000"/>
    <x v="10"/>
    <s v="Feb"/>
    <s v="2016"/>
    <d v="2016-03-12T06:00:00"/>
    <n v="1457762400"/>
    <m/>
    <d v="2016-03-12T06:00:00"/>
    <s v="Mar"/>
    <s v="Mar"/>
    <n v="36"/>
    <x v="42"/>
    <s v="2016"/>
    <b v="0"/>
    <b v="0"/>
    <s v="film &amp; video"/>
    <x v="4"/>
    <x v="10"/>
  </r>
  <r>
    <x v="528"/>
    <s v="Avila, Ford and Welch"/>
    <s v="Focused leadingedge matrix"/>
    <x v="25"/>
    <x v="519"/>
    <x v="0"/>
    <n v="0.80300000000000005"/>
    <n v="80.300000000000011"/>
    <n v="90.337500000000006"/>
    <n v="80"/>
    <s v="GB"/>
    <s v="GBP"/>
    <d v="2013-11-23T06:00:00"/>
    <d v="2013-11-23T06:00:00"/>
    <n v="1385186400"/>
    <x v="0"/>
    <s v="Nov"/>
    <s v="2013"/>
    <d v="2014-01-07T06:00:00"/>
    <n v="1389074400"/>
    <m/>
    <d v="2014-01-07T06:00:00"/>
    <s v="Jan"/>
    <s v="Jan"/>
    <n v="45"/>
    <x v="102"/>
    <s v="2014"/>
    <b v="0"/>
    <b v="0"/>
    <s v="music"/>
    <x v="1"/>
    <x v="7"/>
  </r>
  <r>
    <x v="529"/>
    <s v="Gallegos Inc"/>
    <s v="Seamless logistical encryption"/>
    <x v="135"/>
    <x v="520"/>
    <x v="0"/>
    <n v="0.11254901960784314"/>
    <n v="11.254901960784313"/>
    <n v="63.777777777777779"/>
    <n v="9"/>
    <s v="US"/>
    <s v="USD"/>
    <d v="2014-05-10T05:00:00"/>
    <d v="2014-05-10T05:00:00"/>
    <n v="1399698000"/>
    <x v="11"/>
    <s v="May"/>
    <s v="2014"/>
    <d v="2014-06-07T05:00:00"/>
    <n v="1402117200"/>
    <m/>
    <d v="2014-06-07T05:00:00"/>
    <s v="Jun"/>
    <s v="Jun"/>
    <n v="28"/>
    <x v="22"/>
    <s v="2014"/>
    <b v="0"/>
    <b v="0"/>
    <s v="games"/>
    <x v="6"/>
    <x v="11"/>
  </r>
  <r>
    <x v="530"/>
    <s v="Morrow, Santiago and Soto"/>
    <s v="Stand-alone human-resource workforce"/>
    <x v="293"/>
    <x v="521"/>
    <x v="0"/>
    <n v="0.91740952380952379"/>
    <n v="91.740952380952379"/>
    <n v="53.995515695067262"/>
    <n v="1784"/>
    <s v="US"/>
    <s v="USD"/>
    <d v="2010-08-31T05:00:00"/>
    <d v="2010-08-31T05:00:00"/>
    <n v="1283230800"/>
    <x v="1"/>
    <s v="Aug"/>
    <s v="2010"/>
    <d v="2010-09-14T05:00:00"/>
    <n v="1284440400"/>
    <m/>
    <d v="2010-09-14T05:00:00"/>
    <s v="Sep"/>
    <s v="Sep"/>
    <n v="14"/>
    <x v="44"/>
    <s v="2010"/>
    <b v="0"/>
    <b v="1"/>
    <s v="publishing"/>
    <x v="5"/>
    <x v="13"/>
  </r>
  <r>
    <x v="531"/>
    <s v="Berry-Richardson"/>
    <s v="Automated zero tolerance implementation"/>
    <x v="294"/>
    <x v="522"/>
    <x v="2"/>
    <n v="0.95521156936261387"/>
    <n v="95.521156936261391"/>
    <n v="48.993956043956047"/>
    <n v="3640"/>
    <s v="CH"/>
    <s v="CHF"/>
    <d v="2013-11-11T06:00:00"/>
    <d v="2013-11-11T06:00:00"/>
    <n v="1384149600"/>
    <x v="0"/>
    <s v="Nov"/>
    <s v="2013"/>
    <d v="2014-01-06T06:00:00"/>
    <n v="1388988000"/>
    <m/>
    <d v="2014-01-06T06:00:00"/>
    <s v="Jan"/>
    <s v="Jan"/>
    <n v="56"/>
    <x v="103"/>
    <s v="2014"/>
    <b v="0"/>
    <b v="0"/>
    <s v="games"/>
    <x v="6"/>
    <x v="11"/>
  </r>
  <r>
    <x v="532"/>
    <s v="Cordova-Torres"/>
    <s v="Pre-emptive grid-enabled contingency"/>
    <x v="39"/>
    <x v="523"/>
    <x v="1"/>
    <n v="5.0287499999999996"/>
    <n v="502.87499999999994"/>
    <n v="63.857142857142854"/>
    <n v="126"/>
    <s v="CA"/>
    <s v="CAD"/>
    <d v="2018-01-25T06:00:00"/>
    <d v="2018-01-25T06:00:00"/>
    <n v="1516860000"/>
    <x v="2"/>
    <s v="Jan"/>
    <s v="2018"/>
    <d v="2018-01-26T06:00:00"/>
    <n v="1516946400"/>
    <m/>
    <d v="2018-01-26T06:00:00"/>
    <s v="Jan"/>
    <s v="Jan"/>
    <n v="1"/>
    <x v="5"/>
    <s v="2018"/>
    <b v="0"/>
    <b v="0"/>
    <s v="theater"/>
    <x v="3"/>
    <x v="3"/>
  </r>
  <r>
    <x v="533"/>
    <s v="Holt, Bernard and Johnson"/>
    <s v="Multi-lateral didactic encoding"/>
    <x v="295"/>
    <x v="524"/>
    <x v="1"/>
    <n v="1.5924394463667819"/>
    <n v="159.24394463667818"/>
    <n v="82.996393146979258"/>
    <n v="2218"/>
    <s v="GB"/>
    <s v="GBP"/>
    <d v="2013-07-24T05:00:00"/>
    <d v="2013-07-24T05:00:00"/>
    <n v="1374642000"/>
    <x v="8"/>
    <s v="Jul"/>
    <s v="2013"/>
    <d v="2013-08-29T05:00:00"/>
    <n v="1377752400"/>
    <m/>
    <d v="2013-08-29T05:00:00"/>
    <s v="Aug"/>
    <s v="Aug"/>
    <n v="36"/>
    <x v="42"/>
    <s v="2013"/>
    <b v="0"/>
    <b v="0"/>
    <s v="music"/>
    <x v="1"/>
    <x v="7"/>
  </r>
  <r>
    <x v="534"/>
    <s v="Clark, Mccormick and Mendoza"/>
    <s v="Self-enabling didactic orchestration"/>
    <x v="296"/>
    <x v="525"/>
    <x v="0"/>
    <n v="0.15022446689113356"/>
    <n v="15.022446689113355"/>
    <n v="55.08230452674897"/>
    <n v="243"/>
    <s v="US"/>
    <s v="USD"/>
    <d v="2018-08-17T05:00:00"/>
    <d v="2018-08-17T05:00:00"/>
    <n v="1534482000"/>
    <x v="1"/>
    <s v="Aug"/>
    <s v="2018"/>
    <d v="2018-08-18T05:00:00"/>
    <n v="1534568400"/>
    <m/>
    <d v="2018-08-18T05:00:00"/>
    <s v="Aug"/>
    <s v="Aug"/>
    <n v="1"/>
    <x v="5"/>
    <s v="2018"/>
    <b v="0"/>
    <b v="1"/>
    <s v="film &amp; video"/>
    <x v="4"/>
    <x v="6"/>
  </r>
  <r>
    <x v="535"/>
    <s v="Garrison LLC"/>
    <s v="Profit-focused 24/7 data-warehouse"/>
    <x v="97"/>
    <x v="526"/>
    <x v="1"/>
    <n v="4.820384615384615"/>
    <n v="482.03846153846149"/>
    <n v="62.044554455445542"/>
    <n v="202"/>
    <s v="IT"/>
    <s v="EUR"/>
    <d v="2018-06-08T05:00:00"/>
    <d v="2018-06-08T05:00:00"/>
    <n v="1528434000"/>
    <x v="5"/>
    <s v="Jun"/>
    <s v="2018"/>
    <d v="2018-06-10T05:00:00"/>
    <n v="1528606800"/>
    <m/>
    <d v="2018-06-10T05:00:00"/>
    <s v="Jun"/>
    <s v="Jun"/>
    <n v="2"/>
    <x v="1"/>
    <s v="2018"/>
    <b v="0"/>
    <b v="1"/>
    <s v="theater"/>
    <x v="3"/>
    <x v="3"/>
  </r>
  <r>
    <x v="536"/>
    <s v="Shannon-Olson"/>
    <s v="Enhanced methodical middleware"/>
    <x v="122"/>
    <x v="527"/>
    <x v="1"/>
    <n v="1.4996938775510205"/>
    <n v="149.96938775510205"/>
    <n v="104.97857142857143"/>
    <n v="140"/>
    <s v="IT"/>
    <s v="EUR"/>
    <d v="2010-08-24T05:00:00"/>
    <d v="2010-08-24T05:00:00"/>
    <n v="1282626000"/>
    <x v="1"/>
    <s v="Aug"/>
    <s v="2010"/>
    <d v="2010-09-19T05:00:00"/>
    <n v="1284872400"/>
    <m/>
    <d v="2010-09-19T05:00:00"/>
    <s v="Sep"/>
    <s v="Sep"/>
    <n v="26"/>
    <x v="29"/>
    <s v="2010"/>
    <b v="0"/>
    <b v="0"/>
    <s v="publishing"/>
    <x v="5"/>
    <x v="13"/>
  </r>
  <r>
    <x v="537"/>
    <s v="Murillo-Mcfarland"/>
    <s v="Synchronized client-driven projection"/>
    <x v="197"/>
    <x v="528"/>
    <x v="1"/>
    <n v="1.1722156398104266"/>
    <n v="117.22156398104266"/>
    <n v="94.044676806083643"/>
    <n v="1052"/>
    <s v="DK"/>
    <s v="DKK"/>
    <d v="2018-08-30T05:00:00"/>
    <d v="2018-08-30T05:00:00"/>
    <n v="1535605200"/>
    <x v="1"/>
    <s v="Aug"/>
    <s v="2018"/>
    <d v="2018-09-22T05:00:00"/>
    <n v="1537592400"/>
    <m/>
    <d v="2018-09-22T05:00:00"/>
    <s v="Sep"/>
    <s v="Sep"/>
    <n v="23"/>
    <x v="20"/>
    <s v="2018"/>
    <b v="1"/>
    <b v="1"/>
    <s v="film &amp; video"/>
    <x v="4"/>
    <x v="4"/>
  </r>
  <r>
    <x v="538"/>
    <s v="Young, Gilbert and Escobar"/>
    <s v="Networked didactic time-frame"/>
    <x v="297"/>
    <x v="529"/>
    <x v="0"/>
    <n v="0.37695968274950431"/>
    <n v="37.695968274950431"/>
    <n v="44.007716049382715"/>
    <n v="1296"/>
    <s v="US"/>
    <s v="USD"/>
    <d v="2013-09-22T05:00:00"/>
    <d v="2013-09-22T05:00:00"/>
    <n v="1379826000"/>
    <x v="3"/>
    <s v="Sep"/>
    <s v="2013"/>
    <d v="2013-10-08T05:00:00"/>
    <n v="1381208400"/>
    <m/>
    <d v="2013-10-08T05:00:00"/>
    <s v="Oct"/>
    <s v="Oct"/>
    <n v="16"/>
    <x v="31"/>
    <s v="2013"/>
    <b v="0"/>
    <b v="0"/>
    <s v="games"/>
    <x v="6"/>
    <x v="20"/>
  </r>
  <r>
    <x v="539"/>
    <s v="Thomas, Welch and Santana"/>
    <s v="Assimilated exuding toolset"/>
    <x v="122"/>
    <x v="530"/>
    <x v="0"/>
    <n v="0.72653061224489801"/>
    <n v="72.653061224489804"/>
    <n v="92.467532467532465"/>
    <n v="77"/>
    <s v="US"/>
    <s v="USD"/>
    <d v="2019-07-01T05:00:00"/>
    <d v="2019-07-01T05:00:00"/>
    <n v="1561957200"/>
    <x v="8"/>
    <s v="Jul"/>
    <s v="2019"/>
    <d v="2019-07-07T05:00:00"/>
    <n v="1562475600"/>
    <m/>
    <d v="2019-07-07T05:00:00"/>
    <s v="Jul"/>
    <s v="Jul"/>
    <n v="6"/>
    <x v="8"/>
    <s v="2019"/>
    <b v="0"/>
    <b v="1"/>
    <s v="food"/>
    <x v="0"/>
    <x v="0"/>
  </r>
  <r>
    <x v="540"/>
    <s v="Brown-Pena"/>
    <s v="Front-line client-server secured line"/>
    <x v="98"/>
    <x v="531"/>
    <x v="1"/>
    <n v="2.6598113207547169"/>
    <n v="265.98113207547169"/>
    <n v="57.072874493927124"/>
    <n v="247"/>
    <s v="US"/>
    <s v="USD"/>
    <d v="2018-05-05T05:00:00"/>
    <d v="2018-05-05T05:00:00"/>
    <n v="1525496400"/>
    <x v="11"/>
    <s v="May"/>
    <s v="2018"/>
    <d v="2018-05-27T05:00:00"/>
    <n v="1527397200"/>
    <m/>
    <d v="2018-05-27T05:00:00"/>
    <s v="May"/>
    <s v="May"/>
    <n v="22"/>
    <x v="12"/>
    <s v="2018"/>
    <b v="0"/>
    <b v="0"/>
    <s v="photography"/>
    <x v="7"/>
    <x v="14"/>
  </r>
  <r>
    <x v="541"/>
    <s v="Holder, Caldwell and Vance"/>
    <s v="Polarized systemic Internet solution"/>
    <x v="298"/>
    <x v="532"/>
    <x v="0"/>
    <n v="0.24205617977528091"/>
    <n v="24.205617977528089"/>
    <n v="109.07848101265823"/>
    <n v="395"/>
    <s v="IT"/>
    <s v="EUR"/>
    <d v="2015-06-10T05:00:00"/>
    <d v="2015-06-10T05:00:00"/>
    <n v="1433912400"/>
    <x v="5"/>
    <s v="Jun"/>
    <s v="2015"/>
    <d v="2015-07-06T05:00:00"/>
    <n v="1436158800"/>
    <m/>
    <d v="2015-07-06T05:00:00"/>
    <s v="Jul"/>
    <s v="Jul"/>
    <n v="26"/>
    <x v="29"/>
    <s v="2015"/>
    <b v="0"/>
    <b v="0"/>
    <s v="games"/>
    <x v="6"/>
    <x v="20"/>
  </r>
  <r>
    <x v="542"/>
    <s v="Harrison-Bridges"/>
    <s v="Profit-focused exuding moderator"/>
    <x v="299"/>
    <x v="533"/>
    <x v="0"/>
    <n v="2.5064935064935064E-2"/>
    <n v="2.5064935064935066"/>
    <n v="39.387755102040813"/>
    <n v="49"/>
    <s v="GB"/>
    <s v="GBP"/>
    <d v="2016-01-22T06:00:00"/>
    <d v="2016-01-22T06:00:00"/>
    <n v="1453442400"/>
    <x v="2"/>
    <s v="Jan"/>
    <s v="2016"/>
    <d v="2016-02-21T06:00:00"/>
    <n v="1456034400"/>
    <m/>
    <d v="2016-02-21T06:00:00"/>
    <s v="Feb"/>
    <s v="Feb"/>
    <n v="30"/>
    <x v="33"/>
    <s v="2016"/>
    <b v="0"/>
    <b v="0"/>
    <s v="music"/>
    <x v="1"/>
    <x v="7"/>
  </r>
  <r>
    <x v="543"/>
    <s v="Johnson, Murphy and Peterson"/>
    <s v="Cross-group high-level moderator"/>
    <x v="300"/>
    <x v="534"/>
    <x v="0"/>
    <n v="0.1632979976442874"/>
    <n v="16.329799764428738"/>
    <n v="77.022222222222226"/>
    <n v="180"/>
    <s v="US"/>
    <s v="USD"/>
    <d v="2013-09-11T05:00:00"/>
    <d v="2013-09-11T05:00:00"/>
    <n v="1378875600"/>
    <x v="3"/>
    <s v="Sep"/>
    <s v="2013"/>
    <d v="2013-09-26T05:00:00"/>
    <n v="1380171600"/>
    <m/>
    <d v="2013-09-26T05:00:00"/>
    <s v="Sep"/>
    <s v="Sep"/>
    <n v="15"/>
    <x v="16"/>
    <s v="2013"/>
    <b v="0"/>
    <b v="0"/>
    <s v="games"/>
    <x v="6"/>
    <x v="11"/>
  </r>
  <r>
    <x v="544"/>
    <s v="Taylor Inc"/>
    <s v="Public-key 3rdgeneration system engine"/>
    <x v="54"/>
    <x v="535"/>
    <x v="1"/>
    <n v="2.7650000000000001"/>
    <n v="276.5"/>
    <n v="92.166666666666671"/>
    <n v="84"/>
    <s v="US"/>
    <s v="USD"/>
    <d v="2016-01-08T06:00:00"/>
    <d v="2016-01-08T06:00:00"/>
    <n v="1452232800"/>
    <x v="2"/>
    <s v="Jan"/>
    <s v="2016"/>
    <d v="2016-01-21T06:00:00"/>
    <n v="1453356000"/>
    <m/>
    <d v="2016-01-21T06:00:00"/>
    <s v="Jan"/>
    <s v="Jan"/>
    <n v="13"/>
    <x v="38"/>
    <s v="2016"/>
    <b v="0"/>
    <b v="0"/>
    <s v="music"/>
    <x v="1"/>
    <x v="1"/>
  </r>
  <r>
    <x v="545"/>
    <s v="Deleon and Sons"/>
    <s v="Organized value-added access"/>
    <x v="301"/>
    <x v="536"/>
    <x v="0"/>
    <n v="0.88803571428571426"/>
    <n v="88.803571428571431"/>
    <n v="61.007063197026021"/>
    <n v="2690"/>
    <s v="US"/>
    <s v="USD"/>
    <d v="2019-12-25T06:00:00"/>
    <d v="2019-12-25T06:00:00"/>
    <n v="1577253600"/>
    <x v="7"/>
    <s v="Dec"/>
    <s v="2019"/>
    <d v="2020-01-14T06:00:00"/>
    <n v="1578981600"/>
    <m/>
    <d v="2020-01-14T06:00:00"/>
    <s v="Jan"/>
    <s v="Jan"/>
    <n v="20"/>
    <x v="18"/>
    <s v="2020"/>
    <b v="0"/>
    <b v="0"/>
    <s v="theater"/>
    <x v="3"/>
    <x v="3"/>
  </r>
  <r>
    <x v="546"/>
    <s v="Benjamin, Paul and Ferguson"/>
    <s v="Cloned global Graphical User Interface"/>
    <x v="3"/>
    <x v="537"/>
    <x v="1"/>
    <n v="1.6357142857142857"/>
    <n v="163.57142857142856"/>
    <n v="78.068181818181813"/>
    <n v="88"/>
    <s v="US"/>
    <s v="USD"/>
    <d v="2018-09-17T05:00:00"/>
    <d v="2018-09-17T05:00:00"/>
    <n v="1537160400"/>
    <x v="3"/>
    <s v="Sep"/>
    <s v="2018"/>
    <d v="2018-09-20T05:00:00"/>
    <n v="1537419600"/>
    <m/>
    <d v="2018-09-20T05:00:00"/>
    <s v="Sep"/>
    <s v="Sep"/>
    <n v="3"/>
    <x v="39"/>
    <s v="2018"/>
    <b v="0"/>
    <b v="1"/>
    <s v="theater"/>
    <x v="3"/>
    <x v="3"/>
  </r>
  <r>
    <x v="547"/>
    <s v="Hardin-Dixon"/>
    <s v="Focused solution-oriented matrix"/>
    <x v="81"/>
    <x v="538"/>
    <x v="1"/>
    <n v="9.69"/>
    <n v="969"/>
    <n v="80.75"/>
    <n v="156"/>
    <s v="US"/>
    <s v="USD"/>
    <d v="2015-01-25T06:00:00"/>
    <d v="2015-01-25T06:00:00"/>
    <n v="1422165600"/>
    <x v="2"/>
    <s v="Jan"/>
    <s v="2015"/>
    <d v="2015-02-06T06:00:00"/>
    <n v="1423202400"/>
    <m/>
    <d v="2015-02-06T06:00:00"/>
    <s v="Feb"/>
    <s v="Feb"/>
    <n v="12"/>
    <x v="10"/>
    <s v="2015"/>
    <b v="0"/>
    <b v="0"/>
    <s v="film &amp; video"/>
    <x v="4"/>
    <x v="6"/>
  </r>
  <r>
    <x v="548"/>
    <s v="York-Pitts"/>
    <s v="Monitored discrete toolset"/>
    <x v="302"/>
    <x v="539"/>
    <x v="1"/>
    <n v="2.7091376701966716"/>
    <n v="270.91376701966715"/>
    <n v="59.991289782244557"/>
    <n v="2985"/>
    <s v="US"/>
    <s v="USD"/>
    <d v="2016-04-01T05:00:00"/>
    <d v="2016-04-01T05:00:00"/>
    <n v="1459486800"/>
    <x v="9"/>
    <s v="Apr"/>
    <s v="2016"/>
    <d v="2016-04-14T05:00:00"/>
    <n v="1460610000"/>
    <m/>
    <d v="2016-04-14T05:00:00"/>
    <s v="Apr"/>
    <s v="Apr"/>
    <n v="13"/>
    <x v="38"/>
    <s v="2016"/>
    <b v="0"/>
    <b v="0"/>
    <s v="theater"/>
    <x v="3"/>
    <x v="3"/>
  </r>
  <r>
    <x v="549"/>
    <s v="Jarvis and Sons"/>
    <s v="Business-focused intermediate system engine"/>
    <x v="303"/>
    <x v="540"/>
    <x v="1"/>
    <n v="2.8421355932203389"/>
    <n v="284.21355932203392"/>
    <n v="110.03018372703411"/>
    <n v="762"/>
    <s v="US"/>
    <s v="USD"/>
    <d v="2013-05-28T05:00:00"/>
    <d v="2013-05-28T05:00:00"/>
    <n v="1369717200"/>
    <x v="11"/>
    <s v="May"/>
    <s v="2013"/>
    <d v="2013-06-06T05:00:00"/>
    <n v="1370494800"/>
    <m/>
    <d v="2013-06-06T05:00:00"/>
    <s v="Jun"/>
    <s v="Jun"/>
    <n v="9"/>
    <x v="30"/>
    <s v="2013"/>
    <b v="0"/>
    <b v="0"/>
    <s v="technology"/>
    <x v="2"/>
    <x v="8"/>
  </r>
  <r>
    <x v="550"/>
    <s v="Morrison-Henderson"/>
    <s v="De-engineered disintermediate encoding"/>
    <x v="0"/>
    <x v="443"/>
    <x v="3"/>
    <n v="0.04"/>
    <n v="4"/>
    <n v="4"/>
    <n v="1"/>
    <s v="CH"/>
    <s v="CHF"/>
    <d v="2012-02-29T06:00:00"/>
    <d v="2012-02-29T06:00:00"/>
    <n v="1330495200"/>
    <x v="10"/>
    <s v="Feb"/>
    <s v="2012"/>
    <d v="2012-03-21T05:00:00"/>
    <n v="1332306000"/>
    <m/>
    <d v="2012-03-21T05:00:00"/>
    <s v="Mar"/>
    <s v="Mar"/>
    <n v="20.958333333335759"/>
    <x v="76"/>
    <s v="2012"/>
    <b v="0"/>
    <b v="0"/>
    <s v="music"/>
    <x v="1"/>
    <x v="7"/>
  </r>
  <r>
    <x v="551"/>
    <s v="Martin-James"/>
    <s v="Streamlined upward-trending analyzer"/>
    <x v="304"/>
    <x v="541"/>
    <x v="0"/>
    <n v="0.58632981676846196"/>
    <n v="58.6329816768462"/>
    <n v="37.99856063332134"/>
    <n v="2779"/>
    <s v="AU"/>
    <s v="AUD"/>
    <d v="2014-12-20T06:00:00"/>
    <d v="2014-12-20T06:00:00"/>
    <n v="1419055200"/>
    <x v="7"/>
    <s v="Dec"/>
    <s v="2014"/>
    <d v="2015-01-29T06:00:00"/>
    <n v="1422511200"/>
    <m/>
    <d v="2015-01-29T06:00:00"/>
    <s v="Jan"/>
    <s v="Jan"/>
    <n v="40"/>
    <x v="2"/>
    <s v="2015"/>
    <b v="0"/>
    <b v="1"/>
    <s v="technology"/>
    <x v="2"/>
    <x v="2"/>
  </r>
  <r>
    <x v="552"/>
    <s v="Mercer, Solomon and Singleton"/>
    <s v="Distributed human-resource policy"/>
    <x v="25"/>
    <x v="542"/>
    <x v="0"/>
    <n v="0.98511111111111116"/>
    <n v="98.51111111111112"/>
    <n v="96.369565217391298"/>
    <n v="92"/>
    <s v="US"/>
    <s v="USD"/>
    <d v="2016-11-26T06:00:00"/>
    <d v="2016-11-26T06:00:00"/>
    <n v="1480140000"/>
    <x v="0"/>
    <s v="Nov"/>
    <s v="2016"/>
    <d v="2016-11-28T06:00:00"/>
    <n v="1480312800"/>
    <m/>
    <d v="2016-11-28T06:00:00"/>
    <s v="Nov"/>
    <s v="Nov"/>
    <n v="2"/>
    <x v="1"/>
    <s v="2016"/>
    <b v="0"/>
    <b v="0"/>
    <s v="theater"/>
    <x v="3"/>
    <x v="3"/>
  </r>
  <r>
    <x v="553"/>
    <s v="Dougherty, Austin and Mills"/>
    <s v="De-engineered 5thgeneration contingency"/>
    <x v="305"/>
    <x v="543"/>
    <x v="0"/>
    <n v="0.43975381008206332"/>
    <n v="43.975381008206334"/>
    <n v="72.978599221789878"/>
    <n v="1028"/>
    <s v="US"/>
    <s v="USD"/>
    <d v="2011-01-02T06:00:00"/>
    <d v="2011-01-02T06:00:00"/>
    <n v="1293948000"/>
    <x v="2"/>
    <s v="Jan"/>
    <s v="2011"/>
    <d v="2011-01-03T06:00:00"/>
    <n v="1294034400"/>
    <m/>
    <d v="2011-01-03T06:00:00"/>
    <s v="Jan"/>
    <s v="Jan"/>
    <n v="1"/>
    <x v="5"/>
    <s v="2011"/>
    <b v="0"/>
    <b v="0"/>
    <s v="music"/>
    <x v="1"/>
    <x v="1"/>
  </r>
  <r>
    <x v="554"/>
    <s v="Ritter PLC"/>
    <s v="Multi-channeled upward-trending application"/>
    <x v="40"/>
    <x v="544"/>
    <x v="1"/>
    <n v="1.5166315789473683"/>
    <n v="151.66315789473683"/>
    <n v="26.007220216606498"/>
    <n v="554"/>
    <s v="CA"/>
    <s v="CAD"/>
    <d v="2016-12-19T06:00:00"/>
    <d v="2016-12-19T06:00:00"/>
    <n v="1482127200"/>
    <x v="7"/>
    <s v="Dec"/>
    <s v="2016"/>
    <d v="2016-12-25T06:00:00"/>
    <n v="1482645600"/>
    <m/>
    <d v="2016-12-25T06:00:00"/>
    <s v="Dec"/>
    <s v="Dec"/>
    <n v="6"/>
    <x v="8"/>
    <s v="2016"/>
    <b v="0"/>
    <b v="0"/>
    <s v="music"/>
    <x v="1"/>
    <x v="7"/>
  </r>
  <r>
    <x v="555"/>
    <s v="Anderson Group"/>
    <s v="Organic maximized database"/>
    <x v="9"/>
    <x v="545"/>
    <x v="1"/>
    <n v="2.2363492063492063"/>
    <n v="223.63492063492063"/>
    <n v="104.36296296296297"/>
    <n v="135"/>
    <s v="DK"/>
    <s v="DKK"/>
    <d v="2014-04-02T05:00:00"/>
    <d v="2014-04-02T05:00:00"/>
    <n v="1396414800"/>
    <x v="9"/>
    <s v="Apr"/>
    <s v="2014"/>
    <d v="2014-05-03T05:00:00"/>
    <n v="1399093200"/>
    <m/>
    <d v="2014-05-03T05:00:00"/>
    <s v="May"/>
    <s v="May"/>
    <n v="31"/>
    <x v="75"/>
    <s v="2014"/>
    <b v="0"/>
    <b v="0"/>
    <s v="music"/>
    <x v="1"/>
    <x v="1"/>
  </r>
  <r>
    <x v="556"/>
    <s v="Smith and Sons"/>
    <s v="Grass-roots 24/7 attitude"/>
    <x v="5"/>
    <x v="546"/>
    <x v="1"/>
    <n v="2.3975"/>
    <n v="239.75"/>
    <n v="102.18852459016394"/>
    <n v="122"/>
    <s v="US"/>
    <s v="USD"/>
    <d v="2011-09-06T05:00:00"/>
    <d v="2011-09-06T05:00:00"/>
    <n v="1315285200"/>
    <x v="3"/>
    <s v="Sep"/>
    <s v="2011"/>
    <d v="2011-09-13T05:00:00"/>
    <n v="1315890000"/>
    <m/>
    <d v="2011-09-13T05:00:00"/>
    <s v="Sep"/>
    <s v="Sep"/>
    <n v="7"/>
    <x v="37"/>
    <s v="2011"/>
    <b v="0"/>
    <b v="1"/>
    <s v="publishing"/>
    <x v="5"/>
    <x v="18"/>
  </r>
  <r>
    <x v="557"/>
    <s v="Lam-Hamilton"/>
    <s v="Team-oriented global strategy"/>
    <x v="46"/>
    <x v="547"/>
    <x v="1"/>
    <n v="1.9933333333333334"/>
    <n v="199.33333333333334"/>
    <n v="54.117647058823529"/>
    <n v="221"/>
    <s v="US"/>
    <s v="USD"/>
    <d v="2015-10-02T05:00:00"/>
    <d v="2015-10-02T05:00:00"/>
    <n v="1443762000"/>
    <x v="4"/>
    <s v="Oct"/>
    <s v="2015"/>
    <d v="2015-10-05T05:00:00"/>
    <n v="1444021200"/>
    <m/>
    <d v="2015-10-05T05:00:00"/>
    <s v="Oct"/>
    <s v="Oct"/>
    <n v="3"/>
    <x v="39"/>
    <s v="2015"/>
    <b v="0"/>
    <b v="1"/>
    <s v="film &amp; video"/>
    <x v="4"/>
    <x v="22"/>
  </r>
  <r>
    <x v="558"/>
    <s v="Ho Ltd"/>
    <s v="Enhanced client-driven capacity"/>
    <x v="306"/>
    <x v="548"/>
    <x v="1"/>
    <n v="1.373448275862069"/>
    <n v="137.34482758620689"/>
    <n v="63.222222222222221"/>
    <n v="126"/>
    <s v="US"/>
    <s v="USD"/>
    <d v="2016-02-24T06:00:00"/>
    <d v="2016-02-24T06:00:00"/>
    <n v="1456293600"/>
    <x v="10"/>
    <s v="Feb"/>
    <s v="2016"/>
    <d v="2016-04-07T05:00:00"/>
    <n v="1460005200"/>
    <m/>
    <d v="2016-04-07T05:00:00"/>
    <s v="Apr"/>
    <s v="Apr"/>
    <n v="42.958333333328483"/>
    <x v="104"/>
    <s v="2016"/>
    <b v="0"/>
    <b v="0"/>
    <s v="theater"/>
    <x v="3"/>
    <x v="3"/>
  </r>
  <r>
    <x v="559"/>
    <s v="Brown, Estrada and Jensen"/>
    <s v="Exclusive systematic productivity"/>
    <x v="307"/>
    <x v="549"/>
    <x v="1"/>
    <n v="1.009696106362773"/>
    <n v="100.9696106362773"/>
    <n v="104.03228962818004"/>
    <n v="1022"/>
    <s v="US"/>
    <s v="USD"/>
    <d v="2016-08-02T05:00:00"/>
    <d v="2016-08-02T05:00:00"/>
    <n v="1470114000"/>
    <x v="1"/>
    <s v="Aug"/>
    <s v="2016"/>
    <d v="2016-08-09T05:00:00"/>
    <n v="1470718800"/>
    <m/>
    <d v="2016-08-09T05:00:00"/>
    <s v="Aug"/>
    <s v="Aug"/>
    <n v="7"/>
    <x v="37"/>
    <s v="2016"/>
    <b v="0"/>
    <b v="0"/>
    <s v="theater"/>
    <x v="3"/>
    <x v="3"/>
  </r>
  <r>
    <x v="560"/>
    <s v="Hunt LLC"/>
    <s v="Re-engineered radical policy"/>
    <x v="77"/>
    <x v="550"/>
    <x v="1"/>
    <n v="7.9416000000000002"/>
    <n v="794.16"/>
    <n v="49.994334277620396"/>
    <n v="3177"/>
    <s v="US"/>
    <s v="USD"/>
    <d v="2011-11-18T06:00:00"/>
    <d v="2011-11-18T06:00:00"/>
    <n v="1321596000"/>
    <x v="0"/>
    <s v="Nov"/>
    <s v="2011"/>
    <d v="2011-12-28T06:00:00"/>
    <n v="1325052000"/>
    <m/>
    <d v="2011-12-28T06:00:00"/>
    <s v="Dec"/>
    <s v="Dec"/>
    <n v="40"/>
    <x v="2"/>
    <s v="2011"/>
    <b v="0"/>
    <b v="0"/>
    <s v="film &amp; video"/>
    <x v="4"/>
    <x v="10"/>
  </r>
  <r>
    <x v="561"/>
    <s v="Fowler-Smith"/>
    <s v="Down-sized logistical adapter"/>
    <x v="162"/>
    <x v="551"/>
    <x v="1"/>
    <n v="3.6970000000000001"/>
    <n v="369.7"/>
    <n v="56.015151515151516"/>
    <n v="198"/>
    <s v="CH"/>
    <s v="CHF"/>
    <d v="2011-10-17T05:00:00"/>
    <d v="2011-10-17T05:00:00"/>
    <n v="1318827600"/>
    <x v="4"/>
    <s v="Oct"/>
    <s v="2011"/>
    <d v="2011-10-19T05:00:00"/>
    <n v="1319000400"/>
    <m/>
    <d v="2011-10-19T05:00:00"/>
    <s v="Oct"/>
    <s v="Oct"/>
    <n v="2"/>
    <x v="1"/>
    <s v="2011"/>
    <b v="0"/>
    <b v="0"/>
    <s v="theater"/>
    <x v="3"/>
    <x v="3"/>
  </r>
  <r>
    <x v="562"/>
    <s v="Blair Inc"/>
    <s v="Configurable bandwidth-monitored throughput"/>
    <x v="34"/>
    <x v="314"/>
    <x v="0"/>
    <n v="0.12818181818181817"/>
    <n v="12.818181818181817"/>
    <n v="48.807692307692307"/>
    <n v="26"/>
    <s v="CH"/>
    <s v="CHF"/>
    <d v="2019-03-12T05:00:00"/>
    <d v="2019-03-12T05:00:00"/>
    <n v="1552366800"/>
    <x v="6"/>
    <s v="Mar"/>
    <s v="2019"/>
    <d v="2019-03-14T05:00:00"/>
    <n v="1552539600"/>
    <m/>
    <d v="2019-03-14T05:00:00"/>
    <s v="Mar"/>
    <s v="Mar"/>
    <n v="2"/>
    <x v="1"/>
    <s v="2019"/>
    <b v="0"/>
    <b v="0"/>
    <s v="music"/>
    <x v="1"/>
    <x v="1"/>
  </r>
  <r>
    <x v="563"/>
    <s v="Kelley, Stanton and Sanchez"/>
    <s v="Optional tangible pricing structure"/>
    <x v="41"/>
    <x v="552"/>
    <x v="1"/>
    <n v="1.3802702702702703"/>
    <n v="138.02702702702703"/>
    <n v="60.082352941176474"/>
    <n v="85"/>
    <s v="AU"/>
    <s v="AUD"/>
    <d v="2018-11-13T06:00:00"/>
    <d v="2018-11-13T06:00:00"/>
    <n v="1542088800"/>
    <x v="0"/>
    <s v="Nov"/>
    <s v="2018"/>
    <d v="2018-12-03T06:00:00"/>
    <n v="1543816800"/>
    <m/>
    <d v="2018-12-03T06:00:00"/>
    <s v="Dec"/>
    <s v="Dec"/>
    <n v="20"/>
    <x v="18"/>
    <s v="2018"/>
    <b v="0"/>
    <b v="0"/>
    <s v="film &amp; video"/>
    <x v="4"/>
    <x v="4"/>
  </r>
  <r>
    <x v="564"/>
    <s v="Hernandez-Macdonald"/>
    <s v="Organic high-level implementation"/>
    <x v="308"/>
    <x v="553"/>
    <x v="0"/>
    <n v="0.83813278008298753"/>
    <n v="83.813278008298752"/>
    <n v="78.990502793296088"/>
    <n v="1790"/>
    <s v="US"/>
    <s v="USD"/>
    <d v="2015-03-15T05:00:00"/>
    <d v="2015-03-15T05:00:00"/>
    <n v="1426395600"/>
    <x v="6"/>
    <s v="Mar"/>
    <s v="2015"/>
    <d v="2015-03-23T05:00:00"/>
    <n v="1427086800"/>
    <m/>
    <d v="2015-03-23T05:00:00"/>
    <s v="Mar"/>
    <s v="Mar"/>
    <n v="8"/>
    <x v="9"/>
    <s v="2015"/>
    <b v="0"/>
    <b v="0"/>
    <s v="theater"/>
    <x v="3"/>
    <x v="3"/>
  </r>
  <r>
    <x v="565"/>
    <s v="Joseph LLC"/>
    <s v="Decentralized logistical collaboration"/>
    <x v="309"/>
    <x v="554"/>
    <x v="1"/>
    <n v="2.0460063224446787"/>
    <n v="204.60063224446787"/>
    <n v="53.99499443826474"/>
    <n v="3596"/>
    <s v="US"/>
    <s v="USD"/>
    <d v="2011-11-15T06:00:00"/>
    <d v="2011-11-15T06:00:00"/>
    <n v="1321336800"/>
    <x v="0"/>
    <s v="Nov"/>
    <s v="2011"/>
    <d v="2011-12-05T06:00:00"/>
    <n v="1323064800"/>
    <m/>
    <d v="2011-12-05T06:00:00"/>
    <s v="Dec"/>
    <s v="Dec"/>
    <n v="20"/>
    <x v="18"/>
    <s v="2011"/>
    <b v="0"/>
    <b v="0"/>
    <s v="theater"/>
    <x v="3"/>
    <x v="3"/>
  </r>
  <r>
    <x v="566"/>
    <s v="Webb-Smith"/>
    <s v="Advanced content-based installation"/>
    <x v="29"/>
    <x v="555"/>
    <x v="0"/>
    <n v="0.44344086021505374"/>
    <n v="44.344086021505376"/>
    <n v="111.45945945945945"/>
    <n v="37"/>
    <s v="US"/>
    <s v="USD"/>
    <d v="2016-02-24T06:00:00"/>
    <d v="2016-02-24T06:00:00"/>
    <n v="1456293600"/>
    <x v="10"/>
    <s v="Feb"/>
    <s v="2016"/>
    <d v="2016-03-18T05:00:00"/>
    <n v="1458277200"/>
    <m/>
    <d v="2016-03-18T05:00:00"/>
    <s v="Mar"/>
    <s v="Mar"/>
    <n v="22.958333333328483"/>
    <x v="64"/>
    <s v="2016"/>
    <b v="0"/>
    <b v="1"/>
    <s v="music"/>
    <x v="1"/>
    <x v="5"/>
  </r>
  <r>
    <x v="567"/>
    <s v="Johns PLC"/>
    <s v="Distributed high-level open architecture"/>
    <x v="85"/>
    <x v="556"/>
    <x v="1"/>
    <n v="2.1860294117647059"/>
    <n v="218.60294117647058"/>
    <n v="60.922131147540981"/>
    <n v="244"/>
    <s v="US"/>
    <s v="USD"/>
    <d v="2014-07-10T05:00:00"/>
    <d v="2014-07-10T05:00:00"/>
    <n v="1404968400"/>
    <x v="8"/>
    <s v="Jul"/>
    <s v="2014"/>
    <d v="2014-07-12T05:00:00"/>
    <n v="1405141200"/>
    <m/>
    <d v="2014-07-12T05:00:00"/>
    <s v="Jul"/>
    <s v="Jul"/>
    <n v="2"/>
    <x v="1"/>
    <s v="2014"/>
    <b v="0"/>
    <b v="0"/>
    <s v="music"/>
    <x v="1"/>
    <x v="1"/>
  </r>
  <r>
    <x v="568"/>
    <s v="Hardin-Foley"/>
    <s v="Synergized zero tolerance help-desk"/>
    <x v="310"/>
    <x v="557"/>
    <x v="1"/>
    <n v="1.8603314917127072"/>
    <n v="186.03314917127071"/>
    <n v="26.0015444015444"/>
    <n v="5180"/>
    <s v="US"/>
    <s v="USD"/>
    <d v="2010-07-15T05:00:00"/>
    <d v="2010-07-15T05:00:00"/>
    <n v="1279170000"/>
    <x v="8"/>
    <s v="Jul"/>
    <s v="2010"/>
    <d v="2010-08-29T05:00:00"/>
    <n v="1283058000"/>
    <m/>
    <d v="2010-08-29T05:00:00"/>
    <s v="Aug"/>
    <s v="Aug"/>
    <n v="45"/>
    <x v="102"/>
    <s v="2010"/>
    <b v="0"/>
    <b v="0"/>
    <s v="theater"/>
    <x v="3"/>
    <x v="3"/>
  </r>
  <r>
    <x v="569"/>
    <s v="Fischer, Fowler and Arnold"/>
    <s v="Extended multi-tasking definition"/>
    <x v="311"/>
    <x v="558"/>
    <x v="1"/>
    <n v="2.3733830845771142"/>
    <n v="237.33830845771143"/>
    <n v="80.993208828522924"/>
    <n v="589"/>
    <s v="IT"/>
    <s v="EUR"/>
    <d v="2011-01-11T06:00:00"/>
    <d v="2011-01-11T06:00:00"/>
    <n v="1294725600"/>
    <x v="2"/>
    <s v="Jan"/>
    <s v="2011"/>
    <d v="2011-01-23T06:00:00"/>
    <n v="1295762400"/>
    <m/>
    <d v="2011-01-23T06:00:00"/>
    <s v="Jan"/>
    <s v="Jan"/>
    <n v="12"/>
    <x v="10"/>
    <s v="2011"/>
    <b v="0"/>
    <b v="0"/>
    <s v="film &amp; video"/>
    <x v="4"/>
    <x v="10"/>
  </r>
  <r>
    <x v="570"/>
    <s v="Martinez-Juarez"/>
    <s v="Realigned uniform knowledge user"/>
    <x v="312"/>
    <x v="559"/>
    <x v="1"/>
    <n v="3.0565384615384614"/>
    <n v="305.65384615384613"/>
    <n v="34.995963302752294"/>
    <n v="2725"/>
    <s v="US"/>
    <s v="USD"/>
    <d v="2014-12-20T06:00:00"/>
    <d v="2014-12-20T06:00:00"/>
    <n v="1419055200"/>
    <x v="7"/>
    <s v="Dec"/>
    <s v="2014"/>
    <d v="2014-12-26T06:00:00"/>
    <n v="1419573600"/>
    <m/>
    <d v="2014-12-26T06:00:00"/>
    <s v="Dec"/>
    <s v="Dec"/>
    <n v="6"/>
    <x v="8"/>
    <s v="2014"/>
    <b v="0"/>
    <b v="1"/>
    <s v="music"/>
    <x v="1"/>
    <x v="1"/>
  </r>
  <r>
    <x v="571"/>
    <s v="Wilson and Sons"/>
    <s v="Monitored grid-enabled model"/>
    <x v="26"/>
    <x v="560"/>
    <x v="0"/>
    <n v="0.94142857142857139"/>
    <n v="94.142857142857139"/>
    <n v="94.142857142857139"/>
    <n v="35"/>
    <s v="IT"/>
    <s v="EUR"/>
    <d v="2015-06-19T05:00:00"/>
    <d v="2015-06-19T05:00:00"/>
    <n v="1434690000"/>
    <x v="5"/>
    <s v="Jun"/>
    <s v="2015"/>
    <d v="2015-08-05T05:00:00"/>
    <n v="1438750800"/>
    <m/>
    <d v="2015-08-05T05:00:00"/>
    <s v="Aug"/>
    <s v="Aug"/>
    <n v="47"/>
    <x v="41"/>
    <s v="2015"/>
    <b v="0"/>
    <b v="0"/>
    <s v="film &amp; video"/>
    <x v="4"/>
    <x v="12"/>
  </r>
  <r>
    <x v="572"/>
    <s v="Clements Group"/>
    <s v="Assimilated actuating policy"/>
    <x v="25"/>
    <x v="561"/>
    <x v="3"/>
    <n v="0.54400000000000004"/>
    <n v="54.400000000000006"/>
    <n v="52.085106382978722"/>
    <n v="94"/>
    <s v="US"/>
    <s v="USD"/>
    <d v="2015-09-28T05:00:00"/>
    <d v="2015-09-28T05:00:00"/>
    <n v="1443416400"/>
    <x v="3"/>
    <s v="Sep"/>
    <s v="2015"/>
    <d v="2015-10-14T05:00:00"/>
    <n v="1444798800"/>
    <m/>
    <d v="2015-10-14T05:00:00"/>
    <s v="Oct"/>
    <s v="Oct"/>
    <n v="16"/>
    <x v="31"/>
    <s v="2015"/>
    <b v="0"/>
    <b v="1"/>
    <s v="music"/>
    <x v="1"/>
    <x v="1"/>
  </r>
  <r>
    <x v="573"/>
    <s v="Valenzuela-Cook"/>
    <s v="Total incremental productivity"/>
    <x v="313"/>
    <x v="562"/>
    <x v="1"/>
    <n v="1.1188059701492536"/>
    <n v="111.88059701492537"/>
    <n v="24.986666666666668"/>
    <n v="300"/>
    <s v="US"/>
    <s v="USD"/>
    <d v="2014-05-02T05:00:00"/>
    <d v="2014-05-02T05:00:00"/>
    <n v="1399006800"/>
    <x v="11"/>
    <s v="May"/>
    <s v="2014"/>
    <d v="2014-05-04T05:00:00"/>
    <n v="1399179600"/>
    <m/>
    <d v="2014-05-04T05:00:00"/>
    <s v="May"/>
    <s v="May"/>
    <n v="2"/>
    <x v="1"/>
    <s v="2014"/>
    <b v="0"/>
    <b v="0"/>
    <s v="journalism"/>
    <x v="8"/>
    <x v="23"/>
  </r>
  <r>
    <x v="574"/>
    <s v="Parker, Haley and Foster"/>
    <s v="Adaptive local task-force"/>
    <x v="50"/>
    <x v="563"/>
    <x v="1"/>
    <n v="3.6914814814814814"/>
    <n v="369.14814814814815"/>
    <n v="69.215277777777771"/>
    <n v="144"/>
    <s v="US"/>
    <s v="USD"/>
    <d v="2019-12-07T06:00:00"/>
    <d v="2019-12-07T06:00:00"/>
    <n v="1575698400"/>
    <x v="7"/>
    <s v="Dec"/>
    <s v="2019"/>
    <d v="2019-12-17T06:00:00"/>
    <n v="1576562400"/>
    <m/>
    <d v="2019-12-17T06:00:00"/>
    <s v="Dec"/>
    <s v="Dec"/>
    <n v="10"/>
    <x v="46"/>
    <s v="2019"/>
    <b v="0"/>
    <b v="1"/>
    <s v="food"/>
    <x v="0"/>
    <x v="0"/>
  </r>
  <r>
    <x v="575"/>
    <s v="Fuentes LLC"/>
    <s v="Universal zero-defect concept"/>
    <x v="314"/>
    <x v="564"/>
    <x v="0"/>
    <n v="0.62930372148859548"/>
    <n v="62.930372148859547"/>
    <n v="93.944444444444443"/>
    <n v="558"/>
    <s v="US"/>
    <s v="USD"/>
    <d v="2014-05-20T05:00:00"/>
    <d v="2014-05-20T05:00:00"/>
    <n v="1400562000"/>
    <x v="11"/>
    <s v="May"/>
    <s v="2014"/>
    <d v="2014-05-23T05:00:00"/>
    <n v="1400821200"/>
    <m/>
    <d v="2014-05-23T05:00:00"/>
    <s v="May"/>
    <s v="May"/>
    <n v="3"/>
    <x v="39"/>
    <s v="2014"/>
    <b v="0"/>
    <b v="1"/>
    <s v="theater"/>
    <x v="3"/>
    <x v="3"/>
  </r>
  <r>
    <x v="576"/>
    <s v="Moran and Sons"/>
    <s v="Object-based bottom-line superstructure"/>
    <x v="62"/>
    <x v="565"/>
    <x v="0"/>
    <n v="0.6492783505154639"/>
    <n v="64.927835051546396"/>
    <n v="98.40625"/>
    <n v="64"/>
    <s v="US"/>
    <s v="USD"/>
    <d v="2017-11-01T05:00:00"/>
    <d v="2017-11-01T05:00:00"/>
    <n v="1509512400"/>
    <x v="0"/>
    <s v="Nov"/>
    <s v="2017"/>
    <d v="2017-11-18T06:00:00"/>
    <n v="1510984800"/>
    <m/>
    <d v="2017-11-18T06:00:00"/>
    <s v="Nov"/>
    <s v="Nov"/>
    <n v="17.041666666671517"/>
    <x v="105"/>
    <s v="2017"/>
    <b v="0"/>
    <b v="0"/>
    <s v="theater"/>
    <x v="3"/>
    <x v="3"/>
  </r>
  <r>
    <x v="577"/>
    <s v="Stevens Inc"/>
    <s v="Adaptive 24hour projection"/>
    <x v="139"/>
    <x v="566"/>
    <x v="3"/>
    <n v="0.18853658536585366"/>
    <n v="18.853658536585368"/>
    <n v="41.783783783783782"/>
    <n v="37"/>
    <s v="US"/>
    <s v="USD"/>
    <d v="2011-03-11T06:00:00"/>
    <d v="2011-03-11T06:00:00"/>
    <n v="1299823200"/>
    <x v="6"/>
    <s v="Mar"/>
    <s v="2011"/>
    <d v="2011-04-06T05:00:00"/>
    <n v="1302066000"/>
    <m/>
    <d v="2011-04-06T05:00:00"/>
    <s v="Apr"/>
    <s v="Apr"/>
    <n v="25.958333333335759"/>
    <x v="106"/>
    <s v="2011"/>
    <b v="0"/>
    <b v="0"/>
    <s v="music"/>
    <x v="1"/>
    <x v="17"/>
  </r>
  <r>
    <x v="578"/>
    <s v="Martinez-Johnson"/>
    <s v="Sharable radical toolset"/>
    <x v="315"/>
    <x v="567"/>
    <x v="0"/>
    <n v="0.1675440414507772"/>
    <n v="16.754404145077721"/>
    <n v="65.991836734693877"/>
    <n v="245"/>
    <s v="US"/>
    <s v="USD"/>
    <d v="2011-12-01T06:00:00"/>
    <d v="2011-12-01T06:00:00"/>
    <n v="1322719200"/>
    <x v="7"/>
    <s v="Dec"/>
    <s v="2011"/>
    <d v="2011-12-04T06:00:00"/>
    <n v="1322978400"/>
    <m/>
    <d v="2011-12-04T06:00:00"/>
    <s v="Dec"/>
    <s v="Dec"/>
    <n v="3"/>
    <x v="39"/>
    <s v="2011"/>
    <b v="0"/>
    <b v="0"/>
    <s v="film &amp; video"/>
    <x v="4"/>
    <x v="22"/>
  </r>
  <r>
    <x v="579"/>
    <s v="Franklin Inc"/>
    <s v="Focused multimedia knowledgebase"/>
    <x v="8"/>
    <x v="568"/>
    <x v="1"/>
    <n v="1.0111290322580646"/>
    <n v="101.11290322580646"/>
    <n v="72.05747126436782"/>
    <n v="87"/>
    <s v="US"/>
    <s v="USD"/>
    <d v="2011-08-07T05:00:00"/>
    <d v="2011-08-07T05:00:00"/>
    <n v="1312693200"/>
    <x v="1"/>
    <s v="Aug"/>
    <s v="2011"/>
    <d v="2011-08-19T05:00:00"/>
    <n v="1313730000"/>
    <m/>
    <d v="2011-08-19T05:00:00"/>
    <s v="Aug"/>
    <s v="Aug"/>
    <n v="12"/>
    <x v="10"/>
    <s v="2011"/>
    <b v="0"/>
    <b v="0"/>
    <s v="music"/>
    <x v="1"/>
    <x v="17"/>
  </r>
  <r>
    <x v="580"/>
    <s v="Perez PLC"/>
    <s v="Seamless 6thgeneration extranet"/>
    <x v="316"/>
    <x v="569"/>
    <x v="1"/>
    <n v="3.4150228310502282"/>
    <n v="341.5022831050228"/>
    <n v="48.003209242618745"/>
    <n v="3116"/>
    <s v="US"/>
    <s v="USD"/>
    <d v="2014-02-26T06:00:00"/>
    <d v="2014-02-26T06:00:00"/>
    <n v="1393394400"/>
    <x v="10"/>
    <s v="Feb"/>
    <s v="2014"/>
    <d v="2014-03-06T06:00:00"/>
    <n v="1394085600"/>
    <m/>
    <d v="2014-03-06T06:00:00"/>
    <s v="Mar"/>
    <s v="Mar"/>
    <n v="8"/>
    <x v="9"/>
    <s v="2014"/>
    <b v="0"/>
    <b v="0"/>
    <s v="theater"/>
    <x v="3"/>
    <x v="3"/>
  </r>
  <r>
    <x v="581"/>
    <s v="Sanchez, Cross and Savage"/>
    <s v="Sharable mobile knowledgebase"/>
    <x v="46"/>
    <x v="570"/>
    <x v="0"/>
    <n v="0.64016666666666666"/>
    <n v="64.016666666666666"/>
    <n v="54.098591549295776"/>
    <n v="71"/>
    <s v="US"/>
    <s v="USD"/>
    <d v="2011-04-29T05:00:00"/>
    <d v="2011-04-29T05:00:00"/>
    <n v="1304053200"/>
    <x v="9"/>
    <s v="Apr"/>
    <s v="2011"/>
    <d v="2011-05-14T05:00:00"/>
    <n v="1305349200"/>
    <m/>
    <d v="2011-05-14T05:00:00"/>
    <s v="May"/>
    <s v="May"/>
    <n v="15"/>
    <x v="16"/>
    <s v="2011"/>
    <b v="0"/>
    <b v="0"/>
    <s v="technology"/>
    <x v="2"/>
    <x v="2"/>
  </r>
  <r>
    <x v="582"/>
    <s v="Pineda Ltd"/>
    <s v="Cross-group global system engine"/>
    <x v="251"/>
    <x v="571"/>
    <x v="0"/>
    <n v="0.5208045977011494"/>
    <n v="52.080459770114942"/>
    <n v="107.88095238095238"/>
    <n v="42"/>
    <s v="US"/>
    <s v="USD"/>
    <d v="2015-06-10T05:00:00"/>
    <d v="2015-06-10T05:00:00"/>
    <n v="1433912400"/>
    <x v="5"/>
    <s v="Jun"/>
    <s v="2015"/>
    <d v="2015-06-15T05:00:00"/>
    <n v="1434344400"/>
    <m/>
    <d v="2015-06-15T05:00:00"/>
    <s v="Jun"/>
    <s v="Jun"/>
    <n v="5"/>
    <x v="21"/>
    <s v="2015"/>
    <b v="0"/>
    <b v="1"/>
    <s v="games"/>
    <x v="6"/>
    <x v="11"/>
  </r>
  <r>
    <x v="583"/>
    <s v="Powell and Sons"/>
    <s v="Centralized clear-thinking conglomeration"/>
    <x v="317"/>
    <x v="572"/>
    <x v="1"/>
    <n v="3.2240211640211642"/>
    <n v="322.40211640211641"/>
    <n v="67.034103410341032"/>
    <n v="909"/>
    <s v="US"/>
    <s v="USD"/>
    <d v="2012-02-20T06:00:00"/>
    <d v="2012-02-20T06:00:00"/>
    <n v="1329717600"/>
    <x v="10"/>
    <s v="Feb"/>
    <s v="2012"/>
    <d v="2012-03-08T06:00:00"/>
    <n v="1331186400"/>
    <m/>
    <d v="2012-03-08T06:00:00"/>
    <s v="Mar"/>
    <s v="Mar"/>
    <n v="17"/>
    <x v="0"/>
    <s v="2012"/>
    <b v="0"/>
    <b v="0"/>
    <s v="film &amp; video"/>
    <x v="4"/>
    <x v="4"/>
  </r>
  <r>
    <x v="584"/>
    <s v="Nunez-Richards"/>
    <s v="De-engineered cohesive system engine"/>
    <x v="318"/>
    <x v="573"/>
    <x v="1"/>
    <n v="1.1950810185185186"/>
    <n v="119.50810185185186"/>
    <n v="64.01425914445133"/>
    <n v="1613"/>
    <s v="US"/>
    <s v="USD"/>
    <d v="2012-04-25T05:00:00"/>
    <d v="2012-04-25T05:00:00"/>
    <n v="1335330000"/>
    <x v="9"/>
    <s v="Apr"/>
    <s v="2012"/>
    <d v="2012-05-09T05:00:00"/>
    <n v="1336539600"/>
    <m/>
    <d v="2012-05-09T05:00:00"/>
    <s v="May"/>
    <s v="May"/>
    <n v="14"/>
    <x v="44"/>
    <s v="2012"/>
    <b v="0"/>
    <b v="0"/>
    <s v="technology"/>
    <x v="2"/>
    <x v="2"/>
  </r>
  <r>
    <x v="585"/>
    <s v="Pugh LLC"/>
    <s v="Reactive analyzing function"/>
    <x v="200"/>
    <x v="574"/>
    <x v="1"/>
    <n v="1.4679775280898877"/>
    <n v="146.79775280898878"/>
    <n v="96.066176470588232"/>
    <n v="136"/>
    <s v="US"/>
    <s v="USD"/>
    <d v="2010-03-18T05:00:00"/>
    <d v="2010-03-18T05:00:00"/>
    <n v="1268888400"/>
    <x v="6"/>
    <s v="Mar"/>
    <s v="2010"/>
    <d v="2010-03-28T05:00:00"/>
    <n v="1269752400"/>
    <m/>
    <d v="2010-03-28T05:00:00"/>
    <s v="Mar"/>
    <s v="Mar"/>
    <n v="10"/>
    <x v="46"/>
    <s v="2010"/>
    <b v="0"/>
    <b v="0"/>
    <s v="publishing"/>
    <x v="5"/>
    <x v="18"/>
  </r>
  <r>
    <x v="586"/>
    <s v="Rowe-Wong"/>
    <s v="Robust hybrid budgetary management"/>
    <x v="31"/>
    <x v="575"/>
    <x v="1"/>
    <n v="9.5057142857142853"/>
    <n v="950.57142857142856"/>
    <n v="51.184615384615384"/>
    <n v="130"/>
    <s v="US"/>
    <s v="USD"/>
    <d v="2010-11-17T06:00:00"/>
    <d v="2010-11-17T06:00:00"/>
    <n v="1289973600"/>
    <x v="0"/>
    <s v="Nov"/>
    <s v="2010"/>
    <d v="2010-12-06T06:00:00"/>
    <n v="1291615200"/>
    <m/>
    <d v="2010-12-06T06:00:00"/>
    <s v="Dec"/>
    <s v="Dec"/>
    <n v="19"/>
    <x v="28"/>
    <s v="2010"/>
    <b v="0"/>
    <b v="0"/>
    <s v="music"/>
    <x v="1"/>
    <x v="1"/>
  </r>
  <r>
    <x v="587"/>
    <s v="Williams-Santos"/>
    <s v="Open-source analyzing monitoring"/>
    <x v="151"/>
    <x v="576"/>
    <x v="0"/>
    <n v="0.72893617021276591"/>
    <n v="72.893617021276597"/>
    <n v="43.92307692307692"/>
    <n v="156"/>
    <s v="CA"/>
    <s v="CAD"/>
    <d v="2019-01-19T06:00:00"/>
    <d v="2019-01-19T06:00:00"/>
    <n v="1547877600"/>
    <x v="2"/>
    <s v="Jan"/>
    <s v="2019"/>
    <d v="2019-03-12T05:00:00"/>
    <n v="1552366800"/>
    <m/>
    <d v="2019-03-12T05:00:00"/>
    <s v="Mar"/>
    <s v="Mar"/>
    <n v="51.958333333328483"/>
    <x v="107"/>
    <s v="2019"/>
    <b v="0"/>
    <b v="1"/>
    <s v="food"/>
    <x v="0"/>
    <x v="0"/>
  </r>
  <r>
    <x v="588"/>
    <s v="Weber Inc"/>
    <s v="Up-sized discrete firmware"/>
    <x v="215"/>
    <x v="577"/>
    <x v="0"/>
    <n v="0.7900824873096447"/>
    <n v="79.008248730964468"/>
    <n v="91.021198830409361"/>
    <n v="1368"/>
    <s v="GB"/>
    <s v="GBP"/>
    <d v="2010-03-25T05:00:00"/>
    <d v="2010-03-25T05:00:00"/>
    <n v="1269493200"/>
    <x v="6"/>
    <s v="Mar"/>
    <s v="2010"/>
    <d v="2010-04-25T05:00:00"/>
    <n v="1272171600"/>
    <m/>
    <d v="2010-04-25T05:00:00"/>
    <s v="Apr"/>
    <s v="Apr"/>
    <n v="31"/>
    <x v="75"/>
    <s v="2010"/>
    <b v="0"/>
    <b v="0"/>
    <s v="theater"/>
    <x v="3"/>
    <x v="3"/>
  </r>
  <r>
    <x v="589"/>
    <s v="Avery, Brown and Parker"/>
    <s v="Exclusive intangible extranet"/>
    <x v="58"/>
    <x v="578"/>
    <x v="0"/>
    <n v="0.64721518987341775"/>
    <n v="64.721518987341781"/>
    <n v="50.127450980392155"/>
    <n v="102"/>
    <s v="US"/>
    <s v="USD"/>
    <d v="2015-07-05T05:00:00"/>
    <d v="2015-07-05T05:00:00"/>
    <n v="1436072400"/>
    <x v="8"/>
    <s v="Jul"/>
    <s v="2015"/>
    <d v="2015-07-12T05:00:00"/>
    <n v="1436677200"/>
    <m/>
    <d v="2015-07-12T05:00:00"/>
    <s v="Jul"/>
    <s v="Jul"/>
    <n v="7"/>
    <x v="37"/>
    <s v="2015"/>
    <b v="0"/>
    <b v="0"/>
    <s v="film &amp; video"/>
    <x v="4"/>
    <x v="4"/>
  </r>
  <r>
    <x v="590"/>
    <s v="Cox Group"/>
    <s v="Synergized analyzing process improvement"/>
    <x v="143"/>
    <x v="579"/>
    <x v="0"/>
    <n v="0.82028169014084507"/>
    <n v="82.028169014084511"/>
    <n v="67.720930232558146"/>
    <n v="86"/>
    <s v="AU"/>
    <s v="AUD"/>
    <d v="2014-12-21T06:00:00"/>
    <d v="2014-12-21T06:00:00"/>
    <n v="1419141600"/>
    <x v="7"/>
    <s v="Dec"/>
    <s v="2014"/>
    <d v="2015-01-01T06:00:00"/>
    <n v="1420092000"/>
    <m/>
    <d v="2015-01-01T06:00:00"/>
    <s v="Jan"/>
    <s v="Jan"/>
    <n v="11"/>
    <x v="4"/>
    <s v="2015"/>
    <b v="0"/>
    <b v="0"/>
    <s v="publishing"/>
    <x v="5"/>
    <x v="15"/>
  </r>
  <r>
    <x v="591"/>
    <s v="Jensen LLC"/>
    <s v="Realigned dedicated system engine"/>
    <x v="60"/>
    <x v="580"/>
    <x v="1"/>
    <n v="10.376666666666667"/>
    <n v="1037.6666666666667"/>
    <n v="61.03921568627451"/>
    <n v="102"/>
    <s v="US"/>
    <s v="USD"/>
    <d v="2010-07-14T05:00:00"/>
    <d v="2010-07-14T05:00:00"/>
    <n v="1279083600"/>
    <x v="8"/>
    <s v="Jul"/>
    <s v="2010"/>
    <d v="2010-07-24T05:00:00"/>
    <n v="1279947600"/>
    <m/>
    <d v="2010-07-24T05:00:00"/>
    <s v="Jul"/>
    <s v="Jul"/>
    <n v="10"/>
    <x v="46"/>
    <s v="2010"/>
    <b v="0"/>
    <b v="0"/>
    <s v="games"/>
    <x v="6"/>
    <x v="11"/>
  </r>
  <r>
    <x v="592"/>
    <s v="Brown Inc"/>
    <s v="Object-based bandwidth-monitored concept"/>
    <x v="154"/>
    <x v="581"/>
    <x v="0"/>
    <n v="0.12910076530612244"/>
    <n v="12.910076530612244"/>
    <n v="80.011857707509876"/>
    <n v="253"/>
    <s v="US"/>
    <s v="USD"/>
    <d v="2014-05-30T05:00:00"/>
    <d v="2014-05-30T05:00:00"/>
    <n v="1401426000"/>
    <x v="11"/>
    <s v="May"/>
    <s v="2014"/>
    <d v="2014-06-08T05:00:00"/>
    <n v="1402203600"/>
    <m/>
    <d v="2014-06-08T05:00:00"/>
    <s v="Jun"/>
    <s v="Jun"/>
    <n v="9"/>
    <x v="30"/>
    <s v="2014"/>
    <b v="0"/>
    <b v="0"/>
    <s v="theater"/>
    <x v="3"/>
    <x v="3"/>
  </r>
  <r>
    <x v="593"/>
    <s v="Hale-Hayes"/>
    <s v="Ameliorated client-driven open system"/>
    <x v="319"/>
    <x v="582"/>
    <x v="1"/>
    <n v="1.5484210526315789"/>
    <n v="154.84210526315789"/>
    <n v="47.001497753369947"/>
    <n v="4006"/>
    <s v="US"/>
    <s v="USD"/>
    <d v="2014-03-26T05:00:00"/>
    <d v="2014-03-26T05:00:00"/>
    <n v="1395810000"/>
    <x v="6"/>
    <s v="Mar"/>
    <s v="2014"/>
    <d v="2014-04-08T05:00:00"/>
    <n v="1396933200"/>
    <m/>
    <d v="2014-04-08T05:00:00"/>
    <s v="Apr"/>
    <s v="Apr"/>
    <n v="13"/>
    <x v="38"/>
    <s v="2014"/>
    <b v="0"/>
    <b v="0"/>
    <s v="film &amp; video"/>
    <x v="4"/>
    <x v="10"/>
  </r>
  <r>
    <x v="594"/>
    <s v="Mcbride PLC"/>
    <s v="Upgradable leadingedge Local Area Network"/>
    <x v="320"/>
    <x v="583"/>
    <x v="0"/>
    <n v="7.0991735537190084E-2"/>
    <n v="7.0991735537190088"/>
    <n v="71.127388535031841"/>
    <n v="157"/>
    <s v="US"/>
    <s v="USD"/>
    <d v="2016-06-27T05:00:00"/>
    <d v="2016-06-27T05:00:00"/>
    <n v="1467003600"/>
    <x v="5"/>
    <s v="Jun"/>
    <s v="2016"/>
    <d v="2016-06-30T05:00:00"/>
    <n v="1467262800"/>
    <m/>
    <d v="2016-06-30T05:00:00"/>
    <s v="Jun"/>
    <s v="Jun"/>
    <n v="3"/>
    <x v="39"/>
    <s v="2016"/>
    <b v="0"/>
    <b v="1"/>
    <s v="theater"/>
    <x v="3"/>
    <x v="3"/>
  </r>
  <r>
    <x v="595"/>
    <s v="Harris-Jennings"/>
    <s v="Customizable intermediate data-warehouse"/>
    <x v="321"/>
    <x v="584"/>
    <x v="1"/>
    <n v="2.0852773826458035"/>
    <n v="208.52773826458036"/>
    <n v="89.99079189686924"/>
    <n v="1629"/>
    <s v="US"/>
    <s v="USD"/>
    <d v="2010-03-16T05:00:00"/>
    <d v="2010-03-16T05:00:00"/>
    <n v="1268715600"/>
    <x v="6"/>
    <s v="Mar"/>
    <s v="2010"/>
    <d v="2010-04-06T05:00:00"/>
    <n v="1270530000"/>
    <m/>
    <d v="2010-04-06T05:00:00"/>
    <s v="Apr"/>
    <s v="Apr"/>
    <n v="21"/>
    <x v="74"/>
    <s v="2010"/>
    <b v="0"/>
    <b v="1"/>
    <s v="theater"/>
    <x v="3"/>
    <x v="3"/>
  </r>
  <r>
    <x v="596"/>
    <s v="Becker-Scott"/>
    <s v="Managed optimizing archive"/>
    <x v="58"/>
    <x v="585"/>
    <x v="0"/>
    <n v="0.99683544303797467"/>
    <n v="99.683544303797461"/>
    <n v="43.032786885245905"/>
    <n v="183"/>
    <s v="US"/>
    <s v="USD"/>
    <d v="2016-03-05T06:00:00"/>
    <d v="2016-03-05T06:00:00"/>
    <n v="1457157600"/>
    <x v="6"/>
    <s v="Mar"/>
    <s v="2016"/>
    <d v="2016-03-12T06:00:00"/>
    <n v="1457762400"/>
    <m/>
    <d v="2016-03-12T06:00:00"/>
    <s v="Mar"/>
    <s v="Mar"/>
    <n v="7"/>
    <x v="37"/>
    <s v="2016"/>
    <b v="0"/>
    <b v="1"/>
    <s v="film &amp; video"/>
    <x v="4"/>
    <x v="6"/>
  </r>
  <r>
    <x v="597"/>
    <s v="Todd, Freeman and Henry"/>
    <s v="Diverse systematic projection"/>
    <x v="322"/>
    <x v="586"/>
    <x v="1"/>
    <n v="2.0159756097560977"/>
    <n v="201.59756097560978"/>
    <n v="67.997714808043881"/>
    <n v="2188"/>
    <s v="US"/>
    <s v="USD"/>
    <d v="2019-11-17T06:00:00"/>
    <d v="2019-11-17T06:00:00"/>
    <n v="1573970400"/>
    <x v="0"/>
    <s v="Nov"/>
    <s v="2019"/>
    <d v="2019-12-05T06:00:00"/>
    <n v="1575525600"/>
    <m/>
    <d v="2019-12-05T06:00:00"/>
    <s v="Dec"/>
    <s v="Dec"/>
    <n v="18"/>
    <x v="51"/>
    <s v="2019"/>
    <b v="0"/>
    <b v="0"/>
    <s v="theater"/>
    <x v="3"/>
    <x v="3"/>
  </r>
  <r>
    <x v="598"/>
    <s v="Martinez, Garza and Young"/>
    <s v="Up-sized web-enabled info-mediaries"/>
    <x v="323"/>
    <x v="587"/>
    <x v="1"/>
    <n v="1.6209032258064515"/>
    <n v="162.09032258064516"/>
    <n v="73.004566210045667"/>
    <n v="2409"/>
    <s v="IT"/>
    <s v="EUR"/>
    <d v="2010-06-15T05:00:00"/>
    <d v="2010-06-15T05:00:00"/>
    <n v="1276578000"/>
    <x v="5"/>
    <s v="Jun"/>
    <s v="2010"/>
    <d v="2010-07-14T05:00:00"/>
    <n v="1279083600"/>
    <m/>
    <d v="2010-07-14T05:00:00"/>
    <s v="Jul"/>
    <s v="Jul"/>
    <n v="29"/>
    <x v="50"/>
    <s v="2010"/>
    <b v="0"/>
    <b v="0"/>
    <s v="music"/>
    <x v="1"/>
    <x v="1"/>
  </r>
  <r>
    <x v="599"/>
    <s v="Smith-Ramos"/>
    <s v="Persevering optimizing Graphical User Interface"/>
    <x v="324"/>
    <x v="588"/>
    <x v="0"/>
    <n v="3.6436208125445471E-2"/>
    <n v="3.6436208125445471"/>
    <n v="62.341463414634148"/>
    <n v="82"/>
    <s v="DK"/>
    <s v="DKK"/>
    <d v="2015-02-12T06:00:00"/>
    <d v="2015-02-12T06:00:00"/>
    <n v="1423720800"/>
    <x v="10"/>
    <s v="Feb"/>
    <s v="2015"/>
    <d v="2015-02-20T06:00:00"/>
    <n v="1424412000"/>
    <m/>
    <d v="2015-02-20T06:00:00"/>
    <s v="Feb"/>
    <s v="Feb"/>
    <n v="8"/>
    <x v="9"/>
    <s v="2015"/>
    <b v="0"/>
    <b v="0"/>
    <s v="film &amp; video"/>
    <x v="4"/>
    <x v="4"/>
  </r>
  <r>
    <x v="600"/>
    <s v="Brown-George"/>
    <s v="Cross-platform tertiary array"/>
    <x v="0"/>
    <x v="297"/>
    <x v="0"/>
    <n v="0.05"/>
    <n v="5"/>
    <n v="5"/>
    <n v="1"/>
    <s v="GB"/>
    <s v="GBP"/>
    <d v="2013-07-30T05:00:00"/>
    <d v="2013-07-30T05:00:00"/>
    <n v="1375160400"/>
    <x v="8"/>
    <s v="Jul"/>
    <s v="2013"/>
    <d v="2013-08-11T05:00:00"/>
    <n v="1376197200"/>
    <m/>
    <d v="2013-08-11T05:00:00"/>
    <s v="Aug"/>
    <s v="Aug"/>
    <n v="12"/>
    <x v="10"/>
    <s v="2013"/>
    <b v="0"/>
    <b v="0"/>
    <s v="food"/>
    <x v="0"/>
    <x v="0"/>
  </r>
  <r>
    <x v="601"/>
    <s v="Waters and Sons"/>
    <s v="Inverse neutral structure"/>
    <x v="9"/>
    <x v="589"/>
    <x v="1"/>
    <n v="2.0663492063492064"/>
    <n v="206.63492063492063"/>
    <n v="67.103092783505161"/>
    <n v="194"/>
    <s v="US"/>
    <s v="USD"/>
    <d v="2014-05-30T05:00:00"/>
    <d v="2014-05-30T05:00:00"/>
    <n v="1401426000"/>
    <x v="11"/>
    <s v="May"/>
    <s v="2014"/>
    <d v="2014-06-16T05:00:00"/>
    <n v="1402894800"/>
    <m/>
    <d v="2014-06-16T05:00:00"/>
    <s v="Jun"/>
    <s v="Jun"/>
    <n v="17"/>
    <x v="0"/>
    <s v="2014"/>
    <b v="1"/>
    <b v="0"/>
    <s v="technology"/>
    <x v="2"/>
    <x v="8"/>
  </r>
  <r>
    <x v="602"/>
    <s v="Brown Ltd"/>
    <s v="Quality-focused system-worthy support"/>
    <x v="325"/>
    <x v="590"/>
    <x v="1"/>
    <n v="1.2823628691983122"/>
    <n v="128.23628691983123"/>
    <n v="79.978947368421046"/>
    <n v="1140"/>
    <s v="US"/>
    <s v="USD"/>
    <d v="2015-06-05T05:00:00"/>
    <d v="2015-06-05T05:00:00"/>
    <n v="1433480400"/>
    <x v="5"/>
    <s v="Jun"/>
    <s v="2015"/>
    <d v="2015-06-16T05:00:00"/>
    <n v="1434430800"/>
    <m/>
    <d v="2015-06-16T05:00:00"/>
    <s v="Jun"/>
    <s v="Jun"/>
    <n v="11"/>
    <x v="4"/>
    <s v="2015"/>
    <b v="0"/>
    <b v="0"/>
    <s v="theater"/>
    <x v="3"/>
    <x v="3"/>
  </r>
  <r>
    <x v="603"/>
    <s v="Christian, Yates and Greer"/>
    <s v="Vision-oriented 5thgeneration array"/>
    <x v="98"/>
    <x v="591"/>
    <x v="1"/>
    <n v="1.1966037735849056"/>
    <n v="119.66037735849055"/>
    <n v="62.176470588235297"/>
    <n v="102"/>
    <s v="US"/>
    <s v="USD"/>
    <d v="2019-04-18T05:00:00"/>
    <d v="2019-04-18T05:00:00"/>
    <n v="1555563600"/>
    <x v="9"/>
    <s v="Apr"/>
    <s v="2019"/>
    <d v="2019-05-15T05:00:00"/>
    <n v="1557896400"/>
    <m/>
    <d v="2019-05-15T05:00:00"/>
    <s v="May"/>
    <s v="May"/>
    <n v="27"/>
    <x v="19"/>
    <s v="2019"/>
    <b v="0"/>
    <b v="0"/>
    <s v="theater"/>
    <x v="3"/>
    <x v="3"/>
  </r>
  <r>
    <x v="604"/>
    <s v="Cole, Hernandez and Rodriguez"/>
    <s v="Cross-platform logistical circuit"/>
    <x v="326"/>
    <x v="592"/>
    <x v="1"/>
    <n v="1.7073055242390078"/>
    <n v="170.73055242390078"/>
    <n v="53.005950297514879"/>
    <n v="2857"/>
    <s v="US"/>
    <s v="USD"/>
    <d v="2011-01-22T06:00:00"/>
    <d v="2011-01-22T06:00:00"/>
    <n v="1295676000"/>
    <x v="2"/>
    <s v="Jan"/>
    <s v="2011"/>
    <d v="2011-02-12T06:00:00"/>
    <n v="1297490400"/>
    <m/>
    <d v="2011-02-12T06:00:00"/>
    <s v="Feb"/>
    <s v="Feb"/>
    <n v="21"/>
    <x v="74"/>
    <s v="2011"/>
    <b v="0"/>
    <b v="0"/>
    <s v="theater"/>
    <x v="3"/>
    <x v="3"/>
  </r>
  <r>
    <x v="605"/>
    <s v="Ortiz, Valenzuela and Collins"/>
    <s v="Profound solution-oriented matrix"/>
    <x v="88"/>
    <x v="593"/>
    <x v="1"/>
    <n v="1.8721212121212121"/>
    <n v="187.21212121212122"/>
    <n v="57.738317757009348"/>
    <n v="107"/>
    <s v="US"/>
    <s v="USD"/>
    <d v="2015-10-03T05:00:00"/>
    <d v="2015-10-03T05:00:00"/>
    <n v="1443848400"/>
    <x v="4"/>
    <s v="Oct"/>
    <s v="2015"/>
    <d v="2015-11-13T06:00:00"/>
    <n v="1447394400"/>
    <m/>
    <d v="2015-11-13T06:00:00"/>
    <s v="Nov"/>
    <s v="Nov"/>
    <n v="41.041666666671517"/>
    <x v="108"/>
    <s v="2015"/>
    <b v="0"/>
    <b v="0"/>
    <s v="publishing"/>
    <x v="5"/>
    <x v="9"/>
  </r>
  <r>
    <x v="606"/>
    <s v="Valencia PLC"/>
    <s v="Extended asynchronous initiative"/>
    <x v="74"/>
    <x v="594"/>
    <x v="1"/>
    <n v="1.8838235294117647"/>
    <n v="188.38235294117646"/>
    <n v="40.03125"/>
    <n v="160"/>
    <s v="GB"/>
    <s v="GBP"/>
    <d v="2016-03-07T06:00:00"/>
    <d v="2016-03-07T06:00:00"/>
    <n v="1457330400"/>
    <x v="6"/>
    <s v="Mar"/>
    <s v="2016"/>
    <d v="2016-03-18T05:00:00"/>
    <n v="1458277200"/>
    <m/>
    <d v="2016-03-18T05:00:00"/>
    <s v="Mar"/>
    <s v="Mar"/>
    <n v="10.958333333328483"/>
    <x v="109"/>
    <s v="2016"/>
    <b v="0"/>
    <b v="0"/>
    <s v="music"/>
    <x v="1"/>
    <x v="1"/>
  </r>
  <r>
    <x v="607"/>
    <s v="Gordon, Mendez and Johnson"/>
    <s v="Fundamental needs-based frame"/>
    <x v="327"/>
    <x v="595"/>
    <x v="1"/>
    <n v="1.3129869186046512"/>
    <n v="131.29869186046511"/>
    <n v="81.016591928251117"/>
    <n v="2230"/>
    <s v="US"/>
    <s v="USD"/>
    <d v="2014-03-23T05:00:00"/>
    <d v="2014-03-23T05:00:00"/>
    <n v="1395550800"/>
    <x v="6"/>
    <s v="Mar"/>
    <s v="2014"/>
    <d v="2014-03-25T05:00:00"/>
    <n v="1395723600"/>
    <m/>
    <d v="2014-03-25T05:00:00"/>
    <s v="Mar"/>
    <s v="Mar"/>
    <n v="2"/>
    <x v="1"/>
    <s v="2014"/>
    <b v="0"/>
    <b v="0"/>
    <s v="food"/>
    <x v="0"/>
    <x v="0"/>
  </r>
  <r>
    <x v="608"/>
    <s v="Johnson Group"/>
    <s v="Compatible full-range leverage"/>
    <x v="61"/>
    <x v="416"/>
    <x v="1"/>
    <n v="2.8397435897435899"/>
    <n v="283.97435897435901"/>
    <n v="35.047468354430379"/>
    <n v="316"/>
    <s v="US"/>
    <s v="USD"/>
    <d v="2019-03-06T06:00:00"/>
    <d v="2019-03-06T06:00:00"/>
    <n v="1551852000"/>
    <x v="6"/>
    <s v="Mar"/>
    <s v="2019"/>
    <d v="2019-03-10T06:00:00"/>
    <n v="1552197600"/>
    <m/>
    <d v="2019-03-10T06:00:00"/>
    <s v="Mar"/>
    <s v="Mar"/>
    <n v="4"/>
    <x v="3"/>
    <s v="2019"/>
    <b v="0"/>
    <b v="1"/>
    <s v="music"/>
    <x v="1"/>
    <x v="17"/>
  </r>
  <r>
    <x v="609"/>
    <s v="Rose-Fuller"/>
    <s v="Upgradable holistic system engine"/>
    <x v="83"/>
    <x v="596"/>
    <x v="1"/>
    <n v="1.2041999999999999"/>
    <n v="120.41999999999999"/>
    <n v="102.92307692307692"/>
    <n v="117"/>
    <s v="US"/>
    <s v="USD"/>
    <d v="2019-01-16T06:00:00"/>
    <d v="2019-01-16T06:00:00"/>
    <n v="1547618400"/>
    <x v="2"/>
    <s v="Jan"/>
    <s v="2019"/>
    <d v="2019-02-02T06:00:00"/>
    <n v="1549087200"/>
    <m/>
    <d v="2019-02-02T06:00:00"/>
    <s v="Feb"/>
    <s v="Feb"/>
    <n v="17"/>
    <x v="0"/>
    <s v="2019"/>
    <b v="0"/>
    <b v="0"/>
    <s v="film &amp; video"/>
    <x v="4"/>
    <x v="22"/>
  </r>
  <r>
    <x v="610"/>
    <s v="Hughes, Mendez and Patterson"/>
    <s v="Stand-alone multi-state data-warehouse"/>
    <x v="328"/>
    <x v="597"/>
    <x v="1"/>
    <n v="4.1905607476635511"/>
    <n v="419.0560747663551"/>
    <n v="27.998126756166094"/>
    <n v="6406"/>
    <s v="US"/>
    <s v="USD"/>
    <d v="2012-12-16T06:00:00"/>
    <d v="2012-12-16T06:00:00"/>
    <n v="1355637600"/>
    <x v="7"/>
    <s v="Dec"/>
    <s v="2012"/>
    <d v="2012-12-30T06:00:00"/>
    <n v="1356847200"/>
    <m/>
    <d v="2012-12-30T06:00:00"/>
    <s v="Dec"/>
    <s v="Dec"/>
    <n v="14"/>
    <x v="44"/>
    <s v="2012"/>
    <b v="0"/>
    <b v="0"/>
    <s v="theater"/>
    <x v="3"/>
    <x v="3"/>
  </r>
  <r>
    <x v="611"/>
    <s v="Brady, Cortez and Rodriguez"/>
    <s v="Multi-lateral maximized core"/>
    <x v="139"/>
    <x v="598"/>
    <x v="3"/>
    <n v="0.13853658536585367"/>
    <n v="13.853658536585368"/>
    <n v="75.733333333333334"/>
    <n v="15"/>
    <s v="US"/>
    <s v="USD"/>
    <d v="2013-07-25T05:00:00"/>
    <d v="2013-07-25T05:00:00"/>
    <n v="1374728400"/>
    <x v="8"/>
    <s v="Jul"/>
    <s v="2013"/>
    <d v="2013-08-06T05:00:00"/>
    <n v="1375765200"/>
    <m/>
    <d v="2013-08-06T05:00:00"/>
    <s v="Aug"/>
    <s v="Aug"/>
    <n v="12"/>
    <x v="10"/>
    <s v="2013"/>
    <b v="0"/>
    <b v="0"/>
    <s v="theater"/>
    <x v="3"/>
    <x v="3"/>
  </r>
  <r>
    <x v="612"/>
    <s v="Wang, Nguyen and Horton"/>
    <s v="Innovative holistic hub"/>
    <x v="8"/>
    <x v="599"/>
    <x v="1"/>
    <n v="1.3943548387096774"/>
    <n v="139.43548387096774"/>
    <n v="45.026041666666664"/>
    <n v="192"/>
    <s v="US"/>
    <s v="USD"/>
    <d v="2010-10-23T05:00:00"/>
    <d v="2010-10-23T05:00:00"/>
    <n v="1287810000"/>
    <x v="4"/>
    <s v="Oct"/>
    <s v="2010"/>
    <d v="2010-11-15T06:00:00"/>
    <n v="1289800800"/>
    <m/>
    <d v="2010-11-15T06:00:00"/>
    <s v="Nov"/>
    <s v="Nov"/>
    <n v="23.041666666664241"/>
    <x v="110"/>
    <s v="2010"/>
    <b v="0"/>
    <b v="0"/>
    <s v="music"/>
    <x v="1"/>
    <x v="5"/>
  </r>
  <r>
    <x v="613"/>
    <s v="Santos, Williams and Brown"/>
    <s v="Reverse-engineered 24/7 methodology"/>
    <x v="65"/>
    <x v="600"/>
    <x v="1"/>
    <n v="1.74"/>
    <n v="174"/>
    <n v="73.615384615384613"/>
    <n v="26"/>
    <s v="CA"/>
    <s v="CAD"/>
    <d v="2017-08-26T05:00:00"/>
    <d v="2017-08-26T05:00:00"/>
    <n v="1503723600"/>
    <x v="1"/>
    <s v="Aug"/>
    <s v="2017"/>
    <d v="2017-09-04T05:00:00"/>
    <n v="1504501200"/>
    <m/>
    <d v="2017-09-04T05:00:00"/>
    <s v="Sep"/>
    <s v="Sep"/>
    <n v="9"/>
    <x v="30"/>
    <s v="2017"/>
    <b v="0"/>
    <b v="0"/>
    <s v="theater"/>
    <x v="3"/>
    <x v="3"/>
  </r>
  <r>
    <x v="614"/>
    <s v="Barnett and Sons"/>
    <s v="Business-focused dynamic info-mediaries"/>
    <x v="329"/>
    <x v="601"/>
    <x v="1"/>
    <n v="1.5549056603773586"/>
    <n v="155.49056603773585"/>
    <n v="56.991701244813278"/>
    <n v="723"/>
    <s v="US"/>
    <s v="USD"/>
    <d v="2017-01-11T06:00:00"/>
    <d v="2017-01-11T06:00:00"/>
    <n v="1484114400"/>
    <x v="2"/>
    <s v="Jan"/>
    <s v="2017"/>
    <d v="2017-01-29T06:00:00"/>
    <n v="1485669600"/>
    <m/>
    <d v="2017-01-29T06:00:00"/>
    <s v="Jan"/>
    <s v="Jan"/>
    <n v="18"/>
    <x v="51"/>
    <s v="2017"/>
    <b v="0"/>
    <b v="0"/>
    <s v="theater"/>
    <x v="3"/>
    <x v="3"/>
  </r>
  <r>
    <x v="615"/>
    <s v="Petersen-Rodriguez"/>
    <s v="Digitized clear-thinking installation"/>
    <x v="275"/>
    <x v="602"/>
    <x v="1"/>
    <n v="1.7044705882352942"/>
    <n v="170.44705882352943"/>
    <n v="85.223529411764702"/>
    <n v="170"/>
    <s v="IT"/>
    <s v="EUR"/>
    <d v="2016-04-29T05:00:00"/>
    <d v="2016-04-29T05:00:00"/>
    <n v="1461906000"/>
    <x v="9"/>
    <s v="Apr"/>
    <s v="2016"/>
    <d v="2016-05-09T05:00:00"/>
    <n v="1462770000"/>
    <m/>
    <d v="2016-05-09T05:00:00"/>
    <s v="May"/>
    <s v="May"/>
    <n v="10"/>
    <x v="46"/>
    <s v="2016"/>
    <b v="0"/>
    <b v="0"/>
    <s v="theater"/>
    <x v="3"/>
    <x v="3"/>
  </r>
  <r>
    <x v="616"/>
    <s v="Burnett-Mora"/>
    <s v="Quality-focused 24/7 superstructure"/>
    <x v="330"/>
    <x v="402"/>
    <x v="1"/>
    <n v="1.8951562500000001"/>
    <n v="189.515625"/>
    <n v="50.962184873949582"/>
    <n v="238"/>
    <s v="GB"/>
    <s v="GBP"/>
    <d v="2013-09-20T05:00:00"/>
    <d v="2013-09-20T05:00:00"/>
    <n v="1379653200"/>
    <x v="3"/>
    <s v="Sep"/>
    <s v="2013"/>
    <d v="2013-09-21T05:00:00"/>
    <n v="1379739600"/>
    <m/>
    <d v="2013-09-21T05:00:00"/>
    <s v="Sep"/>
    <s v="Sep"/>
    <n v="1"/>
    <x v="5"/>
    <s v="2013"/>
    <b v="0"/>
    <b v="1"/>
    <s v="music"/>
    <x v="1"/>
    <x v="7"/>
  </r>
  <r>
    <x v="617"/>
    <s v="King LLC"/>
    <s v="Multi-channeled local intranet"/>
    <x v="1"/>
    <x v="203"/>
    <x v="1"/>
    <n v="2.4971428571428573"/>
    <n v="249.71428571428572"/>
    <n v="63.563636363636363"/>
    <n v="55"/>
    <s v="US"/>
    <s v="USD"/>
    <d v="2014-06-04T05:00:00"/>
    <d v="2014-06-04T05:00:00"/>
    <n v="1401858000"/>
    <x v="5"/>
    <s v="Jun"/>
    <s v="2014"/>
    <d v="2014-06-14T05:00:00"/>
    <n v="1402722000"/>
    <m/>
    <d v="2014-06-14T05:00:00"/>
    <s v="Jun"/>
    <s v="Jun"/>
    <n v="10"/>
    <x v="46"/>
    <s v="2014"/>
    <b v="0"/>
    <b v="0"/>
    <s v="theater"/>
    <x v="3"/>
    <x v="3"/>
  </r>
  <r>
    <x v="618"/>
    <s v="Miller Ltd"/>
    <s v="Open-architected mobile emulation"/>
    <x v="331"/>
    <x v="603"/>
    <x v="0"/>
    <n v="0.48860523665659616"/>
    <n v="48.860523665659613"/>
    <n v="80.999165275459092"/>
    <n v="1198"/>
    <s v="US"/>
    <s v="USD"/>
    <d v="2013-05-02T05:00:00"/>
    <d v="2013-05-02T05:00:00"/>
    <n v="1367470800"/>
    <x v="11"/>
    <s v="May"/>
    <s v="2013"/>
    <d v="2013-05-23T05:00:00"/>
    <n v="1369285200"/>
    <m/>
    <d v="2013-05-23T05:00:00"/>
    <s v="May"/>
    <s v="May"/>
    <n v="21"/>
    <x v="74"/>
    <s v="2013"/>
    <b v="0"/>
    <b v="0"/>
    <s v="publishing"/>
    <x v="5"/>
    <x v="9"/>
  </r>
  <r>
    <x v="619"/>
    <s v="Case LLC"/>
    <s v="Ameliorated foreground methodology"/>
    <x v="332"/>
    <x v="604"/>
    <x v="0"/>
    <n v="0.28461970393057684"/>
    <n v="28.461970393057683"/>
    <n v="86.044753086419746"/>
    <n v="648"/>
    <s v="US"/>
    <s v="USD"/>
    <d v="2011-05-06T05:00:00"/>
    <d v="2011-05-06T05:00:00"/>
    <n v="1304658000"/>
    <x v="11"/>
    <s v="May"/>
    <s v="2011"/>
    <d v="2011-05-07T05:00:00"/>
    <n v="1304744400"/>
    <m/>
    <d v="2011-05-07T05:00:00"/>
    <s v="May"/>
    <s v="May"/>
    <n v="1"/>
    <x v="5"/>
    <s v="2011"/>
    <b v="1"/>
    <b v="1"/>
    <s v="theater"/>
    <x v="3"/>
    <x v="3"/>
  </r>
  <r>
    <x v="620"/>
    <s v="Swanson, Wilson and Baker"/>
    <s v="Synergized well-modulated project"/>
    <x v="333"/>
    <x v="605"/>
    <x v="1"/>
    <n v="2.6802325581395348"/>
    <n v="268.02325581395348"/>
    <n v="90.0390625"/>
    <n v="128"/>
    <s v="AU"/>
    <s v="AUD"/>
    <d v="2016-07-08T05:00:00"/>
    <d v="2016-07-08T05:00:00"/>
    <n v="1467954000"/>
    <x v="8"/>
    <s v="Jul"/>
    <s v="2016"/>
    <d v="2016-07-12T05:00:00"/>
    <n v="1468299600"/>
    <m/>
    <d v="2016-07-12T05:00:00"/>
    <s v="Jul"/>
    <s v="Jul"/>
    <n v="4"/>
    <x v="3"/>
    <s v="2016"/>
    <b v="0"/>
    <b v="0"/>
    <s v="photography"/>
    <x v="7"/>
    <x v="14"/>
  </r>
  <r>
    <x v="621"/>
    <s v="Dean, Fox and Phillips"/>
    <s v="Extended context-sensitive forecast"/>
    <x v="334"/>
    <x v="606"/>
    <x v="1"/>
    <n v="6.1980078125000002"/>
    <n v="619.80078125"/>
    <n v="74.006063432835816"/>
    <n v="2144"/>
    <s v="US"/>
    <s v="USD"/>
    <d v="2016-09-13T05:00:00"/>
    <d v="2016-09-13T05:00:00"/>
    <n v="1473742800"/>
    <x v="3"/>
    <s v="Sep"/>
    <s v="2016"/>
    <d v="2016-09-18T05:00:00"/>
    <n v="1474174800"/>
    <m/>
    <d v="2016-09-18T05:00:00"/>
    <s v="Sep"/>
    <s v="Sep"/>
    <n v="5"/>
    <x v="21"/>
    <s v="2016"/>
    <b v="0"/>
    <b v="0"/>
    <s v="theater"/>
    <x v="3"/>
    <x v="3"/>
  </r>
  <r>
    <x v="622"/>
    <s v="Smith-Smith"/>
    <s v="Total leadingedge neural-net"/>
    <x v="335"/>
    <x v="607"/>
    <x v="0"/>
    <n v="3.1301587301587303E-2"/>
    <n v="3.1301587301587301"/>
    <n v="92.4375"/>
    <n v="64"/>
    <s v="US"/>
    <s v="USD"/>
    <d v="2018-04-15T05:00:00"/>
    <d v="2018-04-15T05:00:00"/>
    <n v="1523768400"/>
    <x v="9"/>
    <s v="Apr"/>
    <s v="2018"/>
    <d v="2018-05-11T05:00:00"/>
    <n v="1526014800"/>
    <m/>
    <d v="2018-05-11T05:00:00"/>
    <s v="May"/>
    <s v="May"/>
    <n v="26"/>
    <x v="29"/>
    <s v="2018"/>
    <b v="0"/>
    <b v="0"/>
    <s v="music"/>
    <x v="1"/>
    <x v="7"/>
  </r>
  <r>
    <x v="623"/>
    <s v="Smith, Scott and Rodriguez"/>
    <s v="Organic actuating protocol"/>
    <x v="336"/>
    <x v="608"/>
    <x v="1"/>
    <n v="1.5992152704135738"/>
    <n v="159.92152704135739"/>
    <n v="55.999257333828446"/>
    <n v="2693"/>
    <s v="GB"/>
    <s v="GBP"/>
    <d v="2015-07-16T05:00:00"/>
    <d v="2015-07-16T05:00:00"/>
    <n v="1437022800"/>
    <x v="8"/>
    <s v="Jul"/>
    <s v="2015"/>
    <d v="2015-07-21T05:00:00"/>
    <n v="1437454800"/>
    <m/>
    <d v="2015-07-21T05:00:00"/>
    <s v="Jul"/>
    <s v="Jul"/>
    <n v="5"/>
    <x v="21"/>
    <s v="2015"/>
    <b v="0"/>
    <b v="0"/>
    <s v="theater"/>
    <x v="3"/>
    <x v="3"/>
  </r>
  <r>
    <x v="624"/>
    <s v="White, Robertson and Roberts"/>
    <s v="Down-sized national software"/>
    <x v="135"/>
    <x v="609"/>
    <x v="1"/>
    <n v="2.793921568627451"/>
    <n v="279.39215686274508"/>
    <n v="32.983796296296298"/>
    <n v="432"/>
    <s v="US"/>
    <s v="USD"/>
    <d v="2015-01-25T06:00:00"/>
    <d v="2015-01-25T06:00:00"/>
    <n v="1422165600"/>
    <x v="2"/>
    <s v="Jan"/>
    <s v="2015"/>
    <d v="2015-01-31T06:00:00"/>
    <n v="1422684000"/>
    <m/>
    <d v="2015-01-31T06:00:00"/>
    <s v="Jan"/>
    <s v="Jan"/>
    <n v="6"/>
    <x v="8"/>
    <s v="2015"/>
    <b v="0"/>
    <b v="0"/>
    <s v="photography"/>
    <x v="7"/>
    <x v="14"/>
  </r>
  <r>
    <x v="625"/>
    <s v="Martinez Inc"/>
    <s v="Organic upward-trending Graphical User Interface"/>
    <x v="168"/>
    <x v="377"/>
    <x v="0"/>
    <n v="0.77373333333333338"/>
    <n v="77.373333333333335"/>
    <n v="93.596774193548384"/>
    <n v="62"/>
    <s v="US"/>
    <s v="USD"/>
    <d v="2020-01-27T06:00:00"/>
    <d v="2020-01-27T06:00:00"/>
    <n v="1580104800"/>
    <x v="2"/>
    <s v="Jan"/>
    <s v="2020"/>
    <d v="2020-02-10T06:00:00"/>
    <n v="1581314400"/>
    <m/>
    <d v="2020-02-10T06:00:00"/>
    <s v="Feb"/>
    <s v="Feb"/>
    <n v="14"/>
    <x v="44"/>
    <s v="2020"/>
    <b v="0"/>
    <b v="0"/>
    <s v="theater"/>
    <x v="3"/>
    <x v="3"/>
  </r>
  <r>
    <x v="626"/>
    <s v="Tucker, Mccoy and Marquez"/>
    <s v="Synergistic tertiary budgetary management"/>
    <x v="330"/>
    <x v="610"/>
    <x v="1"/>
    <n v="2.0632812500000002"/>
    <n v="206.32812500000003"/>
    <n v="69.867724867724874"/>
    <n v="189"/>
    <s v="US"/>
    <s v="USD"/>
    <d v="2010-09-28T05:00:00"/>
    <d v="2010-09-28T05:00:00"/>
    <n v="1285650000"/>
    <x v="3"/>
    <s v="Sep"/>
    <s v="2010"/>
    <d v="2010-10-07T05:00:00"/>
    <n v="1286427600"/>
    <m/>
    <d v="2010-10-07T05:00:00"/>
    <s v="Oct"/>
    <s v="Oct"/>
    <n v="9"/>
    <x v="30"/>
    <s v="2010"/>
    <b v="0"/>
    <b v="1"/>
    <s v="theater"/>
    <x v="3"/>
    <x v="3"/>
  </r>
  <r>
    <x v="627"/>
    <s v="Martin, Lee and Armstrong"/>
    <s v="Open-architected incremental ability"/>
    <x v="39"/>
    <x v="611"/>
    <x v="1"/>
    <n v="6.9424999999999999"/>
    <n v="694.25"/>
    <n v="72.129870129870127"/>
    <n v="154"/>
    <s v="GB"/>
    <s v="GBP"/>
    <d v="2010-06-16T05:00:00"/>
    <d v="2010-06-16T05:00:00"/>
    <n v="1276664400"/>
    <x v="5"/>
    <s v="Jun"/>
    <s v="2010"/>
    <d v="2010-07-10T05:00:00"/>
    <n v="1278738000"/>
    <m/>
    <d v="2010-07-10T05:00:00"/>
    <s v="Jul"/>
    <s v="Jul"/>
    <n v="24"/>
    <x v="61"/>
    <s v="2010"/>
    <b v="1"/>
    <b v="0"/>
    <s v="food"/>
    <x v="0"/>
    <x v="0"/>
  </r>
  <r>
    <x v="628"/>
    <s v="Dunn, Moreno and Green"/>
    <s v="Intuitive object-oriented task-force"/>
    <x v="89"/>
    <x v="612"/>
    <x v="1"/>
    <n v="1.5178947368421052"/>
    <n v="151.78947368421052"/>
    <n v="30.041666666666668"/>
    <n v="96"/>
    <s v="US"/>
    <s v="USD"/>
    <d v="2010-10-04T05:00:00"/>
    <d v="2010-10-04T05:00:00"/>
    <n v="1286168400"/>
    <x v="4"/>
    <s v="Oct"/>
    <s v="2010"/>
    <d v="2010-10-07T05:00:00"/>
    <n v="1286427600"/>
    <m/>
    <d v="2010-10-07T05:00:00"/>
    <s v="Oct"/>
    <s v="Oct"/>
    <n v="3"/>
    <x v="39"/>
    <s v="2010"/>
    <b v="0"/>
    <b v="0"/>
    <s v="music"/>
    <x v="1"/>
    <x v="7"/>
  </r>
  <r>
    <x v="629"/>
    <s v="Jackson, Martinez and Ray"/>
    <s v="Multi-tiered executive toolset"/>
    <x v="337"/>
    <x v="613"/>
    <x v="0"/>
    <n v="0.64582072176949945"/>
    <n v="64.58207217694995"/>
    <n v="73.968000000000004"/>
    <n v="750"/>
    <s v="US"/>
    <s v="USD"/>
    <d v="2016-07-06T05:00:00"/>
    <d v="2016-07-06T05:00:00"/>
    <n v="1467781200"/>
    <x v="8"/>
    <s v="Jul"/>
    <s v="2016"/>
    <d v="2016-07-08T05:00:00"/>
    <n v="1467954000"/>
    <m/>
    <d v="2016-07-08T05:00:00"/>
    <s v="Jul"/>
    <s v="Jul"/>
    <n v="2"/>
    <x v="1"/>
    <s v="2016"/>
    <b v="0"/>
    <b v="1"/>
    <s v="theater"/>
    <x v="3"/>
    <x v="3"/>
  </r>
  <r>
    <x v="630"/>
    <s v="Patterson-Johnson"/>
    <s v="Grass-roots directional workforce"/>
    <x v="40"/>
    <x v="614"/>
    <x v="3"/>
    <n v="0.62873684210526315"/>
    <n v="62.873684210526314"/>
    <n v="68.65517241379311"/>
    <n v="87"/>
    <s v="US"/>
    <s v="USD"/>
    <d v="2019-05-01T05:00:00"/>
    <d v="2019-05-01T05:00:00"/>
    <n v="1556686800"/>
    <x v="11"/>
    <s v="May"/>
    <s v="2019"/>
    <d v="2019-05-12T05:00:00"/>
    <n v="1557637200"/>
    <m/>
    <d v="2019-05-12T05:00:00"/>
    <s v="May"/>
    <s v="May"/>
    <n v="11"/>
    <x v="4"/>
    <s v="2019"/>
    <b v="0"/>
    <b v="1"/>
    <s v="theater"/>
    <x v="3"/>
    <x v="3"/>
  </r>
  <r>
    <x v="631"/>
    <s v="Carlson-Hernandez"/>
    <s v="Quality-focused real-time solution"/>
    <x v="338"/>
    <x v="615"/>
    <x v="1"/>
    <n v="3.1039864864864866"/>
    <n v="310.39864864864865"/>
    <n v="59.992164544564154"/>
    <n v="3063"/>
    <s v="US"/>
    <s v="USD"/>
    <d v="2019-03-26T05:00:00"/>
    <d v="2019-03-26T05:00:00"/>
    <n v="1553576400"/>
    <x v="6"/>
    <s v="Mar"/>
    <s v="2019"/>
    <d v="2019-03-30T05:00:00"/>
    <n v="1553922000"/>
    <m/>
    <d v="2019-03-30T05:00:00"/>
    <s v="Mar"/>
    <s v="Mar"/>
    <n v="4"/>
    <x v="3"/>
    <s v="2019"/>
    <b v="0"/>
    <b v="0"/>
    <s v="theater"/>
    <x v="3"/>
    <x v="3"/>
  </r>
  <r>
    <x v="632"/>
    <s v="Parker PLC"/>
    <s v="Reduced interactive matrix"/>
    <x v="339"/>
    <x v="616"/>
    <x v="2"/>
    <n v="0.42859916782246882"/>
    <n v="42.859916782246884"/>
    <n v="111.15827338129496"/>
    <n v="278"/>
    <s v="US"/>
    <s v="USD"/>
    <d v="2014-11-02T05:00:00"/>
    <d v="2014-11-02T05:00:00"/>
    <n v="1414904400"/>
    <x v="0"/>
    <s v="Nov"/>
    <s v="2014"/>
    <d v="2014-11-20T06:00:00"/>
    <n v="1416463200"/>
    <m/>
    <d v="2014-11-20T06:00:00"/>
    <s v="Nov"/>
    <s v="Nov"/>
    <n v="18.041666666664241"/>
    <x v="111"/>
    <s v="2014"/>
    <b v="0"/>
    <b v="0"/>
    <s v="theater"/>
    <x v="3"/>
    <x v="3"/>
  </r>
  <r>
    <x v="633"/>
    <s v="Yu and Sons"/>
    <s v="Adaptive context-sensitive architecture"/>
    <x v="313"/>
    <x v="617"/>
    <x v="0"/>
    <n v="0.83119402985074631"/>
    <n v="83.119402985074629"/>
    <n v="53.038095238095238"/>
    <n v="105"/>
    <s v="US"/>
    <s v="USD"/>
    <d v="2015-11-07T06:00:00"/>
    <d v="2015-11-07T06:00:00"/>
    <n v="1446876000"/>
    <x v="0"/>
    <s v="Nov"/>
    <s v="2015"/>
    <d v="2015-11-11T06:00:00"/>
    <n v="1447221600"/>
    <m/>
    <d v="2015-11-11T06:00:00"/>
    <s v="Nov"/>
    <s v="Nov"/>
    <n v="4"/>
    <x v="3"/>
    <s v="2015"/>
    <b v="0"/>
    <b v="0"/>
    <s v="film &amp; video"/>
    <x v="4"/>
    <x v="10"/>
  </r>
  <r>
    <x v="634"/>
    <s v="Taylor, Johnson and Hernandez"/>
    <s v="Polarized incremental portal"/>
    <x v="195"/>
    <x v="618"/>
    <x v="3"/>
    <n v="0.78531302876480547"/>
    <n v="78.531302876480552"/>
    <n v="55.985524728588658"/>
    <n v="1658"/>
    <s v="US"/>
    <s v="USD"/>
    <d v="2017-03-25T05:00:00"/>
    <d v="2017-03-25T05:00:00"/>
    <n v="1490418000"/>
    <x v="6"/>
    <s v="Mar"/>
    <s v="2017"/>
    <d v="2017-04-08T05:00:00"/>
    <n v="1491627600"/>
    <m/>
    <d v="2017-04-08T05:00:00"/>
    <s v="Apr"/>
    <s v="Apr"/>
    <n v="14"/>
    <x v="44"/>
    <s v="2017"/>
    <b v="0"/>
    <b v="0"/>
    <s v="film &amp; video"/>
    <x v="4"/>
    <x v="19"/>
  </r>
  <r>
    <x v="635"/>
    <s v="Mack Ltd"/>
    <s v="Reactive regional access"/>
    <x v="340"/>
    <x v="619"/>
    <x v="1"/>
    <n v="1.1409352517985611"/>
    <n v="114.09352517985612"/>
    <n v="69.986760812003524"/>
    <n v="2266"/>
    <s v="US"/>
    <s v="USD"/>
    <d v="2013-02-09T06:00:00"/>
    <d v="2013-02-09T06:00:00"/>
    <n v="1360389600"/>
    <x v="10"/>
    <s v="Feb"/>
    <s v="2013"/>
    <d v="2013-03-13T05:00:00"/>
    <n v="1363150800"/>
    <m/>
    <d v="2013-03-13T05:00:00"/>
    <s v="Mar"/>
    <s v="Mar"/>
    <n v="31.958333333335759"/>
    <x v="112"/>
    <s v="2013"/>
    <b v="0"/>
    <b v="0"/>
    <s v="film &amp; video"/>
    <x v="4"/>
    <x v="19"/>
  </r>
  <r>
    <x v="636"/>
    <s v="Lamb-Sanders"/>
    <s v="Stand-alone reciprocal frame"/>
    <x v="341"/>
    <x v="620"/>
    <x v="0"/>
    <n v="0.64537683358624176"/>
    <n v="64.537683358624179"/>
    <n v="48.998079877112133"/>
    <n v="2604"/>
    <s v="DK"/>
    <s v="DKK"/>
    <d v="2012-01-18T06:00:00"/>
    <d v="2012-01-18T06:00:00"/>
    <n v="1326866400"/>
    <x v="2"/>
    <s v="Jan"/>
    <s v="2012"/>
    <d v="2012-03-03T06:00:00"/>
    <n v="1330754400"/>
    <m/>
    <d v="2012-03-03T06:00:00"/>
    <s v="Mar"/>
    <s v="Mar"/>
    <n v="45"/>
    <x v="102"/>
    <s v="2012"/>
    <b v="0"/>
    <b v="1"/>
    <s v="film &amp; video"/>
    <x v="4"/>
    <x v="10"/>
  </r>
  <r>
    <x v="637"/>
    <s v="Williams-Ramirez"/>
    <s v="Open-architected 24/7 throughput"/>
    <x v="275"/>
    <x v="621"/>
    <x v="0"/>
    <n v="0.79411764705882348"/>
    <n v="79.411764705882348"/>
    <n v="103.84615384615384"/>
    <n v="65"/>
    <s v="US"/>
    <s v="USD"/>
    <d v="2016-11-14T06:00:00"/>
    <d v="2016-11-14T06:00:00"/>
    <n v="1479103200"/>
    <x v="0"/>
    <s v="Nov"/>
    <s v="2016"/>
    <d v="2016-11-22T06:00:00"/>
    <n v="1479794400"/>
    <m/>
    <d v="2016-11-22T06:00:00"/>
    <s v="Nov"/>
    <s v="Nov"/>
    <n v="8"/>
    <x v="9"/>
    <s v="2016"/>
    <b v="0"/>
    <b v="0"/>
    <s v="theater"/>
    <x v="3"/>
    <x v="3"/>
  </r>
  <r>
    <x v="638"/>
    <s v="Weaver Ltd"/>
    <s v="Monitored 24/7 approach"/>
    <x v="342"/>
    <x v="622"/>
    <x v="0"/>
    <n v="0.11419117647058824"/>
    <n v="11.419117647058824"/>
    <n v="99.127659574468083"/>
    <n v="94"/>
    <s v="US"/>
    <s v="USD"/>
    <d v="2010-07-27T05:00:00"/>
    <d v="2010-07-27T05:00:00"/>
    <n v="1280206800"/>
    <x v="8"/>
    <s v="Jul"/>
    <s v="2010"/>
    <d v="2010-08-08T05:00:00"/>
    <n v="1281243600"/>
    <m/>
    <d v="2010-08-08T05:00:00"/>
    <s v="Aug"/>
    <s v="Aug"/>
    <n v="12"/>
    <x v="10"/>
    <s v="2010"/>
    <b v="0"/>
    <b v="1"/>
    <s v="theater"/>
    <x v="3"/>
    <x v="3"/>
  </r>
  <r>
    <x v="639"/>
    <s v="Barnes-Williams"/>
    <s v="Upgradable explicit forecast"/>
    <x v="133"/>
    <x v="623"/>
    <x v="2"/>
    <n v="0.56186046511627907"/>
    <n v="56.186046511627907"/>
    <n v="107.37777777777778"/>
    <n v="45"/>
    <s v="US"/>
    <s v="USD"/>
    <d v="2018-07-28T05:00:00"/>
    <d v="2018-07-28T05:00:00"/>
    <n v="1532754000"/>
    <x v="8"/>
    <s v="Jul"/>
    <s v="2018"/>
    <d v="2018-07-28T05:00:00"/>
    <n v="1532754000"/>
    <m/>
    <d v="2018-07-28T05:00:00"/>
    <s v="Jul"/>
    <s v="Jul"/>
    <n v="0"/>
    <x v="14"/>
    <s v="2018"/>
    <b v="0"/>
    <b v="1"/>
    <s v="film &amp; video"/>
    <x v="4"/>
    <x v="6"/>
  </r>
  <r>
    <x v="640"/>
    <s v="Richardson, Woodward and Hansen"/>
    <s v="Pre-emptive context-sensitive support"/>
    <x v="343"/>
    <x v="624"/>
    <x v="0"/>
    <n v="0.16501669449081802"/>
    <n v="16.501669449081803"/>
    <n v="76.922178988326849"/>
    <n v="257"/>
    <s v="US"/>
    <s v="USD"/>
    <d v="2016-01-18T06:00:00"/>
    <d v="2016-01-18T06:00:00"/>
    <n v="1453096800"/>
    <x v="2"/>
    <s v="Jan"/>
    <s v="2016"/>
    <d v="2016-01-21T06:00:00"/>
    <n v="1453356000"/>
    <m/>
    <d v="2016-01-21T06:00:00"/>
    <s v="Jan"/>
    <s v="Jan"/>
    <n v="3"/>
    <x v="39"/>
    <s v="2016"/>
    <b v="0"/>
    <b v="0"/>
    <s v="theater"/>
    <x v="3"/>
    <x v="3"/>
  </r>
  <r>
    <x v="641"/>
    <s v="Hunt, Barker and Baker"/>
    <s v="Business-focused leadingedge instruction set"/>
    <x v="151"/>
    <x v="625"/>
    <x v="1"/>
    <n v="1.1996808510638297"/>
    <n v="119.96808510638297"/>
    <n v="58.128865979381445"/>
    <n v="194"/>
    <s v="CH"/>
    <s v="CHF"/>
    <d v="2017-02-20T06:00:00"/>
    <d v="2017-02-20T06:00:00"/>
    <n v="1487570400"/>
    <x v="10"/>
    <s v="Feb"/>
    <s v="2017"/>
    <d v="2017-03-20T05:00:00"/>
    <n v="1489986000"/>
    <m/>
    <d v="2017-03-20T05:00:00"/>
    <s v="Mar"/>
    <s v="Mar"/>
    <n v="27.958333333328483"/>
    <x v="113"/>
    <s v="2017"/>
    <b v="0"/>
    <b v="0"/>
    <s v="theater"/>
    <x v="3"/>
    <x v="3"/>
  </r>
  <r>
    <x v="642"/>
    <s v="Ramos, Moreno and Lewis"/>
    <s v="Extended multi-state knowledge user"/>
    <x v="243"/>
    <x v="626"/>
    <x v="1"/>
    <n v="1.4545652173913044"/>
    <n v="145.45652173913044"/>
    <n v="103.73643410852713"/>
    <n v="129"/>
    <s v="CA"/>
    <s v="CAD"/>
    <d v="2018-12-17T06:00:00"/>
    <d v="2018-12-17T06:00:00"/>
    <n v="1545026400"/>
    <x v="7"/>
    <s v="Dec"/>
    <s v="2018"/>
    <d v="2018-12-26T06:00:00"/>
    <n v="1545804000"/>
    <m/>
    <d v="2018-12-26T06:00:00"/>
    <s v="Dec"/>
    <s v="Dec"/>
    <n v="9"/>
    <x v="30"/>
    <s v="2018"/>
    <b v="0"/>
    <b v="0"/>
    <s v="technology"/>
    <x v="2"/>
    <x v="8"/>
  </r>
  <r>
    <x v="643"/>
    <s v="Harris Inc"/>
    <s v="Future-proofed modular groupware"/>
    <x v="344"/>
    <x v="627"/>
    <x v="1"/>
    <n v="2.2138255033557046"/>
    <n v="221.38255033557047"/>
    <n v="87.962666666666664"/>
    <n v="375"/>
    <s v="US"/>
    <s v="USD"/>
    <d v="2017-03-01T06:00:00"/>
    <d v="2017-03-01T06:00:00"/>
    <n v="1488348000"/>
    <x v="6"/>
    <s v="Mar"/>
    <s v="2017"/>
    <d v="2017-03-19T05:00:00"/>
    <n v="1489899600"/>
    <m/>
    <d v="2017-03-19T05:00:00"/>
    <s v="Mar"/>
    <s v="Mar"/>
    <n v="17.958333333328483"/>
    <x v="80"/>
    <s v="2017"/>
    <b v="0"/>
    <b v="0"/>
    <s v="theater"/>
    <x v="3"/>
    <x v="3"/>
  </r>
  <r>
    <x v="644"/>
    <s v="Peters-Nelson"/>
    <s v="Distributed real-time algorithm"/>
    <x v="345"/>
    <x v="628"/>
    <x v="0"/>
    <n v="0.48396694214876035"/>
    <n v="48.396694214876035"/>
    <n v="28"/>
    <n v="2928"/>
    <s v="CA"/>
    <s v="CAD"/>
    <d v="2018-12-18T06:00:00"/>
    <d v="2018-12-18T06:00:00"/>
    <n v="1545112800"/>
    <x v="7"/>
    <s v="Dec"/>
    <s v="2018"/>
    <d v="2019-01-03T06:00:00"/>
    <n v="1546495200"/>
    <m/>
    <d v="2019-01-03T06:00:00"/>
    <s v="Jan"/>
    <s v="Jan"/>
    <n v="16"/>
    <x v="31"/>
    <s v="2019"/>
    <b v="0"/>
    <b v="0"/>
    <s v="theater"/>
    <x v="3"/>
    <x v="3"/>
  </r>
  <r>
    <x v="645"/>
    <s v="Ferguson, Murphy and Bright"/>
    <s v="Multi-lateral heuristic throughput"/>
    <x v="346"/>
    <x v="629"/>
    <x v="0"/>
    <n v="0.92911504424778757"/>
    <n v="92.911504424778755"/>
    <n v="37.999361294443261"/>
    <n v="4697"/>
    <s v="US"/>
    <s v="USD"/>
    <d v="2018-09-26T05:00:00"/>
    <d v="2018-09-26T05:00:00"/>
    <n v="1537938000"/>
    <x v="3"/>
    <s v="Sep"/>
    <s v="2018"/>
    <d v="2018-10-17T05:00:00"/>
    <n v="1539752400"/>
    <m/>
    <d v="2018-10-17T05:00:00"/>
    <s v="Oct"/>
    <s v="Oct"/>
    <n v="21"/>
    <x v="74"/>
    <s v="2018"/>
    <b v="0"/>
    <b v="1"/>
    <s v="music"/>
    <x v="1"/>
    <x v="1"/>
  </r>
  <r>
    <x v="646"/>
    <s v="Robinson Group"/>
    <s v="Switchable reciprocal middleware"/>
    <x v="201"/>
    <x v="630"/>
    <x v="0"/>
    <n v="0.88599797365754818"/>
    <n v="88.599797365754824"/>
    <n v="29.999313893653515"/>
    <n v="2915"/>
    <s v="US"/>
    <s v="USD"/>
    <d v="2013-03-13T05:00:00"/>
    <d v="2013-03-13T05:00:00"/>
    <n v="1363150800"/>
    <x v="6"/>
    <s v="Mar"/>
    <s v="2013"/>
    <d v="2013-03-24T05:00:00"/>
    <n v="1364101200"/>
    <m/>
    <d v="2013-03-24T05:00:00"/>
    <s v="Mar"/>
    <s v="Mar"/>
    <n v="11"/>
    <x v="4"/>
    <s v="2013"/>
    <b v="0"/>
    <b v="0"/>
    <s v="games"/>
    <x v="6"/>
    <x v="11"/>
  </r>
  <r>
    <x v="647"/>
    <s v="Jordan-Wolfe"/>
    <s v="Inverse multimedia Graphic Interface"/>
    <x v="6"/>
    <x v="631"/>
    <x v="0"/>
    <n v="0.41399999999999998"/>
    <n v="41.4"/>
    <n v="103.5"/>
    <n v="18"/>
    <s v="US"/>
    <s v="USD"/>
    <d v="2018-04-09T05:00:00"/>
    <d v="2018-04-09T05:00:00"/>
    <n v="1523250000"/>
    <x v="9"/>
    <s v="Apr"/>
    <s v="2018"/>
    <d v="2018-05-03T05:00:00"/>
    <n v="1525323600"/>
    <m/>
    <d v="2018-05-03T05:00:00"/>
    <s v="May"/>
    <s v="May"/>
    <n v="24"/>
    <x v="61"/>
    <s v="2018"/>
    <b v="0"/>
    <b v="0"/>
    <s v="publishing"/>
    <x v="5"/>
    <x v="18"/>
  </r>
  <r>
    <x v="648"/>
    <s v="Vargas-Cox"/>
    <s v="Vision-oriented local contingency"/>
    <x v="347"/>
    <x v="632"/>
    <x v="3"/>
    <n v="0.63056795131845844"/>
    <n v="63.056795131845846"/>
    <n v="85.994467496542185"/>
    <n v="723"/>
    <s v="US"/>
    <s v="USD"/>
    <d v="2017-07-06T05:00:00"/>
    <d v="2017-07-06T05:00:00"/>
    <n v="1499317200"/>
    <x v="8"/>
    <s v="Jul"/>
    <s v="2017"/>
    <d v="2017-07-24T05:00:00"/>
    <n v="1500872400"/>
    <m/>
    <d v="2017-07-24T05:00:00"/>
    <s v="Jul"/>
    <s v="Jul"/>
    <n v="18"/>
    <x v="51"/>
    <s v="2017"/>
    <b v="1"/>
    <b v="0"/>
    <s v="food"/>
    <x v="0"/>
    <x v="0"/>
  </r>
  <r>
    <x v="649"/>
    <s v="Yang and Sons"/>
    <s v="Reactive 6thgeneration hub"/>
    <x v="155"/>
    <x v="633"/>
    <x v="0"/>
    <n v="0.48482333607230893"/>
    <n v="48.482333607230892"/>
    <n v="98.011627906976742"/>
    <n v="602"/>
    <s v="CH"/>
    <s v="CHF"/>
    <d v="2010-10-20T05:00:00"/>
    <d v="2010-10-20T05:00:00"/>
    <n v="1287550800"/>
    <x v="4"/>
    <s v="Oct"/>
    <s v="2010"/>
    <d v="2010-10-31T05:00:00"/>
    <n v="1288501200"/>
    <m/>
    <d v="2010-10-31T05:00:00"/>
    <s v="Oct"/>
    <s v="Oct"/>
    <n v="11"/>
    <x v="4"/>
    <s v="2010"/>
    <b v="1"/>
    <b v="1"/>
    <s v="theater"/>
    <x v="3"/>
    <x v="3"/>
  </r>
  <r>
    <x v="650"/>
    <s v="Wilson, Wilson and Mathis"/>
    <s v="Optional asymmetric success"/>
    <x v="0"/>
    <x v="50"/>
    <x v="0"/>
    <n v="0.02"/>
    <n v="2"/>
    <n v="2"/>
    <n v="1"/>
    <s v="US"/>
    <s v="USD"/>
    <d v="2014-07-08T05:00:00"/>
    <d v="2014-07-08T05:00:00"/>
    <n v="1404795600"/>
    <x v="8"/>
    <s v="Jul"/>
    <s v="2014"/>
    <d v="2014-08-04T05:00:00"/>
    <n v="1407128400"/>
    <m/>
    <d v="2014-08-04T05:00:00"/>
    <s v="Aug"/>
    <s v="Aug"/>
    <n v="27"/>
    <x v="19"/>
    <s v="2014"/>
    <b v="0"/>
    <b v="0"/>
    <s v="music"/>
    <x v="1"/>
    <x v="17"/>
  </r>
  <r>
    <x v="651"/>
    <s v="Wang, Koch and Weaver"/>
    <s v="Digitized analyzing capacity"/>
    <x v="348"/>
    <x v="634"/>
    <x v="0"/>
    <n v="0.88479410269445857"/>
    <n v="88.47941026944585"/>
    <n v="44.994570837642193"/>
    <n v="3868"/>
    <s v="IT"/>
    <s v="EUR"/>
    <d v="2014-02-22T06:00:00"/>
    <d v="2014-02-22T06:00:00"/>
    <n v="1393048800"/>
    <x v="10"/>
    <s v="Feb"/>
    <s v="2014"/>
    <d v="2014-03-09T06:00:00"/>
    <n v="1394344800"/>
    <m/>
    <d v="2014-03-09T06:00:00"/>
    <s v="Mar"/>
    <s v="Mar"/>
    <n v="15"/>
    <x v="16"/>
    <s v="2014"/>
    <b v="0"/>
    <b v="0"/>
    <s v="film &amp; video"/>
    <x v="4"/>
    <x v="12"/>
  </r>
  <r>
    <x v="652"/>
    <s v="Cisneros Ltd"/>
    <s v="Vision-oriented regional hub"/>
    <x v="83"/>
    <x v="635"/>
    <x v="1"/>
    <n v="1.2684"/>
    <n v="126.84"/>
    <n v="31.012224938875306"/>
    <n v="409"/>
    <s v="US"/>
    <s v="USD"/>
    <d v="2016-08-05T05:00:00"/>
    <d v="2016-08-05T05:00:00"/>
    <n v="1470373200"/>
    <x v="1"/>
    <s v="Aug"/>
    <s v="2016"/>
    <d v="2016-09-17T05:00:00"/>
    <n v="1474088400"/>
    <m/>
    <d v="2016-09-17T05:00:00"/>
    <s v="Sep"/>
    <s v="Sep"/>
    <n v="43"/>
    <x v="114"/>
    <s v="2016"/>
    <b v="0"/>
    <b v="0"/>
    <s v="technology"/>
    <x v="2"/>
    <x v="2"/>
  </r>
  <r>
    <x v="653"/>
    <s v="Williams-Jones"/>
    <s v="Monitored incremental info-mediaries"/>
    <x v="60"/>
    <x v="636"/>
    <x v="1"/>
    <n v="23.388333333333332"/>
    <n v="2338.833333333333"/>
    <n v="59.970085470085472"/>
    <n v="234"/>
    <s v="US"/>
    <s v="USD"/>
    <d v="2016-04-08T05:00:00"/>
    <d v="2016-04-08T05:00:00"/>
    <n v="1460091600"/>
    <x v="9"/>
    <s v="Apr"/>
    <s v="2016"/>
    <d v="2016-04-10T05:00:00"/>
    <n v="1460264400"/>
    <m/>
    <d v="2016-04-10T05:00:00"/>
    <s v="Apr"/>
    <s v="Apr"/>
    <n v="2"/>
    <x v="1"/>
    <s v="2016"/>
    <b v="0"/>
    <b v="0"/>
    <s v="technology"/>
    <x v="2"/>
    <x v="2"/>
  </r>
  <r>
    <x v="654"/>
    <s v="Roberts, Hinton and Williams"/>
    <s v="Programmable static middleware"/>
    <x v="349"/>
    <x v="637"/>
    <x v="1"/>
    <n v="5.0838857142857146"/>
    <n v="508.38857142857148"/>
    <n v="58.9973474801061"/>
    <n v="3016"/>
    <s v="US"/>
    <s v="USD"/>
    <d v="2015-08-24T05:00:00"/>
    <d v="2015-08-24T05:00:00"/>
    <n v="1440392400"/>
    <x v="1"/>
    <s v="Aug"/>
    <s v="2015"/>
    <d v="2015-08-29T05:00:00"/>
    <n v="1440824400"/>
    <m/>
    <d v="2015-08-29T05:00:00"/>
    <s v="Aug"/>
    <s v="Aug"/>
    <n v="5"/>
    <x v="21"/>
    <s v="2015"/>
    <b v="0"/>
    <b v="0"/>
    <s v="music"/>
    <x v="1"/>
    <x v="16"/>
  </r>
  <r>
    <x v="655"/>
    <s v="Gonzalez, Williams and Benson"/>
    <s v="Multi-layered bottom-line encryption"/>
    <x v="350"/>
    <x v="638"/>
    <x v="1"/>
    <n v="1.9147826086956521"/>
    <n v="191.47826086956522"/>
    <n v="50.045454545454547"/>
    <n v="264"/>
    <s v="US"/>
    <s v="USD"/>
    <d v="2017-03-02T06:00:00"/>
    <d v="2017-03-02T06:00:00"/>
    <n v="1488434400"/>
    <x v="6"/>
    <s v="Mar"/>
    <s v="2017"/>
    <d v="2017-03-15T05:00:00"/>
    <n v="1489554000"/>
    <m/>
    <d v="2017-03-15T05:00:00"/>
    <s v="Mar"/>
    <s v="Mar"/>
    <n v="12.958333333328483"/>
    <x v="115"/>
    <s v="2017"/>
    <b v="1"/>
    <b v="0"/>
    <s v="photography"/>
    <x v="7"/>
    <x v="14"/>
  </r>
  <r>
    <x v="656"/>
    <s v="Hobbs, Brown and Lee"/>
    <s v="Vision-oriented systematic Graphical User Interface"/>
    <x v="351"/>
    <x v="639"/>
    <x v="0"/>
    <n v="0.42127533783783783"/>
    <n v="42.127533783783782"/>
    <n v="98.966269841269835"/>
    <n v="504"/>
    <s v="AU"/>
    <s v="AUD"/>
    <d v="2017-12-28T06:00:00"/>
    <d v="2017-12-28T06:00:00"/>
    <n v="1514440800"/>
    <x v="7"/>
    <s v="Dec"/>
    <s v="2017"/>
    <d v="2018-01-02T06:00:00"/>
    <n v="1514872800"/>
    <m/>
    <d v="2018-01-02T06:00:00"/>
    <s v="Jan"/>
    <s v="Jan"/>
    <n v="5"/>
    <x v="21"/>
    <s v="2018"/>
    <b v="0"/>
    <b v="0"/>
    <s v="food"/>
    <x v="0"/>
    <x v="0"/>
  </r>
  <r>
    <x v="657"/>
    <s v="Russo, Kim and Mccoy"/>
    <s v="Balanced optimal hardware"/>
    <x v="83"/>
    <x v="640"/>
    <x v="0"/>
    <n v="8.2400000000000001E-2"/>
    <n v="8.24"/>
    <n v="58.857142857142854"/>
    <n v="14"/>
    <s v="US"/>
    <s v="USD"/>
    <d v="2017-12-27T06:00:00"/>
    <d v="2017-12-27T06:00:00"/>
    <n v="1514354400"/>
    <x v="7"/>
    <s v="Dec"/>
    <s v="2017"/>
    <d v="2018-01-12T06:00:00"/>
    <n v="1515736800"/>
    <m/>
    <d v="2018-01-12T06:00:00"/>
    <s v="Jan"/>
    <s v="Jan"/>
    <n v="16"/>
    <x v="31"/>
    <s v="2018"/>
    <b v="0"/>
    <b v="0"/>
    <s v="film &amp; video"/>
    <x v="4"/>
    <x v="22"/>
  </r>
  <r>
    <x v="658"/>
    <s v="Howell, Myers and Olson"/>
    <s v="Self-enabling mission-critical success"/>
    <x v="352"/>
    <x v="641"/>
    <x v="3"/>
    <n v="0.60064638783269964"/>
    <n v="60.064638783269963"/>
    <n v="81.010256410256417"/>
    <n v="390"/>
    <s v="US"/>
    <s v="USD"/>
    <d v="2015-08-30T05:00:00"/>
    <d v="2015-08-30T05:00:00"/>
    <n v="1440910800"/>
    <x v="1"/>
    <s v="Aug"/>
    <s v="2015"/>
    <d v="2015-09-22T05:00:00"/>
    <n v="1442898000"/>
    <m/>
    <d v="2015-09-22T05:00:00"/>
    <s v="Sep"/>
    <s v="Sep"/>
    <n v="23"/>
    <x v="20"/>
    <s v="2015"/>
    <b v="0"/>
    <b v="0"/>
    <s v="music"/>
    <x v="1"/>
    <x v="1"/>
  </r>
  <r>
    <x v="659"/>
    <s v="Bailey and Sons"/>
    <s v="Grass-roots dynamic emulation"/>
    <x v="353"/>
    <x v="642"/>
    <x v="0"/>
    <n v="0.47232808616404309"/>
    <n v="47.232808616404313"/>
    <n v="76.013333333333335"/>
    <n v="750"/>
    <s v="GB"/>
    <s v="GBP"/>
    <d v="2011-01-27T06:00:00"/>
    <d v="2011-01-27T06:00:00"/>
    <n v="1296108000"/>
    <x v="2"/>
    <s v="Jan"/>
    <s v="2011"/>
    <d v="2011-01-28T06:00:00"/>
    <n v="1296194400"/>
    <m/>
    <d v="2011-01-28T06:00:00"/>
    <s v="Jan"/>
    <s v="Jan"/>
    <n v="1"/>
    <x v="5"/>
    <s v="2011"/>
    <b v="0"/>
    <b v="0"/>
    <s v="film &amp; video"/>
    <x v="4"/>
    <x v="4"/>
  </r>
  <r>
    <x v="660"/>
    <s v="Jensen-Brown"/>
    <s v="Fundamental disintermediate matrix"/>
    <x v="14"/>
    <x v="643"/>
    <x v="0"/>
    <n v="0.81736263736263737"/>
    <n v="81.736263736263737"/>
    <n v="96.597402597402592"/>
    <n v="77"/>
    <s v="US"/>
    <s v="USD"/>
    <d v="2015-08-21T05:00:00"/>
    <d v="2015-08-21T05:00:00"/>
    <n v="1440133200"/>
    <x v="1"/>
    <s v="Aug"/>
    <s v="2015"/>
    <d v="2015-08-30T05:00:00"/>
    <n v="1440910800"/>
    <m/>
    <d v="2015-08-30T05:00:00"/>
    <s v="Aug"/>
    <s v="Aug"/>
    <n v="9"/>
    <x v="30"/>
    <s v="2015"/>
    <b v="1"/>
    <b v="0"/>
    <s v="theater"/>
    <x v="3"/>
    <x v="3"/>
  </r>
  <r>
    <x v="661"/>
    <s v="Smith Group"/>
    <s v="Right-sized secondary challenge"/>
    <x v="354"/>
    <x v="644"/>
    <x v="0"/>
    <n v="0.54187265917603"/>
    <n v="54.187265917603"/>
    <n v="76.957446808510639"/>
    <n v="752"/>
    <s v="DK"/>
    <s v="DKK"/>
    <d v="2012-03-28T05:00:00"/>
    <d v="2012-03-28T05:00:00"/>
    <n v="1332910800"/>
    <x v="6"/>
    <s v="Mar"/>
    <s v="2012"/>
    <d v="2012-04-27T05:00:00"/>
    <n v="1335502800"/>
    <m/>
    <d v="2012-04-27T05:00:00"/>
    <s v="Apr"/>
    <s v="Apr"/>
    <n v="30"/>
    <x v="33"/>
    <s v="2012"/>
    <b v="0"/>
    <b v="0"/>
    <s v="music"/>
    <x v="1"/>
    <x v="17"/>
  </r>
  <r>
    <x v="662"/>
    <s v="Murphy-Farrell"/>
    <s v="Implemented exuding software"/>
    <x v="14"/>
    <x v="645"/>
    <x v="0"/>
    <n v="0.97868131868131869"/>
    <n v="97.868131868131869"/>
    <n v="67.984732824427482"/>
    <n v="131"/>
    <s v="US"/>
    <s v="USD"/>
    <d v="2018-12-09T06:00:00"/>
    <d v="2018-12-09T06:00:00"/>
    <n v="1544335200"/>
    <x v="7"/>
    <s v="Dec"/>
    <s v="2018"/>
    <d v="2018-12-13T06:00:00"/>
    <n v="1544680800"/>
    <m/>
    <d v="2018-12-13T06:00:00"/>
    <s v="Dec"/>
    <s v="Dec"/>
    <n v="4"/>
    <x v="3"/>
    <s v="2018"/>
    <b v="0"/>
    <b v="0"/>
    <s v="theater"/>
    <x v="3"/>
    <x v="3"/>
  </r>
  <r>
    <x v="663"/>
    <s v="Everett-Wolfe"/>
    <s v="Total optimizing software"/>
    <x v="83"/>
    <x v="646"/>
    <x v="0"/>
    <n v="0.77239999999999998"/>
    <n v="77.239999999999995"/>
    <n v="88.781609195402297"/>
    <n v="87"/>
    <s v="US"/>
    <s v="USD"/>
    <d v="2010-10-07T05:00:00"/>
    <d v="2010-10-07T05:00:00"/>
    <n v="1286427600"/>
    <x v="4"/>
    <s v="Oct"/>
    <s v="2010"/>
    <d v="2010-10-30T05:00:00"/>
    <n v="1288414800"/>
    <m/>
    <d v="2010-10-30T05:00:00"/>
    <s v="Oct"/>
    <s v="Oct"/>
    <n v="23"/>
    <x v="20"/>
    <s v="2010"/>
    <b v="0"/>
    <b v="0"/>
    <s v="theater"/>
    <x v="3"/>
    <x v="3"/>
  </r>
  <r>
    <x v="664"/>
    <s v="Young PLC"/>
    <s v="Optional maximized attitude"/>
    <x v="355"/>
    <x v="647"/>
    <x v="0"/>
    <n v="0.33464735516372796"/>
    <n v="33.464735516372798"/>
    <n v="24.99623706491063"/>
    <n v="1063"/>
    <s v="US"/>
    <s v="USD"/>
    <d v="2012-02-20T06:00:00"/>
    <d v="2012-02-20T06:00:00"/>
    <n v="1329717600"/>
    <x v="10"/>
    <s v="Feb"/>
    <s v="2012"/>
    <d v="2012-03-01T06:00:00"/>
    <n v="1330581600"/>
    <m/>
    <d v="2012-03-01T06:00:00"/>
    <s v="Mar"/>
    <s v="Mar"/>
    <n v="10"/>
    <x v="46"/>
    <s v="2012"/>
    <b v="0"/>
    <b v="0"/>
    <s v="music"/>
    <x v="1"/>
    <x v="17"/>
  </r>
  <r>
    <x v="665"/>
    <s v="Park-Goodman"/>
    <s v="Customer-focused impactful extranet"/>
    <x v="135"/>
    <x v="648"/>
    <x v="1"/>
    <n v="2.3958823529411766"/>
    <n v="239.58823529411765"/>
    <n v="44.922794117647058"/>
    <n v="272"/>
    <s v="US"/>
    <s v="USD"/>
    <d v="2011-07-09T05:00:00"/>
    <d v="2011-07-09T05:00:00"/>
    <n v="1310187600"/>
    <x v="8"/>
    <s v="Jul"/>
    <s v="2011"/>
    <d v="2011-07-23T05:00:00"/>
    <n v="1311397200"/>
    <m/>
    <d v="2011-07-23T05:00:00"/>
    <s v="Jul"/>
    <s v="Jul"/>
    <n v="14"/>
    <x v="44"/>
    <s v="2011"/>
    <b v="0"/>
    <b v="1"/>
    <s v="film &amp; video"/>
    <x v="4"/>
    <x v="4"/>
  </r>
  <r>
    <x v="666"/>
    <s v="York, Barr and Grant"/>
    <s v="Cloned bottom-line success"/>
    <x v="33"/>
    <x v="649"/>
    <x v="3"/>
    <n v="0.64032258064516134"/>
    <n v="64.032258064516128"/>
    <n v="79.400000000000006"/>
    <n v="25"/>
    <s v="US"/>
    <s v="USD"/>
    <d v="2013-08-30T05:00:00"/>
    <d v="2013-08-30T05:00:00"/>
    <n v="1377838800"/>
    <x v="1"/>
    <s v="Aug"/>
    <s v="2013"/>
    <d v="2013-09-05T05:00:00"/>
    <n v="1378357200"/>
    <m/>
    <d v="2013-09-05T05:00:00"/>
    <s v="Sep"/>
    <s v="Sep"/>
    <n v="6"/>
    <x v="8"/>
    <s v="2013"/>
    <b v="0"/>
    <b v="1"/>
    <s v="theater"/>
    <x v="3"/>
    <x v="3"/>
  </r>
  <r>
    <x v="667"/>
    <s v="Little Ltd"/>
    <s v="Decentralized bandwidth-monitored ability"/>
    <x v="350"/>
    <x v="650"/>
    <x v="1"/>
    <n v="1.7615942028985507"/>
    <n v="176.15942028985506"/>
    <n v="29.009546539379475"/>
    <n v="419"/>
    <s v="US"/>
    <s v="USD"/>
    <d v="2014-09-10T05:00:00"/>
    <d v="2014-09-10T05:00:00"/>
    <n v="1410325200"/>
    <x v="3"/>
    <s v="Sep"/>
    <s v="2014"/>
    <d v="2014-09-19T05:00:00"/>
    <n v="1411102800"/>
    <m/>
    <d v="2014-09-19T05:00:00"/>
    <s v="Sep"/>
    <s v="Sep"/>
    <n v="9"/>
    <x v="30"/>
    <s v="2014"/>
    <b v="0"/>
    <b v="0"/>
    <s v="journalism"/>
    <x v="8"/>
    <x v="23"/>
  </r>
  <r>
    <x v="668"/>
    <s v="Brown and Sons"/>
    <s v="Programmable leadingedge budgetary management"/>
    <x v="356"/>
    <x v="651"/>
    <x v="0"/>
    <n v="0.20338181818181819"/>
    <n v="20.33818181818182"/>
    <n v="73.59210526315789"/>
    <n v="76"/>
    <s v="US"/>
    <s v="USD"/>
    <d v="2012-08-01T05:00:00"/>
    <d v="2012-08-01T05:00:00"/>
    <n v="1343797200"/>
    <x v="1"/>
    <s v="Aug"/>
    <s v="2012"/>
    <d v="2012-08-13T05:00:00"/>
    <n v="1344834000"/>
    <m/>
    <d v="2012-08-13T05:00:00"/>
    <s v="Aug"/>
    <s v="Aug"/>
    <n v="12"/>
    <x v="10"/>
    <s v="2012"/>
    <b v="0"/>
    <b v="0"/>
    <s v="theater"/>
    <x v="3"/>
    <x v="3"/>
  </r>
  <r>
    <x v="669"/>
    <s v="Payne, Garrett and Thomas"/>
    <s v="Upgradable bi-directional concept"/>
    <x v="357"/>
    <x v="652"/>
    <x v="1"/>
    <n v="3.5864754098360656"/>
    <n v="358.64754098360658"/>
    <n v="107.97038864898211"/>
    <n v="1621"/>
    <s v="IT"/>
    <s v="EUR"/>
    <d v="2017-06-26T05:00:00"/>
    <d v="2017-06-26T05:00:00"/>
    <n v="1498453200"/>
    <x v="5"/>
    <s v="Jun"/>
    <s v="2017"/>
    <d v="2017-07-05T05:00:00"/>
    <n v="1499230800"/>
    <m/>
    <d v="2017-07-05T05:00:00"/>
    <s v="Jul"/>
    <s v="Jul"/>
    <n v="9"/>
    <x v="30"/>
    <s v="2017"/>
    <b v="0"/>
    <b v="0"/>
    <s v="theater"/>
    <x v="3"/>
    <x v="3"/>
  </r>
  <r>
    <x v="670"/>
    <s v="Robinson Group"/>
    <s v="Re-contextualized homogeneous flexibility"/>
    <x v="358"/>
    <x v="653"/>
    <x v="1"/>
    <n v="4.6885802469135802"/>
    <n v="468.85802469135803"/>
    <n v="68.987284287011803"/>
    <n v="1101"/>
    <s v="US"/>
    <s v="USD"/>
    <d v="2016-02-25T06:00:00"/>
    <d v="2016-02-25T06:00:00"/>
    <n v="1456380000"/>
    <x v="10"/>
    <s v="Feb"/>
    <s v="2016"/>
    <d v="2016-03-08T06:00:00"/>
    <n v="1457416800"/>
    <m/>
    <d v="2016-03-08T06:00:00"/>
    <s v="Mar"/>
    <s v="Mar"/>
    <n v="12"/>
    <x v="10"/>
    <s v="2016"/>
    <b v="0"/>
    <b v="0"/>
    <s v="music"/>
    <x v="1"/>
    <x v="7"/>
  </r>
  <r>
    <x v="671"/>
    <s v="Robinson-Kelly"/>
    <s v="Monitored bi-directional standardization"/>
    <x v="359"/>
    <x v="654"/>
    <x v="1"/>
    <n v="1.220563524590164"/>
    <n v="122.05635245901641"/>
    <n v="111.02236719478098"/>
    <n v="1073"/>
    <s v="US"/>
    <s v="USD"/>
    <d v="2010-07-31T05:00:00"/>
    <d v="2010-07-31T05:00:00"/>
    <n v="1280552400"/>
    <x v="8"/>
    <s v="Jul"/>
    <s v="2010"/>
    <d v="2010-08-04T05:00:00"/>
    <n v="1280898000"/>
    <m/>
    <d v="2010-08-04T05:00:00"/>
    <s v="Aug"/>
    <s v="Aug"/>
    <n v="4"/>
    <x v="3"/>
    <s v="2010"/>
    <b v="0"/>
    <b v="1"/>
    <s v="theater"/>
    <x v="3"/>
    <x v="3"/>
  </r>
  <r>
    <x v="672"/>
    <s v="Kelly-Colon"/>
    <s v="Stand-alone grid-enabled leverage"/>
    <x v="360"/>
    <x v="655"/>
    <x v="0"/>
    <n v="0.55931783729156137"/>
    <n v="55.931783729156137"/>
    <n v="24.997515808491418"/>
    <n v="4428"/>
    <s v="AU"/>
    <s v="AUD"/>
    <d v="2018-03-21T05:00:00"/>
    <d v="2018-03-21T05:00:00"/>
    <n v="1521608400"/>
    <x v="6"/>
    <s v="Mar"/>
    <s v="2018"/>
    <d v="2018-03-31T05:00:00"/>
    <n v="1522472400"/>
    <m/>
    <d v="2018-03-31T05:00:00"/>
    <s v="Mar"/>
    <s v="Mar"/>
    <n v="10"/>
    <x v="46"/>
    <s v="2018"/>
    <b v="0"/>
    <b v="0"/>
    <s v="theater"/>
    <x v="3"/>
    <x v="3"/>
  </r>
  <r>
    <x v="673"/>
    <s v="Turner, Scott and Gentry"/>
    <s v="Assimilated regional groupware"/>
    <x v="36"/>
    <x v="656"/>
    <x v="0"/>
    <n v="0.43660714285714286"/>
    <n v="43.660714285714285"/>
    <n v="42.155172413793103"/>
    <n v="58"/>
    <s v="IT"/>
    <s v="EUR"/>
    <d v="2016-04-15T05:00:00"/>
    <d v="2016-04-15T05:00:00"/>
    <n v="1460696400"/>
    <x v="9"/>
    <s v="Apr"/>
    <s v="2016"/>
    <d v="2016-05-06T05:00:00"/>
    <n v="1462510800"/>
    <m/>
    <d v="2016-05-06T05:00:00"/>
    <s v="May"/>
    <s v="May"/>
    <n v="21"/>
    <x v="74"/>
    <s v="2016"/>
    <b v="0"/>
    <b v="0"/>
    <s v="music"/>
    <x v="1"/>
    <x v="7"/>
  </r>
  <r>
    <x v="674"/>
    <s v="Sanchez Ltd"/>
    <s v="Up-sized 24hour instruction set"/>
    <x v="361"/>
    <x v="657"/>
    <x v="3"/>
    <n v="0.33538371411833628"/>
    <n v="33.53837141183363"/>
    <n v="47.003284072249592"/>
    <n v="1218"/>
    <s v="US"/>
    <s v="USD"/>
    <d v="2011-08-19T05:00:00"/>
    <d v="2011-08-19T05:00:00"/>
    <n v="1313730000"/>
    <x v="1"/>
    <s v="Aug"/>
    <s v="2011"/>
    <d v="2011-10-05T05:00:00"/>
    <n v="1317790800"/>
    <m/>
    <d v="2011-10-05T05:00:00"/>
    <s v="Oct"/>
    <s v="Oct"/>
    <n v="47"/>
    <x v="41"/>
    <s v="2011"/>
    <b v="0"/>
    <b v="0"/>
    <s v="photography"/>
    <x v="7"/>
    <x v="14"/>
  </r>
  <r>
    <x v="675"/>
    <s v="Giles-Smith"/>
    <s v="Right-sized web-enabled intranet"/>
    <x v="62"/>
    <x v="658"/>
    <x v="1"/>
    <n v="1.2297938144329896"/>
    <n v="122.97938144329896"/>
    <n v="36.0392749244713"/>
    <n v="331"/>
    <s v="US"/>
    <s v="USD"/>
    <d v="2019-09-11T05:00:00"/>
    <d v="2019-09-11T05:00:00"/>
    <n v="1568178000"/>
    <x v="3"/>
    <s v="Sep"/>
    <s v="2019"/>
    <d v="2019-09-18T05:00:00"/>
    <n v="1568782800"/>
    <m/>
    <d v="2019-09-18T05:00:00"/>
    <s v="Sep"/>
    <s v="Sep"/>
    <n v="7"/>
    <x v="37"/>
    <s v="2019"/>
    <b v="0"/>
    <b v="0"/>
    <s v="journalism"/>
    <x v="8"/>
    <x v="23"/>
  </r>
  <r>
    <x v="676"/>
    <s v="Thompson-Moreno"/>
    <s v="Expanded needs-based orchestration"/>
    <x v="362"/>
    <x v="659"/>
    <x v="1"/>
    <n v="1.8974959871589085"/>
    <n v="189.74959871589084"/>
    <n v="101.03760683760684"/>
    <n v="1170"/>
    <s v="US"/>
    <s v="USD"/>
    <d v="2012-09-26T05:00:00"/>
    <d v="2012-09-26T05:00:00"/>
    <n v="1348635600"/>
    <x v="3"/>
    <s v="Sep"/>
    <s v="2012"/>
    <d v="2012-10-05T05:00:00"/>
    <n v="1349413200"/>
    <m/>
    <d v="2012-10-05T05:00:00"/>
    <s v="Oct"/>
    <s v="Oct"/>
    <n v="9"/>
    <x v="30"/>
    <s v="2012"/>
    <b v="0"/>
    <b v="0"/>
    <s v="photography"/>
    <x v="7"/>
    <x v="14"/>
  </r>
  <r>
    <x v="677"/>
    <s v="Murphy-Fox"/>
    <s v="Organic system-worthy orchestration"/>
    <x v="98"/>
    <x v="660"/>
    <x v="0"/>
    <n v="0.83622641509433959"/>
    <n v="83.622641509433961"/>
    <n v="39.927927927927925"/>
    <n v="111"/>
    <s v="US"/>
    <s v="USD"/>
    <d v="2016-07-10T05:00:00"/>
    <d v="2016-07-10T05:00:00"/>
    <n v="1468126800"/>
    <x v="8"/>
    <s v="Jul"/>
    <s v="2016"/>
    <d v="2016-08-29T05:00:00"/>
    <n v="1472446800"/>
    <m/>
    <d v="2016-08-29T05:00:00"/>
    <s v="Aug"/>
    <s v="Aug"/>
    <n v="50"/>
    <x v="92"/>
    <s v="2016"/>
    <b v="0"/>
    <b v="0"/>
    <s v="publishing"/>
    <x v="5"/>
    <x v="13"/>
  </r>
  <r>
    <x v="678"/>
    <s v="Rodriguez-Patterson"/>
    <s v="Inverse static standardization"/>
    <x v="105"/>
    <x v="661"/>
    <x v="3"/>
    <n v="0.17968844221105529"/>
    <n v="17.968844221105527"/>
    <n v="83.158139534883716"/>
    <n v="215"/>
    <s v="US"/>
    <s v="USD"/>
    <d v="2019-01-19T06:00:00"/>
    <d v="2019-01-19T06:00:00"/>
    <n v="1547877600"/>
    <x v="2"/>
    <s v="Jan"/>
    <s v="2019"/>
    <d v="2019-01-21T06:00:00"/>
    <n v="1548050400"/>
    <m/>
    <d v="2019-01-21T06:00:00"/>
    <s v="Jan"/>
    <s v="Jan"/>
    <n v="2"/>
    <x v="1"/>
    <s v="2019"/>
    <b v="0"/>
    <b v="0"/>
    <s v="film &amp; video"/>
    <x v="4"/>
    <x v="6"/>
  </r>
  <r>
    <x v="679"/>
    <s v="Davis Ltd"/>
    <s v="Synchronized motivating solution"/>
    <x v="1"/>
    <x v="662"/>
    <x v="1"/>
    <n v="10.365"/>
    <n v="1036.5"/>
    <n v="39.97520661157025"/>
    <n v="363"/>
    <s v="US"/>
    <s v="USD"/>
    <d v="2019-10-18T05:00:00"/>
    <d v="2019-10-18T05:00:00"/>
    <n v="1571374800"/>
    <x v="4"/>
    <s v="Oct"/>
    <s v="2019"/>
    <d v="2019-10-23T05:00:00"/>
    <n v="1571806800"/>
    <m/>
    <d v="2019-10-23T05:00:00"/>
    <s v="Oct"/>
    <s v="Oct"/>
    <n v="5"/>
    <x v="21"/>
    <s v="2019"/>
    <b v="0"/>
    <b v="1"/>
    <s v="food"/>
    <x v="0"/>
    <x v="0"/>
  </r>
  <r>
    <x v="680"/>
    <s v="Nelson-Valdez"/>
    <s v="Open-source 4thgeneration open system"/>
    <x v="363"/>
    <x v="663"/>
    <x v="0"/>
    <n v="0.97405219780219776"/>
    <n v="97.405219780219781"/>
    <n v="47.993908629441627"/>
    <n v="2955"/>
    <s v="US"/>
    <s v="USD"/>
    <d v="2019-12-14T06:00:00"/>
    <d v="2019-12-14T06:00:00"/>
    <n v="1576303200"/>
    <x v="7"/>
    <s v="Dec"/>
    <s v="2019"/>
    <d v="2019-12-16T06:00:00"/>
    <n v="1576476000"/>
    <m/>
    <d v="2019-12-16T06:00:00"/>
    <s v="Dec"/>
    <s v="Dec"/>
    <n v="2"/>
    <x v="1"/>
    <s v="2019"/>
    <b v="0"/>
    <b v="1"/>
    <s v="games"/>
    <x v="6"/>
    <x v="20"/>
  </r>
  <r>
    <x v="681"/>
    <s v="Kelly PLC"/>
    <s v="Decentralized context-sensitive superstructure"/>
    <x v="364"/>
    <x v="664"/>
    <x v="0"/>
    <n v="0.86386203150461705"/>
    <n v="86.386203150461711"/>
    <n v="95.978877489438744"/>
    <n v="1657"/>
    <s v="US"/>
    <s v="USD"/>
    <d v="2011-12-21T06:00:00"/>
    <d v="2011-12-21T06:00:00"/>
    <n v="1324447200"/>
    <x v="7"/>
    <s v="Dec"/>
    <s v="2011"/>
    <d v="2011-12-27T06:00:00"/>
    <n v="1324965600"/>
    <m/>
    <d v="2011-12-27T06:00:00"/>
    <s v="Dec"/>
    <s v="Dec"/>
    <n v="6"/>
    <x v="8"/>
    <s v="2011"/>
    <b v="0"/>
    <b v="0"/>
    <s v="theater"/>
    <x v="3"/>
    <x v="3"/>
  </r>
  <r>
    <x v="682"/>
    <s v="Nguyen and Sons"/>
    <s v="Compatible 5thgeneration concept"/>
    <x v="91"/>
    <x v="665"/>
    <x v="1"/>
    <n v="1.5016666666666667"/>
    <n v="150.16666666666666"/>
    <n v="78.728155339805824"/>
    <n v="103"/>
    <s v="US"/>
    <s v="USD"/>
    <d v="2013-12-11T06:00:00"/>
    <d v="2013-12-11T06:00:00"/>
    <n v="1386741600"/>
    <x v="7"/>
    <s v="Dec"/>
    <s v="2013"/>
    <d v="2013-12-20T06:00:00"/>
    <n v="1387519200"/>
    <m/>
    <d v="2013-12-20T06:00:00"/>
    <s v="Dec"/>
    <s v="Dec"/>
    <n v="9"/>
    <x v="30"/>
    <s v="2013"/>
    <b v="0"/>
    <b v="0"/>
    <s v="theater"/>
    <x v="3"/>
    <x v="3"/>
  </r>
  <r>
    <x v="683"/>
    <s v="Jones PLC"/>
    <s v="Virtual systemic intranet"/>
    <x v="173"/>
    <x v="666"/>
    <x v="1"/>
    <n v="3.5843478260869563"/>
    <n v="358.43478260869563"/>
    <n v="56.081632653061227"/>
    <n v="147"/>
    <s v="US"/>
    <s v="USD"/>
    <d v="2018-09-16T05:00:00"/>
    <d v="2018-09-16T05:00:00"/>
    <n v="1537074000"/>
    <x v="3"/>
    <s v="Sep"/>
    <s v="2018"/>
    <d v="2018-09-18T05:00:00"/>
    <n v="1537246800"/>
    <m/>
    <d v="2018-09-18T05:00:00"/>
    <s v="Sep"/>
    <s v="Sep"/>
    <n v="2"/>
    <x v="1"/>
    <s v="2018"/>
    <b v="0"/>
    <b v="0"/>
    <s v="theater"/>
    <x v="3"/>
    <x v="3"/>
  </r>
  <r>
    <x v="684"/>
    <s v="Gilmore LLC"/>
    <s v="Optimized systemic algorithm"/>
    <x v="1"/>
    <x v="667"/>
    <x v="1"/>
    <n v="5.4285714285714288"/>
    <n v="542.85714285714289"/>
    <n v="69.090909090909093"/>
    <n v="110"/>
    <s v="CA"/>
    <s v="CAD"/>
    <d v="2010-06-29T05:00:00"/>
    <d v="2010-06-29T05:00:00"/>
    <n v="1277787600"/>
    <x v="5"/>
    <s v="Jun"/>
    <s v="2010"/>
    <d v="2010-07-19T05:00:00"/>
    <n v="1279515600"/>
    <m/>
    <d v="2010-07-19T05:00:00"/>
    <s v="Jul"/>
    <s v="Jul"/>
    <n v="20"/>
    <x v="18"/>
    <s v="2010"/>
    <b v="0"/>
    <b v="0"/>
    <s v="publishing"/>
    <x v="5"/>
    <x v="9"/>
  </r>
  <r>
    <x v="685"/>
    <s v="Lee-Cobb"/>
    <s v="Customizable homogeneous firmware"/>
    <x v="365"/>
    <x v="668"/>
    <x v="0"/>
    <n v="0.67500714285714281"/>
    <n v="67.500714285714281"/>
    <n v="102.05291576673866"/>
    <n v="926"/>
    <s v="CA"/>
    <s v="CAD"/>
    <d v="2015-08-23T05:00:00"/>
    <d v="2015-08-23T05:00:00"/>
    <n v="1440306000"/>
    <x v="1"/>
    <s v="Aug"/>
    <s v="2015"/>
    <d v="2015-09-16T05:00:00"/>
    <n v="1442379600"/>
    <m/>
    <d v="2015-09-16T05:00:00"/>
    <s v="Sep"/>
    <s v="Sep"/>
    <n v="24"/>
    <x v="61"/>
    <s v="2015"/>
    <b v="0"/>
    <b v="0"/>
    <s v="theater"/>
    <x v="3"/>
    <x v="3"/>
  </r>
  <r>
    <x v="686"/>
    <s v="Jones, Wiley and Robbins"/>
    <s v="Front-line cohesive extranet"/>
    <x v="168"/>
    <x v="669"/>
    <x v="1"/>
    <n v="1.9174666666666667"/>
    <n v="191.74666666666667"/>
    <n v="107.32089552238806"/>
    <n v="134"/>
    <s v="US"/>
    <s v="USD"/>
    <d v="2018-03-27T05:00:00"/>
    <d v="2018-03-27T05:00:00"/>
    <n v="1522126800"/>
    <x v="6"/>
    <s v="Mar"/>
    <s v="2018"/>
    <d v="2018-04-07T05:00:00"/>
    <n v="1523077200"/>
    <m/>
    <d v="2018-04-07T05:00:00"/>
    <s v="Apr"/>
    <s v="Apr"/>
    <n v="11"/>
    <x v="4"/>
    <s v="2018"/>
    <b v="0"/>
    <b v="0"/>
    <s v="technology"/>
    <x v="2"/>
    <x v="8"/>
  </r>
  <r>
    <x v="687"/>
    <s v="Martin, Gates and Holt"/>
    <s v="Distributed holistic neural-net"/>
    <x v="42"/>
    <x v="670"/>
    <x v="1"/>
    <n v="9.32"/>
    <n v="932"/>
    <n v="51.970260223048328"/>
    <n v="269"/>
    <s v="US"/>
    <s v="USD"/>
    <d v="2017-03-12T06:00:00"/>
    <d v="2017-03-12T06:00:00"/>
    <n v="1489298400"/>
    <x v="6"/>
    <s v="Mar"/>
    <s v="2017"/>
    <d v="2017-03-15T05:00:00"/>
    <n v="1489554000"/>
    <m/>
    <d v="2017-03-15T05:00:00"/>
    <s v="Mar"/>
    <s v="Mar"/>
    <n v="2.9583333333284827"/>
    <x v="116"/>
    <s v="2017"/>
    <b v="0"/>
    <b v="0"/>
    <s v="theater"/>
    <x v="3"/>
    <x v="3"/>
  </r>
  <r>
    <x v="688"/>
    <s v="Bowen, Davies and Burns"/>
    <s v="Devolved client-server monitoring"/>
    <x v="49"/>
    <x v="671"/>
    <x v="1"/>
    <n v="4.2927586206896553"/>
    <n v="429.27586206896552"/>
    <n v="71.137142857142862"/>
    <n v="175"/>
    <s v="US"/>
    <s v="USD"/>
    <d v="2019-01-10T06:00:00"/>
    <d v="2019-01-10T06:00:00"/>
    <n v="1547100000"/>
    <x v="2"/>
    <s v="Jan"/>
    <s v="2019"/>
    <d v="2019-01-26T06:00:00"/>
    <n v="1548482400"/>
    <m/>
    <d v="2019-01-26T06:00:00"/>
    <s v="Jan"/>
    <s v="Jan"/>
    <n v="16"/>
    <x v="31"/>
    <s v="2019"/>
    <b v="0"/>
    <b v="1"/>
    <s v="film &amp; video"/>
    <x v="4"/>
    <x v="19"/>
  </r>
  <r>
    <x v="689"/>
    <s v="Nguyen Inc"/>
    <s v="Seamless directional capacity"/>
    <x v="190"/>
    <x v="672"/>
    <x v="1"/>
    <n v="1.0065753424657535"/>
    <n v="100.65753424657535"/>
    <n v="106.49275362318841"/>
    <n v="69"/>
    <s v="US"/>
    <s v="USD"/>
    <d v="2013-10-29T05:00:00"/>
    <d v="2013-10-29T05:00:00"/>
    <n v="1383022800"/>
    <x v="4"/>
    <s v="Oct"/>
    <s v="2013"/>
    <d v="2013-11-10T06:00:00"/>
    <n v="1384063200"/>
    <m/>
    <d v="2013-11-10T06:00:00"/>
    <s v="Nov"/>
    <s v="Nov"/>
    <n v="12.041666666664241"/>
    <x v="117"/>
    <s v="2013"/>
    <b v="0"/>
    <b v="0"/>
    <s v="technology"/>
    <x v="2"/>
    <x v="2"/>
  </r>
  <r>
    <x v="690"/>
    <s v="Walsh-Watts"/>
    <s v="Polarized actuating implementation"/>
    <x v="136"/>
    <x v="673"/>
    <x v="1"/>
    <n v="2.266111111111111"/>
    <n v="226.61111111111109"/>
    <n v="42.93684210526316"/>
    <n v="190"/>
    <s v="US"/>
    <s v="USD"/>
    <d v="2011-11-27T06:00:00"/>
    <d v="2011-11-27T06:00:00"/>
    <n v="1322373600"/>
    <x v="0"/>
    <s v="Nov"/>
    <s v="2011"/>
    <d v="2011-12-03T06:00:00"/>
    <n v="1322892000"/>
    <m/>
    <d v="2011-12-03T06:00:00"/>
    <s v="Dec"/>
    <s v="Dec"/>
    <n v="6"/>
    <x v="8"/>
    <s v="2011"/>
    <b v="0"/>
    <b v="1"/>
    <s v="film &amp; video"/>
    <x v="4"/>
    <x v="4"/>
  </r>
  <r>
    <x v="691"/>
    <s v="Ray, Li and Li"/>
    <s v="Front-line disintermediate hub"/>
    <x v="92"/>
    <x v="674"/>
    <x v="1"/>
    <n v="1.4238"/>
    <n v="142.38"/>
    <n v="30.037974683544302"/>
    <n v="237"/>
    <s v="US"/>
    <s v="USD"/>
    <d v="2012-10-03T05:00:00"/>
    <d v="2012-10-03T05:00:00"/>
    <n v="1349240400"/>
    <x v="4"/>
    <s v="Oct"/>
    <s v="2012"/>
    <d v="2012-10-20T05:00:00"/>
    <n v="1350709200"/>
    <m/>
    <d v="2012-10-20T05:00:00"/>
    <s v="Oct"/>
    <s v="Oct"/>
    <n v="17"/>
    <x v="0"/>
    <s v="2012"/>
    <b v="1"/>
    <b v="1"/>
    <s v="film &amp; video"/>
    <x v="4"/>
    <x v="4"/>
  </r>
  <r>
    <x v="692"/>
    <s v="Murray Ltd"/>
    <s v="Decentralized 4thgeneration challenge"/>
    <x v="46"/>
    <x v="675"/>
    <x v="0"/>
    <n v="0.90633333333333332"/>
    <n v="90.633333333333326"/>
    <n v="70.623376623376629"/>
    <n v="77"/>
    <s v="GB"/>
    <s v="GBP"/>
    <d v="2019-07-09T05:00:00"/>
    <d v="2019-07-09T05:00:00"/>
    <n v="1562648400"/>
    <x v="8"/>
    <s v="Jul"/>
    <s v="2019"/>
    <d v="2019-07-27T05:00:00"/>
    <n v="1564203600"/>
    <m/>
    <d v="2019-07-27T05:00:00"/>
    <s v="Jul"/>
    <s v="Jul"/>
    <n v="18"/>
    <x v="51"/>
    <s v="2019"/>
    <b v="0"/>
    <b v="0"/>
    <s v="music"/>
    <x v="1"/>
    <x v="1"/>
  </r>
  <r>
    <x v="693"/>
    <s v="Bradford-Silva"/>
    <s v="Reverse-engineered composite hierarchy"/>
    <x v="366"/>
    <x v="676"/>
    <x v="0"/>
    <n v="0.63966740576496672"/>
    <n v="63.966740576496676"/>
    <n v="66.016018306636155"/>
    <n v="1748"/>
    <s v="US"/>
    <s v="USD"/>
    <d v="2017-10-17T05:00:00"/>
    <d v="2017-10-17T05:00:00"/>
    <n v="1508216400"/>
    <x v="4"/>
    <s v="Oct"/>
    <s v="2017"/>
    <d v="2017-11-03T05:00:00"/>
    <n v="1509685200"/>
    <m/>
    <d v="2017-11-03T05:00:00"/>
    <s v="Nov"/>
    <s v="Nov"/>
    <n v="17"/>
    <x v="0"/>
    <s v="2017"/>
    <b v="0"/>
    <b v="0"/>
    <s v="theater"/>
    <x v="3"/>
    <x v="3"/>
  </r>
  <r>
    <x v="694"/>
    <s v="Mora-Bradley"/>
    <s v="Programmable tangible ability"/>
    <x v="14"/>
    <x v="677"/>
    <x v="0"/>
    <n v="0.84131868131868137"/>
    <n v="84.131868131868131"/>
    <n v="96.911392405063296"/>
    <n v="79"/>
    <s v="US"/>
    <s v="USD"/>
    <d v="2017-11-27T06:00:00"/>
    <d v="2017-11-27T06:00:00"/>
    <n v="1511762400"/>
    <x v="0"/>
    <s v="Nov"/>
    <s v="2017"/>
    <d v="2018-01-03T06:00:00"/>
    <n v="1514959200"/>
    <m/>
    <d v="2018-01-03T06:00:00"/>
    <s v="Jan"/>
    <s v="Jan"/>
    <n v="37"/>
    <x v="52"/>
    <s v="2018"/>
    <b v="0"/>
    <b v="0"/>
    <s v="theater"/>
    <x v="3"/>
    <x v="3"/>
  </r>
  <r>
    <x v="695"/>
    <s v="Cardenas, Thompson and Carey"/>
    <s v="Configurable full-range emulation"/>
    <x v="243"/>
    <x v="678"/>
    <x v="1"/>
    <n v="1.3393478260869565"/>
    <n v="133.93478260869566"/>
    <n v="62.867346938775512"/>
    <n v="196"/>
    <s v="IT"/>
    <s v="EUR"/>
    <d v="2015-11-14T06:00:00"/>
    <d v="2015-11-14T06:00:00"/>
    <n v="1447480800"/>
    <x v="0"/>
    <s v="Nov"/>
    <s v="2015"/>
    <d v="2015-11-30T06:00:00"/>
    <n v="1448863200"/>
    <m/>
    <d v="2015-11-30T06:00:00"/>
    <s v="Nov"/>
    <s v="Nov"/>
    <n v="16"/>
    <x v="31"/>
    <s v="2015"/>
    <b v="1"/>
    <b v="0"/>
    <s v="music"/>
    <x v="1"/>
    <x v="1"/>
  </r>
  <r>
    <x v="696"/>
    <s v="Lopez, Reid and Johnson"/>
    <s v="Total real-time hardware"/>
    <x v="367"/>
    <x v="679"/>
    <x v="0"/>
    <n v="0.59042047531992692"/>
    <n v="59.042047531992694"/>
    <n v="108.98537682789652"/>
    <n v="889"/>
    <s v="US"/>
    <s v="USD"/>
    <d v="2015-04-20T05:00:00"/>
    <d v="2015-04-20T05:00:00"/>
    <n v="1429506000"/>
    <x v="9"/>
    <s v="Apr"/>
    <s v="2015"/>
    <d v="2015-04-21T05:00:00"/>
    <n v="1429592400"/>
    <m/>
    <d v="2015-04-21T05:00:00"/>
    <s v="Apr"/>
    <s v="Apr"/>
    <n v="1"/>
    <x v="5"/>
    <s v="2015"/>
    <b v="0"/>
    <b v="1"/>
    <s v="theater"/>
    <x v="3"/>
    <x v="3"/>
  </r>
  <r>
    <x v="697"/>
    <s v="Fox-Williams"/>
    <s v="Profound system-worthy functionalities"/>
    <x v="368"/>
    <x v="680"/>
    <x v="1"/>
    <n v="1.5280062063615205"/>
    <n v="152.80062063615205"/>
    <n v="26.999314599040439"/>
    <n v="7295"/>
    <s v="US"/>
    <s v="USD"/>
    <d v="2018-03-31T05:00:00"/>
    <d v="2018-03-31T05:00:00"/>
    <n v="1522472400"/>
    <x v="6"/>
    <s v="Mar"/>
    <s v="2018"/>
    <d v="2018-04-02T05:00:00"/>
    <n v="1522645200"/>
    <m/>
    <d v="2018-04-02T05:00:00"/>
    <s v="Apr"/>
    <s v="Apr"/>
    <n v="2"/>
    <x v="1"/>
    <s v="2018"/>
    <b v="0"/>
    <b v="0"/>
    <s v="music"/>
    <x v="1"/>
    <x v="5"/>
  </r>
  <r>
    <x v="698"/>
    <s v="Taylor, Wood and Taylor"/>
    <s v="Cloned hybrid focus group"/>
    <x v="369"/>
    <x v="681"/>
    <x v="1"/>
    <n v="4.466912114014252"/>
    <n v="446.69121140142522"/>
    <n v="65.004147943311438"/>
    <n v="2893"/>
    <s v="CA"/>
    <s v="CAD"/>
    <d v="2011-11-24T06:00:00"/>
    <d v="2011-11-24T06:00:00"/>
    <n v="1322114400"/>
    <x v="0"/>
    <s v="Nov"/>
    <s v="2011"/>
    <d v="2011-12-08T06:00:00"/>
    <n v="1323324000"/>
    <m/>
    <d v="2011-12-08T06:00:00"/>
    <s v="Dec"/>
    <s v="Dec"/>
    <n v="14"/>
    <x v="44"/>
    <s v="2011"/>
    <b v="0"/>
    <b v="0"/>
    <s v="technology"/>
    <x v="2"/>
    <x v="8"/>
  </r>
  <r>
    <x v="699"/>
    <s v="King Inc"/>
    <s v="Ergonomic dedicated focus group"/>
    <x v="71"/>
    <x v="682"/>
    <x v="0"/>
    <n v="0.8439189189189189"/>
    <n v="84.391891891891888"/>
    <n v="111.51785714285714"/>
    <n v="56"/>
    <s v="US"/>
    <s v="USD"/>
    <d v="2019-06-25T05:00:00"/>
    <d v="2019-06-25T05:00:00"/>
    <n v="1561438800"/>
    <x v="5"/>
    <s v="Jun"/>
    <s v="2019"/>
    <d v="2019-06-26T05:00:00"/>
    <n v="1561525200"/>
    <m/>
    <d v="2019-06-26T05:00:00"/>
    <s v="Jun"/>
    <s v="Jun"/>
    <n v="1"/>
    <x v="5"/>
    <s v="2019"/>
    <b v="0"/>
    <b v="0"/>
    <s v="film &amp; video"/>
    <x v="4"/>
    <x v="6"/>
  </r>
  <r>
    <x v="700"/>
    <s v="Cole, Petty and Cameron"/>
    <s v="Realigned zero administration paradigm"/>
    <x v="0"/>
    <x v="247"/>
    <x v="0"/>
    <n v="0.03"/>
    <n v="3"/>
    <n v="3"/>
    <n v="1"/>
    <s v="US"/>
    <s v="USD"/>
    <d v="2010-01-25T06:00:00"/>
    <d v="2010-01-25T06:00:00"/>
    <n v="1264399200"/>
    <x v="2"/>
    <s v="Jan"/>
    <s v="2010"/>
    <d v="2010-02-09T06:00:00"/>
    <n v="1265695200"/>
    <m/>
    <d v="2010-02-09T06:00:00"/>
    <s v="Feb"/>
    <s v="Feb"/>
    <n v="15"/>
    <x v="16"/>
    <s v="2010"/>
    <b v="0"/>
    <b v="0"/>
    <s v="technology"/>
    <x v="2"/>
    <x v="8"/>
  </r>
  <r>
    <x v="701"/>
    <s v="Mcclain LLC"/>
    <s v="Open-source multi-tasking methodology"/>
    <x v="370"/>
    <x v="683"/>
    <x v="1"/>
    <n v="1.7502692307692307"/>
    <n v="175.02692307692308"/>
    <n v="110.99268292682927"/>
    <n v="820"/>
    <s v="US"/>
    <s v="USD"/>
    <d v="2011-03-27T05:00:00"/>
    <d v="2011-03-27T05:00:00"/>
    <n v="1301202000"/>
    <x v="6"/>
    <s v="Mar"/>
    <s v="2011"/>
    <d v="2011-04-03T05:00:00"/>
    <n v="1301806800"/>
    <m/>
    <d v="2011-04-03T05:00:00"/>
    <s v="Apr"/>
    <s v="Apr"/>
    <n v="7"/>
    <x v="37"/>
    <s v="2011"/>
    <b v="1"/>
    <b v="0"/>
    <s v="theater"/>
    <x v="3"/>
    <x v="3"/>
  </r>
  <r>
    <x v="702"/>
    <s v="Sims-Gross"/>
    <s v="Object-based attitude-oriented analyzer"/>
    <x v="251"/>
    <x v="684"/>
    <x v="0"/>
    <n v="0.54137931034482756"/>
    <n v="54.137931034482754"/>
    <n v="56.746987951807228"/>
    <n v="83"/>
    <s v="US"/>
    <s v="USD"/>
    <d v="2013-07-22T05:00:00"/>
    <d v="2013-07-22T05:00:00"/>
    <n v="1374469200"/>
    <x v="8"/>
    <s v="Jul"/>
    <s v="2013"/>
    <d v="2013-07-27T05:00:00"/>
    <n v="1374901200"/>
    <m/>
    <d v="2013-07-27T05:00:00"/>
    <s v="Jul"/>
    <s v="Jul"/>
    <n v="5"/>
    <x v="21"/>
    <s v="2013"/>
    <b v="0"/>
    <b v="0"/>
    <s v="technology"/>
    <x v="2"/>
    <x v="8"/>
  </r>
  <r>
    <x v="703"/>
    <s v="Perez Group"/>
    <s v="Cross-platform tertiary hub"/>
    <x v="371"/>
    <x v="685"/>
    <x v="1"/>
    <n v="3.1187381703470032"/>
    <n v="311.87381703470032"/>
    <n v="97.020608439646708"/>
    <n v="2038"/>
    <s v="US"/>
    <s v="USD"/>
    <d v="2012-04-21T05:00:00"/>
    <d v="2012-04-21T05:00:00"/>
    <n v="1334984400"/>
    <x v="9"/>
    <s v="Apr"/>
    <s v="2012"/>
    <d v="2012-05-08T05:00:00"/>
    <n v="1336453200"/>
    <m/>
    <d v="2012-05-08T05:00:00"/>
    <s v="May"/>
    <s v="May"/>
    <n v="17"/>
    <x v="0"/>
    <s v="2012"/>
    <b v="1"/>
    <b v="1"/>
    <s v="publishing"/>
    <x v="5"/>
    <x v="18"/>
  </r>
  <r>
    <x v="704"/>
    <s v="Haynes-Williams"/>
    <s v="Seamless clear-thinking artificial intelligence"/>
    <x v="251"/>
    <x v="686"/>
    <x v="1"/>
    <n v="1.2278160919540231"/>
    <n v="122.78160919540231"/>
    <n v="92.08620689655173"/>
    <n v="116"/>
    <s v="US"/>
    <s v="USD"/>
    <d v="2016-07-04T05:00:00"/>
    <d v="2016-07-04T05:00:00"/>
    <n v="1467608400"/>
    <x v="8"/>
    <s v="Jul"/>
    <s v="2016"/>
    <d v="2016-07-19T05:00:00"/>
    <n v="1468904400"/>
    <m/>
    <d v="2016-07-19T05:00:00"/>
    <s v="Jul"/>
    <s v="Jul"/>
    <n v="15"/>
    <x v="16"/>
    <s v="2016"/>
    <b v="0"/>
    <b v="0"/>
    <s v="film &amp; video"/>
    <x v="4"/>
    <x v="10"/>
  </r>
  <r>
    <x v="705"/>
    <s v="Ford LLC"/>
    <s v="Centralized tangible success"/>
    <x v="372"/>
    <x v="687"/>
    <x v="0"/>
    <n v="0.99026517383618151"/>
    <n v="99.026517383618156"/>
    <n v="82.986666666666665"/>
    <n v="2025"/>
    <s v="GB"/>
    <s v="GBP"/>
    <d v="2013-12-11T06:00:00"/>
    <d v="2013-12-11T06:00:00"/>
    <n v="1386741600"/>
    <x v="7"/>
    <s v="Dec"/>
    <s v="2013"/>
    <d v="2013-12-15T06:00:00"/>
    <n v="1387087200"/>
    <m/>
    <d v="2013-12-15T06:00:00"/>
    <s v="Dec"/>
    <s v="Dec"/>
    <n v="4"/>
    <x v="3"/>
    <s v="2013"/>
    <b v="0"/>
    <b v="0"/>
    <s v="publishing"/>
    <x v="5"/>
    <x v="9"/>
  </r>
  <r>
    <x v="706"/>
    <s v="Moreno Ltd"/>
    <s v="Customer-focused multimedia methodology"/>
    <x v="2"/>
    <x v="688"/>
    <x v="1"/>
    <n v="1.278468634686347"/>
    <n v="127.84686346863469"/>
    <n v="103.03791821561339"/>
    <n v="1345"/>
    <s v="AU"/>
    <s v="AUD"/>
    <d v="2019-01-06T06:00:00"/>
    <d v="2019-01-06T06:00:00"/>
    <n v="1546754400"/>
    <x v="2"/>
    <s v="Jan"/>
    <s v="2019"/>
    <d v="2019-01-14T06:00:00"/>
    <n v="1547445600"/>
    <m/>
    <d v="2019-01-14T06:00:00"/>
    <s v="Jan"/>
    <s v="Jan"/>
    <n v="8"/>
    <x v="9"/>
    <s v="2019"/>
    <b v="0"/>
    <b v="1"/>
    <s v="technology"/>
    <x v="2"/>
    <x v="2"/>
  </r>
  <r>
    <x v="707"/>
    <s v="Moore, Cook and Wright"/>
    <s v="Visionary maximized Local Area Network"/>
    <x v="190"/>
    <x v="689"/>
    <x v="1"/>
    <n v="1.5861643835616439"/>
    <n v="158.61643835616439"/>
    <n v="68.922619047619051"/>
    <n v="168"/>
    <s v="US"/>
    <s v="USD"/>
    <d v="2018-12-08T06:00:00"/>
    <d v="2018-12-08T06:00:00"/>
    <n v="1544248800"/>
    <x v="7"/>
    <s v="Dec"/>
    <s v="2018"/>
    <d v="2019-01-13T06:00:00"/>
    <n v="1547359200"/>
    <m/>
    <d v="2019-01-13T06:00:00"/>
    <s v="Jan"/>
    <s v="Jan"/>
    <n v="36"/>
    <x v="42"/>
    <s v="2019"/>
    <b v="0"/>
    <b v="0"/>
    <s v="film &amp; video"/>
    <x v="4"/>
    <x v="6"/>
  </r>
  <r>
    <x v="708"/>
    <s v="Ortega LLC"/>
    <s v="Secured bifurcated intranet"/>
    <x v="12"/>
    <x v="690"/>
    <x v="1"/>
    <n v="7.0705882352941174"/>
    <n v="707.05882352941171"/>
    <n v="87.737226277372258"/>
    <n v="137"/>
    <s v="CH"/>
    <s v="CHF"/>
    <d v="2017-05-22T05:00:00"/>
    <d v="2017-05-22T05:00:00"/>
    <n v="1495429200"/>
    <x v="11"/>
    <s v="May"/>
    <s v="2017"/>
    <d v="2017-06-01T05:00:00"/>
    <n v="1496293200"/>
    <m/>
    <d v="2017-06-01T05:00:00"/>
    <s v="Jun"/>
    <s v="Jun"/>
    <n v="10"/>
    <x v="46"/>
    <s v="2017"/>
    <b v="0"/>
    <b v="0"/>
    <s v="theater"/>
    <x v="3"/>
    <x v="3"/>
  </r>
  <r>
    <x v="709"/>
    <s v="Silva, Walker and Martin"/>
    <s v="Grass-roots 4thgeneration product"/>
    <x v="122"/>
    <x v="691"/>
    <x v="1"/>
    <n v="1.4238775510204082"/>
    <n v="142.38775510204081"/>
    <n v="75.021505376344081"/>
    <n v="186"/>
    <s v="IT"/>
    <s v="EUR"/>
    <d v="2012-04-19T05:00:00"/>
    <d v="2012-04-19T05:00:00"/>
    <n v="1334811600"/>
    <x v="9"/>
    <s v="Apr"/>
    <s v="2012"/>
    <d v="2012-04-26T05:00:00"/>
    <n v="1335416400"/>
    <m/>
    <d v="2012-04-26T05:00:00"/>
    <s v="Apr"/>
    <s v="Apr"/>
    <n v="7"/>
    <x v="37"/>
    <s v="2012"/>
    <b v="0"/>
    <b v="0"/>
    <s v="theater"/>
    <x v="3"/>
    <x v="3"/>
  </r>
  <r>
    <x v="710"/>
    <s v="Huynh, Gallegos and Mills"/>
    <s v="Reduced next generation info-mediaries"/>
    <x v="333"/>
    <x v="692"/>
    <x v="1"/>
    <n v="1.4786046511627906"/>
    <n v="147.86046511627907"/>
    <n v="50.863999999999997"/>
    <n v="125"/>
    <s v="US"/>
    <s v="USD"/>
    <d v="2018-07-14T05:00:00"/>
    <d v="2018-07-14T05:00:00"/>
    <n v="1531544400"/>
    <x v="8"/>
    <s v="Jul"/>
    <s v="2018"/>
    <d v="2018-07-21T05:00:00"/>
    <n v="1532149200"/>
    <m/>
    <d v="2018-07-21T05:00:00"/>
    <s v="Jul"/>
    <s v="Jul"/>
    <n v="7"/>
    <x v="37"/>
    <s v="2018"/>
    <b v="0"/>
    <b v="1"/>
    <s v="theater"/>
    <x v="3"/>
    <x v="3"/>
  </r>
  <r>
    <x v="711"/>
    <s v="Anderson LLC"/>
    <s v="Customizable full-range artificial intelligence"/>
    <x v="8"/>
    <x v="693"/>
    <x v="0"/>
    <n v="0.20322580645161289"/>
    <n v="20.322580645161288"/>
    <n v="90"/>
    <n v="14"/>
    <s v="IT"/>
    <s v="EUR"/>
    <d v="2016-01-24T06:00:00"/>
    <d v="2016-01-24T06:00:00"/>
    <n v="1453615200"/>
    <x v="2"/>
    <s v="Jan"/>
    <s v="2016"/>
    <d v="2016-01-26T06:00:00"/>
    <n v="1453788000"/>
    <m/>
    <d v="2016-01-26T06:00:00"/>
    <s v="Jan"/>
    <s v="Jan"/>
    <n v="2"/>
    <x v="1"/>
    <s v="2016"/>
    <b v="1"/>
    <b v="1"/>
    <s v="theater"/>
    <x v="3"/>
    <x v="3"/>
  </r>
  <r>
    <x v="712"/>
    <s v="Garza-Bryant"/>
    <s v="Programmable leadingedge contingency"/>
    <x v="126"/>
    <x v="694"/>
    <x v="1"/>
    <n v="18.40625"/>
    <n v="1840.625"/>
    <n v="72.896039603960389"/>
    <n v="202"/>
    <s v="US"/>
    <s v="USD"/>
    <d v="2016-07-08T05:00:00"/>
    <d v="2016-07-08T05:00:00"/>
    <n v="1467954000"/>
    <x v="8"/>
    <s v="Jul"/>
    <s v="2016"/>
    <d v="2016-08-18T05:00:00"/>
    <n v="1471496400"/>
    <m/>
    <d v="2016-08-18T05:00:00"/>
    <s v="Aug"/>
    <s v="Aug"/>
    <n v="41"/>
    <x v="58"/>
    <s v="2016"/>
    <b v="0"/>
    <b v="0"/>
    <s v="theater"/>
    <x v="3"/>
    <x v="3"/>
  </r>
  <r>
    <x v="713"/>
    <s v="Mays LLC"/>
    <s v="Multi-layered global groupware"/>
    <x v="350"/>
    <x v="695"/>
    <x v="1"/>
    <n v="1.6194202898550725"/>
    <n v="161.94202898550725"/>
    <n v="108.48543689320388"/>
    <n v="103"/>
    <s v="US"/>
    <s v="USD"/>
    <d v="2016-08-22T05:00:00"/>
    <d v="2016-08-22T05:00:00"/>
    <n v="1471842000"/>
    <x v="1"/>
    <s v="Aug"/>
    <s v="2016"/>
    <d v="2016-09-03T05:00:00"/>
    <n v="1472878800"/>
    <m/>
    <d v="2016-09-03T05:00:00"/>
    <s v="Sep"/>
    <s v="Sep"/>
    <n v="12"/>
    <x v="10"/>
    <s v="2016"/>
    <b v="0"/>
    <b v="0"/>
    <s v="publishing"/>
    <x v="5"/>
    <x v="15"/>
  </r>
  <r>
    <x v="714"/>
    <s v="Evans-Jones"/>
    <s v="Switchable methodical superstructure"/>
    <x v="373"/>
    <x v="696"/>
    <x v="1"/>
    <n v="4.7282077922077921"/>
    <n v="472.82077922077923"/>
    <n v="101.98095238095237"/>
    <n v="1785"/>
    <s v="US"/>
    <s v="USD"/>
    <d v="2014-08-19T05:00:00"/>
    <d v="2014-08-19T05:00:00"/>
    <n v="1408424400"/>
    <x v="1"/>
    <s v="Aug"/>
    <s v="2014"/>
    <d v="2014-08-20T05:00:00"/>
    <n v="1408510800"/>
    <m/>
    <d v="2014-08-20T05:00:00"/>
    <s v="Aug"/>
    <s v="Aug"/>
    <n v="1"/>
    <x v="5"/>
    <s v="2014"/>
    <b v="0"/>
    <b v="0"/>
    <s v="music"/>
    <x v="1"/>
    <x v="1"/>
  </r>
  <r>
    <x v="715"/>
    <s v="Fischer, Torres and Walker"/>
    <s v="Expanded even-keeled portal"/>
    <x v="374"/>
    <x v="697"/>
    <x v="0"/>
    <n v="0.24466101694915254"/>
    <n v="24.466101694915253"/>
    <n v="44.009146341463413"/>
    <n v="656"/>
    <s v="US"/>
    <s v="USD"/>
    <d v="2010-08-07T05:00:00"/>
    <d v="2010-08-07T05:00:00"/>
    <n v="1281157200"/>
    <x v="1"/>
    <s v="Aug"/>
    <s v="2010"/>
    <d v="2010-08-12T05:00:00"/>
    <n v="1281589200"/>
    <m/>
    <d v="2010-08-12T05:00:00"/>
    <s v="Aug"/>
    <s v="Aug"/>
    <n v="5"/>
    <x v="21"/>
    <s v="2010"/>
    <b v="0"/>
    <b v="0"/>
    <s v="games"/>
    <x v="6"/>
    <x v="20"/>
  </r>
  <r>
    <x v="716"/>
    <s v="Tapia, Kramer and Hicks"/>
    <s v="Advanced modular moderator"/>
    <x v="22"/>
    <x v="698"/>
    <x v="1"/>
    <n v="5.1764999999999999"/>
    <n v="517.65"/>
    <n v="65.942675159235662"/>
    <n v="157"/>
    <s v="US"/>
    <s v="USD"/>
    <d v="2013-07-10T05:00:00"/>
    <d v="2013-07-10T05:00:00"/>
    <n v="1373432400"/>
    <x v="8"/>
    <s v="Jul"/>
    <s v="2013"/>
    <d v="2013-08-07T05:00:00"/>
    <n v="1375851600"/>
    <m/>
    <d v="2013-08-07T05:00:00"/>
    <s v="Aug"/>
    <s v="Aug"/>
    <n v="28"/>
    <x v="22"/>
    <s v="2013"/>
    <b v="0"/>
    <b v="1"/>
    <s v="theater"/>
    <x v="3"/>
    <x v="3"/>
  </r>
  <r>
    <x v="717"/>
    <s v="Barnes, Wilcox and Riley"/>
    <s v="Reverse-engineered well-modulated ability"/>
    <x v="36"/>
    <x v="699"/>
    <x v="1"/>
    <n v="2.4764285714285714"/>
    <n v="247.64285714285714"/>
    <n v="24.987387387387386"/>
    <n v="555"/>
    <s v="US"/>
    <s v="USD"/>
    <d v="2011-08-22T05:00:00"/>
    <d v="2011-08-22T05:00:00"/>
    <n v="1313989200"/>
    <x v="1"/>
    <s v="Aug"/>
    <s v="2011"/>
    <d v="2011-09-12T05:00:00"/>
    <n v="1315803600"/>
    <m/>
    <d v="2011-09-12T05:00:00"/>
    <s v="Sep"/>
    <s v="Sep"/>
    <n v="21"/>
    <x v="74"/>
    <s v="2011"/>
    <b v="0"/>
    <b v="0"/>
    <s v="film &amp; video"/>
    <x v="4"/>
    <x v="4"/>
  </r>
  <r>
    <x v="718"/>
    <s v="Reyes PLC"/>
    <s v="Expanded optimal pricing structure"/>
    <x v="111"/>
    <x v="700"/>
    <x v="1"/>
    <n v="1.0020481927710843"/>
    <n v="100.20481927710843"/>
    <n v="28.003367003367003"/>
    <n v="297"/>
    <s v="US"/>
    <s v="USD"/>
    <d v="2013-06-17T05:00:00"/>
    <d v="2013-06-17T05:00:00"/>
    <n v="1371445200"/>
    <x v="5"/>
    <s v="Jun"/>
    <s v="2013"/>
    <d v="2013-07-13T05:00:00"/>
    <n v="1373691600"/>
    <m/>
    <d v="2013-07-13T05:00:00"/>
    <s v="Jul"/>
    <s v="Jul"/>
    <n v="26"/>
    <x v="29"/>
    <s v="2013"/>
    <b v="0"/>
    <b v="0"/>
    <s v="technology"/>
    <x v="2"/>
    <x v="8"/>
  </r>
  <r>
    <x v="719"/>
    <s v="Pace, Simpson and Watkins"/>
    <s v="Down-sized uniform ability"/>
    <x v="350"/>
    <x v="701"/>
    <x v="1"/>
    <n v="1.53"/>
    <n v="153"/>
    <n v="85.829268292682926"/>
    <n v="123"/>
    <s v="US"/>
    <s v="USD"/>
    <d v="2012-05-29T05:00:00"/>
    <d v="2012-05-29T05:00:00"/>
    <n v="1338267600"/>
    <x v="11"/>
    <s v="May"/>
    <s v="2012"/>
    <d v="2012-06-09T05:00:00"/>
    <n v="1339218000"/>
    <m/>
    <d v="2012-06-09T05:00:00"/>
    <s v="Jun"/>
    <s v="Jun"/>
    <n v="11"/>
    <x v="4"/>
    <s v="2012"/>
    <b v="0"/>
    <b v="0"/>
    <s v="publishing"/>
    <x v="5"/>
    <x v="13"/>
  </r>
  <r>
    <x v="720"/>
    <s v="Valenzuela, Davidson and Castro"/>
    <s v="Multi-layered upward-trending conglomeration"/>
    <x v="251"/>
    <x v="702"/>
    <x v="3"/>
    <n v="0.37091954022988505"/>
    <n v="37.091954022988503"/>
    <n v="84.921052631578945"/>
    <n v="38"/>
    <s v="DK"/>
    <s v="DKK"/>
    <d v="2018-02-21T06:00:00"/>
    <d v="2018-02-21T06:00:00"/>
    <n v="1519192800"/>
    <x v="10"/>
    <s v="Feb"/>
    <s v="2018"/>
    <d v="2018-03-07T06:00:00"/>
    <n v="1520402400"/>
    <m/>
    <d v="2018-03-07T06:00:00"/>
    <s v="Mar"/>
    <s v="Mar"/>
    <n v="14"/>
    <x v="44"/>
    <s v="2018"/>
    <b v="0"/>
    <b v="1"/>
    <s v="theater"/>
    <x v="3"/>
    <x v="3"/>
  </r>
  <r>
    <x v="721"/>
    <s v="Dominguez-Owens"/>
    <s v="Open-architected systematic intranet"/>
    <x v="375"/>
    <x v="703"/>
    <x v="3"/>
    <n v="4.3923948220064728E-2"/>
    <n v="4.392394822006473"/>
    <n v="90.483333333333334"/>
    <n v="60"/>
    <s v="US"/>
    <s v="USD"/>
    <d v="2018-04-04T05:00:00"/>
    <d v="2018-04-04T05:00:00"/>
    <n v="1522818000"/>
    <x v="9"/>
    <s v="Apr"/>
    <s v="2018"/>
    <d v="2018-04-10T05:00:00"/>
    <n v="1523336400"/>
    <m/>
    <d v="2018-04-10T05:00:00"/>
    <s v="Apr"/>
    <s v="Apr"/>
    <n v="6"/>
    <x v="8"/>
    <s v="2018"/>
    <b v="0"/>
    <b v="0"/>
    <s v="music"/>
    <x v="1"/>
    <x v="1"/>
  </r>
  <r>
    <x v="722"/>
    <s v="Thomas-Simmons"/>
    <s v="Proactive 24hour frame"/>
    <x v="376"/>
    <x v="704"/>
    <x v="1"/>
    <n v="1.5650721649484536"/>
    <n v="156.50721649484535"/>
    <n v="25.00197628458498"/>
    <n v="3036"/>
    <s v="US"/>
    <s v="USD"/>
    <d v="2017-11-06T06:00:00"/>
    <d v="2017-11-06T06:00:00"/>
    <n v="1509948000"/>
    <x v="0"/>
    <s v="Nov"/>
    <s v="2017"/>
    <d v="2017-12-03T06:00:00"/>
    <n v="1512280800"/>
    <m/>
    <d v="2017-12-03T06:00:00"/>
    <s v="Dec"/>
    <s v="Dec"/>
    <n v="27"/>
    <x v="19"/>
    <s v="2017"/>
    <b v="0"/>
    <b v="0"/>
    <s v="film &amp; video"/>
    <x v="4"/>
    <x v="4"/>
  </r>
  <r>
    <x v="723"/>
    <s v="Beck-Knight"/>
    <s v="Exclusive fresh-thinking model"/>
    <x v="70"/>
    <x v="705"/>
    <x v="1"/>
    <n v="2.704081632653061"/>
    <n v="270.40816326530609"/>
    <n v="92.013888888888886"/>
    <n v="144"/>
    <s v="AU"/>
    <s v="AUD"/>
    <d v="2016-03-02T06:00:00"/>
    <d v="2016-03-02T06:00:00"/>
    <n v="1456898400"/>
    <x v="6"/>
    <s v="Mar"/>
    <s v="2016"/>
    <d v="2016-03-23T05:00:00"/>
    <n v="1458709200"/>
    <m/>
    <d v="2016-03-23T05:00:00"/>
    <s v="Mar"/>
    <s v="Mar"/>
    <n v="20.958333333328483"/>
    <x v="13"/>
    <s v="2016"/>
    <b v="0"/>
    <b v="0"/>
    <s v="theater"/>
    <x v="3"/>
    <x v="3"/>
  </r>
  <r>
    <x v="724"/>
    <s v="Mccoy Ltd"/>
    <s v="Business-focused encompassing intranet"/>
    <x v="141"/>
    <x v="706"/>
    <x v="1"/>
    <n v="1.3405952380952382"/>
    <n v="134.05952380952382"/>
    <n v="93.066115702479337"/>
    <n v="121"/>
    <s v="GB"/>
    <s v="GBP"/>
    <d v="2014-10-22T05:00:00"/>
    <d v="2014-10-22T05:00:00"/>
    <n v="1413954000"/>
    <x v="4"/>
    <s v="Oct"/>
    <s v="2014"/>
    <d v="2014-10-24T05:00:00"/>
    <n v="1414126800"/>
    <m/>
    <d v="2014-10-24T05:00:00"/>
    <s v="Oct"/>
    <s v="Oct"/>
    <n v="2"/>
    <x v="1"/>
    <s v="2014"/>
    <b v="0"/>
    <b v="1"/>
    <s v="theater"/>
    <x v="3"/>
    <x v="3"/>
  </r>
  <r>
    <x v="725"/>
    <s v="Dawson-Tyler"/>
    <s v="Optional 6thgeneration access"/>
    <x v="377"/>
    <x v="707"/>
    <x v="0"/>
    <n v="0.50398033126293995"/>
    <n v="50.398033126293996"/>
    <n v="61.008145363408524"/>
    <n v="1596"/>
    <s v="US"/>
    <s v="USD"/>
    <d v="2014-11-15T06:00:00"/>
    <d v="2014-11-15T06:00:00"/>
    <n v="1416031200"/>
    <x v="0"/>
    <s v="Nov"/>
    <s v="2014"/>
    <d v="2014-11-17T06:00:00"/>
    <n v="1416204000"/>
    <m/>
    <d v="2014-11-17T06:00:00"/>
    <s v="Nov"/>
    <s v="Nov"/>
    <n v="2"/>
    <x v="1"/>
    <s v="2014"/>
    <b v="0"/>
    <b v="0"/>
    <s v="games"/>
    <x v="6"/>
    <x v="20"/>
  </r>
  <r>
    <x v="726"/>
    <s v="Johns-Thomas"/>
    <s v="Realigned web-enabled functionalities"/>
    <x v="378"/>
    <x v="708"/>
    <x v="3"/>
    <n v="0.88815837937384901"/>
    <n v="88.815837937384899"/>
    <n v="92.036259541984734"/>
    <n v="524"/>
    <s v="US"/>
    <s v="USD"/>
    <d v="2010-10-25T05:00:00"/>
    <d v="2010-10-25T05:00:00"/>
    <n v="1287982800"/>
    <x v="4"/>
    <s v="Oct"/>
    <s v="2010"/>
    <d v="2010-10-31T05:00:00"/>
    <n v="1288501200"/>
    <m/>
    <d v="2010-10-31T05:00:00"/>
    <s v="Oct"/>
    <s v="Oct"/>
    <n v="6"/>
    <x v="8"/>
    <s v="2010"/>
    <b v="0"/>
    <b v="1"/>
    <s v="theater"/>
    <x v="3"/>
    <x v="3"/>
  </r>
  <r>
    <x v="727"/>
    <s v="Quinn, Cruz and Schmidt"/>
    <s v="Enterprise-wide multimedia software"/>
    <x v="200"/>
    <x v="709"/>
    <x v="1"/>
    <n v="1.65"/>
    <n v="165"/>
    <n v="81.132596685082873"/>
    <n v="181"/>
    <s v="US"/>
    <s v="USD"/>
    <d v="2019-01-20T06:00:00"/>
    <d v="2019-01-20T06:00:00"/>
    <n v="1547964000"/>
    <x v="2"/>
    <s v="Jan"/>
    <s v="2019"/>
    <d v="2019-03-19T05:00:00"/>
    <n v="1552971600"/>
    <m/>
    <d v="2019-03-19T05:00:00"/>
    <s v="Mar"/>
    <s v="Mar"/>
    <n v="57.958333333328483"/>
    <x v="118"/>
    <s v="2019"/>
    <b v="0"/>
    <b v="0"/>
    <s v="technology"/>
    <x v="2"/>
    <x v="2"/>
  </r>
  <r>
    <x v="728"/>
    <s v="Stewart Inc"/>
    <s v="Versatile mission-critical knowledgebase"/>
    <x v="3"/>
    <x v="710"/>
    <x v="0"/>
    <n v="0.17499999999999999"/>
    <n v="17.5"/>
    <n v="73.5"/>
    <n v="10"/>
    <s v="US"/>
    <s v="USD"/>
    <d v="2016-05-25T05:00:00"/>
    <d v="2016-05-25T05:00:00"/>
    <n v="1464152400"/>
    <x v="11"/>
    <s v="May"/>
    <s v="2016"/>
    <d v="2016-06-05T05:00:00"/>
    <n v="1465102800"/>
    <m/>
    <d v="2016-06-05T05:00:00"/>
    <s v="Jun"/>
    <s v="Jun"/>
    <n v="11"/>
    <x v="4"/>
    <s v="2016"/>
    <b v="0"/>
    <b v="0"/>
    <s v="theater"/>
    <x v="3"/>
    <x v="3"/>
  </r>
  <r>
    <x v="729"/>
    <s v="Moore Group"/>
    <s v="Multi-lateral object-oriented open system"/>
    <x v="36"/>
    <x v="711"/>
    <x v="1"/>
    <n v="1.8566071428571429"/>
    <n v="185.66071428571428"/>
    <n v="85.221311475409834"/>
    <n v="122"/>
    <s v="US"/>
    <s v="USD"/>
    <d v="2013-02-04T06:00:00"/>
    <d v="2013-02-04T06:00:00"/>
    <n v="1359957600"/>
    <x v="10"/>
    <s v="Feb"/>
    <s v="2013"/>
    <d v="2013-02-06T06:00:00"/>
    <n v="1360130400"/>
    <m/>
    <d v="2013-02-06T06:00:00"/>
    <s v="Feb"/>
    <s v="Feb"/>
    <n v="2"/>
    <x v="1"/>
    <s v="2013"/>
    <b v="0"/>
    <b v="0"/>
    <s v="film &amp; video"/>
    <x v="4"/>
    <x v="6"/>
  </r>
  <r>
    <x v="730"/>
    <s v="Carson PLC"/>
    <s v="Visionary system-worthy attitude"/>
    <x v="379"/>
    <x v="712"/>
    <x v="1"/>
    <n v="4.1266319444444441"/>
    <n v="412.6631944444444"/>
    <n v="110.96825396825396"/>
    <n v="1071"/>
    <s v="CA"/>
    <s v="CAD"/>
    <d v="2015-05-23T05:00:00"/>
    <d v="2015-05-23T05:00:00"/>
    <n v="1432357200"/>
    <x v="11"/>
    <s v="May"/>
    <s v="2015"/>
    <d v="2015-05-29T05:00:00"/>
    <n v="1432875600"/>
    <m/>
    <d v="2015-05-29T05:00:00"/>
    <s v="May"/>
    <s v="May"/>
    <n v="6"/>
    <x v="8"/>
    <s v="2015"/>
    <b v="0"/>
    <b v="0"/>
    <s v="technology"/>
    <x v="2"/>
    <x v="8"/>
  </r>
  <r>
    <x v="731"/>
    <s v="Cruz, Hall and Mason"/>
    <s v="Synergized content-based hierarchy"/>
    <x v="48"/>
    <x v="713"/>
    <x v="3"/>
    <n v="0.90249999999999997"/>
    <n v="90.25"/>
    <n v="32.968036529680369"/>
    <n v="219"/>
    <s v="US"/>
    <s v="USD"/>
    <d v="2017-07-23T05:00:00"/>
    <d v="2017-07-23T05:00:00"/>
    <n v="1500786000"/>
    <x v="8"/>
    <s v="Jul"/>
    <s v="2017"/>
    <d v="2017-07-24T05:00:00"/>
    <n v="1500872400"/>
    <m/>
    <d v="2017-07-24T05:00:00"/>
    <s v="Jul"/>
    <s v="Jul"/>
    <n v="1"/>
    <x v="5"/>
    <s v="2017"/>
    <b v="0"/>
    <b v="0"/>
    <s v="technology"/>
    <x v="2"/>
    <x v="2"/>
  </r>
  <r>
    <x v="732"/>
    <s v="Glass, Baker and Jones"/>
    <s v="Business-focused 24hour access"/>
    <x v="380"/>
    <x v="714"/>
    <x v="0"/>
    <n v="0.91984615384615387"/>
    <n v="91.984615384615381"/>
    <n v="96.005352363960753"/>
    <n v="1121"/>
    <s v="US"/>
    <s v="USD"/>
    <d v="2017-03-22T05:00:00"/>
    <d v="2017-03-22T05:00:00"/>
    <n v="1490158800"/>
    <x v="6"/>
    <s v="Mar"/>
    <s v="2017"/>
    <d v="2017-04-14T05:00:00"/>
    <n v="1492146000"/>
    <m/>
    <d v="2017-04-14T05:00:00"/>
    <s v="Apr"/>
    <s v="Apr"/>
    <n v="23"/>
    <x v="20"/>
    <s v="2017"/>
    <b v="0"/>
    <b v="1"/>
    <s v="music"/>
    <x v="1"/>
    <x v="1"/>
  </r>
  <r>
    <x v="733"/>
    <s v="Marquez-Kerr"/>
    <s v="Automated hybrid orchestration"/>
    <x v="144"/>
    <x v="715"/>
    <x v="1"/>
    <n v="5.2700632911392402"/>
    <n v="527.00632911392404"/>
    <n v="84.96632653061225"/>
    <n v="980"/>
    <s v="US"/>
    <s v="USD"/>
    <d v="2014-07-24T05:00:00"/>
    <d v="2014-07-24T05:00:00"/>
    <n v="1406178000"/>
    <x v="8"/>
    <s v="Jul"/>
    <s v="2014"/>
    <d v="2014-08-06T05:00:00"/>
    <n v="1407301200"/>
    <m/>
    <d v="2014-08-06T05:00:00"/>
    <s v="Aug"/>
    <s v="Aug"/>
    <n v="13"/>
    <x v="38"/>
    <s v="2014"/>
    <b v="0"/>
    <b v="0"/>
    <s v="music"/>
    <x v="1"/>
    <x v="16"/>
  </r>
  <r>
    <x v="734"/>
    <s v="Stone PLC"/>
    <s v="Exclusive 5thgeneration leverage"/>
    <x v="3"/>
    <x v="716"/>
    <x v="1"/>
    <n v="3.1914285714285713"/>
    <n v="319.14285714285711"/>
    <n v="25.007462686567163"/>
    <n v="536"/>
    <s v="US"/>
    <s v="USD"/>
    <d v="2017-01-28T06:00:00"/>
    <d v="2017-01-28T06:00:00"/>
    <n v="1485583200"/>
    <x v="2"/>
    <s v="Jan"/>
    <s v="2017"/>
    <d v="2017-02-09T06:00:00"/>
    <n v="1486620000"/>
    <m/>
    <d v="2017-02-09T06:00:00"/>
    <s v="Feb"/>
    <s v="Feb"/>
    <n v="12"/>
    <x v="10"/>
    <s v="2017"/>
    <b v="0"/>
    <b v="1"/>
    <s v="theater"/>
    <x v="3"/>
    <x v="3"/>
  </r>
  <r>
    <x v="735"/>
    <s v="Caldwell PLC"/>
    <s v="Grass-roots zero administration alliance"/>
    <x v="211"/>
    <x v="717"/>
    <x v="1"/>
    <n v="3.5418867924528303"/>
    <n v="354.18867924528303"/>
    <n v="65.998995479658461"/>
    <n v="1991"/>
    <s v="US"/>
    <s v="USD"/>
    <d v="2016-03-30T05:00:00"/>
    <d v="2016-03-30T05:00:00"/>
    <n v="1459314000"/>
    <x v="6"/>
    <s v="Mar"/>
    <s v="2016"/>
    <d v="2016-04-06T05:00:00"/>
    <n v="1459918800"/>
    <m/>
    <d v="2016-04-06T05:00:00"/>
    <s v="Apr"/>
    <s v="Apr"/>
    <n v="7"/>
    <x v="37"/>
    <s v="2016"/>
    <b v="0"/>
    <b v="0"/>
    <s v="photography"/>
    <x v="7"/>
    <x v="14"/>
  </r>
  <r>
    <x v="736"/>
    <s v="Silva-Hawkins"/>
    <s v="Proactive heuristic orchestration"/>
    <x v="106"/>
    <x v="718"/>
    <x v="3"/>
    <n v="0.32896103896103895"/>
    <n v="32.896103896103895"/>
    <n v="87.34482758620689"/>
    <n v="29"/>
    <s v="US"/>
    <s v="USD"/>
    <d v="2015-02-20T06:00:00"/>
    <d v="2015-02-20T06:00:00"/>
    <n v="1424412000"/>
    <x v="10"/>
    <s v="Feb"/>
    <s v="2015"/>
    <d v="2015-02-24T06:00:00"/>
    <n v="1424757600"/>
    <m/>
    <d v="2015-02-24T06:00:00"/>
    <s v="Feb"/>
    <s v="Feb"/>
    <n v="4"/>
    <x v="3"/>
    <s v="2015"/>
    <b v="0"/>
    <b v="0"/>
    <s v="publishing"/>
    <x v="5"/>
    <x v="9"/>
  </r>
  <r>
    <x v="737"/>
    <s v="Gardner Inc"/>
    <s v="Function-based systematic Graphical User Interface"/>
    <x v="41"/>
    <x v="719"/>
    <x v="1"/>
    <n v="1.358918918918919"/>
    <n v="135.8918918918919"/>
    <n v="27.933333333333334"/>
    <n v="180"/>
    <s v="US"/>
    <s v="USD"/>
    <d v="2016-11-11T06:00:00"/>
    <d v="2016-11-11T06:00:00"/>
    <n v="1478844000"/>
    <x v="0"/>
    <s v="Nov"/>
    <s v="2016"/>
    <d v="2016-11-23T06:00:00"/>
    <n v="1479880800"/>
    <m/>
    <d v="2016-11-23T06:00:00"/>
    <s v="Nov"/>
    <s v="Nov"/>
    <n v="12"/>
    <x v="10"/>
    <s v="2016"/>
    <b v="0"/>
    <b v="0"/>
    <s v="music"/>
    <x v="1"/>
    <x v="7"/>
  </r>
  <r>
    <x v="738"/>
    <s v="Garcia Group"/>
    <s v="Extended zero administration software"/>
    <x v="381"/>
    <x v="720"/>
    <x v="0"/>
    <n v="2.0843373493975904E-2"/>
    <n v="2.0843373493975905"/>
    <n v="103.8"/>
    <n v="15"/>
    <s v="US"/>
    <s v="USD"/>
    <d v="2014-11-16T06:00:00"/>
    <d v="2014-11-16T06:00:00"/>
    <n v="1416117600"/>
    <x v="0"/>
    <s v="Nov"/>
    <s v="2014"/>
    <d v="2014-12-08T06:00:00"/>
    <n v="1418018400"/>
    <m/>
    <d v="2014-12-08T06:00:00"/>
    <s v="Dec"/>
    <s v="Dec"/>
    <n v="22"/>
    <x v="12"/>
    <s v="2014"/>
    <b v="0"/>
    <b v="1"/>
    <s v="theater"/>
    <x v="3"/>
    <x v="3"/>
  </r>
  <r>
    <x v="739"/>
    <s v="Meyer-Avila"/>
    <s v="Multi-tiered discrete support"/>
    <x v="83"/>
    <x v="721"/>
    <x v="0"/>
    <n v="0.61"/>
    <n v="61"/>
    <n v="31.937172774869111"/>
    <n v="191"/>
    <s v="US"/>
    <s v="USD"/>
    <d v="2012-06-29T05:00:00"/>
    <d v="2012-06-29T05:00:00"/>
    <n v="1340946000"/>
    <x v="5"/>
    <s v="Jun"/>
    <s v="2012"/>
    <d v="2012-06-30T05:00:00"/>
    <n v="1341032400"/>
    <m/>
    <d v="2012-06-30T05:00:00"/>
    <s v="Jun"/>
    <s v="Jun"/>
    <n v="1"/>
    <x v="5"/>
    <s v="2012"/>
    <b v="0"/>
    <b v="0"/>
    <s v="music"/>
    <x v="1"/>
    <x v="7"/>
  </r>
  <r>
    <x v="740"/>
    <s v="Nelson, Smith and Graham"/>
    <s v="Phased system-worthy conglomeration"/>
    <x v="98"/>
    <x v="722"/>
    <x v="0"/>
    <n v="0.30037735849056602"/>
    <n v="30.037735849056602"/>
    <n v="99.5"/>
    <n v="16"/>
    <s v="US"/>
    <s v="USD"/>
    <d v="2017-02-03T06:00:00"/>
    <d v="2017-02-03T06:00:00"/>
    <n v="1486101600"/>
    <x v="10"/>
    <s v="Feb"/>
    <s v="2017"/>
    <d v="2017-02-06T06:00:00"/>
    <n v="1486360800"/>
    <m/>
    <d v="2017-02-06T06:00:00"/>
    <s v="Feb"/>
    <s v="Feb"/>
    <n v="3"/>
    <x v="39"/>
    <s v="2017"/>
    <b v="0"/>
    <b v="0"/>
    <s v="theater"/>
    <x v="3"/>
    <x v="3"/>
  </r>
  <r>
    <x v="741"/>
    <s v="Garcia Ltd"/>
    <s v="Balanced mobile alliance"/>
    <x v="272"/>
    <x v="723"/>
    <x v="1"/>
    <n v="11.791666666666666"/>
    <n v="1179.1666666666665"/>
    <n v="108.84615384615384"/>
    <n v="130"/>
    <s v="US"/>
    <s v="USD"/>
    <d v="2010-05-23T05:00:00"/>
    <d v="2010-05-23T05:00:00"/>
    <n v="1274590800"/>
    <x v="11"/>
    <s v="May"/>
    <s v="2010"/>
    <d v="2010-05-24T05:00:00"/>
    <n v="1274677200"/>
    <m/>
    <d v="2010-05-24T05:00:00"/>
    <s v="May"/>
    <s v="May"/>
    <n v="1"/>
    <x v="5"/>
    <s v="2010"/>
    <b v="0"/>
    <b v="0"/>
    <s v="theater"/>
    <x v="3"/>
    <x v="3"/>
  </r>
  <r>
    <x v="742"/>
    <s v="West-Stevens"/>
    <s v="Reactive solution-oriented groupware"/>
    <x v="272"/>
    <x v="724"/>
    <x v="1"/>
    <n v="11.260833333333334"/>
    <n v="1126.0833333333335"/>
    <n v="110.76229508196721"/>
    <n v="122"/>
    <s v="US"/>
    <s v="USD"/>
    <d v="2010-01-19T06:00:00"/>
    <d v="2010-01-19T06:00:00"/>
    <n v="1263880800"/>
    <x v="2"/>
    <s v="Jan"/>
    <s v="2010"/>
    <d v="2010-03-02T06:00:00"/>
    <n v="1267509600"/>
    <m/>
    <d v="2010-03-02T06:00:00"/>
    <s v="Mar"/>
    <s v="Mar"/>
    <n v="42"/>
    <x v="24"/>
    <s v="2010"/>
    <b v="0"/>
    <b v="0"/>
    <s v="music"/>
    <x v="1"/>
    <x v="5"/>
  </r>
  <r>
    <x v="743"/>
    <s v="Clark-Conrad"/>
    <s v="Exclusive bandwidth-monitored orchestration"/>
    <x v="61"/>
    <x v="725"/>
    <x v="0"/>
    <n v="0.12923076923076923"/>
    <n v="12.923076923076923"/>
    <n v="29.647058823529413"/>
    <n v="17"/>
    <s v="US"/>
    <s v="USD"/>
    <d v="2015-10-21T05:00:00"/>
    <d v="2015-10-21T05:00:00"/>
    <n v="1445403600"/>
    <x v="4"/>
    <s v="Oct"/>
    <s v="2015"/>
    <d v="2015-10-27T05:00:00"/>
    <n v="1445922000"/>
    <m/>
    <d v="2015-10-27T05:00:00"/>
    <s v="Oct"/>
    <s v="Oct"/>
    <n v="6"/>
    <x v="8"/>
    <s v="2015"/>
    <b v="0"/>
    <b v="1"/>
    <s v="theater"/>
    <x v="3"/>
    <x v="3"/>
  </r>
  <r>
    <x v="744"/>
    <s v="Fitzgerald Group"/>
    <s v="Intuitive exuding initiative"/>
    <x v="22"/>
    <x v="726"/>
    <x v="1"/>
    <n v="7.12"/>
    <n v="712"/>
    <n v="101.71428571428571"/>
    <n v="140"/>
    <s v="US"/>
    <s v="USD"/>
    <d v="2018-08-10T05:00:00"/>
    <d v="2018-08-10T05:00:00"/>
    <n v="1533877200"/>
    <x v="1"/>
    <s v="Aug"/>
    <s v="2018"/>
    <d v="2018-08-12T05:00:00"/>
    <n v="1534050000"/>
    <m/>
    <d v="2018-08-12T05:00:00"/>
    <s v="Aug"/>
    <s v="Aug"/>
    <n v="2"/>
    <x v="1"/>
    <s v="2018"/>
    <b v="0"/>
    <b v="1"/>
    <s v="theater"/>
    <x v="3"/>
    <x v="3"/>
  </r>
  <r>
    <x v="745"/>
    <s v="Hill, Mccann and Moore"/>
    <s v="Streamlined needs-based knowledge user"/>
    <x v="350"/>
    <x v="727"/>
    <x v="0"/>
    <n v="0.30304347826086958"/>
    <n v="30.304347826086957"/>
    <n v="61.5"/>
    <n v="34"/>
    <s v="US"/>
    <s v="USD"/>
    <d v="2010-05-30T05:00:00"/>
    <d v="2010-05-30T05:00:00"/>
    <n v="1275195600"/>
    <x v="11"/>
    <s v="May"/>
    <s v="2010"/>
    <d v="2010-06-26T05:00:00"/>
    <n v="1277528400"/>
    <m/>
    <d v="2010-06-26T05:00:00"/>
    <s v="Jun"/>
    <s v="Jun"/>
    <n v="27"/>
    <x v="19"/>
    <s v="2010"/>
    <b v="0"/>
    <b v="0"/>
    <s v="technology"/>
    <x v="2"/>
    <x v="8"/>
  </r>
  <r>
    <x v="746"/>
    <s v="Edwards LLC"/>
    <s v="Automated system-worthy structure"/>
    <x v="382"/>
    <x v="728"/>
    <x v="1"/>
    <n v="2.1250896057347672"/>
    <n v="212.50896057347671"/>
    <n v="35"/>
    <n v="3388"/>
    <s v="US"/>
    <s v="USD"/>
    <d v="2011-10-09T05:00:00"/>
    <d v="2011-10-09T05:00:00"/>
    <n v="1318136400"/>
    <x v="4"/>
    <s v="Oct"/>
    <s v="2011"/>
    <d v="2011-10-14T05:00:00"/>
    <n v="1318568400"/>
    <m/>
    <d v="2011-10-14T05:00:00"/>
    <s v="Oct"/>
    <s v="Oct"/>
    <n v="5"/>
    <x v="21"/>
    <s v="2011"/>
    <b v="0"/>
    <b v="0"/>
    <s v="technology"/>
    <x v="2"/>
    <x v="2"/>
  </r>
  <r>
    <x v="747"/>
    <s v="Greer and Sons"/>
    <s v="Secured clear-thinking intranet"/>
    <x v="70"/>
    <x v="729"/>
    <x v="1"/>
    <n v="2.2885714285714287"/>
    <n v="228.85714285714286"/>
    <n v="40.049999999999997"/>
    <n v="280"/>
    <s v="US"/>
    <s v="USD"/>
    <d v="2010-09-02T05:00:00"/>
    <d v="2010-09-02T05:00:00"/>
    <n v="1283403600"/>
    <x v="3"/>
    <s v="Sep"/>
    <s v="2010"/>
    <d v="2010-09-13T05:00:00"/>
    <n v="1284354000"/>
    <m/>
    <d v="2010-09-13T05:00:00"/>
    <s v="Sep"/>
    <s v="Sep"/>
    <n v="11"/>
    <x v="4"/>
    <s v="2010"/>
    <b v="0"/>
    <b v="0"/>
    <s v="theater"/>
    <x v="3"/>
    <x v="3"/>
  </r>
  <r>
    <x v="748"/>
    <s v="Martinez PLC"/>
    <s v="Cloned actuating architecture"/>
    <x v="383"/>
    <x v="730"/>
    <x v="3"/>
    <n v="0.34959979476654696"/>
    <n v="34.959979476654695"/>
    <n v="110.97231270358306"/>
    <n v="614"/>
    <s v="US"/>
    <s v="USD"/>
    <d v="2010-03-01T06:00:00"/>
    <d v="2010-03-01T06:00:00"/>
    <n v="1267423200"/>
    <x v="6"/>
    <s v="Mar"/>
    <s v="2010"/>
    <d v="2010-03-26T05:00:00"/>
    <n v="1269579600"/>
    <m/>
    <d v="2010-03-26T05:00:00"/>
    <s v="Mar"/>
    <s v="Mar"/>
    <n v="24.958333333335759"/>
    <x v="25"/>
    <s v="2010"/>
    <b v="0"/>
    <b v="1"/>
    <s v="film &amp; video"/>
    <x v="4"/>
    <x v="10"/>
  </r>
  <r>
    <x v="749"/>
    <s v="Hunter-Logan"/>
    <s v="Down-sized needs-based task-force"/>
    <x v="133"/>
    <x v="731"/>
    <x v="1"/>
    <n v="1.5729069767441861"/>
    <n v="157.29069767441862"/>
    <n v="36.959016393442624"/>
    <n v="366"/>
    <s v="IT"/>
    <s v="EUR"/>
    <d v="2014-10-08T05:00:00"/>
    <d v="2014-10-08T05:00:00"/>
    <n v="1412744400"/>
    <x v="4"/>
    <s v="Oct"/>
    <s v="2014"/>
    <d v="2014-10-20T05:00:00"/>
    <n v="1413781200"/>
    <m/>
    <d v="2014-10-20T05:00:00"/>
    <s v="Oct"/>
    <s v="Oct"/>
    <n v="12"/>
    <x v="10"/>
    <s v="2014"/>
    <b v="0"/>
    <b v="1"/>
    <s v="technology"/>
    <x v="2"/>
    <x v="8"/>
  </r>
  <r>
    <x v="750"/>
    <s v="Ramos and Sons"/>
    <s v="Extended responsive Internet solution"/>
    <x v="0"/>
    <x v="99"/>
    <x v="0"/>
    <n v="0.01"/>
    <n v="1"/>
    <n v="1"/>
    <n v="1"/>
    <s v="GB"/>
    <s v="GBP"/>
    <d v="2010-07-01T05:00:00"/>
    <d v="2010-07-01T05:00:00"/>
    <n v="1277960400"/>
    <x v="8"/>
    <s v="Jul"/>
    <s v="2010"/>
    <d v="2010-07-26T05:00:00"/>
    <n v="1280120400"/>
    <m/>
    <d v="2010-07-26T05:00:00"/>
    <s v="Jul"/>
    <s v="Jul"/>
    <n v="25"/>
    <x v="45"/>
    <s v="2010"/>
    <b v="0"/>
    <b v="0"/>
    <s v="music"/>
    <x v="1"/>
    <x v="5"/>
  </r>
  <r>
    <x v="751"/>
    <s v="Lane-Barber"/>
    <s v="Universal value-added moderator"/>
    <x v="136"/>
    <x v="732"/>
    <x v="1"/>
    <n v="2.3230555555555554"/>
    <n v="232.30555555555554"/>
    <n v="30.974074074074075"/>
    <n v="270"/>
    <s v="US"/>
    <s v="USD"/>
    <d v="2016-03-17T05:00:00"/>
    <d v="2016-03-17T05:00:00"/>
    <n v="1458190800"/>
    <x v="6"/>
    <s v="Mar"/>
    <s v="2016"/>
    <d v="2016-04-01T05:00:00"/>
    <n v="1459486800"/>
    <m/>
    <d v="2016-04-01T05:00:00"/>
    <s v="Apr"/>
    <s v="Apr"/>
    <n v="15"/>
    <x v="16"/>
    <s v="2016"/>
    <b v="1"/>
    <b v="1"/>
    <s v="publishing"/>
    <x v="5"/>
    <x v="9"/>
  </r>
  <r>
    <x v="752"/>
    <s v="Lowery Group"/>
    <s v="Sharable motivating emulation"/>
    <x v="306"/>
    <x v="733"/>
    <x v="3"/>
    <n v="0.92448275862068963"/>
    <n v="92.448275862068968"/>
    <n v="47.035087719298247"/>
    <n v="114"/>
    <s v="US"/>
    <s v="USD"/>
    <d v="2010-08-05T05:00:00"/>
    <d v="2010-08-05T05:00:00"/>
    <n v="1280984400"/>
    <x v="1"/>
    <s v="Aug"/>
    <s v="2010"/>
    <d v="2010-08-23T05:00:00"/>
    <n v="1282539600"/>
    <m/>
    <d v="2010-08-23T05:00:00"/>
    <s v="Aug"/>
    <s v="Aug"/>
    <n v="18"/>
    <x v="51"/>
    <s v="2010"/>
    <b v="0"/>
    <b v="1"/>
    <s v="theater"/>
    <x v="3"/>
    <x v="3"/>
  </r>
  <r>
    <x v="753"/>
    <s v="Guerrero-Griffin"/>
    <s v="Networked web-enabled product"/>
    <x v="53"/>
    <x v="734"/>
    <x v="1"/>
    <n v="2.5670212765957445"/>
    <n v="256.70212765957444"/>
    <n v="88.065693430656935"/>
    <n v="137"/>
    <s v="US"/>
    <s v="USD"/>
    <d v="2010-05-23T05:00:00"/>
    <d v="2010-05-23T05:00:00"/>
    <n v="1274590800"/>
    <x v="11"/>
    <s v="May"/>
    <s v="2010"/>
    <d v="2010-06-07T05:00:00"/>
    <n v="1275886800"/>
    <m/>
    <d v="2010-06-07T05:00:00"/>
    <s v="Jun"/>
    <s v="Jun"/>
    <n v="15"/>
    <x v="16"/>
    <s v="2010"/>
    <b v="0"/>
    <b v="0"/>
    <s v="photography"/>
    <x v="7"/>
    <x v="14"/>
  </r>
  <r>
    <x v="754"/>
    <s v="Perez, Reed and Lee"/>
    <s v="Advanced dedicated encoding"/>
    <x v="384"/>
    <x v="735"/>
    <x v="1"/>
    <n v="1.6847017045454546"/>
    <n v="168.47017045454547"/>
    <n v="37.005616224648989"/>
    <n v="3205"/>
    <s v="US"/>
    <s v="USD"/>
    <d v="2012-10-28T05:00:00"/>
    <d v="2012-10-28T05:00:00"/>
    <n v="1351400400"/>
    <x v="4"/>
    <s v="Oct"/>
    <s v="2012"/>
    <d v="2012-12-20T06:00:00"/>
    <n v="1355983200"/>
    <m/>
    <d v="2012-12-20T06:00:00"/>
    <s v="Dec"/>
    <s v="Dec"/>
    <n v="53.041666666664241"/>
    <x v="119"/>
    <s v="2012"/>
    <b v="0"/>
    <b v="0"/>
    <s v="theater"/>
    <x v="3"/>
    <x v="3"/>
  </r>
  <r>
    <x v="755"/>
    <s v="Chen, Pollard and Clarke"/>
    <s v="Stand-alone multi-state project"/>
    <x v="6"/>
    <x v="562"/>
    <x v="1"/>
    <n v="1.6657777777777778"/>
    <n v="166.57777777777778"/>
    <n v="26.027777777777779"/>
    <n v="288"/>
    <s v="DK"/>
    <s v="DKK"/>
    <d v="2017-12-27T06:00:00"/>
    <d v="2017-12-27T06:00:00"/>
    <n v="1514354400"/>
    <x v="7"/>
    <s v="Dec"/>
    <s v="2017"/>
    <d v="2018-01-08T06:00:00"/>
    <n v="1515391200"/>
    <m/>
    <d v="2018-01-08T06:00:00"/>
    <s v="Jan"/>
    <s v="Jan"/>
    <n v="12"/>
    <x v="10"/>
    <s v="2018"/>
    <b v="0"/>
    <b v="1"/>
    <s v="theater"/>
    <x v="3"/>
    <x v="3"/>
  </r>
  <r>
    <x v="756"/>
    <s v="Serrano, Gallagher and Griffith"/>
    <s v="Customizable bi-directional monitoring"/>
    <x v="81"/>
    <x v="736"/>
    <x v="1"/>
    <n v="7.7207692307692311"/>
    <n v="772.07692307692309"/>
    <n v="67.817567567567565"/>
    <n v="148"/>
    <s v="US"/>
    <s v="USD"/>
    <d v="2015-01-20T06:00:00"/>
    <d v="2015-01-20T06:00:00"/>
    <n v="1421733600"/>
    <x v="2"/>
    <s v="Jan"/>
    <s v="2015"/>
    <d v="2015-01-26T06:00:00"/>
    <n v="1422252000"/>
    <m/>
    <d v="2015-01-26T06:00:00"/>
    <s v="Jan"/>
    <s v="Jan"/>
    <n v="6"/>
    <x v="8"/>
    <s v="2015"/>
    <b v="0"/>
    <b v="0"/>
    <s v="theater"/>
    <x v="3"/>
    <x v="3"/>
  </r>
  <r>
    <x v="757"/>
    <s v="Callahan-Gilbert"/>
    <s v="Profit-focused motivating function"/>
    <x v="1"/>
    <x v="737"/>
    <x v="1"/>
    <n v="4.0685714285714285"/>
    <n v="406.85714285714283"/>
    <n v="49.964912280701753"/>
    <n v="114"/>
    <s v="US"/>
    <s v="USD"/>
    <d v="2011-05-12T05:00:00"/>
    <d v="2011-05-12T05:00:00"/>
    <n v="1305176400"/>
    <x v="11"/>
    <s v="May"/>
    <s v="2011"/>
    <d v="2011-05-16T05:00:00"/>
    <n v="1305522000"/>
    <m/>
    <d v="2011-05-16T05:00:00"/>
    <s v="May"/>
    <s v="May"/>
    <n v="4"/>
    <x v="3"/>
    <s v="2011"/>
    <b v="0"/>
    <b v="0"/>
    <s v="film &amp; video"/>
    <x v="4"/>
    <x v="6"/>
  </r>
  <r>
    <x v="758"/>
    <s v="Logan-Miranda"/>
    <s v="Proactive systemic firmware"/>
    <x v="241"/>
    <x v="738"/>
    <x v="1"/>
    <n v="5.6420608108108112"/>
    <n v="564.20608108108115"/>
    <n v="110.01646903820817"/>
    <n v="1518"/>
    <s v="CA"/>
    <s v="CAD"/>
    <d v="2014-10-24T05:00:00"/>
    <d v="2014-10-24T05:00:00"/>
    <n v="1414126800"/>
    <x v="4"/>
    <s v="Oct"/>
    <s v="2014"/>
    <d v="2014-11-02T05:00:00"/>
    <n v="1414904400"/>
    <m/>
    <d v="2014-11-02T05:00:00"/>
    <s v="Nov"/>
    <s v="Nov"/>
    <n v="9"/>
    <x v="30"/>
    <s v="2014"/>
    <b v="0"/>
    <b v="0"/>
    <s v="music"/>
    <x v="1"/>
    <x v="1"/>
  </r>
  <r>
    <x v="759"/>
    <s v="Rodriguez PLC"/>
    <s v="Grass-roots upward-trending installation"/>
    <x v="385"/>
    <x v="739"/>
    <x v="0"/>
    <n v="0.6842686567164179"/>
    <n v="68.426865671641792"/>
    <n v="89.964678178963894"/>
    <n v="1274"/>
    <s v="US"/>
    <s v="USD"/>
    <d v="2018-02-05T06:00:00"/>
    <d v="2018-02-05T06:00:00"/>
    <n v="1517810400"/>
    <x v="10"/>
    <s v="Feb"/>
    <s v="2018"/>
    <d v="2018-03-07T06:00:00"/>
    <n v="1520402400"/>
    <m/>
    <d v="2018-03-07T06:00:00"/>
    <s v="Mar"/>
    <s v="Mar"/>
    <n v="30"/>
    <x v="33"/>
    <s v="2018"/>
    <b v="0"/>
    <b v="0"/>
    <s v="music"/>
    <x v="1"/>
    <x v="5"/>
  </r>
  <r>
    <x v="760"/>
    <s v="Smith-Kennedy"/>
    <s v="Virtual heuristic hub"/>
    <x v="386"/>
    <x v="740"/>
    <x v="0"/>
    <n v="0.34351966873706002"/>
    <n v="34.351966873706004"/>
    <n v="79.009523809523813"/>
    <n v="210"/>
    <s v="IT"/>
    <s v="EUR"/>
    <d v="2019-08-01T05:00:00"/>
    <d v="2019-08-01T05:00:00"/>
    <n v="1564635600"/>
    <x v="1"/>
    <s v="Aug"/>
    <s v="2019"/>
    <d v="2019-08-30T05:00:00"/>
    <n v="1567141200"/>
    <m/>
    <d v="2019-08-30T05:00:00"/>
    <s v="Aug"/>
    <s v="Aug"/>
    <n v="29"/>
    <x v="50"/>
    <s v="2019"/>
    <b v="0"/>
    <b v="1"/>
    <s v="games"/>
    <x v="6"/>
    <x v="11"/>
  </r>
  <r>
    <x v="761"/>
    <s v="Mitchell-Lee"/>
    <s v="Customizable leadingedge model"/>
    <x v="196"/>
    <x v="741"/>
    <x v="1"/>
    <n v="6.5545454545454547"/>
    <n v="655.4545454545455"/>
    <n v="86.867469879518069"/>
    <n v="166"/>
    <s v="US"/>
    <s v="USD"/>
    <d v="2017-07-22T05:00:00"/>
    <d v="2017-07-22T05:00:00"/>
    <n v="1500699600"/>
    <x v="8"/>
    <s v="Jul"/>
    <s v="2017"/>
    <d v="2017-07-27T05:00:00"/>
    <n v="1501131600"/>
    <m/>
    <d v="2017-07-27T05:00:00"/>
    <s v="Jul"/>
    <s v="Jul"/>
    <n v="5"/>
    <x v="21"/>
    <s v="2017"/>
    <b v="0"/>
    <b v="0"/>
    <s v="music"/>
    <x v="1"/>
    <x v="1"/>
  </r>
  <r>
    <x v="762"/>
    <s v="Davis Ltd"/>
    <s v="Upgradable uniform service-desk"/>
    <x v="26"/>
    <x v="742"/>
    <x v="1"/>
    <n v="1.7725714285714285"/>
    <n v="177.25714285714284"/>
    <n v="62.04"/>
    <n v="100"/>
    <s v="AU"/>
    <s v="AUD"/>
    <d v="2012-11-28T06:00:00"/>
    <d v="2012-11-28T06:00:00"/>
    <n v="1354082400"/>
    <x v="0"/>
    <s v="Nov"/>
    <s v="2012"/>
    <d v="2012-12-09T06:00:00"/>
    <n v="1355032800"/>
    <m/>
    <d v="2012-12-09T06:00:00"/>
    <s v="Dec"/>
    <s v="Dec"/>
    <n v="11"/>
    <x v="4"/>
    <s v="2012"/>
    <b v="0"/>
    <b v="0"/>
    <s v="music"/>
    <x v="1"/>
    <x v="17"/>
  </r>
  <r>
    <x v="763"/>
    <s v="Rowland PLC"/>
    <s v="Inverse client-driven product"/>
    <x v="36"/>
    <x v="207"/>
    <x v="1"/>
    <n v="1.1317857142857144"/>
    <n v="113.17857142857144"/>
    <n v="26.970212765957445"/>
    <n v="235"/>
    <s v="US"/>
    <s v="USD"/>
    <d v="2012-05-08T05:00:00"/>
    <d v="2012-05-08T05:00:00"/>
    <n v="1336453200"/>
    <x v="11"/>
    <s v="May"/>
    <s v="2012"/>
    <d v="2012-06-12T05:00:00"/>
    <n v="1339477200"/>
    <m/>
    <d v="2012-06-12T05:00:00"/>
    <s v="Jun"/>
    <s v="Jun"/>
    <n v="35"/>
    <x v="53"/>
    <s v="2012"/>
    <b v="0"/>
    <b v="1"/>
    <s v="theater"/>
    <x v="3"/>
    <x v="3"/>
  </r>
  <r>
    <x v="764"/>
    <s v="Shaffer-Mason"/>
    <s v="Managed bandwidth-monitored system engine"/>
    <x v="65"/>
    <x v="743"/>
    <x v="1"/>
    <n v="7.2818181818181822"/>
    <n v="728.18181818181824"/>
    <n v="54.121621621621621"/>
    <n v="148"/>
    <s v="US"/>
    <s v="USD"/>
    <d v="2011-05-13T05:00:00"/>
    <d v="2011-05-13T05:00:00"/>
    <n v="1305262800"/>
    <x v="11"/>
    <s v="May"/>
    <s v="2011"/>
    <d v="2011-05-21T05:00:00"/>
    <n v="1305954000"/>
    <m/>
    <d v="2011-05-21T05:00:00"/>
    <s v="May"/>
    <s v="May"/>
    <n v="8"/>
    <x v="9"/>
    <s v="2011"/>
    <b v="0"/>
    <b v="0"/>
    <s v="music"/>
    <x v="1"/>
    <x v="1"/>
  </r>
  <r>
    <x v="765"/>
    <s v="Matthews LLC"/>
    <s v="Advanced transitional help-desk"/>
    <x v="61"/>
    <x v="744"/>
    <x v="1"/>
    <n v="2.0833333333333335"/>
    <n v="208.33333333333334"/>
    <n v="41.035353535353536"/>
    <n v="198"/>
    <s v="US"/>
    <s v="USD"/>
    <d v="2017-04-15T05:00:00"/>
    <d v="2017-04-15T05:00:00"/>
    <n v="1492232400"/>
    <x v="9"/>
    <s v="Apr"/>
    <s v="2017"/>
    <d v="2017-05-10T05:00:00"/>
    <n v="1494392400"/>
    <m/>
    <d v="2017-05-10T05:00:00"/>
    <s v="May"/>
    <s v="May"/>
    <n v="25"/>
    <x v="45"/>
    <s v="2017"/>
    <b v="1"/>
    <b v="1"/>
    <s v="music"/>
    <x v="1"/>
    <x v="7"/>
  </r>
  <r>
    <x v="766"/>
    <s v="Montgomery-Castro"/>
    <s v="De-engineered disintermediate encryption"/>
    <x v="316"/>
    <x v="49"/>
    <x v="0"/>
    <n v="0.31171232876712329"/>
    <n v="31.171232876712331"/>
    <n v="55.052419354838712"/>
    <n v="248"/>
    <s v="AU"/>
    <s v="AUD"/>
    <d v="2018-09-19T05:00:00"/>
    <d v="2018-09-19T05:00:00"/>
    <n v="1537333200"/>
    <x v="3"/>
    <s v="Sep"/>
    <s v="2018"/>
    <d v="2018-09-20T05:00:00"/>
    <n v="1537419600"/>
    <m/>
    <d v="2018-09-20T05:00:00"/>
    <s v="Sep"/>
    <s v="Sep"/>
    <n v="1"/>
    <x v="5"/>
    <s v="2018"/>
    <b v="0"/>
    <b v="0"/>
    <s v="film &amp; video"/>
    <x v="4"/>
    <x v="22"/>
  </r>
  <r>
    <x v="767"/>
    <s v="Hale, Pearson and Jenkins"/>
    <s v="Upgradable attitude-oriented project"/>
    <x v="387"/>
    <x v="745"/>
    <x v="0"/>
    <n v="0.56967078189300413"/>
    <n v="56.967078189300416"/>
    <n v="107.93762183235867"/>
    <n v="513"/>
    <s v="US"/>
    <s v="USD"/>
    <d v="2015-10-06T05:00:00"/>
    <d v="2015-10-06T05:00:00"/>
    <n v="1444107600"/>
    <x v="4"/>
    <s v="Oct"/>
    <s v="2015"/>
    <d v="2015-11-20T06:00:00"/>
    <n v="1447999200"/>
    <m/>
    <d v="2015-11-20T06:00:00"/>
    <s v="Nov"/>
    <s v="Nov"/>
    <n v="45.041666666671517"/>
    <x v="34"/>
    <s v="2015"/>
    <b v="0"/>
    <b v="0"/>
    <s v="publishing"/>
    <x v="5"/>
    <x v="18"/>
  </r>
  <r>
    <x v="768"/>
    <s v="Ramirez-Calderon"/>
    <s v="Fundamental zero tolerance alliance"/>
    <x v="73"/>
    <x v="746"/>
    <x v="1"/>
    <n v="2.31"/>
    <n v="231"/>
    <n v="73.92"/>
    <n v="150"/>
    <s v="US"/>
    <s v="USD"/>
    <d v="2013-12-11T06:00:00"/>
    <d v="2013-12-11T06:00:00"/>
    <n v="1386741600"/>
    <x v="7"/>
    <s v="Dec"/>
    <s v="2013"/>
    <d v="2013-12-26T06:00:00"/>
    <n v="1388037600"/>
    <m/>
    <d v="2013-12-26T06:00:00"/>
    <s v="Dec"/>
    <s v="Dec"/>
    <n v="15"/>
    <x v="16"/>
    <s v="2013"/>
    <b v="0"/>
    <b v="0"/>
    <s v="theater"/>
    <x v="3"/>
    <x v="3"/>
  </r>
  <r>
    <x v="769"/>
    <s v="Johnson-Morales"/>
    <s v="Devolved 24hour forecast"/>
    <x v="388"/>
    <x v="747"/>
    <x v="0"/>
    <n v="0.86867834394904464"/>
    <n v="86.867834394904463"/>
    <n v="31.995894428152493"/>
    <n v="3410"/>
    <s v="US"/>
    <s v="USD"/>
    <d v="2013-08-15T05:00:00"/>
    <d v="2013-08-15T05:00:00"/>
    <n v="1376542800"/>
    <x v="1"/>
    <s v="Aug"/>
    <s v="2013"/>
    <d v="2013-09-10T05:00:00"/>
    <n v="1378789200"/>
    <m/>
    <d v="2013-09-10T05:00:00"/>
    <s v="Sep"/>
    <s v="Sep"/>
    <n v="26"/>
    <x v="29"/>
    <s v="2013"/>
    <b v="0"/>
    <b v="0"/>
    <s v="games"/>
    <x v="6"/>
    <x v="11"/>
  </r>
  <r>
    <x v="770"/>
    <s v="Mathis-Rodriguez"/>
    <s v="User-centric attitude-oriented intranet"/>
    <x v="333"/>
    <x v="748"/>
    <x v="1"/>
    <n v="2.7074418604651163"/>
    <n v="270.74418604651163"/>
    <n v="53.898148148148145"/>
    <n v="216"/>
    <s v="IT"/>
    <s v="EUR"/>
    <d v="2014-04-14T05:00:00"/>
    <d v="2014-04-14T05:00:00"/>
    <n v="1397451600"/>
    <x v="9"/>
    <s v="Apr"/>
    <s v="2014"/>
    <d v="2014-04-21T05:00:00"/>
    <n v="1398056400"/>
    <m/>
    <d v="2014-04-21T05:00:00"/>
    <s v="Apr"/>
    <s v="Apr"/>
    <n v="7"/>
    <x v="37"/>
    <s v="2014"/>
    <b v="0"/>
    <b v="1"/>
    <s v="theater"/>
    <x v="3"/>
    <x v="3"/>
  </r>
  <r>
    <x v="771"/>
    <s v="Smith, Mack and Williams"/>
    <s v="Self-enabling 5thgeneration paradigm"/>
    <x v="36"/>
    <x v="749"/>
    <x v="3"/>
    <n v="0.49446428571428569"/>
    <n v="49.446428571428569"/>
    <n v="106.5"/>
    <n v="26"/>
    <s v="US"/>
    <s v="USD"/>
    <d v="2019-01-26T06:00:00"/>
    <d v="2019-01-26T06:00:00"/>
    <n v="1548482400"/>
    <x v="2"/>
    <s v="Jan"/>
    <s v="2019"/>
    <d v="2019-02-22T06:00:00"/>
    <n v="1550815200"/>
    <m/>
    <d v="2019-02-22T06:00:00"/>
    <s v="Feb"/>
    <s v="Feb"/>
    <n v="27"/>
    <x v="19"/>
    <s v="2019"/>
    <b v="0"/>
    <b v="0"/>
    <s v="theater"/>
    <x v="3"/>
    <x v="3"/>
  </r>
  <r>
    <x v="772"/>
    <s v="Johnson-Pace"/>
    <s v="Persistent 3rdgeneration moratorium"/>
    <x v="389"/>
    <x v="750"/>
    <x v="1"/>
    <n v="1.1335962566844919"/>
    <n v="113.3596256684492"/>
    <n v="32.999805409612762"/>
    <n v="5139"/>
    <s v="US"/>
    <s v="USD"/>
    <d v="2019-02-09T06:00:00"/>
    <d v="2019-02-09T06:00:00"/>
    <n v="1549692000"/>
    <x v="10"/>
    <s v="Feb"/>
    <s v="2019"/>
    <d v="2019-02-13T06:00:00"/>
    <n v="1550037600"/>
    <m/>
    <d v="2019-02-13T06:00:00"/>
    <s v="Feb"/>
    <s v="Feb"/>
    <n v="4"/>
    <x v="3"/>
    <s v="2019"/>
    <b v="0"/>
    <b v="0"/>
    <s v="music"/>
    <x v="1"/>
    <x v="7"/>
  </r>
  <r>
    <x v="773"/>
    <s v="Meza, Kirby and Patel"/>
    <s v="Cross-platform empowering project"/>
    <x v="390"/>
    <x v="751"/>
    <x v="1"/>
    <n v="1.9055555555555554"/>
    <n v="190.55555555555554"/>
    <n v="43.00254993625159"/>
    <n v="2353"/>
    <s v="US"/>
    <s v="USD"/>
    <d v="2017-04-13T05:00:00"/>
    <d v="2017-04-13T05:00:00"/>
    <n v="1492059600"/>
    <x v="9"/>
    <s v="Apr"/>
    <s v="2017"/>
    <d v="2017-04-23T05:00:00"/>
    <n v="1492923600"/>
    <m/>
    <d v="2017-04-23T05:00:00"/>
    <s v="Apr"/>
    <s v="Apr"/>
    <n v="10"/>
    <x v="46"/>
    <s v="2017"/>
    <b v="0"/>
    <b v="0"/>
    <s v="theater"/>
    <x v="3"/>
    <x v="3"/>
  </r>
  <r>
    <x v="774"/>
    <s v="Gonzalez-Snow"/>
    <s v="Polarized user-facing interface"/>
    <x v="92"/>
    <x v="752"/>
    <x v="1"/>
    <n v="1.355"/>
    <n v="135.5"/>
    <n v="86.858974358974365"/>
    <n v="78"/>
    <s v="IT"/>
    <s v="EUR"/>
    <d v="2016-05-23T05:00:00"/>
    <d v="2016-05-23T05:00:00"/>
    <n v="1463979600"/>
    <x v="11"/>
    <s v="May"/>
    <s v="2016"/>
    <d v="2016-07-03T05:00:00"/>
    <n v="1467522000"/>
    <m/>
    <d v="2016-07-03T05:00:00"/>
    <s v="Jul"/>
    <s v="Jul"/>
    <n v="41"/>
    <x v="58"/>
    <s v="2016"/>
    <b v="0"/>
    <b v="0"/>
    <s v="technology"/>
    <x v="2"/>
    <x v="2"/>
  </r>
  <r>
    <x v="775"/>
    <s v="Murphy LLC"/>
    <s v="Customer-focused non-volatile framework"/>
    <x v="151"/>
    <x v="197"/>
    <x v="0"/>
    <n v="0.10297872340425532"/>
    <n v="10.297872340425531"/>
    <n v="96.8"/>
    <n v="10"/>
    <s v="US"/>
    <s v="USD"/>
    <d v="2014-11-06T06:00:00"/>
    <d v="2014-11-06T06:00:00"/>
    <n v="1415253600"/>
    <x v="0"/>
    <s v="Nov"/>
    <s v="2014"/>
    <d v="2014-11-16T06:00:00"/>
    <n v="1416117600"/>
    <m/>
    <d v="2014-11-16T06:00:00"/>
    <s v="Nov"/>
    <s v="Nov"/>
    <n v="10"/>
    <x v="46"/>
    <s v="2014"/>
    <b v="0"/>
    <b v="0"/>
    <s v="music"/>
    <x v="1"/>
    <x v="1"/>
  </r>
  <r>
    <x v="776"/>
    <s v="Taylor-Rowe"/>
    <s v="Synchronized multimedia frame"/>
    <x v="391"/>
    <x v="753"/>
    <x v="0"/>
    <n v="0.65544223826714798"/>
    <n v="65.544223826714799"/>
    <n v="32.995456610631528"/>
    <n v="2201"/>
    <s v="US"/>
    <s v="USD"/>
    <d v="2019-07-04T05:00:00"/>
    <d v="2019-07-04T05:00:00"/>
    <n v="1562216400"/>
    <x v="8"/>
    <s v="Jul"/>
    <s v="2019"/>
    <d v="2019-07-22T05:00:00"/>
    <n v="1563771600"/>
    <m/>
    <d v="2019-07-22T05:00:00"/>
    <s v="Jul"/>
    <s v="Jul"/>
    <n v="18"/>
    <x v="51"/>
    <s v="2019"/>
    <b v="0"/>
    <b v="0"/>
    <s v="theater"/>
    <x v="3"/>
    <x v="3"/>
  </r>
  <r>
    <x v="777"/>
    <s v="Henderson Ltd"/>
    <s v="Open-architected stable algorithm"/>
    <x v="202"/>
    <x v="754"/>
    <x v="0"/>
    <n v="0.49026652452025588"/>
    <n v="49.026652452025587"/>
    <n v="68.028106508875737"/>
    <n v="676"/>
    <s v="US"/>
    <s v="USD"/>
    <d v="2011-09-23T05:00:00"/>
    <d v="2011-09-23T05:00:00"/>
    <n v="1316754000"/>
    <x v="3"/>
    <s v="Sep"/>
    <s v="2011"/>
    <d v="2011-10-22T05:00:00"/>
    <n v="1319259600"/>
    <m/>
    <d v="2011-10-22T05:00:00"/>
    <s v="Oct"/>
    <s v="Oct"/>
    <n v="29"/>
    <x v="50"/>
    <s v="2011"/>
    <b v="0"/>
    <b v="0"/>
    <s v="theater"/>
    <x v="3"/>
    <x v="3"/>
  </r>
  <r>
    <x v="778"/>
    <s v="Moss-Guzman"/>
    <s v="Cross-platform optimizing website"/>
    <x v="81"/>
    <x v="755"/>
    <x v="1"/>
    <n v="7.8792307692307695"/>
    <n v="787.92307692307691"/>
    <n v="58.867816091954026"/>
    <n v="174"/>
    <s v="CH"/>
    <s v="CHF"/>
    <d v="2011-08-13T05:00:00"/>
    <d v="2011-08-13T05:00:00"/>
    <n v="1313211600"/>
    <x v="1"/>
    <s v="Aug"/>
    <s v="2011"/>
    <d v="2011-08-18T05:00:00"/>
    <n v="1313643600"/>
    <m/>
    <d v="2011-08-18T05:00:00"/>
    <s v="Aug"/>
    <s v="Aug"/>
    <n v="5"/>
    <x v="21"/>
    <s v="2011"/>
    <b v="0"/>
    <b v="0"/>
    <s v="film &amp; video"/>
    <x v="4"/>
    <x v="10"/>
  </r>
  <r>
    <x v="779"/>
    <s v="Webb Group"/>
    <s v="Public-key actuating projection"/>
    <x v="392"/>
    <x v="756"/>
    <x v="0"/>
    <n v="0.80306347746090156"/>
    <n v="80.306347746090154"/>
    <n v="105.04572803850782"/>
    <n v="831"/>
    <s v="US"/>
    <s v="USD"/>
    <d v="2015-08-14T05:00:00"/>
    <d v="2015-08-14T05:00:00"/>
    <n v="1439528400"/>
    <x v="1"/>
    <s v="Aug"/>
    <s v="2015"/>
    <d v="2015-08-23T05:00:00"/>
    <n v="1440306000"/>
    <m/>
    <d v="2015-08-23T05:00:00"/>
    <s v="Aug"/>
    <s v="Aug"/>
    <n v="9"/>
    <x v="30"/>
    <s v="2015"/>
    <b v="0"/>
    <b v="1"/>
    <s v="theater"/>
    <x v="3"/>
    <x v="3"/>
  </r>
  <r>
    <x v="780"/>
    <s v="Brooks-Rodriguez"/>
    <s v="Implemented intangible instruction set"/>
    <x v="135"/>
    <x v="757"/>
    <x v="1"/>
    <n v="1.0629411764705883"/>
    <n v="106.29411764705883"/>
    <n v="33.054878048780488"/>
    <n v="164"/>
    <s v="US"/>
    <s v="USD"/>
    <d v="2016-07-22T05:00:00"/>
    <d v="2016-07-22T05:00:00"/>
    <n v="1469163600"/>
    <x v="8"/>
    <s v="Jul"/>
    <s v="2016"/>
    <d v="2016-08-10T05:00:00"/>
    <n v="1470805200"/>
    <m/>
    <d v="2016-08-10T05:00:00"/>
    <s v="Aug"/>
    <s v="Aug"/>
    <n v="19"/>
    <x v="28"/>
    <s v="2016"/>
    <b v="0"/>
    <b v="1"/>
    <s v="film &amp; video"/>
    <x v="4"/>
    <x v="6"/>
  </r>
  <r>
    <x v="781"/>
    <s v="Thomas Ltd"/>
    <s v="Cross-group interactive architecture"/>
    <x v="251"/>
    <x v="758"/>
    <x v="3"/>
    <n v="0.50735632183908042"/>
    <n v="50.735632183908038"/>
    <n v="78.821428571428569"/>
    <n v="56"/>
    <s v="CH"/>
    <s v="CHF"/>
    <d v="2010-10-31T05:00:00"/>
    <d v="2010-10-31T05:00:00"/>
    <n v="1288501200"/>
    <x v="4"/>
    <s v="Oct"/>
    <s v="2010"/>
    <d v="2010-12-21T06:00:00"/>
    <n v="1292911200"/>
    <m/>
    <d v="2010-12-21T06:00:00"/>
    <s v="Dec"/>
    <s v="Dec"/>
    <n v="51.041666666664241"/>
    <x v="120"/>
    <s v="2010"/>
    <b v="0"/>
    <b v="0"/>
    <s v="theater"/>
    <x v="3"/>
    <x v="3"/>
  </r>
  <r>
    <x v="782"/>
    <s v="Williams and Sons"/>
    <s v="Centralized asymmetric framework"/>
    <x v="135"/>
    <x v="759"/>
    <x v="1"/>
    <n v="2.153137254901961"/>
    <n v="215.31372549019611"/>
    <n v="68.204968944099377"/>
    <n v="161"/>
    <s v="US"/>
    <s v="USD"/>
    <d v="2011-03-01T06:00:00"/>
    <d v="2011-03-01T06:00:00"/>
    <n v="1298959200"/>
    <x v="6"/>
    <s v="Mar"/>
    <s v="2011"/>
    <d v="2011-03-29T05:00:00"/>
    <n v="1301374800"/>
    <m/>
    <d v="2011-03-29T05:00:00"/>
    <s v="Mar"/>
    <s v="Mar"/>
    <n v="27.958333333335759"/>
    <x v="65"/>
    <s v="2011"/>
    <b v="0"/>
    <b v="1"/>
    <s v="film &amp; video"/>
    <x v="4"/>
    <x v="10"/>
  </r>
  <r>
    <x v="783"/>
    <s v="Vega, Chan and Carney"/>
    <s v="Down-sized systematic utilization"/>
    <x v="71"/>
    <x v="760"/>
    <x v="1"/>
    <n v="1.4122972972972974"/>
    <n v="141.22972972972974"/>
    <n v="75.731884057971016"/>
    <n v="138"/>
    <s v="US"/>
    <s v="USD"/>
    <d v="2013-12-17T06:00:00"/>
    <d v="2013-12-17T06:00:00"/>
    <n v="1387260000"/>
    <x v="7"/>
    <s v="Dec"/>
    <s v="2013"/>
    <d v="2013-12-24T06:00:00"/>
    <n v="1387864800"/>
    <m/>
    <d v="2013-12-24T06:00:00"/>
    <s v="Dec"/>
    <s v="Dec"/>
    <n v="7"/>
    <x v="37"/>
    <s v="2013"/>
    <b v="0"/>
    <b v="0"/>
    <s v="music"/>
    <x v="1"/>
    <x v="1"/>
  </r>
  <r>
    <x v="784"/>
    <s v="Byrd Group"/>
    <s v="Profound fault-tolerant model"/>
    <x v="393"/>
    <x v="761"/>
    <x v="1"/>
    <n v="1.1533745781777278"/>
    <n v="115.33745781777279"/>
    <n v="30.996070133010882"/>
    <n v="3308"/>
    <s v="US"/>
    <s v="USD"/>
    <d v="2016-03-06T06:00:00"/>
    <d v="2016-03-06T06:00:00"/>
    <n v="1457244000"/>
    <x v="6"/>
    <s v="Mar"/>
    <s v="2016"/>
    <d v="2016-03-17T05:00:00"/>
    <n v="1458190800"/>
    <m/>
    <d v="2016-03-17T05:00:00"/>
    <s v="Mar"/>
    <s v="Mar"/>
    <n v="10.958333333328483"/>
    <x v="109"/>
    <s v="2016"/>
    <b v="0"/>
    <b v="0"/>
    <s v="technology"/>
    <x v="2"/>
    <x v="2"/>
  </r>
  <r>
    <x v="785"/>
    <s v="Peterson, Fletcher and Sanchez"/>
    <s v="Multi-channeled bi-directional moratorium"/>
    <x v="313"/>
    <x v="762"/>
    <x v="1"/>
    <n v="1.9311940298507462"/>
    <n v="193.11940298507463"/>
    <n v="101.88188976377953"/>
    <n v="127"/>
    <s v="AU"/>
    <s v="AUD"/>
    <d v="2019-04-27T05:00:00"/>
    <d v="2019-04-27T05:00:00"/>
    <n v="1556341200"/>
    <x v="9"/>
    <s v="Apr"/>
    <s v="2019"/>
    <d v="2019-05-31T05:00:00"/>
    <n v="1559278800"/>
    <m/>
    <d v="2019-05-31T05:00:00"/>
    <s v="May"/>
    <s v="May"/>
    <n v="34"/>
    <x v="15"/>
    <s v="2019"/>
    <b v="0"/>
    <b v="1"/>
    <s v="film &amp; video"/>
    <x v="4"/>
    <x v="10"/>
  </r>
  <r>
    <x v="786"/>
    <s v="Smith-Brown"/>
    <s v="Object-based content-based ability"/>
    <x v="42"/>
    <x v="763"/>
    <x v="1"/>
    <n v="7.2973333333333334"/>
    <n v="729.73333333333335"/>
    <n v="52.879227053140099"/>
    <n v="207"/>
    <s v="IT"/>
    <s v="EUR"/>
    <d v="2018-03-27T05:00:00"/>
    <d v="2018-03-27T05:00:00"/>
    <n v="1522126800"/>
    <x v="6"/>
    <s v="Mar"/>
    <s v="2018"/>
    <d v="2018-04-03T05:00:00"/>
    <n v="1522731600"/>
    <m/>
    <d v="2018-04-03T05:00:00"/>
    <s v="Apr"/>
    <s v="Apr"/>
    <n v="7"/>
    <x v="37"/>
    <s v="2018"/>
    <b v="0"/>
    <b v="1"/>
    <s v="music"/>
    <x v="1"/>
    <x v="17"/>
  </r>
  <r>
    <x v="787"/>
    <s v="Vance-Glover"/>
    <s v="Progressive coherent secured line"/>
    <x v="394"/>
    <x v="764"/>
    <x v="0"/>
    <n v="0.99663398692810456"/>
    <n v="99.66339869281046"/>
    <n v="71.005820721769496"/>
    <n v="859"/>
    <s v="CA"/>
    <s v="CAD"/>
    <d v="2011-05-21T05:00:00"/>
    <d v="2011-05-21T05:00:00"/>
    <n v="1305954000"/>
    <x v="11"/>
    <s v="May"/>
    <s v="2011"/>
    <d v="2011-05-30T05:00:00"/>
    <n v="1306731600"/>
    <m/>
    <d v="2011-05-30T05:00:00"/>
    <s v="May"/>
    <s v="May"/>
    <n v="9"/>
    <x v="30"/>
    <s v="2011"/>
    <b v="0"/>
    <b v="0"/>
    <s v="music"/>
    <x v="1"/>
    <x v="1"/>
  </r>
  <r>
    <x v="788"/>
    <s v="Joyce PLC"/>
    <s v="Synchronized directional capability"/>
    <x v="136"/>
    <x v="765"/>
    <x v="2"/>
    <n v="0.88166666666666671"/>
    <n v="88.166666666666671"/>
    <n v="102.38709677419355"/>
    <n v="31"/>
    <s v="US"/>
    <s v="USD"/>
    <d v="2012-10-20T05:00:00"/>
    <d v="2012-10-20T05:00:00"/>
    <n v="1350709200"/>
    <x v="4"/>
    <s v="Oct"/>
    <s v="2012"/>
    <d v="2012-11-10T06:00:00"/>
    <n v="1352527200"/>
    <m/>
    <d v="2012-11-10T06:00:00"/>
    <s v="Nov"/>
    <s v="Nov"/>
    <n v="21.041666666664241"/>
    <x v="121"/>
    <s v="2012"/>
    <b v="0"/>
    <b v="0"/>
    <s v="film &amp; video"/>
    <x v="4"/>
    <x v="10"/>
  </r>
  <r>
    <x v="789"/>
    <s v="Kennedy-Miller"/>
    <s v="Cross-platform composite migration"/>
    <x v="25"/>
    <x v="766"/>
    <x v="0"/>
    <n v="0.37233333333333335"/>
    <n v="37.233333333333334"/>
    <n v="74.466666666666669"/>
    <n v="45"/>
    <s v="US"/>
    <s v="USD"/>
    <d v="2014-05-27T05:00:00"/>
    <d v="2014-05-27T05:00:00"/>
    <n v="1401166800"/>
    <x v="11"/>
    <s v="May"/>
    <s v="2014"/>
    <d v="2014-07-03T05:00:00"/>
    <n v="1404363600"/>
    <m/>
    <d v="2014-07-03T05:00:00"/>
    <s v="Jul"/>
    <s v="Jul"/>
    <n v="37"/>
    <x v="52"/>
    <s v="2014"/>
    <b v="0"/>
    <b v="0"/>
    <s v="theater"/>
    <x v="3"/>
    <x v="3"/>
  </r>
  <r>
    <x v="790"/>
    <s v="White-Obrien"/>
    <s v="Operative local pricing structure"/>
    <x v="395"/>
    <x v="767"/>
    <x v="3"/>
    <n v="0.30540075309306081"/>
    <n v="30.540075309306079"/>
    <n v="51.009883198562441"/>
    <n v="1113"/>
    <s v="US"/>
    <s v="USD"/>
    <d v="2010-02-14T06:00:00"/>
    <d v="2010-02-14T06:00:00"/>
    <n v="1266127200"/>
    <x v="10"/>
    <s v="Feb"/>
    <s v="2010"/>
    <d v="2010-02-20T06:00:00"/>
    <n v="1266645600"/>
    <m/>
    <d v="2010-02-20T06:00:00"/>
    <s v="Feb"/>
    <s v="Feb"/>
    <n v="6"/>
    <x v="8"/>
    <s v="2010"/>
    <b v="0"/>
    <b v="0"/>
    <s v="theater"/>
    <x v="3"/>
    <x v="3"/>
  </r>
  <r>
    <x v="791"/>
    <s v="Stafford, Hess and Raymond"/>
    <s v="Optional web-enabled extranet"/>
    <x v="118"/>
    <x v="768"/>
    <x v="0"/>
    <n v="0.25714285714285712"/>
    <n v="25.714285714285712"/>
    <n v="90"/>
    <n v="6"/>
    <s v="US"/>
    <s v="USD"/>
    <d v="2016-12-11T06:00:00"/>
    <d v="2016-12-11T06:00:00"/>
    <n v="1481436000"/>
    <x v="7"/>
    <s v="Dec"/>
    <s v="2016"/>
    <d v="2016-12-27T06:00:00"/>
    <n v="1482818400"/>
    <m/>
    <d v="2016-12-27T06:00:00"/>
    <s v="Dec"/>
    <s v="Dec"/>
    <n v="16"/>
    <x v="31"/>
    <s v="2016"/>
    <b v="0"/>
    <b v="0"/>
    <s v="food"/>
    <x v="0"/>
    <x v="0"/>
  </r>
  <r>
    <x v="792"/>
    <s v="Jordan, Schneider and Hall"/>
    <s v="Reduced 6thgeneration intranet"/>
    <x v="22"/>
    <x v="769"/>
    <x v="0"/>
    <n v="0.34"/>
    <n v="34"/>
    <n v="97.142857142857139"/>
    <n v="7"/>
    <s v="US"/>
    <s v="USD"/>
    <d v="2013-06-26T05:00:00"/>
    <d v="2013-06-26T05:00:00"/>
    <n v="1372222800"/>
    <x v="5"/>
    <s v="Jun"/>
    <s v="2013"/>
    <d v="2013-07-24T05:00:00"/>
    <n v="1374642000"/>
    <m/>
    <d v="2013-07-24T05:00:00"/>
    <s v="Jul"/>
    <s v="Jul"/>
    <n v="28"/>
    <x v="22"/>
    <s v="2013"/>
    <b v="0"/>
    <b v="1"/>
    <s v="theater"/>
    <x v="3"/>
    <x v="3"/>
  </r>
  <r>
    <x v="793"/>
    <s v="Rodriguez, Cox and Rodriguez"/>
    <s v="Networked disintermediate leverage"/>
    <x v="65"/>
    <x v="770"/>
    <x v="1"/>
    <n v="11.859090909090909"/>
    <n v="1185.909090909091"/>
    <n v="72.071823204419886"/>
    <n v="181"/>
    <s v="CH"/>
    <s v="CHF"/>
    <d v="2013-06-25T05:00:00"/>
    <d v="2013-06-25T05:00:00"/>
    <n v="1372136400"/>
    <x v="5"/>
    <s v="Jun"/>
    <s v="2013"/>
    <d v="2013-06-29T05:00:00"/>
    <n v="1372482000"/>
    <m/>
    <d v="2013-06-29T05:00:00"/>
    <s v="Jun"/>
    <s v="Jun"/>
    <n v="4"/>
    <x v="3"/>
    <s v="2013"/>
    <b v="0"/>
    <b v="0"/>
    <s v="publishing"/>
    <x v="5"/>
    <x v="9"/>
  </r>
  <r>
    <x v="794"/>
    <s v="Welch Inc"/>
    <s v="Optional optimal website"/>
    <x v="47"/>
    <x v="771"/>
    <x v="1"/>
    <n v="1.2539393939393939"/>
    <n v="125.39393939393939"/>
    <n v="75.236363636363635"/>
    <n v="110"/>
    <s v="US"/>
    <s v="USD"/>
    <d v="2017-12-22T06:00:00"/>
    <d v="2017-12-22T06:00:00"/>
    <n v="1513922400"/>
    <x v="7"/>
    <s v="Dec"/>
    <s v="2017"/>
    <d v="2018-01-03T06:00:00"/>
    <n v="1514959200"/>
    <m/>
    <d v="2018-01-03T06:00:00"/>
    <s v="Jan"/>
    <s v="Jan"/>
    <n v="12"/>
    <x v="10"/>
    <s v="2018"/>
    <b v="0"/>
    <b v="0"/>
    <s v="music"/>
    <x v="1"/>
    <x v="1"/>
  </r>
  <r>
    <x v="795"/>
    <s v="Vasquez Inc"/>
    <s v="Stand-alone asynchronous functionalities"/>
    <x v="143"/>
    <x v="772"/>
    <x v="0"/>
    <n v="0.14394366197183098"/>
    <n v="14.394366197183098"/>
    <n v="32.967741935483872"/>
    <n v="31"/>
    <s v="US"/>
    <s v="USD"/>
    <d v="2016-11-01T05:00:00"/>
    <d v="2016-11-01T05:00:00"/>
    <n v="1477976400"/>
    <x v="0"/>
    <s v="Nov"/>
    <s v="2016"/>
    <d v="2016-11-04T05:00:00"/>
    <n v="1478235600"/>
    <m/>
    <d v="2016-11-04T05:00:00"/>
    <s v="Nov"/>
    <s v="Nov"/>
    <n v="3"/>
    <x v="39"/>
    <s v="2016"/>
    <b v="0"/>
    <b v="0"/>
    <s v="film &amp; video"/>
    <x v="4"/>
    <x v="6"/>
  </r>
  <r>
    <x v="796"/>
    <s v="Freeman-Ferguson"/>
    <s v="Profound full-range open system"/>
    <x v="75"/>
    <x v="773"/>
    <x v="0"/>
    <n v="0.54807692307692313"/>
    <n v="54.807692307692314"/>
    <n v="54.807692307692307"/>
    <n v="78"/>
    <s v="US"/>
    <s v="USD"/>
    <d v="2014-08-08T05:00:00"/>
    <d v="2014-08-08T05:00:00"/>
    <n v="1407474000"/>
    <x v="1"/>
    <s v="Aug"/>
    <s v="2014"/>
    <d v="2014-08-15T05:00:00"/>
    <n v="1408078800"/>
    <m/>
    <d v="2014-08-15T05:00:00"/>
    <s v="Aug"/>
    <s v="Aug"/>
    <n v="7"/>
    <x v="37"/>
    <s v="2014"/>
    <b v="0"/>
    <b v="1"/>
    <s v="games"/>
    <x v="6"/>
    <x v="20"/>
  </r>
  <r>
    <x v="797"/>
    <s v="Houston, Moore and Rogers"/>
    <s v="Optional tangible utilization"/>
    <x v="4"/>
    <x v="774"/>
    <x v="1"/>
    <n v="1.0963157894736841"/>
    <n v="109.63157894736841"/>
    <n v="45.037837837837834"/>
    <n v="185"/>
    <s v="US"/>
    <s v="USD"/>
    <d v="2018-12-30T06:00:00"/>
    <d v="2018-12-30T06:00:00"/>
    <n v="1546149600"/>
    <x v="7"/>
    <s v="Dec"/>
    <s v="2018"/>
    <d v="2019-01-22T06:00:00"/>
    <n v="1548136800"/>
    <m/>
    <d v="2019-01-22T06:00:00"/>
    <s v="Jan"/>
    <s v="Jan"/>
    <n v="23"/>
    <x v="20"/>
    <s v="2019"/>
    <b v="0"/>
    <b v="0"/>
    <s v="technology"/>
    <x v="2"/>
    <x v="2"/>
  </r>
  <r>
    <x v="798"/>
    <s v="Small-Fuentes"/>
    <s v="Seamless maximized product"/>
    <x v="74"/>
    <x v="775"/>
    <x v="1"/>
    <n v="1.8847058823529412"/>
    <n v="188.47058823529412"/>
    <n v="52.958677685950413"/>
    <n v="121"/>
    <s v="US"/>
    <s v="USD"/>
    <d v="2012-05-31T05:00:00"/>
    <d v="2012-05-31T05:00:00"/>
    <n v="1338440400"/>
    <x v="11"/>
    <s v="May"/>
    <s v="2012"/>
    <d v="2012-06-28T05:00:00"/>
    <n v="1340859600"/>
    <m/>
    <d v="2012-06-28T05:00:00"/>
    <s v="Jun"/>
    <s v="Jun"/>
    <n v="28"/>
    <x v="22"/>
    <s v="2012"/>
    <b v="0"/>
    <b v="1"/>
    <s v="theater"/>
    <x v="3"/>
    <x v="3"/>
  </r>
  <r>
    <x v="799"/>
    <s v="Reid-Day"/>
    <s v="Devolved tertiary time-frame"/>
    <x v="396"/>
    <x v="776"/>
    <x v="0"/>
    <n v="0.87008284023668636"/>
    <n v="87.008284023668637"/>
    <n v="60.017959183673469"/>
    <n v="1225"/>
    <s v="GB"/>
    <s v="GBP"/>
    <d v="2016-01-30T06:00:00"/>
    <d v="2016-01-30T06:00:00"/>
    <n v="1454133600"/>
    <x v="2"/>
    <s v="Jan"/>
    <s v="2016"/>
    <d v="2016-02-03T06:00:00"/>
    <n v="1454479200"/>
    <m/>
    <d v="2016-02-03T06:00:00"/>
    <s v="Feb"/>
    <s v="Feb"/>
    <n v="4"/>
    <x v="3"/>
    <s v="2016"/>
    <b v="0"/>
    <b v="0"/>
    <s v="theater"/>
    <x v="3"/>
    <x v="3"/>
  </r>
  <r>
    <x v="800"/>
    <s v="Wallace LLC"/>
    <s v="Centralized regional function"/>
    <x v="0"/>
    <x v="99"/>
    <x v="0"/>
    <n v="0.01"/>
    <n v="1"/>
    <n v="1"/>
    <n v="1"/>
    <s v="CH"/>
    <s v="CHF"/>
    <d v="2015-06-12T05:00:00"/>
    <d v="2015-06-12T05:00:00"/>
    <n v="1434085200"/>
    <x v="5"/>
    <s v="Jun"/>
    <s v="2015"/>
    <d v="2015-06-16T05:00:00"/>
    <n v="1434430800"/>
    <m/>
    <d v="2015-06-16T05:00:00"/>
    <s v="Jun"/>
    <s v="Jun"/>
    <n v="4"/>
    <x v="3"/>
    <s v="2015"/>
    <b v="0"/>
    <b v="0"/>
    <s v="music"/>
    <x v="1"/>
    <x v="1"/>
  </r>
  <r>
    <x v="801"/>
    <s v="Olson-Bishop"/>
    <s v="User-friendly high-level initiative"/>
    <x v="173"/>
    <x v="777"/>
    <x v="1"/>
    <n v="2.0291304347826089"/>
    <n v="202.9130434782609"/>
    <n v="44.028301886792455"/>
    <n v="106"/>
    <s v="US"/>
    <s v="USD"/>
    <d v="2019-12-31T06:00:00"/>
    <d v="2019-12-31T06:00:00"/>
    <n v="1577772000"/>
    <x v="7"/>
    <s v="Dec"/>
    <s v="2019"/>
    <d v="2020-01-22T06:00:00"/>
    <n v="1579672800"/>
    <m/>
    <d v="2020-01-22T06:00:00"/>
    <s v="Jan"/>
    <s v="Jan"/>
    <n v="22"/>
    <x v="12"/>
    <s v="2020"/>
    <b v="0"/>
    <b v="1"/>
    <s v="photography"/>
    <x v="7"/>
    <x v="14"/>
  </r>
  <r>
    <x v="802"/>
    <s v="Rodriguez, Anderson and Porter"/>
    <s v="Reverse-engineered zero-defect infrastructure"/>
    <x v="8"/>
    <x v="778"/>
    <x v="1"/>
    <n v="1.9703225806451612"/>
    <n v="197.03225806451613"/>
    <n v="86.028169014084511"/>
    <n v="142"/>
    <s v="US"/>
    <s v="USD"/>
    <d v="2019-07-04T05:00:00"/>
    <d v="2019-07-04T05:00:00"/>
    <n v="1562216400"/>
    <x v="8"/>
    <s v="Jul"/>
    <s v="2019"/>
    <d v="2019-07-06T05:00:00"/>
    <n v="1562389200"/>
    <m/>
    <d v="2019-07-06T05:00:00"/>
    <s v="Jul"/>
    <s v="Jul"/>
    <n v="2"/>
    <x v="1"/>
    <s v="2019"/>
    <b v="0"/>
    <b v="0"/>
    <s v="photography"/>
    <x v="7"/>
    <x v="14"/>
  </r>
  <r>
    <x v="803"/>
    <s v="Perez, Brown and Meyers"/>
    <s v="Stand-alone background customer loyalty"/>
    <x v="55"/>
    <x v="106"/>
    <x v="1"/>
    <n v="1.07"/>
    <n v="107"/>
    <n v="28.012875536480685"/>
    <n v="233"/>
    <s v="US"/>
    <s v="USD"/>
    <d v="2019-01-27T06:00:00"/>
    <d v="2019-01-27T06:00:00"/>
    <n v="1548568800"/>
    <x v="2"/>
    <s v="Jan"/>
    <s v="2019"/>
    <d v="2019-03-02T06:00:00"/>
    <n v="1551506400"/>
    <m/>
    <d v="2019-03-02T06:00:00"/>
    <s v="Mar"/>
    <s v="Mar"/>
    <n v="34"/>
    <x v="15"/>
    <s v="2019"/>
    <b v="0"/>
    <b v="0"/>
    <s v="theater"/>
    <x v="3"/>
    <x v="3"/>
  </r>
  <r>
    <x v="804"/>
    <s v="English-Mccullough"/>
    <s v="Business-focused discrete software"/>
    <x v="97"/>
    <x v="779"/>
    <x v="1"/>
    <n v="2.6873076923076922"/>
    <n v="268.73076923076923"/>
    <n v="32.050458715596328"/>
    <n v="218"/>
    <s v="US"/>
    <s v="USD"/>
    <d v="2018-01-02T06:00:00"/>
    <d v="2018-01-02T06:00:00"/>
    <n v="1514872800"/>
    <x v="2"/>
    <s v="Jan"/>
    <s v="2018"/>
    <d v="2018-01-22T06:00:00"/>
    <n v="1516600800"/>
    <m/>
    <d v="2018-01-22T06:00:00"/>
    <s v="Jan"/>
    <s v="Jan"/>
    <n v="20"/>
    <x v="18"/>
    <s v="2018"/>
    <b v="0"/>
    <b v="0"/>
    <s v="music"/>
    <x v="1"/>
    <x v="1"/>
  </r>
  <r>
    <x v="805"/>
    <s v="Smith-Nguyen"/>
    <s v="Advanced intermediate Graphic Interface"/>
    <x v="62"/>
    <x v="780"/>
    <x v="0"/>
    <n v="0.50845360824742269"/>
    <n v="50.845360824742272"/>
    <n v="73.611940298507463"/>
    <n v="67"/>
    <s v="AU"/>
    <s v="AUD"/>
    <d v="2014-11-15T06:00:00"/>
    <d v="2014-11-15T06:00:00"/>
    <n v="1416031200"/>
    <x v="0"/>
    <s v="Nov"/>
    <s v="2014"/>
    <d v="2015-01-05T06:00:00"/>
    <n v="1420437600"/>
    <m/>
    <d v="2015-01-05T06:00:00"/>
    <s v="Jan"/>
    <s v="Jan"/>
    <n v="51"/>
    <x v="60"/>
    <s v="2015"/>
    <b v="0"/>
    <b v="0"/>
    <s v="film &amp; video"/>
    <x v="4"/>
    <x v="4"/>
  </r>
  <r>
    <x v="806"/>
    <s v="Harmon-Madden"/>
    <s v="Adaptive holistic hub"/>
    <x v="31"/>
    <x v="781"/>
    <x v="1"/>
    <n v="11.802857142857142"/>
    <n v="1180.2857142857142"/>
    <n v="108.71052631578948"/>
    <n v="76"/>
    <s v="US"/>
    <s v="USD"/>
    <d v="2012-03-05T06:00:00"/>
    <d v="2012-03-05T06:00:00"/>
    <n v="1330927200"/>
    <x v="6"/>
    <s v="Mar"/>
    <s v="2012"/>
    <d v="2012-03-29T05:00:00"/>
    <n v="1332997200"/>
    <m/>
    <d v="2012-03-29T05:00:00"/>
    <s v="Mar"/>
    <s v="Mar"/>
    <n v="23.958333333335759"/>
    <x v="122"/>
    <s v="2012"/>
    <b v="0"/>
    <b v="1"/>
    <s v="film &amp; video"/>
    <x v="4"/>
    <x v="6"/>
  </r>
  <r>
    <x v="807"/>
    <s v="Walker-Taylor"/>
    <s v="Automated uniform concept"/>
    <x v="31"/>
    <x v="782"/>
    <x v="1"/>
    <n v="2.64"/>
    <n v="264"/>
    <n v="42.97674418604651"/>
    <n v="43"/>
    <s v="US"/>
    <s v="USD"/>
    <d v="2019-10-15T05:00:00"/>
    <d v="2019-10-15T05:00:00"/>
    <n v="1571115600"/>
    <x v="4"/>
    <s v="Oct"/>
    <s v="2019"/>
    <d v="2019-11-28T06:00:00"/>
    <n v="1574920800"/>
    <m/>
    <d v="2019-11-28T06:00:00"/>
    <s v="Nov"/>
    <s v="Nov"/>
    <n v="44.041666666671517"/>
    <x v="123"/>
    <s v="2019"/>
    <b v="0"/>
    <b v="1"/>
    <s v="theater"/>
    <x v="3"/>
    <x v="3"/>
  </r>
  <r>
    <x v="808"/>
    <s v="Harris, Medina and Mitchell"/>
    <s v="Enhanced regional flexibility"/>
    <x v="5"/>
    <x v="783"/>
    <x v="0"/>
    <n v="0.30442307692307691"/>
    <n v="30.44230769230769"/>
    <n v="83.315789473684205"/>
    <n v="19"/>
    <s v="US"/>
    <s v="USD"/>
    <d v="2016-05-17T05:00:00"/>
    <d v="2016-05-17T05:00:00"/>
    <n v="1463461200"/>
    <x v="11"/>
    <s v="May"/>
    <s v="2016"/>
    <d v="2016-06-03T05:00:00"/>
    <n v="1464930000"/>
    <m/>
    <d v="2016-06-03T05:00:00"/>
    <s v="Jun"/>
    <s v="Jun"/>
    <n v="17"/>
    <x v="0"/>
    <s v="2016"/>
    <b v="0"/>
    <b v="0"/>
    <s v="food"/>
    <x v="0"/>
    <x v="0"/>
  </r>
  <r>
    <x v="809"/>
    <s v="Williams and Sons"/>
    <s v="Public-key bottom-line algorithm"/>
    <x v="397"/>
    <x v="784"/>
    <x v="0"/>
    <n v="0.62880681818181816"/>
    <n v="62.880681818181813"/>
    <n v="42"/>
    <n v="2108"/>
    <s v="CH"/>
    <s v="CHF"/>
    <d v="2012-08-14T05:00:00"/>
    <d v="2012-08-14T05:00:00"/>
    <n v="1344920400"/>
    <x v="1"/>
    <s v="Aug"/>
    <s v="2012"/>
    <d v="2012-08-15T05:00:00"/>
    <n v="1345006800"/>
    <m/>
    <d v="2012-08-15T05:00:00"/>
    <s v="Aug"/>
    <s v="Aug"/>
    <n v="1"/>
    <x v="5"/>
    <s v="2012"/>
    <b v="0"/>
    <b v="0"/>
    <s v="film &amp; video"/>
    <x v="4"/>
    <x v="4"/>
  </r>
  <r>
    <x v="810"/>
    <s v="Ball-Fisher"/>
    <s v="Multi-layered intangible instruction set"/>
    <x v="330"/>
    <x v="785"/>
    <x v="1"/>
    <n v="1.9312499999999999"/>
    <n v="193.125"/>
    <n v="55.927601809954751"/>
    <n v="221"/>
    <s v="US"/>
    <s v="USD"/>
    <d v="2017-11-28T06:00:00"/>
    <d v="2017-11-28T06:00:00"/>
    <n v="1511848800"/>
    <x v="0"/>
    <s v="Nov"/>
    <s v="2017"/>
    <d v="2017-12-08T06:00:00"/>
    <n v="1512712800"/>
    <m/>
    <d v="2017-12-08T06:00:00"/>
    <s v="Dec"/>
    <s v="Dec"/>
    <n v="10"/>
    <x v="46"/>
    <s v="2017"/>
    <b v="0"/>
    <b v="1"/>
    <s v="theater"/>
    <x v="3"/>
    <x v="3"/>
  </r>
  <r>
    <x v="811"/>
    <s v="Page, Holt and Mack"/>
    <s v="Fundamental methodical emulation"/>
    <x v="398"/>
    <x v="786"/>
    <x v="0"/>
    <n v="0.77102702702702708"/>
    <n v="77.102702702702715"/>
    <n v="105.03681885125184"/>
    <n v="679"/>
    <s v="US"/>
    <s v="USD"/>
    <d v="2016-01-09T06:00:00"/>
    <d v="2016-01-09T06:00:00"/>
    <n v="1452319200"/>
    <x v="2"/>
    <s v="Jan"/>
    <s v="2016"/>
    <d v="2016-01-11T06:00:00"/>
    <n v="1452492000"/>
    <m/>
    <d v="2016-01-11T06:00:00"/>
    <s v="Jan"/>
    <s v="Jan"/>
    <n v="2"/>
    <x v="1"/>
    <s v="2016"/>
    <b v="0"/>
    <b v="1"/>
    <s v="games"/>
    <x v="6"/>
    <x v="11"/>
  </r>
  <r>
    <x v="812"/>
    <s v="Landry Group"/>
    <s v="Expanded value-added hardware"/>
    <x v="221"/>
    <x v="787"/>
    <x v="1"/>
    <n v="2.2552763819095478"/>
    <n v="225.52763819095478"/>
    <n v="48"/>
    <n v="2805"/>
    <s v="CA"/>
    <s v="CAD"/>
    <d v="2018-04-16T05:00:00"/>
    <d v="2018-04-16T05:00:00"/>
    <n v="1523854800"/>
    <x v="9"/>
    <s v="Apr"/>
    <s v="2018"/>
    <d v="2018-04-21T05:00:00"/>
    <n v="1524286800"/>
    <m/>
    <d v="2018-04-21T05:00:00"/>
    <s v="Apr"/>
    <s v="Apr"/>
    <n v="5"/>
    <x v="21"/>
    <s v="2018"/>
    <b v="0"/>
    <b v="0"/>
    <s v="publishing"/>
    <x v="5"/>
    <x v="9"/>
  </r>
  <r>
    <x v="813"/>
    <s v="Buckley Group"/>
    <s v="Diverse high-level attitude"/>
    <x v="170"/>
    <x v="788"/>
    <x v="1"/>
    <n v="2.3940625"/>
    <n v="239.40625"/>
    <n v="112.66176470588235"/>
    <n v="68"/>
    <s v="US"/>
    <s v="USD"/>
    <d v="2012-08-27T05:00:00"/>
    <d v="2012-08-27T05:00:00"/>
    <n v="1346043600"/>
    <x v="1"/>
    <s v="Aug"/>
    <s v="2012"/>
    <d v="2012-09-06T05:00:00"/>
    <n v="1346907600"/>
    <m/>
    <d v="2012-09-06T05:00:00"/>
    <s v="Sep"/>
    <s v="Sep"/>
    <n v="10"/>
    <x v="46"/>
    <s v="2012"/>
    <b v="0"/>
    <b v="0"/>
    <s v="games"/>
    <x v="6"/>
    <x v="11"/>
  </r>
  <r>
    <x v="814"/>
    <s v="Vincent PLC"/>
    <s v="Visionary 24hour analyzer"/>
    <x v="170"/>
    <x v="789"/>
    <x v="0"/>
    <n v="0.921875"/>
    <n v="92.1875"/>
    <n v="81.944444444444443"/>
    <n v="36"/>
    <s v="DK"/>
    <s v="DKK"/>
    <d v="2016-05-27T05:00:00"/>
    <d v="2016-05-27T05:00:00"/>
    <n v="1464325200"/>
    <x v="11"/>
    <s v="May"/>
    <s v="2016"/>
    <d v="2016-05-29T05:00:00"/>
    <n v="1464498000"/>
    <m/>
    <d v="2016-05-29T05:00:00"/>
    <s v="May"/>
    <s v="May"/>
    <n v="2"/>
    <x v="1"/>
    <s v="2016"/>
    <b v="0"/>
    <b v="1"/>
    <s v="music"/>
    <x v="1"/>
    <x v="1"/>
  </r>
  <r>
    <x v="815"/>
    <s v="Watson-Douglas"/>
    <s v="Centralized bandwidth-monitored leverage"/>
    <x v="25"/>
    <x v="790"/>
    <x v="1"/>
    <n v="1.3023333333333333"/>
    <n v="130.23333333333335"/>
    <n v="64.049180327868854"/>
    <n v="183"/>
    <s v="CA"/>
    <s v="CAD"/>
    <d v="2017-11-29T06:00:00"/>
    <d v="2017-11-29T06:00:00"/>
    <n v="1511935200"/>
    <x v="0"/>
    <s v="Nov"/>
    <s v="2017"/>
    <d v="2017-12-25T06:00:00"/>
    <n v="1514181600"/>
    <m/>
    <d v="2017-12-25T06:00:00"/>
    <s v="Dec"/>
    <s v="Dec"/>
    <n v="26"/>
    <x v="29"/>
    <s v="2017"/>
    <b v="0"/>
    <b v="0"/>
    <s v="music"/>
    <x v="1"/>
    <x v="1"/>
  </r>
  <r>
    <x v="816"/>
    <s v="Jones, Casey and Jones"/>
    <s v="Ergonomic mission-critical moratorium"/>
    <x v="173"/>
    <x v="723"/>
    <x v="1"/>
    <n v="6.1521739130434785"/>
    <n v="615.21739130434787"/>
    <n v="106.39097744360902"/>
    <n v="133"/>
    <s v="US"/>
    <s v="USD"/>
    <d v="2014-02-10T06:00:00"/>
    <d v="2014-02-10T06:00:00"/>
    <n v="1392012000"/>
    <x v="10"/>
    <s v="Feb"/>
    <s v="2014"/>
    <d v="2014-02-12T06:00:00"/>
    <n v="1392184800"/>
    <m/>
    <d v="2014-02-12T06:00:00"/>
    <s v="Feb"/>
    <s v="Feb"/>
    <n v="2"/>
    <x v="1"/>
    <s v="2014"/>
    <b v="1"/>
    <b v="1"/>
    <s v="theater"/>
    <x v="3"/>
    <x v="3"/>
  </r>
  <r>
    <x v="817"/>
    <s v="Alvarez-Bauer"/>
    <s v="Front-line intermediate moderator"/>
    <x v="399"/>
    <x v="791"/>
    <x v="1"/>
    <n v="3.687953216374269"/>
    <n v="368.79532163742692"/>
    <n v="76.011249497790274"/>
    <n v="2489"/>
    <s v="IT"/>
    <s v="EUR"/>
    <d v="2019-05-04T05:00:00"/>
    <d v="2019-05-04T05:00:00"/>
    <n v="1556946000"/>
    <x v="11"/>
    <s v="May"/>
    <s v="2019"/>
    <d v="2019-06-01T05:00:00"/>
    <n v="1559365200"/>
    <m/>
    <d v="2019-06-01T05:00:00"/>
    <s v="Jun"/>
    <s v="Jun"/>
    <n v="28"/>
    <x v="22"/>
    <s v="2019"/>
    <b v="0"/>
    <b v="1"/>
    <s v="publishing"/>
    <x v="5"/>
    <x v="9"/>
  </r>
  <r>
    <x v="818"/>
    <s v="Martinez LLC"/>
    <s v="Automated local secured line"/>
    <x v="31"/>
    <x v="792"/>
    <x v="1"/>
    <n v="10.948571428571428"/>
    <n v="1094.8571428571429"/>
    <n v="111.07246376811594"/>
    <n v="69"/>
    <s v="US"/>
    <s v="USD"/>
    <d v="2019-01-21T06:00:00"/>
    <d v="2019-01-21T06:00:00"/>
    <n v="1548050400"/>
    <x v="2"/>
    <s v="Jan"/>
    <s v="2019"/>
    <d v="2019-02-03T06:00:00"/>
    <n v="1549173600"/>
    <m/>
    <d v="2019-02-03T06:00:00"/>
    <s v="Feb"/>
    <s v="Feb"/>
    <n v="13"/>
    <x v="38"/>
    <s v="2019"/>
    <b v="0"/>
    <b v="1"/>
    <s v="theater"/>
    <x v="3"/>
    <x v="3"/>
  </r>
  <r>
    <x v="819"/>
    <s v="Buck-Khan"/>
    <s v="Integrated bandwidth-monitored alliance"/>
    <x v="200"/>
    <x v="793"/>
    <x v="0"/>
    <n v="0.50662921348314605"/>
    <n v="50.662921348314605"/>
    <n v="95.936170212765958"/>
    <n v="47"/>
    <s v="US"/>
    <s v="USD"/>
    <d v="2012-11-24T06:00:00"/>
    <d v="2012-11-24T06:00:00"/>
    <n v="1353736800"/>
    <x v="0"/>
    <s v="Nov"/>
    <s v="2012"/>
    <d v="2012-12-09T06:00:00"/>
    <n v="1355032800"/>
    <m/>
    <d v="2012-12-09T06:00:00"/>
    <s v="Dec"/>
    <s v="Dec"/>
    <n v="15"/>
    <x v="16"/>
    <s v="2012"/>
    <b v="1"/>
    <b v="0"/>
    <s v="games"/>
    <x v="6"/>
    <x v="11"/>
  </r>
  <r>
    <x v="820"/>
    <s v="Valdez, Williams and Meyer"/>
    <s v="Cross-group heuristic forecast"/>
    <x v="42"/>
    <x v="794"/>
    <x v="1"/>
    <n v="8.0060000000000002"/>
    <n v="800.6"/>
    <n v="43.043010752688176"/>
    <n v="279"/>
    <s v="GB"/>
    <s v="GBP"/>
    <d v="2018-07-29T05:00:00"/>
    <d v="2018-07-29T05:00:00"/>
    <n v="1532840400"/>
    <x v="8"/>
    <s v="Jul"/>
    <s v="2018"/>
    <d v="2018-08-11T05:00:00"/>
    <n v="1533963600"/>
    <m/>
    <d v="2018-08-11T05:00:00"/>
    <s v="Aug"/>
    <s v="Aug"/>
    <n v="13"/>
    <x v="38"/>
    <s v="2018"/>
    <b v="0"/>
    <b v="1"/>
    <s v="music"/>
    <x v="1"/>
    <x v="1"/>
  </r>
  <r>
    <x v="821"/>
    <s v="Alvarez-Andrews"/>
    <s v="Extended impactful secured line"/>
    <x v="70"/>
    <x v="795"/>
    <x v="1"/>
    <n v="2.9128571428571428"/>
    <n v="291.28571428571428"/>
    <n v="67.966666666666669"/>
    <n v="210"/>
    <s v="US"/>
    <s v="USD"/>
    <d v="2017-02-28T06:00:00"/>
    <d v="2017-02-28T06:00:00"/>
    <n v="1488261600"/>
    <x v="10"/>
    <s v="Feb"/>
    <s v="2017"/>
    <d v="2017-03-13T05:00:00"/>
    <n v="1489381200"/>
    <m/>
    <d v="2017-03-13T05:00:00"/>
    <s v="Mar"/>
    <s v="Mar"/>
    <n v="12.958333333328483"/>
    <x v="115"/>
    <s v="2017"/>
    <b v="0"/>
    <b v="0"/>
    <s v="film &amp; video"/>
    <x v="4"/>
    <x v="4"/>
  </r>
  <r>
    <x v="822"/>
    <s v="Stewart and Sons"/>
    <s v="Distributed optimizing protocol"/>
    <x v="400"/>
    <x v="796"/>
    <x v="1"/>
    <n v="3.4996666666666667"/>
    <n v="349.9666666666667"/>
    <n v="89.991428571428571"/>
    <n v="2100"/>
    <s v="US"/>
    <s v="USD"/>
    <d v="2014-02-28T06:00:00"/>
    <d v="2014-02-28T06:00:00"/>
    <n v="1393567200"/>
    <x v="10"/>
    <s v="Feb"/>
    <s v="2014"/>
    <d v="2014-03-17T05:00:00"/>
    <n v="1395032400"/>
    <m/>
    <d v="2014-03-17T05:00:00"/>
    <s v="Mar"/>
    <s v="Mar"/>
    <n v="16.958333333335759"/>
    <x v="124"/>
    <s v="2014"/>
    <b v="0"/>
    <b v="0"/>
    <s v="music"/>
    <x v="1"/>
    <x v="1"/>
  </r>
  <r>
    <x v="823"/>
    <s v="Dyer Inc"/>
    <s v="Secured well-modulated system engine"/>
    <x v="178"/>
    <x v="797"/>
    <x v="1"/>
    <n v="3.5707317073170732"/>
    <n v="357.07317073170731"/>
    <n v="58.095238095238095"/>
    <n v="252"/>
    <s v="US"/>
    <s v="USD"/>
    <d v="2014-09-10T05:00:00"/>
    <d v="2014-09-10T05:00:00"/>
    <n v="1410325200"/>
    <x v="3"/>
    <s v="Sep"/>
    <s v="2014"/>
    <d v="2014-10-05T05:00:00"/>
    <n v="1412485200"/>
    <m/>
    <d v="2014-10-05T05:00:00"/>
    <s v="Oct"/>
    <s v="Oct"/>
    <n v="25"/>
    <x v="45"/>
    <s v="2014"/>
    <b v="1"/>
    <b v="1"/>
    <s v="music"/>
    <x v="1"/>
    <x v="1"/>
  </r>
  <r>
    <x v="824"/>
    <s v="Anderson, Williams and Cox"/>
    <s v="Streamlined national benchmark"/>
    <x v="401"/>
    <x v="798"/>
    <x v="1"/>
    <n v="1.2648941176470587"/>
    <n v="126.48941176470588"/>
    <n v="83.996875000000003"/>
    <n v="1280"/>
    <s v="US"/>
    <s v="USD"/>
    <d v="2010-06-19T05:00:00"/>
    <d v="2010-06-19T05:00:00"/>
    <n v="1276923600"/>
    <x v="5"/>
    <s v="Jun"/>
    <s v="2010"/>
    <d v="2010-07-21T05:00:00"/>
    <n v="1279688400"/>
    <m/>
    <d v="2010-07-21T05:00:00"/>
    <s v="Jul"/>
    <s v="Jul"/>
    <n v="32"/>
    <x v="63"/>
    <s v="2010"/>
    <b v="0"/>
    <b v="1"/>
    <s v="publishing"/>
    <x v="5"/>
    <x v="9"/>
  </r>
  <r>
    <x v="825"/>
    <s v="Solomon PLC"/>
    <s v="Open-architected 24/7 infrastructure"/>
    <x v="136"/>
    <x v="799"/>
    <x v="1"/>
    <n v="3.875"/>
    <n v="387.5"/>
    <n v="88.853503184713375"/>
    <n v="157"/>
    <s v="GB"/>
    <s v="GBP"/>
    <d v="2017-07-25T05:00:00"/>
    <d v="2017-07-25T05:00:00"/>
    <n v="1500958800"/>
    <x v="8"/>
    <s v="Jul"/>
    <s v="2017"/>
    <d v="2017-08-06T05:00:00"/>
    <n v="1501995600"/>
    <m/>
    <d v="2017-08-06T05:00:00"/>
    <s v="Aug"/>
    <s v="Aug"/>
    <n v="12"/>
    <x v="10"/>
    <s v="2017"/>
    <b v="0"/>
    <b v="0"/>
    <s v="film &amp; video"/>
    <x v="4"/>
    <x v="12"/>
  </r>
  <r>
    <x v="826"/>
    <s v="Miller-Hubbard"/>
    <s v="Digitized 6thgeneration Local Area Network"/>
    <x v="54"/>
    <x v="800"/>
    <x v="1"/>
    <n v="4.5703571428571426"/>
    <n v="457.03571428571428"/>
    <n v="65.963917525773198"/>
    <n v="194"/>
    <s v="US"/>
    <s v="USD"/>
    <d v="2010-12-13T06:00:00"/>
    <d v="2010-12-13T06:00:00"/>
    <n v="1292220000"/>
    <x v="7"/>
    <s v="Dec"/>
    <s v="2010"/>
    <d v="2011-01-10T06:00:00"/>
    <n v="1294639200"/>
    <m/>
    <d v="2011-01-10T06:00:00"/>
    <s v="Jan"/>
    <s v="Jan"/>
    <n v="28"/>
    <x v="22"/>
    <s v="2011"/>
    <b v="0"/>
    <b v="1"/>
    <s v="theater"/>
    <x v="3"/>
    <x v="3"/>
  </r>
  <r>
    <x v="827"/>
    <s v="Miranda, Martinez and Lowery"/>
    <s v="Innovative actuating artificial intelligence"/>
    <x v="173"/>
    <x v="801"/>
    <x v="1"/>
    <n v="2.6669565217391304"/>
    <n v="266.69565217391306"/>
    <n v="74.804878048780495"/>
    <n v="82"/>
    <s v="AU"/>
    <s v="AUD"/>
    <d v="2011-05-03T05:00:00"/>
    <d v="2011-05-03T05:00:00"/>
    <n v="1304398800"/>
    <x v="11"/>
    <s v="May"/>
    <s v="2011"/>
    <d v="2011-05-15T05:00:00"/>
    <n v="1305435600"/>
    <m/>
    <d v="2011-05-15T05:00:00"/>
    <s v="May"/>
    <s v="May"/>
    <n v="12"/>
    <x v="10"/>
    <s v="2011"/>
    <b v="0"/>
    <b v="1"/>
    <s v="film &amp; video"/>
    <x v="4"/>
    <x v="6"/>
  </r>
  <r>
    <x v="828"/>
    <s v="Munoz, Cherry and Bell"/>
    <s v="Cross-platform reciprocal budgetary management"/>
    <x v="143"/>
    <x v="802"/>
    <x v="0"/>
    <n v="0.69"/>
    <n v="69"/>
    <n v="69.98571428571428"/>
    <n v="70"/>
    <s v="US"/>
    <s v="USD"/>
    <d v="2018-08-28T05:00:00"/>
    <d v="2018-08-28T05:00:00"/>
    <n v="1535432400"/>
    <x v="1"/>
    <s v="Aug"/>
    <s v="2018"/>
    <d v="2018-09-22T05:00:00"/>
    <n v="1537592400"/>
    <m/>
    <d v="2018-09-22T05:00:00"/>
    <s v="Sep"/>
    <s v="Sep"/>
    <n v="25"/>
    <x v="45"/>
    <s v="2018"/>
    <b v="0"/>
    <b v="0"/>
    <s v="theater"/>
    <x v="3"/>
    <x v="3"/>
  </r>
  <r>
    <x v="829"/>
    <s v="Baker-Higgins"/>
    <s v="Vision-oriented scalable portal"/>
    <x v="103"/>
    <x v="803"/>
    <x v="0"/>
    <n v="0.51343749999999999"/>
    <n v="51.34375"/>
    <n v="32.006493506493506"/>
    <n v="154"/>
    <s v="US"/>
    <s v="USD"/>
    <d v="2015-06-09T05:00:00"/>
    <d v="2015-06-09T05:00:00"/>
    <n v="1433826000"/>
    <x v="5"/>
    <s v="Jun"/>
    <s v="2015"/>
    <d v="2015-06-24T05:00:00"/>
    <n v="1435122000"/>
    <m/>
    <d v="2015-06-24T05:00:00"/>
    <s v="Jun"/>
    <s v="Jun"/>
    <n v="15"/>
    <x v="16"/>
    <s v="2015"/>
    <b v="0"/>
    <b v="0"/>
    <s v="theater"/>
    <x v="3"/>
    <x v="3"/>
  </r>
  <r>
    <x v="830"/>
    <s v="Johnson, Turner and Carroll"/>
    <s v="Persevering zero administration knowledge user"/>
    <x v="319"/>
    <x v="804"/>
    <x v="0"/>
    <n v="1.1710526315789473E-2"/>
    <n v="1.1710526315789473"/>
    <n v="64.727272727272734"/>
    <n v="22"/>
    <s v="US"/>
    <s v="USD"/>
    <d v="2018-01-03T06:00:00"/>
    <d v="2018-01-03T06:00:00"/>
    <n v="1514959200"/>
    <x v="2"/>
    <s v="Jan"/>
    <s v="2018"/>
    <d v="2018-03-03T06:00:00"/>
    <n v="1520056800"/>
    <m/>
    <d v="2018-03-03T06:00:00"/>
    <s v="Mar"/>
    <s v="Mar"/>
    <n v="59"/>
    <x v="125"/>
    <s v="2018"/>
    <b v="0"/>
    <b v="0"/>
    <s v="theater"/>
    <x v="3"/>
    <x v="3"/>
  </r>
  <r>
    <x v="831"/>
    <s v="Ward PLC"/>
    <s v="Front-line bottom-line Graphic Interface"/>
    <x v="402"/>
    <x v="805"/>
    <x v="1"/>
    <n v="1.089773429454171"/>
    <n v="108.97734294541709"/>
    <n v="24.998110087408456"/>
    <n v="4233"/>
    <s v="US"/>
    <s v="USD"/>
    <d v="2012-03-26T05:00:00"/>
    <d v="2012-03-26T05:00:00"/>
    <n v="1332738000"/>
    <x v="6"/>
    <s v="Mar"/>
    <s v="2012"/>
    <d v="2012-04-29T05:00:00"/>
    <n v="1335675600"/>
    <m/>
    <d v="2012-04-29T05:00:00"/>
    <s v="Apr"/>
    <s v="Apr"/>
    <n v="34"/>
    <x v="15"/>
    <s v="2012"/>
    <b v="0"/>
    <b v="0"/>
    <s v="photography"/>
    <x v="7"/>
    <x v="14"/>
  </r>
  <r>
    <x v="832"/>
    <s v="Bradley, Beck and Mayo"/>
    <s v="Synergized fault-tolerant hierarchy"/>
    <x v="403"/>
    <x v="806"/>
    <x v="1"/>
    <n v="3.1517592592592591"/>
    <n v="315.17592592592592"/>
    <n v="104.97764070932922"/>
    <n v="1297"/>
    <s v="DK"/>
    <s v="DKK"/>
    <d v="2015-10-22T05:00:00"/>
    <d v="2015-10-22T05:00:00"/>
    <n v="1445490000"/>
    <x v="4"/>
    <s v="Oct"/>
    <s v="2015"/>
    <d v="2015-11-25T06:00:00"/>
    <n v="1448431200"/>
    <m/>
    <d v="2015-11-25T06:00:00"/>
    <s v="Nov"/>
    <s v="Nov"/>
    <n v="34.041666666671517"/>
    <x v="126"/>
    <s v="2015"/>
    <b v="1"/>
    <b v="0"/>
    <s v="publishing"/>
    <x v="5"/>
    <x v="18"/>
  </r>
  <r>
    <x v="833"/>
    <s v="Levine, Martin and Hernandez"/>
    <s v="Expanded asynchronous groupware"/>
    <x v="85"/>
    <x v="807"/>
    <x v="1"/>
    <n v="1.5769117647058823"/>
    <n v="157.69117647058823"/>
    <n v="64.987878787878785"/>
    <n v="165"/>
    <s v="DK"/>
    <s v="DKK"/>
    <d v="2011-02-14T06:00:00"/>
    <d v="2011-02-14T06:00:00"/>
    <n v="1297663200"/>
    <x v="10"/>
    <s v="Feb"/>
    <s v="2011"/>
    <d v="2011-02-25T06:00:00"/>
    <n v="1298613600"/>
    <m/>
    <d v="2011-02-25T06:00:00"/>
    <s v="Feb"/>
    <s v="Feb"/>
    <n v="11"/>
    <x v="4"/>
    <s v="2011"/>
    <b v="0"/>
    <b v="0"/>
    <s v="publishing"/>
    <x v="5"/>
    <x v="18"/>
  </r>
  <r>
    <x v="834"/>
    <s v="Gallegos, Wagner and Gaines"/>
    <s v="Expanded fault-tolerant emulation"/>
    <x v="190"/>
    <x v="808"/>
    <x v="1"/>
    <n v="1.5380821917808218"/>
    <n v="153.8082191780822"/>
    <n v="94.352941176470594"/>
    <n v="119"/>
    <s v="US"/>
    <s v="USD"/>
    <d v="2013-06-23T05:00:00"/>
    <d v="2013-06-23T05:00:00"/>
    <n v="1371963600"/>
    <x v="5"/>
    <s v="Jun"/>
    <s v="2013"/>
    <d v="2013-06-29T05:00:00"/>
    <n v="1372482000"/>
    <m/>
    <d v="2013-06-29T05:00:00"/>
    <s v="Jun"/>
    <s v="Jun"/>
    <n v="6"/>
    <x v="8"/>
    <s v="2013"/>
    <b v="0"/>
    <b v="0"/>
    <s v="theater"/>
    <x v="3"/>
    <x v="3"/>
  </r>
  <r>
    <x v="835"/>
    <s v="Hodges, Smith and Kelly"/>
    <s v="Future-proofed 24hour model"/>
    <x v="404"/>
    <x v="809"/>
    <x v="0"/>
    <n v="0.89738979118329465"/>
    <n v="89.738979118329468"/>
    <n v="44.001706484641637"/>
    <n v="1758"/>
    <s v="US"/>
    <s v="USD"/>
    <d v="2015-02-28T06:00:00"/>
    <d v="2015-02-28T06:00:00"/>
    <n v="1425103200"/>
    <x v="10"/>
    <s v="Feb"/>
    <s v="2015"/>
    <d v="2015-03-06T06:00:00"/>
    <n v="1425621600"/>
    <m/>
    <d v="2015-03-06T06:00:00"/>
    <s v="Mar"/>
    <s v="Mar"/>
    <n v="6"/>
    <x v="8"/>
    <s v="2015"/>
    <b v="0"/>
    <b v="0"/>
    <s v="technology"/>
    <x v="2"/>
    <x v="2"/>
  </r>
  <r>
    <x v="836"/>
    <s v="Macias Inc"/>
    <s v="Optimized didactic intranet"/>
    <x v="32"/>
    <x v="810"/>
    <x v="0"/>
    <n v="0.75135802469135804"/>
    <n v="75.135802469135797"/>
    <n v="64.744680851063833"/>
    <n v="94"/>
    <s v="US"/>
    <s v="USD"/>
    <d v="2010-02-05T06:00:00"/>
    <d v="2010-02-05T06:00:00"/>
    <n v="1265349600"/>
    <x v="10"/>
    <s v="Feb"/>
    <s v="2010"/>
    <d v="2010-02-16T06:00:00"/>
    <n v="1266300000"/>
    <m/>
    <d v="2010-02-16T06:00:00"/>
    <s v="Feb"/>
    <s v="Feb"/>
    <n v="11"/>
    <x v="4"/>
    <s v="2010"/>
    <b v="0"/>
    <b v="0"/>
    <s v="music"/>
    <x v="1"/>
    <x v="7"/>
  </r>
  <r>
    <x v="837"/>
    <s v="Cook-Ortiz"/>
    <s v="Right-sized dedicated standardization"/>
    <x v="405"/>
    <x v="811"/>
    <x v="1"/>
    <n v="8.5288135593220336"/>
    <n v="852.88135593220341"/>
    <n v="84.00667779632721"/>
    <n v="1797"/>
    <s v="US"/>
    <s v="USD"/>
    <d v="2011-03-27T05:00:00"/>
    <d v="2011-03-27T05:00:00"/>
    <n v="1301202000"/>
    <x v="6"/>
    <s v="Mar"/>
    <s v="2011"/>
    <d v="2011-05-20T05:00:00"/>
    <n v="1305867600"/>
    <m/>
    <d v="2011-05-20T05:00:00"/>
    <s v="May"/>
    <s v="May"/>
    <n v="54"/>
    <x v="49"/>
    <s v="2011"/>
    <b v="0"/>
    <b v="0"/>
    <s v="music"/>
    <x v="1"/>
    <x v="17"/>
  </r>
  <r>
    <x v="838"/>
    <s v="Jordan-Fischer"/>
    <s v="Vision-oriented high-level extranet"/>
    <x v="330"/>
    <x v="812"/>
    <x v="1"/>
    <n v="1.3890625000000001"/>
    <n v="138.90625"/>
    <n v="34.061302681992338"/>
    <n v="261"/>
    <s v="US"/>
    <s v="USD"/>
    <d v="2018-09-27T05:00:00"/>
    <d v="2018-09-27T05:00:00"/>
    <n v="1538024400"/>
    <x v="3"/>
    <s v="Sep"/>
    <s v="2018"/>
    <d v="2018-10-06T05:00:00"/>
    <n v="1538802000"/>
    <m/>
    <d v="2018-10-06T05:00:00"/>
    <s v="Oct"/>
    <s v="Oct"/>
    <n v="9"/>
    <x v="30"/>
    <s v="2018"/>
    <b v="0"/>
    <b v="0"/>
    <s v="theater"/>
    <x v="3"/>
    <x v="3"/>
  </r>
  <r>
    <x v="839"/>
    <s v="Pierce-Ramirez"/>
    <s v="Organized scalable initiative"/>
    <x v="106"/>
    <x v="813"/>
    <x v="1"/>
    <n v="1.9018181818181819"/>
    <n v="190.18181818181819"/>
    <n v="93.273885350318466"/>
    <n v="157"/>
    <s v="US"/>
    <s v="USD"/>
    <d v="2014-03-17T05:00:00"/>
    <d v="2014-03-17T05:00:00"/>
    <n v="1395032400"/>
    <x v="6"/>
    <s v="Mar"/>
    <s v="2014"/>
    <d v="2014-05-01T05:00:00"/>
    <n v="1398920400"/>
    <m/>
    <d v="2014-05-01T05:00:00"/>
    <s v="May"/>
    <s v="May"/>
    <n v="45"/>
    <x v="102"/>
    <s v="2014"/>
    <b v="0"/>
    <b v="1"/>
    <s v="film &amp; video"/>
    <x v="4"/>
    <x v="4"/>
  </r>
  <r>
    <x v="840"/>
    <s v="Howell and Sons"/>
    <s v="Enhanced regional moderator"/>
    <x v="406"/>
    <x v="814"/>
    <x v="1"/>
    <n v="1.0024333619948409"/>
    <n v="100.24333619948409"/>
    <n v="32.998301726577978"/>
    <n v="3533"/>
    <s v="US"/>
    <s v="USD"/>
    <d v="2014-07-16T05:00:00"/>
    <d v="2014-07-16T05:00:00"/>
    <n v="1405486800"/>
    <x v="8"/>
    <s v="Jul"/>
    <s v="2014"/>
    <d v="2014-07-18T05:00:00"/>
    <n v="1405659600"/>
    <m/>
    <d v="2014-07-18T05:00:00"/>
    <s v="Jul"/>
    <s v="Jul"/>
    <n v="2"/>
    <x v="1"/>
    <s v="2014"/>
    <b v="0"/>
    <b v="1"/>
    <s v="theater"/>
    <x v="3"/>
    <x v="3"/>
  </r>
  <r>
    <x v="841"/>
    <s v="Garcia, Dunn and Richardson"/>
    <s v="Automated even-keeled emulation"/>
    <x v="14"/>
    <x v="815"/>
    <x v="1"/>
    <n v="1.4275824175824177"/>
    <n v="142.75824175824175"/>
    <n v="83.812903225806451"/>
    <n v="155"/>
    <s v="US"/>
    <s v="USD"/>
    <d v="2016-02-19T06:00:00"/>
    <d v="2016-02-19T06:00:00"/>
    <n v="1455861600"/>
    <x v="10"/>
    <s v="Feb"/>
    <s v="2016"/>
    <d v="2016-03-06T06:00:00"/>
    <n v="1457244000"/>
    <m/>
    <d v="2016-03-06T06:00:00"/>
    <s v="Mar"/>
    <s v="Mar"/>
    <n v="16"/>
    <x v="31"/>
    <s v="2016"/>
    <b v="0"/>
    <b v="0"/>
    <s v="technology"/>
    <x v="2"/>
    <x v="2"/>
  </r>
  <r>
    <x v="842"/>
    <s v="Lawson and Sons"/>
    <s v="Reverse-engineered multi-tasking product"/>
    <x v="42"/>
    <x v="816"/>
    <x v="1"/>
    <n v="5.6313333333333331"/>
    <n v="563.13333333333333"/>
    <n v="63.992424242424242"/>
    <n v="132"/>
    <s v="IT"/>
    <s v="EUR"/>
    <d v="2018-06-15T05:00:00"/>
    <d v="2018-06-15T05:00:00"/>
    <n v="1529038800"/>
    <x v="5"/>
    <s v="Jun"/>
    <s v="2018"/>
    <d v="2018-06-18T05:00:00"/>
    <n v="1529298000"/>
    <m/>
    <d v="2018-06-18T05:00:00"/>
    <s v="Jun"/>
    <s v="Jun"/>
    <n v="3"/>
    <x v="39"/>
    <s v="2018"/>
    <b v="0"/>
    <b v="0"/>
    <s v="technology"/>
    <x v="2"/>
    <x v="8"/>
  </r>
  <r>
    <x v="843"/>
    <s v="Porter-Hicks"/>
    <s v="De-engineered next generation parallelism"/>
    <x v="35"/>
    <x v="817"/>
    <x v="0"/>
    <n v="0.30715909090909088"/>
    <n v="30.715909090909086"/>
    <n v="81.909090909090907"/>
    <n v="33"/>
    <s v="US"/>
    <s v="USD"/>
    <d v="2018-08-26T05:00:00"/>
    <d v="2018-08-26T05:00:00"/>
    <n v="1535259600"/>
    <x v="1"/>
    <s v="Aug"/>
    <s v="2018"/>
    <d v="2018-09-01T05:00:00"/>
    <n v="1535778000"/>
    <m/>
    <d v="2018-09-01T05:00:00"/>
    <s v="Sep"/>
    <s v="Sep"/>
    <n v="6"/>
    <x v="8"/>
    <s v="2018"/>
    <b v="0"/>
    <b v="0"/>
    <s v="photography"/>
    <x v="7"/>
    <x v="14"/>
  </r>
  <r>
    <x v="844"/>
    <s v="Rodriguez-Hansen"/>
    <s v="Intuitive cohesive groupware"/>
    <x v="35"/>
    <x v="818"/>
    <x v="3"/>
    <n v="0.99397727272727276"/>
    <n v="99.39772727272728"/>
    <n v="93.053191489361708"/>
    <n v="94"/>
    <s v="US"/>
    <s v="USD"/>
    <d v="2012-01-22T06:00:00"/>
    <d v="2012-01-22T06:00:00"/>
    <n v="1327212000"/>
    <x v="2"/>
    <s v="Jan"/>
    <s v="2012"/>
    <d v="2012-01-25T06:00:00"/>
    <n v="1327471200"/>
    <m/>
    <d v="2012-01-25T06:00:00"/>
    <s v="Jan"/>
    <s v="Jan"/>
    <n v="3"/>
    <x v="39"/>
    <s v="2012"/>
    <b v="0"/>
    <b v="0"/>
    <s v="film &amp; video"/>
    <x v="4"/>
    <x v="4"/>
  </r>
  <r>
    <x v="845"/>
    <s v="Williams LLC"/>
    <s v="Up-sized high-level access"/>
    <x v="407"/>
    <x v="819"/>
    <x v="1"/>
    <n v="1.9754935622317598"/>
    <n v="197.54935622317598"/>
    <n v="101.98449039881831"/>
    <n v="1354"/>
    <s v="GB"/>
    <s v="GBP"/>
    <d v="2018-05-15T05:00:00"/>
    <d v="2018-05-15T05:00:00"/>
    <n v="1526360400"/>
    <x v="11"/>
    <s v="May"/>
    <s v="2018"/>
    <d v="2018-06-21T05:00:00"/>
    <n v="1529557200"/>
    <m/>
    <d v="2018-06-21T05:00:00"/>
    <s v="Jun"/>
    <s v="Jun"/>
    <n v="37"/>
    <x v="52"/>
    <s v="2018"/>
    <b v="0"/>
    <b v="0"/>
    <s v="technology"/>
    <x v="2"/>
    <x v="2"/>
  </r>
  <r>
    <x v="846"/>
    <s v="Cooper, Stanley and Bryant"/>
    <s v="Phased empowering success"/>
    <x v="67"/>
    <x v="820"/>
    <x v="1"/>
    <n v="5.085"/>
    <n v="508.5"/>
    <n v="105.9375"/>
    <n v="48"/>
    <s v="US"/>
    <s v="USD"/>
    <d v="2018-07-21T05:00:00"/>
    <d v="2018-07-21T05:00:00"/>
    <n v="1532149200"/>
    <x v="8"/>
    <s v="Jul"/>
    <s v="2018"/>
    <d v="2018-08-26T05:00:00"/>
    <n v="1535259600"/>
    <m/>
    <d v="2018-08-26T05:00:00"/>
    <s v="Aug"/>
    <s v="Aug"/>
    <n v="36"/>
    <x v="42"/>
    <s v="2018"/>
    <b v="1"/>
    <b v="1"/>
    <s v="technology"/>
    <x v="2"/>
    <x v="2"/>
  </r>
  <r>
    <x v="847"/>
    <s v="Miller, Glenn and Adams"/>
    <s v="Distributed actuating project"/>
    <x v="53"/>
    <x v="695"/>
    <x v="1"/>
    <n v="2.3774468085106384"/>
    <n v="237.74468085106383"/>
    <n v="101.58181818181818"/>
    <n v="110"/>
    <s v="US"/>
    <s v="USD"/>
    <d v="2018-01-07T06:00:00"/>
    <d v="2018-01-07T06:00:00"/>
    <n v="1515304800"/>
    <x v="2"/>
    <s v="Jan"/>
    <s v="2018"/>
    <d v="2018-01-10T06:00:00"/>
    <n v="1515564000"/>
    <m/>
    <d v="2018-01-10T06:00:00"/>
    <s v="Jan"/>
    <s v="Jan"/>
    <n v="3"/>
    <x v="39"/>
    <s v="2018"/>
    <b v="0"/>
    <b v="0"/>
    <s v="food"/>
    <x v="0"/>
    <x v="0"/>
  </r>
  <r>
    <x v="848"/>
    <s v="Cole, Salazar and Moreno"/>
    <s v="Robust motivating orchestration"/>
    <x v="170"/>
    <x v="821"/>
    <x v="1"/>
    <n v="3.3846875000000001"/>
    <n v="338.46875"/>
    <n v="62.970930232558139"/>
    <n v="172"/>
    <s v="US"/>
    <s v="USD"/>
    <d v="2010-06-12T05:00:00"/>
    <d v="2010-06-12T05:00:00"/>
    <n v="1276318800"/>
    <x v="5"/>
    <s v="Jun"/>
    <s v="2010"/>
    <d v="2010-06-21T05:00:00"/>
    <n v="1277096400"/>
    <m/>
    <d v="2010-06-21T05:00:00"/>
    <s v="Jun"/>
    <s v="Jun"/>
    <n v="9"/>
    <x v="30"/>
    <s v="2010"/>
    <b v="0"/>
    <b v="0"/>
    <s v="film &amp; video"/>
    <x v="4"/>
    <x v="6"/>
  </r>
  <r>
    <x v="849"/>
    <s v="Jones-Ryan"/>
    <s v="Vision-oriented uniform instruction set"/>
    <x v="313"/>
    <x v="822"/>
    <x v="1"/>
    <n v="1.3308955223880596"/>
    <n v="133.08955223880596"/>
    <n v="29.045602605863191"/>
    <n v="307"/>
    <s v="US"/>
    <s v="USD"/>
    <d v="2012-02-09T06:00:00"/>
    <d v="2012-02-09T06:00:00"/>
    <n v="1328767200"/>
    <x v="10"/>
    <s v="Feb"/>
    <s v="2012"/>
    <d v="2012-02-12T06:00:00"/>
    <n v="1329026400"/>
    <m/>
    <d v="2012-02-12T06:00:00"/>
    <s v="Feb"/>
    <s v="Feb"/>
    <n v="3"/>
    <x v="39"/>
    <s v="2012"/>
    <b v="0"/>
    <b v="1"/>
    <s v="music"/>
    <x v="1"/>
    <x v="7"/>
  </r>
  <r>
    <x v="850"/>
    <s v="Hood, Perez and Meadows"/>
    <s v="Cross-group upward-trending hierarchy"/>
    <x v="0"/>
    <x v="99"/>
    <x v="0"/>
    <n v="0.01"/>
    <n v="1"/>
    <n v="1"/>
    <n v="1"/>
    <s v="US"/>
    <s v="USD"/>
    <d v="2011-11-19T06:00:00"/>
    <d v="2011-11-19T06:00:00"/>
    <n v="1321682400"/>
    <x v="0"/>
    <s v="Nov"/>
    <s v="2011"/>
    <d v="2011-12-04T06:00:00"/>
    <n v="1322978400"/>
    <m/>
    <d v="2011-12-04T06:00:00"/>
    <s v="Dec"/>
    <s v="Dec"/>
    <n v="15"/>
    <x v="16"/>
    <s v="2011"/>
    <b v="1"/>
    <b v="0"/>
    <s v="music"/>
    <x v="1"/>
    <x v="1"/>
  </r>
  <r>
    <x v="851"/>
    <s v="Bright and Sons"/>
    <s v="Object-based needs-based info-mediaries"/>
    <x v="46"/>
    <x v="823"/>
    <x v="1"/>
    <n v="2.0779999999999998"/>
    <n v="207.79999999999998"/>
    <n v="77.924999999999997"/>
    <n v="160"/>
    <s v="US"/>
    <s v="USD"/>
    <d v="2012-05-02T05:00:00"/>
    <d v="2012-05-02T05:00:00"/>
    <n v="1335934800"/>
    <x v="11"/>
    <s v="May"/>
    <s v="2012"/>
    <d v="2012-06-04T05:00:00"/>
    <n v="1338786000"/>
    <m/>
    <d v="2012-06-04T05:00:00"/>
    <s v="Jun"/>
    <s v="Jun"/>
    <n v="33"/>
    <x v="72"/>
    <s v="2012"/>
    <b v="0"/>
    <b v="0"/>
    <s v="music"/>
    <x v="1"/>
    <x v="5"/>
  </r>
  <r>
    <x v="852"/>
    <s v="Brady Ltd"/>
    <s v="Open-source reciprocal standardization"/>
    <x v="70"/>
    <x v="824"/>
    <x v="0"/>
    <n v="0.51122448979591839"/>
    <n v="51.122448979591837"/>
    <n v="80.806451612903231"/>
    <n v="31"/>
    <s v="US"/>
    <s v="USD"/>
    <d v="2011-07-16T05:00:00"/>
    <d v="2011-07-16T05:00:00"/>
    <n v="1310792400"/>
    <x v="8"/>
    <s v="Jul"/>
    <s v="2011"/>
    <d v="2011-07-26T05:00:00"/>
    <n v="1311656400"/>
    <m/>
    <d v="2011-07-26T05:00:00"/>
    <s v="Jul"/>
    <s v="Jul"/>
    <n v="10"/>
    <x v="46"/>
    <s v="2011"/>
    <b v="0"/>
    <b v="1"/>
    <s v="games"/>
    <x v="6"/>
    <x v="11"/>
  </r>
  <r>
    <x v="853"/>
    <s v="Collier LLC"/>
    <s v="Secured well-modulated projection"/>
    <x v="408"/>
    <x v="825"/>
    <x v="1"/>
    <n v="6.5205847953216374"/>
    <n v="652.05847953216369"/>
    <n v="76.006816632583508"/>
    <n v="1467"/>
    <s v="CA"/>
    <s v="CAD"/>
    <d v="2011-06-20T05:00:00"/>
    <d v="2011-06-20T05:00:00"/>
    <n v="1308546000"/>
    <x v="5"/>
    <s v="Jun"/>
    <s v="2011"/>
    <d v="2011-06-25T05:00:00"/>
    <n v="1308978000"/>
    <m/>
    <d v="2011-06-25T05:00:00"/>
    <s v="Jun"/>
    <s v="Jun"/>
    <n v="5"/>
    <x v="21"/>
    <s v="2011"/>
    <b v="0"/>
    <b v="1"/>
    <s v="music"/>
    <x v="1"/>
    <x v="7"/>
  </r>
  <r>
    <x v="854"/>
    <s v="Campbell, Thomas and Obrien"/>
    <s v="Multi-channeled secondary middleware"/>
    <x v="409"/>
    <x v="826"/>
    <x v="1"/>
    <n v="1.1363099415204678"/>
    <n v="113.63099415204678"/>
    <n v="72.993613824192337"/>
    <n v="2662"/>
    <s v="CA"/>
    <s v="CAD"/>
    <d v="2019-11-18T06:00:00"/>
    <d v="2019-11-18T06:00:00"/>
    <n v="1574056800"/>
    <x v="0"/>
    <s v="Nov"/>
    <s v="2019"/>
    <d v="2019-12-15T06:00:00"/>
    <n v="1576389600"/>
    <m/>
    <d v="2019-12-15T06:00:00"/>
    <s v="Dec"/>
    <s v="Dec"/>
    <n v="27"/>
    <x v="19"/>
    <s v="2019"/>
    <b v="0"/>
    <b v="0"/>
    <s v="publishing"/>
    <x v="5"/>
    <x v="13"/>
  </r>
  <r>
    <x v="855"/>
    <s v="Moses-Terry"/>
    <s v="Horizontal clear-thinking framework"/>
    <x v="410"/>
    <x v="827"/>
    <x v="1"/>
    <n v="1.0237606837606839"/>
    <n v="102.37606837606839"/>
    <n v="53"/>
    <n v="452"/>
    <s v="AU"/>
    <s v="AUD"/>
    <d v="2011-06-18T05:00:00"/>
    <d v="2011-06-18T05:00:00"/>
    <n v="1308373200"/>
    <x v="5"/>
    <s v="Jun"/>
    <s v="2011"/>
    <d v="2011-07-19T05:00:00"/>
    <n v="1311051600"/>
    <m/>
    <d v="2011-07-19T05:00:00"/>
    <s v="Jul"/>
    <s v="Jul"/>
    <n v="31"/>
    <x v="75"/>
    <s v="2011"/>
    <b v="0"/>
    <b v="0"/>
    <s v="theater"/>
    <x v="3"/>
    <x v="3"/>
  </r>
  <r>
    <x v="856"/>
    <s v="Williams and Sons"/>
    <s v="Profound composite core"/>
    <x v="166"/>
    <x v="828"/>
    <x v="1"/>
    <n v="3.5658333333333334"/>
    <n v="356.58333333333331"/>
    <n v="54.164556962025316"/>
    <n v="158"/>
    <s v="US"/>
    <s v="USD"/>
    <d v="2012-04-24T05:00:00"/>
    <d v="2012-04-24T05:00:00"/>
    <n v="1335243600"/>
    <x v="9"/>
    <s v="Apr"/>
    <s v="2012"/>
    <d v="2012-05-11T05:00:00"/>
    <n v="1336712400"/>
    <m/>
    <d v="2012-05-11T05:00:00"/>
    <s v="May"/>
    <s v="May"/>
    <n v="17"/>
    <x v="0"/>
    <s v="2012"/>
    <b v="0"/>
    <b v="0"/>
    <s v="food"/>
    <x v="0"/>
    <x v="0"/>
  </r>
  <r>
    <x v="857"/>
    <s v="Miranda, Gray and Hale"/>
    <s v="Programmable disintermediate matrices"/>
    <x v="98"/>
    <x v="829"/>
    <x v="1"/>
    <n v="1.3986792452830188"/>
    <n v="139.86792452830187"/>
    <n v="32.946666666666665"/>
    <n v="225"/>
    <s v="CH"/>
    <s v="CHF"/>
    <d v="2012-02-05T06:00:00"/>
    <d v="2012-02-05T06:00:00"/>
    <n v="1328421600"/>
    <x v="10"/>
    <s v="Feb"/>
    <s v="2012"/>
    <d v="2012-02-28T06:00:00"/>
    <n v="1330408800"/>
    <m/>
    <d v="2012-02-28T06:00:00"/>
    <s v="Feb"/>
    <s v="Feb"/>
    <n v="23"/>
    <x v="20"/>
    <s v="2012"/>
    <b v="1"/>
    <b v="0"/>
    <s v="film &amp; video"/>
    <x v="4"/>
    <x v="12"/>
  </r>
  <r>
    <x v="858"/>
    <s v="Ayala, Crawford and Taylor"/>
    <s v="Realigned 5thgeneration knowledge user"/>
    <x v="220"/>
    <x v="830"/>
    <x v="0"/>
    <n v="0.69450000000000001"/>
    <n v="69.45"/>
    <n v="79.371428571428567"/>
    <n v="35"/>
    <s v="US"/>
    <s v="USD"/>
    <d v="2018-04-21T05:00:00"/>
    <d v="2018-04-21T05:00:00"/>
    <n v="1524286800"/>
    <x v="9"/>
    <s v="Apr"/>
    <s v="2018"/>
    <d v="2018-04-28T05:00:00"/>
    <n v="1524891600"/>
    <m/>
    <d v="2018-04-28T05:00:00"/>
    <s v="Apr"/>
    <s v="Apr"/>
    <n v="7"/>
    <x v="37"/>
    <s v="2018"/>
    <b v="1"/>
    <b v="0"/>
    <s v="food"/>
    <x v="0"/>
    <x v="0"/>
  </r>
  <r>
    <x v="859"/>
    <s v="Martinez Ltd"/>
    <s v="Multi-layered upward-trending groupware"/>
    <x v="190"/>
    <x v="831"/>
    <x v="0"/>
    <n v="0.35534246575342465"/>
    <n v="35.534246575342465"/>
    <n v="41.174603174603178"/>
    <n v="63"/>
    <s v="US"/>
    <s v="USD"/>
    <d v="2013-03-01T06:00:00"/>
    <d v="2013-03-01T06:00:00"/>
    <n v="1362117600"/>
    <x v="6"/>
    <s v="Mar"/>
    <s v="2013"/>
    <d v="2013-03-19T05:00:00"/>
    <n v="1363669200"/>
    <m/>
    <d v="2013-03-19T05:00:00"/>
    <s v="Mar"/>
    <s v="Mar"/>
    <n v="17.958333333335759"/>
    <x v="127"/>
    <s v="2013"/>
    <b v="0"/>
    <b v="1"/>
    <s v="theater"/>
    <x v="3"/>
    <x v="3"/>
  </r>
  <r>
    <x v="860"/>
    <s v="Lee PLC"/>
    <s v="Re-contextualized leadingedge firmware"/>
    <x v="22"/>
    <x v="832"/>
    <x v="1"/>
    <n v="2.5165000000000002"/>
    <n v="251.65"/>
    <n v="77.430769230769229"/>
    <n v="65"/>
    <s v="US"/>
    <s v="USD"/>
    <d v="2019-02-19T06:00:00"/>
    <d v="2019-02-19T06:00:00"/>
    <n v="1550556000"/>
    <x v="10"/>
    <s v="Feb"/>
    <s v="2019"/>
    <d v="2019-03-01T06:00:00"/>
    <n v="1551420000"/>
    <m/>
    <d v="2019-03-01T06:00:00"/>
    <s v="Mar"/>
    <s v="Mar"/>
    <n v="10"/>
    <x v="46"/>
    <s v="2019"/>
    <b v="0"/>
    <b v="1"/>
    <s v="technology"/>
    <x v="2"/>
    <x v="8"/>
  </r>
  <r>
    <x v="861"/>
    <s v="Young, Ramsey and Powell"/>
    <s v="Devolved disintermediate analyzer"/>
    <x v="35"/>
    <x v="833"/>
    <x v="1"/>
    <n v="1.0587500000000001"/>
    <n v="105.87500000000001"/>
    <n v="57.159509202453989"/>
    <n v="163"/>
    <s v="US"/>
    <s v="USD"/>
    <d v="2010-03-21T05:00:00"/>
    <d v="2010-03-21T05:00:00"/>
    <n v="1269147600"/>
    <x v="6"/>
    <s v="Mar"/>
    <s v="2010"/>
    <d v="2010-03-29T05:00:00"/>
    <n v="1269838800"/>
    <m/>
    <d v="2010-03-29T05:00:00"/>
    <s v="Mar"/>
    <s v="Mar"/>
    <n v="8"/>
    <x v="9"/>
    <s v="2010"/>
    <b v="0"/>
    <b v="0"/>
    <s v="theater"/>
    <x v="3"/>
    <x v="3"/>
  </r>
  <r>
    <x v="862"/>
    <s v="Lewis and Sons"/>
    <s v="Profound disintermediate open system"/>
    <x v="26"/>
    <x v="834"/>
    <x v="1"/>
    <n v="1.8742857142857143"/>
    <n v="187.42857142857144"/>
    <n v="77.17647058823529"/>
    <n v="85"/>
    <s v="US"/>
    <s v="USD"/>
    <d v="2011-08-01T05:00:00"/>
    <d v="2011-08-01T05:00:00"/>
    <n v="1312174800"/>
    <x v="1"/>
    <s v="Aug"/>
    <s v="2011"/>
    <d v="2011-08-05T05:00:00"/>
    <n v="1312520400"/>
    <m/>
    <d v="2011-08-05T05:00:00"/>
    <s v="Aug"/>
    <s v="Aug"/>
    <n v="4"/>
    <x v="3"/>
    <s v="2011"/>
    <b v="0"/>
    <b v="0"/>
    <s v="theater"/>
    <x v="3"/>
    <x v="3"/>
  </r>
  <r>
    <x v="863"/>
    <s v="Davis-Johnson"/>
    <s v="Automated reciprocal protocol"/>
    <x v="1"/>
    <x v="835"/>
    <x v="1"/>
    <n v="3.8678571428571429"/>
    <n v="386.78571428571428"/>
    <n v="24.953917050691246"/>
    <n v="217"/>
    <s v="US"/>
    <s v="USD"/>
    <d v="2015-06-17T05:00:00"/>
    <d v="2015-06-17T05:00:00"/>
    <n v="1434517200"/>
    <x v="5"/>
    <s v="Jun"/>
    <s v="2015"/>
    <d v="2015-07-10T05:00:00"/>
    <n v="1436504400"/>
    <m/>
    <d v="2015-07-10T05:00:00"/>
    <s v="Jul"/>
    <s v="Jul"/>
    <n v="23"/>
    <x v="20"/>
    <s v="2015"/>
    <b v="0"/>
    <b v="1"/>
    <s v="film &amp; video"/>
    <x v="4"/>
    <x v="19"/>
  </r>
  <r>
    <x v="864"/>
    <s v="Stevenson-Thompson"/>
    <s v="Automated static workforce"/>
    <x v="3"/>
    <x v="836"/>
    <x v="1"/>
    <n v="3.4707142857142856"/>
    <n v="347.07142857142856"/>
    <n v="97.18"/>
    <n v="150"/>
    <s v="US"/>
    <s v="USD"/>
    <d v="2016-08-19T05:00:00"/>
    <d v="2016-08-19T05:00:00"/>
    <n v="1471582800"/>
    <x v="1"/>
    <s v="Aug"/>
    <s v="2016"/>
    <d v="2016-08-24T05:00:00"/>
    <n v="1472014800"/>
    <m/>
    <d v="2016-08-24T05:00:00"/>
    <s v="Aug"/>
    <s v="Aug"/>
    <n v="5"/>
    <x v="21"/>
    <s v="2016"/>
    <b v="0"/>
    <b v="0"/>
    <s v="film &amp; video"/>
    <x v="4"/>
    <x v="12"/>
  </r>
  <r>
    <x v="865"/>
    <s v="Ellis, Smith and Armstrong"/>
    <s v="Horizontal attitude-oriented help-desk"/>
    <x v="411"/>
    <x v="837"/>
    <x v="1"/>
    <n v="1.8582098765432098"/>
    <n v="185.82098765432099"/>
    <n v="46.000916870415651"/>
    <n v="3272"/>
    <s v="US"/>
    <s v="USD"/>
    <d v="2014-09-15T05:00:00"/>
    <d v="2014-09-15T05:00:00"/>
    <n v="1410757200"/>
    <x v="3"/>
    <s v="Sep"/>
    <s v="2014"/>
    <d v="2014-09-24T05:00:00"/>
    <n v="1411534800"/>
    <m/>
    <d v="2014-09-24T05:00:00"/>
    <s v="Sep"/>
    <s v="Sep"/>
    <n v="9"/>
    <x v="30"/>
    <s v="2014"/>
    <b v="0"/>
    <b v="0"/>
    <s v="theater"/>
    <x v="3"/>
    <x v="3"/>
  </r>
  <r>
    <x v="866"/>
    <s v="Jackson-Brown"/>
    <s v="Versatile 5thgeneration matrices"/>
    <x v="412"/>
    <x v="838"/>
    <x v="3"/>
    <n v="0.43241247264770238"/>
    <n v="43.241247264770237"/>
    <n v="88.023385300668153"/>
    <n v="898"/>
    <s v="US"/>
    <s v="USD"/>
    <d v="2011-05-08T05:00:00"/>
    <d v="2011-05-08T05:00:00"/>
    <n v="1304830800"/>
    <x v="11"/>
    <s v="May"/>
    <s v="2011"/>
    <d v="2011-05-09T05:00:00"/>
    <n v="1304917200"/>
    <m/>
    <d v="2011-05-09T05:00:00"/>
    <s v="May"/>
    <s v="May"/>
    <n v="1"/>
    <x v="5"/>
    <s v="2011"/>
    <b v="0"/>
    <b v="0"/>
    <s v="photography"/>
    <x v="7"/>
    <x v="14"/>
  </r>
  <r>
    <x v="867"/>
    <s v="Kane, Pruitt and Rivera"/>
    <s v="Cross-platform next generation service-desk"/>
    <x v="73"/>
    <x v="839"/>
    <x v="1"/>
    <n v="1.6243749999999999"/>
    <n v="162.4375"/>
    <n v="25.99"/>
    <n v="300"/>
    <s v="US"/>
    <s v="USD"/>
    <d v="2018-10-09T05:00:00"/>
    <d v="2018-10-09T05:00:00"/>
    <n v="1539061200"/>
    <x v="4"/>
    <s v="Oct"/>
    <s v="2018"/>
    <d v="2018-10-15T05:00:00"/>
    <n v="1539579600"/>
    <m/>
    <d v="2018-10-15T05:00:00"/>
    <s v="Oct"/>
    <s v="Oct"/>
    <n v="6"/>
    <x v="8"/>
    <s v="2018"/>
    <b v="0"/>
    <b v="0"/>
    <s v="food"/>
    <x v="0"/>
    <x v="0"/>
  </r>
  <r>
    <x v="868"/>
    <s v="Wood, Buckley and Meza"/>
    <s v="Front-line web-enabled installation"/>
    <x v="260"/>
    <x v="762"/>
    <x v="1"/>
    <n v="1.8484285714285715"/>
    <n v="184.84285714285716"/>
    <n v="102.69047619047619"/>
    <n v="126"/>
    <s v="US"/>
    <s v="USD"/>
    <d v="2013-10-12T05:00:00"/>
    <d v="2013-10-12T05:00:00"/>
    <n v="1381554000"/>
    <x v="4"/>
    <s v="Oct"/>
    <s v="2013"/>
    <d v="2013-10-23T05:00:00"/>
    <n v="1382504400"/>
    <m/>
    <d v="2013-10-23T05:00:00"/>
    <s v="Oct"/>
    <s v="Oct"/>
    <n v="11"/>
    <x v="4"/>
    <s v="2013"/>
    <b v="0"/>
    <b v="0"/>
    <s v="theater"/>
    <x v="3"/>
    <x v="3"/>
  </r>
  <r>
    <x v="869"/>
    <s v="Brown-Williams"/>
    <s v="Multi-channeled responsive product"/>
    <x v="413"/>
    <x v="840"/>
    <x v="0"/>
    <n v="0.23703520691785052"/>
    <n v="23.703520691785052"/>
    <n v="72.958174904942965"/>
    <n v="526"/>
    <s v="US"/>
    <s v="USD"/>
    <d v="2010-06-21T05:00:00"/>
    <d v="2010-06-21T05:00:00"/>
    <n v="1277096400"/>
    <x v="5"/>
    <s v="Jun"/>
    <s v="2010"/>
    <d v="2010-07-05T05:00:00"/>
    <n v="1278306000"/>
    <m/>
    <d v="2010-07-05T05:00:00"/>
    <s v="Jul"/>
    <s v="Jul"/>
    <n v="14"/>
    <x v="44"/>
    <s v="2010"/>
    <b v="0"/>
    <b v="0"/>
    <s v="film &amp; video"/>
    <x v="4"/>
    <x v="6"/>
  </r>
  <r>
    <x v="870"/>
    <s v="Hansen-Austin"/>
    <s v="Adaptive demand-driven encryption"/>
    <x v="106"/>
    <x v="841"/>
    <x v="0"/>
    <n v="0.89870129870129867"/>
    <n v="89.870129870129873"/>
    <n v="57.190082644628099"/>
    <n v="121"/>
    <s v="US"/>
    <s v="USD"/>
    <d v="2015-08-24T05:00:00"/>
    <d v="2015-08-24T05:00:00"/>
    <n v="1440392400"/>
    <x v="1"/>
    <s v="Aug"/>
    <s v="2015"/>
    <d v="2015-09-18T05:00:00"/>
    <n v="1442552400"/>
    <m/>
    <d v="2015-09-18T05:00:00"/>
    <s v="Sep"/>
    <s v="Sep"/>
    <n v="25"/>
    <x v="45"/>
    <s v="2015"/>
    <b v="0"/>
    <b v="0"/>
    <s v="theater"/>
    <x v="3"/>
    <x v="3"/>
  </r>
  <r>
    <x v="871"/>
    <s v="Santana-George"/>
    <s v="Re-engineered client-driven knowledge user"/>
    <x v="414"/>
    <x v="842"/>
    <x v="1"/>
    <n v="2.7260419580419581"/>
    <n v="272.6041958041958"/>
    <n v="84.013793103448279"/>
    <n v="2320"/>
    <s v="US"/>
    <s v="USD"/>
    <d v="2017-11-01T05:00:00"/>
    <d v="2017-11-01T05:00:00"/>
    <n v="1509512400"/>
    <x v="0"/>
    <s v="Nov"/>
    <s v="2017"/>
    <d v="2017-11-19T06:00:00"/>
    <n v="1511071200"/>
    <m/>
    <d v="2017-11-19T06:00:00"/>
    <s v="Nov"/>
    <s v="Nov"/>
    <n v="18.041666666671517"/>
    <x v="128"/>
    <s v="2017"/>
    <b v="0"/>
    <b v="1"/>
    <s v="theater"/>
    <x v="3"/>
    <x v="3"/>
  </r>
  <r>
    <x v="872"/>
    <s v="Davis LLC"/>
    <s v="Compatible logistical paradigm"/>
    <x v="53"/>
    <x v="843"/>
    <x v="1"/>
    <n v="1.7004255319148935"/>
    <n v="170.04255319148936"/>
    <n v="98.666666666666671"/>
    <n v="81"/>
    <s v="AU"/>
    <s v="AUD"/>
    <d v="2018-09-03T05:00:00"/>
    <d v="2018-09-03T05:00:00"/>
    <n v="1535950800"/>
    <x v="3"/>
    <s v="Sep"/>
    <s v="2018"/>
    <d v="2018-09-08T05:00:00"/>
    <n v="1536382800"/>
    <m/>
    <d v="2018-09-08T05:00:00"/>
    <s v="Sep"/>
    <s v="Sep"/>
    <n v="5"/>
    <x v="21"/>
    <s v="2018"/>
    <b v="0"/>
    <b v="0"/>
    <s v="film &amp; video"/>
    <x v="4"/>
    <x v="22"/>
  </r>
  <r>
    <x v="873"/>
    <s v="Vazquez, Ochoa and Clark"/>
    <s v="Intuitive value-added installation"/>
    <x v="369"/>
    <x v="844"/>
    <x v="1"/>
    <n v="1.8828503562945369"/>
    <n v="188.28503562945369"/>
    <n v="42.007419183889773"/>
    <n v="1887"/>
    <s v="US"/>
    <s v="USD"/>
    <d v="2014-01-08T06:00:00"/>
    <d v="2014-01-08T06:00:00"/>
    <n v="1389160800"/>
    <x v="2"/>
    <s v="Jan"/>
    <s v="2014"/>
    <d v="2014-01-13T06:00:00"/>
    <n v="1389592800"/>
    <m/>
    <d v="2014-01-13T06:00:00"/>
    <s v="Jan"/>
    <s v="Jan"/>
    <n v="5"/>
    <x v="21"/>
    <s v="2014"/>
    <b v="0"/>
    <b v="0"/>
    <s v="photography"/>
    <x v="7"/>
    <x v="14"/>
  </r>
  <r>
    <x v="874"/>
    <s v="Chung-Nguyen"/>
    <s v="Managed discrete parallelism"/>
    <x v="415"/>
    <x v="845"/>
    <x v="1"/>
    <n v="3.4693532338308457"/>
    <n v="346.93532338308455"/>
    <n v="32.002753556677376"/>
    <n v="4358"/>
    <s v="US"/>
    <s v="USD"/>
    <d v="2010-04-23T05:00:00"/>
    <d v="2010-04-23T05:00:00"/>
    <n v="1271998800"/>
    <x v="9"/>
    <s v="Apr"/>
    <s v="2010"/>
    <d v="2010-05-31T05:00:00"/>
    <n v="1275282000"/>
    <m/>
    <d v="2010-05-31T05:00:00"/>
    <s v="May"/>
    <s v="May"/>
    <n v="38"/>
    <x v="77"/>
    <s v="2010"/>
    <b v="0"/>
    <b v="1"/>
    <s v="photography"/>
    <x v="7"/>
    <x v="14"/>
  </r>
  <r>
    <x v="875"/>
    <s v="Mueller-Harmon"/>
    <s v="Implemented tangible approach"/>
    <x v="58"/>
    <x v="846"/>
    <x v="0"/>
    <n v="0.6917721518987342"/>
    <n v="69.177215189873422"/>
    <n v="81.567164179104481"/>
    <n v="67"/>
    <s v="US"/>
    <s v="USD"/>
    <d v="2011-01-13T06:00:00"/>
    <d v="2011-01-13T06:00:00"/>
    <n v="1294898400"/>
    <x v="2"/>
    <s v="Jan"/>
    <s v="2011"/>
    <d v="2011-01-14T06:00:00"/>
    <n v="1294984800"/>
    <m/>
    <d v="2011-01-14T06:00:00"/>
    <s v="Jan"/>
    <s v="Jan"/>
    <n v="1"/>
    <x v="5"/>
    <s v="2011"/>
    <b v="0"/>
    <b v="0"/>
    <s v="music"/>
    <x v="1"/>
    <x v="1"/>
  </r>
  <r>
    <x v="876"/>
    <s v="Dixon, Perez and Banks"/>
    <s v="Re-engineered encompassing definition"/>
    <x v="111"/>
    <x v="847"/>
    <x v="0"/>
    <n v="0.25433734939759034"/>
    <n v="25.433734939759034"/>
    <n v="37.035087719298247"/>
    <n v="57"/>
    <s v="CA"/>
    <s v="CAD"/>
    <d v="2019-06-08T05:00:00"/>
    <d v="2019-06-08T05:00:00"/>
    <n v="1559970000"/>
    <x v="5"/>
    <s v="Jun"/>
    <s v="2019"/>
    <d v="2019-07-02T05:00:00"/>
    <n v="1562043600"/>
    <m/>
    <d v="2019-07-02T05:00:00"/>
    <s v="Jul"/>
    <s v="Jul"/>
    <n v="24"/>
    <x v="61"/>
    <s v="2019"/>
    <b v="0"/>
    <b v="0"/>
    <s v="photography"/>
    <x v="7"/>
    <x v="14"/>
  </r>
  <r>
    <x v="877"/>
    <s v="Estrada Group"/>
    <s v="Multi-lateral uniform collaboration"/>
    <x v="416"/>
    <x v="848"/>
    <x v="0"/>
    <n v="0.77400977995110021"/>
    <n v="77.400977995110026"/>
    <n v="103.033360455655"/>
    <n v="1229"/>
    <s v="US"/>
    <s v="USD"/>
    <d v="2016-07-26T05:00:00"/>
    <d v="2016-07-26T05:00:00"/>
    <n v="1469509200"/>
    <x v="8"/>
    <s v="Jul"/>
    <s v="2016"/>
    <d v="2016-07-27T05:00:00"/>
    <n v="1469595600"/>
    <m/>
    <d v="2016-07-27T05:00:00"/>
    <s v="Jul"/>
    <s v="Jul"/>
    <n v="1"/>
    <x v="5"/>
    <s v="2016"/>
    <b v="0"/>
    <b v="0"/>
    <s v="food"/>
    <x v="0"/>
    <x v="0"/>
  </r>
  <r>
    <x v="878"/>
    <s v="Lutz Group"/>
    <s v="Enterprise-wide foreground paradigm"/>
    <x v="50"/>
    <x v="849"/>
    <x v="0"/>
    <n v="0.37481481481481482"/>
    <n v="37.481481481481481"/>
    <n v="84.333333333333329"/>
    <n v="12"/>
    <s v="IT"/>
    <s v="EUR"/>
    <d v="2020-01-15T06:00:00"/>
    <d v="2020-01-15T06:00:00"/>
    <n v="1579068000"/>
    <x v="2"/>
    <s v="Jan"/>
    <s v="2020"/>
    <d v="2020-02-08T06:00:00"/>
    <n v="1581141600"/>
    <m/>
    <d v="2020-02-08T06:00:00"/>
    <s v="Feb"/>
    <s v="Feb"/>
    <n v="24"/>
    <x v="61"/>
    <s v="2020"/>
    <b v="0"/>
    <b v="0"/>
    <s v="music"/>
    <x v="1"/>
    <x v="16"/>
  </r>
  <r>
    <x v="879"/>
    <s v="Ortiz Inc"/>
    <s v="Stand-alone incremental parallelism"/>
    <x v="67"/>
    <x v="675"/>
    <x v="1"/>
    <n v="5.4379999999999997"/>
    <n v="543.79999999999995"/>
    <n v="102.60377358490567"/>
    <n v="53"/>
    <s v="US"/>
    <s v="USD"/>
    <d v="2017-02-22T06:00:00"/>
    <d v="2017-02-22T06:00:00"/>
    <n v="1487743200"/>
    <x v="10"/>
    <s v="Feb"/>
    <s v="2017"/>
    <d v="2017-03-03T06:00:00"/>
    <n v="1488520800"/>
    <m/>
    <d v="2017-03-03T06:00:00"/>
    <s v="Mar"/>
    <s v="Mar"/>
    <n v="9"/>
    <x v="30"/>
    <s v="2017"/>
    <b v="0"/>
    <b v="0"/>
    <s v="publishing"/>
    <x v="5"/>
    <x v="9"/>
  </r>
  <r>
    <x v="880"/>
    <s v="Craig, Ellis and Miller"/>
    <s v="Persevering 5thgeneration throughput"/>
    <x v="396"/>
    <x v="850"/>
    <x v="1"/>
    <n v="2.2852189349112426"/>
    <n v="228.52189349112427"/>
    <n v="79.992129246064621"/>
    <n v="2414"/>
    <s v="US"/>
    <s v="USD"/>
    <d v="2019-07-21T05:00:00"/>
    <d v="2019-07-21T05:00:00"/>
    <n v="1563685200"/>
    <x v="8"/>
    <s v="Jul"/>
    <s v="2019"/>
    <d v="2019-07-23T05:00:00"/>
    <n v="1563858000"/>
    <m/>
    <d v="2019-07-23T05:00:00"/>
    <s v="Jul"/>
    <s v="Jul"/>
    <n v="2"/>
    <x v="1"/>
    <s v="2019"/>
    <b v="0"/>
    <b v="0"/>
    <s v="music"/>
    <x v="1"/>
    <x v="5"/>
  </r>
  <r>
    <x v="881"/>
    <s v="Charles Inc"/>
    <s v="Implemented object-oriented synergy"/>
    <x v="417"/>
    <x v="851"/>
    <x v="0"/>
    <n v="0.38948339483394834"/>
    <n v="38.948339483394832"/>
    <n v="70.055309734513273"/>
    <n v="452"/>
    <s v="US"/>
    <s v="USD"/>
    <d v="2015-07-09T05:00:00"/>
    <d v="2015-07-09T05:00:00"/>
    <n v="1436418000"/>
    <x v="8"/>
    <s v="Jul"/>
    <s v="2015"/>
    <d v="2015-08-07T05:00:00"/>
    <n v="1438923600"/>
    <m/>
    <d v="2015-08-07T05:00:00"/>
    <s v="Aug"/>
    <s v="Aug"/>
    <n v="29"/>
    <x v="50"/>
    <s v="2015"/>
    <b v="0"/>
    <b v="1"/>
    <s v="theater"/>
    <x v="3"/>
    <x v="3"/>
  </r>
  <r>
    <x v="882"/>
    <s v="White-Rosario"/>
    <s v="Balanced demand-driven definition"/>
    <x v="126"/>
    <x v="852"/>
    <x v="1"/>
    <n v="3.7"/>
    <n v="370"/>
    <n v="37"/>
    <n v="80"/>
    <s v="US"/>
    <s v="USD"/>
    <d v="2015-01-21T06:00:00"/>
    <d v="2015-01-21T06:00:00"/>
    <n v="1421820000"/>
    <x v="2"/>
    <s v="Jan"/>
    <s v="2015"/>
    <d v="2015-01-25T06:00:00"/>
    <n v="1422165600"/>
    <m/>
    <d v="2015-01-25T06:00:00"/>
    <s v="Jan"/>
    <s v="Jan"/>
    <n v="4"/>
    <x v="3"/>
    <s v="2015"/>
    <b v="0"/>
    <b v="0"/>
    <s v="theater"/>
    <x v="3"/>
    <x v="3"/>
  </r>
  <r>
    <x v="883"/>
    <s v="Simmons-Villarreal"/>
    <s v="Customer-focused mobile Graphic Interface"/>
    <x v="74"/>
    <x v="853"/>
    <x v="1"/>
    <n v="2.3791176470588233"/>
    <n v="237.91176470588232"/>
    <n v="41.911917098445599"/>
    <n v="193"/>
    <s v="US"/>
    <s v="USD"/>
    <d v="2010-05-25T05:00:00"/>
    <d v="2010-05-25T05:00:00"/>
    <n v="1274763600"/>
    <x v="11"/>
    <s v="May"/>
    <s v="2010"/>
    <d v="2010-06-30T05:00:00"/>
    <n v="1277874000"/>
    <m/>
    <d v="2010-06-30T05:00:00"/>
    <s v="Jun"/>
    <s v="Jun"/>
    <n v="36"/>
    <x v="42"/>
    <s v="2010"/>
    <b v="0"/>
    <b v="0"/>
    <s v="film &amp; video"/>
    <x v="4"/>
    <x v="12"/>
  </r>
  <r>
    <x v="884"/>
    <s v="Strickland Group"/>
    <s v="Horizontal secondary interface"/>
    <x v="418"/>
    <x v="854"/>
    <x v="0"/>
    <n v="0.64036299765807958"/>
    <n v="64.036299765807954"/>
    <n v="57.992576882290564"/>
    <n v="1886"/>
    <s v="US"/>
    <s v="USD"/>
    <d v="2014-05-04T05:00:00"/>
    <d v="2014-05-04T05:00:00"/>
    <n v="1399179600"/>
    <x v="11"/>
    <s v="May"/>
    <s v="2014"/>
    <d v="2014-05-06T05:00:00"/>
    <n v="1399352400"/>
    <m/>
    <d v="2014-05-06T05:00:00"/>
    <s v="May"/>
    <s v="May"/>
    <n v="2"/>
    <x v="1"/>
    <s v="2014"/>
    <b v="0"/>
    <b v="1"/>
    <s v="theater"/>
    <x v="3"/>
    <x v="3"/>
  </r>
  <r>
    <x v="885"/>
    <s v="Lynch Ltd"/>
    <s v="Virtual analyzing collaboration"/>
    <x v="37"/>
    <x v="855"/>
    <x v="1"/>
    <n v="1.1827777777777777"/>
    <n v="118.27777777777777"/>
    <n v="40.942307692307693"/>
    <n v="52"/>
    <s v="US"/>
    <s v="USD"/>
    <d v="2010-06-06T05:00:00"/>
    <d v="2010-06-06T05:00:00"/>
    <n v="1275800400"/>
    <x v="5"/>
    <s v="Jun"/>
    <s v="2010"/>
    <d v="2010-07-14T05:00:00"/>
    <n v="1279083600"/>
    <m/>
    <d v="2010-07-14T05:00:00"/>
    <s v="Jul"/>
    <s v="Jul"/>
    <n v="38"/>
    <x v="77"/>
    <s v="2010"/>
    <b v="0"/>
    <b v="0"/>
    <s v="theater"/>
    <x v="3"/>
    <x v="3"/>
  </r>
  <r>
    <x v="886"/>
    <s v="Sanders LLC"/>
    <s v="Multi-tiered explicit focus group"/>
    <x v="419"/>
    <x v="856"/>
    <x v="0"/>
    <n v="0.84824037184594958"/>
    <n v="84.824037184594957"/>
    <n v="69.9972602739726"/>
    <n v="1825"/>
    <s v="US"/>
    <s v="USD"/>
    <d v="2010-08-26T05:00:00"/>
    <d v="2010-08-26T05:00:00"/>
    <n v="1282798800"/>
    <x v="1"/>
    <s v="Aug"/>
    <s v="2010"/>
    <d v="2010-09-13T05:00:00"/>
    <n v="1284354000"/>
    <m/>
    <d v="2010-09-13T05:00:00"/>
    <s v="Sep"/>
    <s v="Sep"/>
    <n v="18"/>
    <x v="51"/>
    <s v="2010"/>
    <b v="0"/>
    <b v="0"/>
    <s v="music"/>
    <x v="1"/>
    <x v="7"/>
  </r>
  <r>
    <x v="887"/>
    <s v="Cooper LLC"/>
    <s v="Multi-layered systematic knowledgebase"/>
    <x v="75"/>
    <x v="857"/>
    <x v="0"/>
    <n v="0.29346153846153844"/>
    <n v="29.346153846153843"/>
    <n v="73.838709677419359"/>
    <n v="31"/>
    <s v="US"/>
    <s v="USD"/>
    <d v="2015-07-17T05:00:00"/>
    <d v="2015-07-17T05:00:00"/>
    <n v="1437109200"/>
    <x v="8"/>
    <s v="Jul"/>
    <s v="2015"/>
    <d v="2015-09-02T05:00:00"/>
    <n v="1441170000"/>
    <m/>
    <d v="2015-09-02T05:00:00"/>
    <s v="Sep"/>
    <s v="Sep"/>
    <n v="47"/>
    <x v="41"/>
    <s v="2015"/>
    <b v="0"/>
    <b v="1"/>
    <s v="theater"/>
    <x v="3"/>
    <x v="3"/>
  </r>
  <r>
    <x v="888"/>
    <s v="Palmer Ltd"/>
    <s v="Reverse-engineered uniform knowledge user"/>
    <x v="306"/>
    <x v="858"/>
    <x v="1"/>
    <n v="2.0989655172413793"/>
    <n v="209.89655172413794"/>
    <n v="41.979310344827589"/>
    <n v="290"/>
    <s v="US"/>
    <s v="USD"/>
    <d v="2017-04-11T05:00:00"/>
    <d v="2017-04-11T05:00:00"/>
    <n v="1491886800"/>
    <x v="9"/>
    <s v="Apr"/>
    <s v="2017"/>
    <d v="2017-04-30T05:00:00"/>
    <n v="1493528400"/>
    <m/>
    <d v="2017-04-30T05:00:00"/>
    <s v="Apr"/>
    <s v="Apr"/>
    <n v="19"/>
    <x v="28"/>
    <s v="2017"/>
    <b v="0"/>
    <b v="0"/>
    <s v="theater"/>
    <x v="3"/>
    <x v="3"/>
  </r>
  <r>
    <x v="889"/>
    <s v="Santos Group"/>
    <s v="Secured dynamic capacity"/>
    <x v="36"/>
    <x v="859"/>
    <x v="1"/>
    <n v="1.697857142857143"/>
    <n v="169.78571428571431"/>
    <n v="77.93442622950819"/>
    <n v="122"/>
    <s v="US"/>
    <s v="USD"/>
    <d v="2014-03-12T05:00:00"/>
    <d v="2014-03-12T05:00:00"/>
    <n v="1394600400"/>
    <x v="6"/>
    <s v="Mar"/>
    <s v="2014"/>
    <d v="2014-03-19T05:00:00"/>
    <n v="1395205200"/>
    <m/>
    <d v="2014-03-19T05:00:00"/>
    <s v="Mar"/>
    <s v="Mar"/>
    <n v="7"/>
    <x v="37"/>
    <s v="2014"/>
    <b v="0"/>
    <b v="1"/>
    <s v="music"/>
    <x v="1"/>
    <x v="5"/>
  </r>
  <r>
    <x v="890"/>
    <s v="Christian, Kim and Jimenez"/>
    <s v="Devolved foreground throughput"/>
    <x v="420"/>
    <x v="860"/>
    <x v="1"/>
    <n v="1.1595907738095239"/>
    <n v="115.95907738095239"/>
    <n v="106.01972789115646"/>
    <n v="1470"/>
    <s v="US"/>
    <s v="USD"/>
    <d v="2019-06-24T05:00:00"/>
    <d v="2019-06-24T05:00:00"/>
    <n v="1561352400"/>
    <x v="5"/>
    <s v="Jun"/>
    <s v="2019"/>
    <d v="2019-06-25T05:00:00"/>
    <n v="1561438800"/>
    <m/>
    <d v="2019-06-25T05:00:00"/>
    <s v="Jun"/>
    <s v="Jun"/>
    <n v="1"/>
    <x v="5"/>
    <s v="2019"/>
    <b v="0"/>
    <b v="0"/>
    <s v="music"/>
    <x v="1"/>
    <x v="7"/>
  </r>
  <r>
    <x v="891"/>
    <s v="Williams, Price and Hurley"/>
    <s v="Synchronized demand-driven infrastructure"/>
    <x v="162"/>
    <x v="861"/>
    <x v="1"/>
    <n v="2.5859999999999999"/>
    <n v="258.59999999999997"/>
    <n v="47.018181818181816"/>
    <n v="165"/>
    <s v="CA"/>
    <s v="CAD"/>
    <d v="2011-12-03T06:00:00"/>
    <d v="2011-12-03T06:00:00"/>
    <n v="1322892000"/>
    <x v="7"/>
    <s v="Dec"/>
    <s v="2011"/>
    <d v="2012-01-16T06:00:00"/>
    <n v="1326693600"/>
    <m/>
    <d v="2012-01-16T06:00:00"/>
    <s v="Jan"/>
    <s v="Jan"/>
    <n v="44"/>
    <x v="71"/>
    <s v="2012"/>
    <b v="0"/>
    <b v="0"/>
    <s v="film &amp; video"/>
    <x v="4"/>
    <x v="4"/>
  </r>
  <r>
    <x v="892"/>
    <s v="Anderson, Parks and Estrada"/>
    <s v="Realigned discrete structure"/>
    <x v="46"/>
    <x v="862"/>
    <x v="1"/>
    <n v="2.3058333333333332"/>
    <n v="230.58333333333331"/>
    <n v="76.016483516483518"/>
    <n v="182"/>
    <s v="US"/>
    <s v="USD"/>
    <d v="2010-05-21T05:00:00"/>
    <d v="2010-05-21T05:00:00"/>
    <n v="1274418000"/>
    <x v="11"/>
    <s v="May"/>
    <s v="2010"/>
    <d v="2010-07-01T05:00:00"/>
    <n v="1277960400"/>
    <m/>
    <d v="2010-07-01T05:00:00"/>
    <s v="Jul"/>
    <s v="Jul"/>
    <n v="41"/>
    <x v="58"/>
    <s v="2010"/>
    <b v="0"/>
    <b v="0"/>
    <s v="publishing"/>
    <x v="5"/>
    <x v="18"/>
  </r>
  <r>
    <x v="893"/>
    <s v="Collins-Martinez"/>
    <s v="Progressive grid-enabled website"/>
    <x v="141"/>
    <x v="863"/>
    <x v="1"/>
    <n v="1.2821428571428573"/>
    <n v="128.21428571428572"/>
    <n v="54.120603015075375"/>
    <n v="199"/>
    <s v="IT"/>
    <s v="EUR"/>
    <d v="2015-06-15T05:00:00"/>
    <d v="2015-06-15T05:00:00"/>
    <n v="1434344400"/>
    <x v="5"/>
    <s v="Jun"/>
    <s v="2015"/>
    <d v="2015-06-19T05:00:00"/>
    <n v="1434690000"/>
    <m/>
    <d v="2015-06-19T05:00:00"/>
    <s v="Jun"/>
    <s v="Jun"/>
    <n v="4"/>
    <x v="3"/>
    <s v="2015"/>
    <b v="0"/>
    <b v="1"/>
    <s v="film &amp; video"/>
    <x v="4"/>
    <x v="4"/>
  </r>
  <r>
    <x v="894"/>
    <s v="Barrett Inc"/>
    <s v="Organic cohesive neural-net"/>
    <x v="12"/>
    <x v="9"/>
    <x v="1"/>
    <n v="1.8870588235294117"/>
    <n v="188.70588235294116"/>
    <n v="57.285714285714285"/>
    <n v="56"/>
    <s v="GB"/>
    <s v="GBP"/>
    <d v="2013-07-11T05:00:00"/>
    <d v="2013-07-11T05:00:00"/>
    <n v="1373518800"/>
    <x v="8"/>
    <s v="Jul"/>
    <s v="2013"/>
    <d v="2013-08-10T05:00:00"/>
    <n v="1376110800"/>
    <m/>
    <d v="2013-08-10T05:00:00"/>
    <s v="Aug"/>
    <s v="Aug"/>
    <n v="30"/>
    <x v="33"/>
    <s v="2013"/>
    <b v="0"/>
    <b v="1"/>
    <s v="film &amp; video"/>
    <x v="4"/>
    <x v="19"/>
  </r>
  <r>
    <x v="895"/>
    <s v="Adams-Rollins"/>
    <s v="Integrated demand-driven info-mediaries"/>
    <x v="421"/>
    <x v="611"/>
    <x v="0"/>
    <n v="6.9511889862327911E-2"/>
    <n v="6.9511889862327907"/>
    <n v="103.81308411214954"/>
    <n v="107"/>
    <s v="US"/>
    <s v="USD"/>
    <d v="2018-02-03T06:00:00"/>
    <d v="2018-02-03T06:00:00"/>
    <n v="1517637600"/>
    <x v="10"/>
    <s v="Feb"/>
    <s v="2018"/>
    <d v="2018-02-12T06:00:00"/>
    <n v="1518415200"/>
    <m/>
    <d v="2018-02-12T06:00:00"/>
    <s v="Feb"/>
    <s v="Feb"/>
    <n v="9"/>
    <x v="30"/>
    <s v="2018"/>
    <b v="0"/>
    <b v="0"/>
    <s v="theater"/>
    <x v="3"/>
    <x v="3"/>
  </r>
  <r>
    <x v="896"/>
    <s v="Wright-Bryant"/>
    <s v="Reverse-engineered client-server extranet"/>
    <x v="174"/>
    <x v="864"/>
    <x v="1"/>
    <n v="7.7443434343434348"/>
    <n v="774.43434343434342"/>
    <n v="105.02602739726028"/>
    <n v="1460"/>
    <s v="AU"/>
    <s v="AUD"/>
    <d v="2011-07-14T05:00:00"/>
    <d v="2011-07-14T05:00:00"/>
    <n v="1310619600"/>
    <x v="8"/>
    <s v="Jul"/>
    <s v="2011"/>
    <d v="2011-07-17T05:00:00"/>
    <n v="1310878800"/>
    <m/>
    <d v="2011-07-17T05:00:00"/>
    <s v="Jul"/>
    <s v="Jul"/>
    <n v="3"/>
    <x v="39"/>
    <s v="2011"/>
    <b v="0"/>
    <b v="1"/>
    <s v="food"/>
    <x v="0"/>
    <x v="0"/>
  </r>
  <r>
    <x v="897"/>
    <s v="Berry-Cannon"/>
    <s v="Organized discrete encoding"/>
    <x v="35"/>
    <x v="865"/>
    <x v="0"/>
    <n v="0.27693181818181817"/>
    <n v="27.693181818181817"/>
    <n v="90.259259259259252"/>
    <n v="27"/>
    <s v="US"/>
    <s v="USD"/>
    <d v="2019-04-28T05:00:00"/>
    <d v="2019-04-28T05:00:00"/>
    <n v="1556427600"/>
    <x v="9"/>
    <s v="Apr"/>
    <s v="2019"/>
    <d v="2019-04-30T05:00:00"/>
    <n v="1556600400"/>
    <m/>
    <d v="2019-04-30T05:00:00"/>
    <s v="Apr"/>
    <s v="Apr"/>
    <n v="2"/>
    <x v="1"/>
    <s v="2019"/>
    <b v="0"/>
    <b v="0"/>
    <s v="theater"/>
    <x v="3"/>
    <x v="3"/>
  </r>
  <r>
    <x v="898"/>
    <s v="Davis-Gonzalez"/>
    <s v="Balanced regional flexibility"/>
    <x v="422"/>
    <x v="866"/>
    <x v="0"/>
    <n v="0.52479620323841425"/>
    <n v="52.479620323841424"/>
    <n v="76.978705978705975"/>
    <n v="1221"/>
    <s v="US"/>
    <s v="USD"/>
    <d v="2019-12-16T06:00:00"/>
    <d v="2019-12-16T06:00:00"/>
    <n v="1576476000"/>
    <x v="7"/>
    <s v="Dec"/>
    <s v="2019"/>
    <d v="2019-12-22T06:00:00"/>
    <n v="1576994400"/>
    <m/>
    <d v="2019-12-22T06:00:00"/>
    <s v="Dec"/>
    <s v="Dec"/>
    <n v="6"/>
    <x v="8"/>
    <s v="2019"/>
    <b v="0"/>
    <b v="0"/>
    <s v="film &amp; video"/>
    <x v="4"/>
    <x v="4"/>
  </r>
  <r>
    <x v="899"/>
    <s v="Best-Young"/>
    <s v="Implemented multimedia time-frame"/>
    <x v="33"/>
    <x v="867"/>
    <x v="1"/>
    <n v="4.0709677419354842"/>
    <n v="407.09677419354841"/>
    <n v="102.60162601626017"/>
    <n v="123"/>
    <s v="CH"/>
    <s v="CHF"/>
    <d v="2013-10-07T05:00:00"/>
    <d v="2013-10-07T05:00:00"/>
    <n v="1381122000"/>
    <x v="4"/>
    <s v="Oct"/>
    <s v="2013"/>
    <d v="2013-10-25T05:00:00"/>
    <n v="1382677200"/>
    <m/>
    <d v="2013-10-25T05:00:00"/>
    <s v="Oct"/>
    <s v="Oct"/>
    <n v="18"/>
    <x v="51"/>
    <s v="2013"/>
    <b v="0"/>
    <b v="0"/>
    <s v="music"/>
    <x v="1"/>
    <x v="17"/>
  </r>
  <r>
    <x v="900"/>
    <s v="Powers, Smith and Deleon"/>
    <s v="Enhanced uniform service-desk"/>
    <x v="0"/>
    <x v="50"/>
    <x v="0"/>
    <n v="0.02"/>
    <n v="2"/>
    <n v="2"/>
    <n v="1"/>
    <s v="US"/>
    <s v="USD"/>
    <d v="2014-09-19T05:00:00"/>
    <d v="2014-09-19T05:00:00"/>
    <n v="1411102800"/>
    <x v="3"/>
    <s v="Sep"/>
    <s v="2014"/>
    <d v="2014-09-20T05:00:00"/>
    <n v="1411189200"/>
    <m/>
    <d v="2014-09-20T05:00:00"/>
    <s v="Sep"/>
    <s v="Sep"/>
    <n v="1"/>
    <x v="5"/>
    <s v="2014"/>
    <b v="0"/>
    <b v="1"/>
    <s v="technology"/>
    <x v="2"/>
    <x v="2"/>
  </r>
  <r>
    <x v="901"/>
    <s v="Hogan Group"/>
    <s v="Versatile bottom-line definition"/>
    <x v="36"/>
    <x v="868"/>
    <x v="1"/>
    <n v="1.5617857142857143"/>
    <n v="156.17857142857144"/>
    <n v="55.0062893081761"/>
    <n v="159"/>
    <s v="US"/>
    <s v="USD"/>
    <d v="2018-07-17T05:00:00"/>
    <d v="2018-07-17T05:00:00"/>
    <n v="1531803600"/>
    <x v="8"/>
    <s v="Jul"/>
    <s v="2018"/>
    <d v="2018-08-19T05:00:00"/>
    <n v="1534654800"/>
    <m/>
    <d v="2018-08-19T05:00:00"/>
    <s v="Aug"/>
    <s v="Aug"/>
    <n v="33"/>
    <x v="72"/>
    <s v="2018"/>
    <b v="0"/>
    <b v="1"/>
    <s v="music"/>
    <x v="1"/>
    <x v="1"/>
  </r>
  <r>
    <x v="902"/>
    <s v="Wang, Silva and Byrd"/>
    <s v="Integrated bifurcated software"/>
    <x v="1"/>
    <x v="869"/>
    <x v="1"/>
    <n v="2.5242857142857145"/>
    <n v="252.42857142857144"/>
    <n v="32.127272727272725"/>
    <n v="110"/>
    <s v="US"/>
    <s v="USD"/>
    <d v="2016-01-30T06:00:00"/>
    <d v="2016-01-30T06:00:00"/>
    <n v="1454133600"/>
    <x v="2"/>
    <s v="Jan"/>
    <s v="2016"/>
    <d v="2016-03-12T06:00:00"/>
    <n v="1457762400"/>
    <m/>
    <d v="2016-03-12T06:00:00"/>
    <s v="Mar"/>
    <s v="Mar"/>
    <n v="42"/>
    <x v="24"/>
    <s v="2016"/>
    <b v="0"/>
    <b v="0"/>
    <s v="technology"/>
    <x v="2"/>
    <x v="2"/>
  </r>
  <r>
    <x v="903"/>
    <s v="Parker-Morris"/>
    <s v="Assimilated next generation instruction set"/>
    <x v="423"/>
    <x v="870"/>
    <x v="2"/>
    <n v="1.729268292682927E-2"/>
    <n v="1.729268292682927"/>
    <n v="50.642857142857146"/>
    <n v="14"/>
    <s v="US"/>
    <s v="USD"/>
    <d v="2012-05-05T05:00:00"/>
    <d v="2012-05-05T05:00:00"/>
    <n v="1336194000"/>
    <x v="11"/>
    <s v="May"/>
    <s v="2012"/>
    <d v="2012-05-20T05:00:00"/>
    <n v="1337490000"/>
    <m/>
    <d v="2012-05-20T05:00:00"/>
    <s v="May"/>
    <s v="May"/>
    <n v="15"/>
    <x v="16"/>
    <s v="2012"/>
    <b v="0"/>
    <b v="1"/>
    <s v="publishing"/>
    <x v="5"/>
    <x v="9"/>
  </r>
  <r>
    <x v="904"/>
    <s v="Rodriguez, Johnson and Jackson"/>
    <s v="Digitized foreground array"/>
    <x v="191"/>
    <x v="871"/>
    <x v="0"/>
    <n v="0.12230769230769231"/>
    <n v="12.230769230769232"/>
    <n v="49.6875"/>
    <n v="16"/>
    <s v="US"/>
    <s v="USD"/>
    <d v="2012-10-04T05:00:00"/>
    <d v="2012-10-04T05:00:00"/>
    <n v="1349326800"/>
    <x v="4"/>
    <s v="Oct"/>
    <s v="2012"/>
    <d v="2012-10-08T05:00:00"/>
    <n v="1349672400"/>
    <m/>
    <d v="2012-10-08T05:00:00"/>
    <s v="Oct"/>
    <s v="Oct"/>
    <n v="4"/>
    <x v="3"/>
    <s v="2012"/>
    <b v="0"/>
    <b v="0"/>
    <s v="publishing"/>
    <x v="5"/>
    <x v="15"/>
  </r>
  <r>
    <x v="905"/>
    <s v="Haynes PLC"/>
    <s v="Re-engineered clear-thinking project"/>
    <x v="58"/>
    <x v="872"/>
    <x v="1"/>
    <n v="1.6398734177215191"/>
    <n v="163.98734177215189"/>
    <n v="54.894067796610166"/>
    <n v="236"/>
    <s v="US"/>
    <s v="USD"/>
    <d v="2013-09-19T05:00:00"/>
    <d v="2013-09-19T05:00:00"/>
    <n v="1379566800"/>
    <x v="3"/>
    <s v="Sep"/>
    <s v="2013"/>
    <d v="2013-09-22T05:00:00"/>
    <n v="1379826000"/>
    <m/>
    <d v="2013-09-22T05:00:00"/>
    <s v="Sep"/>
    <s v="Sep"/>
    <n v="3"/>
    <x v="39"/>
    <s v="2013"/>
    <b v="0"/>
    <b v="0"/>
    <s v="theater"/>
    <x v="3"/>
    <x v="3"/>
  </r>
  <r>
    <x v="906"/>
    <s v="Hayes Group"/>
    <s v="Implemented even-keeled standardization"/>
    <x v="20"/>
    <x v="873"/>
    <x v="1"/>
    <n v="1.6298181818181818"/>
    <n v="162.98181818181817"/>
    <n v="46.931937172774866"/>
    <n v="191"/>
    <s v="US"/>
    <s v="USD"/>
    <d v="2017-05-13T05:00:00"/>
    <d v="2017-05-13T05:00:00"/>
    <n v="1494651600"/>
    <x v="11"/>
    <s v="May"/>
    <s v="2017"/>
    <d v="2017-06-18T05:00:00"/>
    <n v="1497762000"/>
    <m/>
    <d v="2017-06-18T05:00:00"/>
    <s v="Jun"/>
    <s v="Jun"/>
    <n v="36"/>
    <x v="42"/>
    <s v="2017"/>
    <b v="1"/>
    <b v="1"/>
    <s v="film &amp; video"/>
    <x v="4"/>
    <x v="4"/>
  </r>
  <r>
    <x v="907"/>
    <s v="White, Pena and Calhoun"/>
    <s v="Quality-focused asymmetric adapter"/>
    <x v="14"/>
    <x v="874"/>
    <x v="0"/>
    <n v="0.20252747252747252"/>
    <n v="20.252747252747252"/>
    <n v="44.951219512195124"/>
    <n v="41"/>
    <s v="US"/>
    <s v="USD"/>
    <d v="2011-04-27T05:00:00"/>
    <d v="2011-04-27T05:00:00"/>
    <n v="1303880400"/>
    <x v="9"/>
    <s v="Apr"/>
    <s v="2011"/>
    <d v="2011-05-04T05:00:00"/>
    <n v="1304485200"/>
    <m/>
    <d v="2011-05-04T05:00:00"/>
    <s v="May"/>
    <s v="May"/>
    <n v="7"/>
    <x v="37"/>
    <s v="2011"/>
    <b v="0"/>
    <b v="0"/>
    <s v="theater"/>
    <x v="3"/>
    <x v="3"/>
  </r>
  <r>
    <x v="908"/>
    <s v="Bryant-Pope"/>
    <s v="Networked intangible help-desk"/>
    <x v="424"/>
    <x v="875"/>
    <x v="1"/>
    <n v="3.1924083769633507"/>
    <n v="319.24083769633506"/>
    <n v="30.99898322318251"/>
    <n v="3934"/>
    <s v="US"/>
    <s v="USD"/>
    <d v="2012-05-02T05:00:00"/>
    <d v="2012-05-02T05:00:00"/>
    <n v="1335934800"/>
    <x v="11"/>
    <s v="May"/>
    <s v="2012"/>
    <d v="2012-05-13T05:00:00"/>
    <n v="1336885200"/>
    <m/>
    <d v="2012-05-13T05:00:00"/>
    <s v="May"/>
    <s v="May"/>
    <n v="11"/>
    <x v="4"/>
    <s v="2012"/>
    <b v="0"/>
    <b v="0"/>
    <s v="games"/>
    <x v="6"/>
    <x v="11"/>
  </r>
  <r>
    <x v="909"/>
    <s v="Gates, Li and Thompson"/>
    <s v="Synchronized attitude-oriented frame"/>
    <x v="37"/>
    <x v="876"/>
    <x v="1"/>
    <n v="4.7894444444444444"/>
    <n v="478.94444444444446"/>
    <n v="107.7625"/>
    <n v="80"/>
    <s v="CA"/>
    <s v="CAD"/>
    <d v="2018-06-04T05:00:00"/>
    <d v="2018-06-04T05:00:00"/>
    <n v="1528088400"/>
    <x v="5"/>
    <s v="Jun"/>
    <s v="2018"/>
    <d v="2018-07-01T05:00:00"/>
    <n v="1530421200"/>
    <m/>
    <d v="2018-07-01T05:00:00"/>
    <s v="Jul"/>
    <s v="Jul"/>
    <n v="27"/>
    <x v="19"/>
    <s v="2018"/>
    <b v="0"/>
    <b v="1"/>
    <s v="theater"/>
    <x v="3"/>
    <x v="3"/>
  </r>
  <r>
    <x v="910"/>
    <s v="King-Morris"/>
    <s v="Proactive incremental architecture"/>
    <x v="425"/>
    <x v="877"/>
    <x v="3"/>
    <n v="0.19556634304207121"/>
    <n v="19.556634304207122"/>
    <n v="102.07770270270271"/>
    <n v="296"/>
    <s v="US"/>
    <s v="USD"/>
    <d v="2015-01-22T06:00:00"/>
    <d v="2015-01-22T06:00:00"/>
    <n v="1421906400"/>
    <x v="2"/>
    <s v="Jan"/>
    <s v="2015"/>
    <d v="2015-01-23T06:00:00"/>
    <n v="1421992800"/>
    <m/>
    <d v="2015-01-23T06:00:00"/>
    <s v="Jan"/>
    <s v="Jan"/>
    <n v="1"/>
    <x v="5"/>
    <s v="2015"/>
    <b v="0"/>
    <b v="0"/>
    <s v="theater"/>
    <x v="3"/>
    <x v="3"/>
  </r>
  <r>
    <x v="911"/>
    <s v="Carter, Cole and Curtis"/>
    <s v="Cloned responsive standardization"/>
    <x v="306"/>
    <x v="878"/>
    <x v="1"/>
    <n v="1.9894827586206896"/>
    <n v="198.94827586206895"/>
    <n v="24.976190476190474"/>
    <n v="462"/>
    <s v="US"/>
    <s v="USD"/>
    <d v="2019-09-09T05:00:00"/>
    <d v="2019-09-09T05:00:00"/>
    <n v="1568005200"/>
    <x v="3"/>
    <s v="Sep"/>
    <s v="2019"/>
    <d v="2019-09-11T05:00:00"/>
    <n v="1568178000"/>
    <m/>
    <d v="2019-09-11T05:00:00"/>
    <s v="Sep"/>
    <s v="Sep"/>
    <n v="2"/>
    <x v="1"/>
    <s v="2019"/>
    <b v="1"/>
    <b v="0"/>
    <s v="technology"/>
    <x v="2"/>
    <x v="2"/>
  </r>
  <r>
    <x v="912"/>
    <s v="Sanchez-Parsons"/>
    <s v="Reduced bifurcated pricing structure"/>
    <x v="37"/>
    <x v="879"/>
    <x v="1"/>
    <n v="7.95"/>
    <n v="795"/>
    <n v="79.944134078212286"/>
    <n v="179"/>
    <s v="US"/>
    <s v="USD"/>
    <d v="2012-09-05T05:00:00"/>
    <d v="2012-09-05T05:00:00"/>
    <n v="1346821200"/>
    <x v="3"/>
    <s v="Sep"/>
    <s v="2012"/>
    <d v="2012-09-18T05:00:00"/>
    <n v="1347944400"/>
    <m/>
    <d v="2012-09-18T05:00:00"/>
    <s v="Sep"/>
    <s v="Sep"/>
    <n v="13"/>
    <x v="38"/>
    <s v="2012"/>
    <b v="1"/>
    <b v="0"/>
    <s v="film &amp; video"/>
    <x v="4"/>
    <x v="6"/>
  </r>
  <r>
    <x v="913"/>
    <s v="Rivera-Pearson"/>
    <s v="Re-engineered asymmetric challenge"/>
    <x v="426"/>
    <x v="880"/>
    <x v="0"/>
    <n v="0.50621082621082625"/>
    <n v="50.621082621082621"/>
    <n v="67.946462715105156"/>
    <n v="523"/>
    <s v="AU"/>
    <s v="AUD"/>
    <d v="2019-05-12T05:00:00"/>
    <d v="2019-05-12T05:00:00"/>
    <n v="1557637200"/>
    <x v="11"/>
    <s v="May"/>
    <s v="2019"/>
    <d v="2019-05-25T05:00:00"/>
    <n v="1558760400"/>
    <m/>
    <d v="2019-05-25T05:00:00"/>
    <s v="May"/>
    <s v="May"/>
    <n v="13"/>
    <x v="38"/>
    <s v="2019"/>
    <b v="0"/>
    <b v="0"/>
    <s v="film &amp; video"/>
    <x v="4"/>
    <x v="6"/>
  </r>
  <r>
    <x v="914"/>
    <s v="Ramirez, Padilla and Barrera"/>
    <s v="Diverse client-driven conglomeration"/>
    <x v="330"/>
    <x v="881"/>
    <x v="0"/>
    <n v="0.57437499999999997"/>
    <n v="57.4375"/>
    <n v="26.070921985815602"/>
    <n v="141"/>
    <s v="GB"/>
    <s v="GBP"/>
    <d v="2013-08-04T05:00:00"/>
    <d v="2013-08-04T05:00:00"/>
    <n v="1375592400"/>
    <x v="1"/>
    <s v="Aug"/>
    <s v="2013"/>
    <d v="2013-08-16T05:00:00"/>
    <n v="1376629200"/>
    <m/>
    <d v="2013-08-16T05:00:00"/>
    <s v="Aug"/>
    <s v="Aug"/>
    <n v="12"/>
    <x v="10"/>
    <s v="2013"/>
    <b v="0"/>
    <b v="0"/>
    <s v="theater"/>
    <x v="3"/>
    <x v="3"/>
  </r>
  <r>
    <x v="915"/>
    <s v="Riggs Group"/>
    <s v="Configurable upward-trending solution"/>
    <x v="427"/>
    <x v="882"/>
    <x v="1"/>
    <n v="1.5562827640984909"/>
    <n v="155.62827640984909"/>
    <n v="105.0032154340836"/>
    <n v="1866"/>
    <s v="GB"/>
    <s v="GBP"/>
    <d v="2017-08-29T05:00:00"/>
    <d v="2017-08-29T05:00:00"/>
    <n v="1503982800"/>
    <x v="1"/>
    <s v="Aug"/>
    <s v="2017"/>
    <d v="2017-09-07T05:00:00"/>
    <n v="1504760400"/>
    <m/>
    <d v="2017-09-07T05:00:00"/>
    <s v="Sep"/>
    <s v="Sep"/>
    <n v="9"/>
    <x v="30"/>
    <s v="2017"/>
    <b v="0"/>
    <b v="0"/>
    <s v="film &amp; video"/>
    <x v="4"/>
    <x v="19"/>
  </r>
  <r>
    <x v="916"/>
    <s v="Clements Ltd"/>
    <s v="Persistent bandwidth-monitored framework"/>
    <x v="41"/>
    <x v="883"/>
    <x v="0"/>
    <n v="0.36297297297297298"/>
    <n v="36.297297297297298"/>
    <n v="25.826923076923077"/>
    <n v="52"/>
    <s v="US"/>
    <s v="USD"/>
    <d v="2014-12-18T06:00:00"/>
    <d v="2014-12-18T06:00:00"/>
    <n v="1418882400"/>
    <x v="7"/>
    <s v="Dec"/>
    <s v="2014"/>
    <d v="2014-12-27T06:00:00"/>
    <n v="1419660000"/>
    <m/>
    <d v="2014-12-27T06:00:00"/>
    <s v="Dec"/>
    <s v="Dec"/>
    <n v="9"/>
    <x v="30"/>
    <s v="2014"/>
    <b v="0"/>
    <b v="0"/>
    <s v="photography"/>
    <x v="7"/>
    <x v="14"/>
  </r>
  <r>
    <x v="917"/>
    <s v="Cooper Inc"/>
    <s v="Polarized discrete product"/>
    <x v="136"/>
    <x v="884"/>
    <x v="2"/>
    <n v="0.58250000000000002"/>
    <n v="58.25"/>
    <n v="77.666666666666671"/>
    <n v="27"/>
    <s v="GB"/>
    <s v="GBP"/>
    <d v="2011-06-28T05:00:00"/>
    <d v="2011-06-28T05:00:00"/>
    <n v="1309237200"/>
    <x v="5"/>
    <s v="Jun"/>
    <s v="2011"/>
    <d v="2011-07-22T05:00:00"/>
    <n v="1311310800"/>
    <m/>
    <d v="2011-07-22T05:00:00"/>
    <s v="Jul"/>
    <s v="Jul"/>
    <n v="24"/>
    <x v="61"/>
    <s v="2011"/>
    <b v="0"/>
    <b v="1"/>
    <s v="film &amp; video"/>
    <x v="4"/>
    <x v="12"/>
  </r>
  <r>
    <x v="918"/>
    <s v="Jones-Gonzalez"/>
    <s v="Seamless dynamic website"/>
    <x v="167"/>
    <x v="885"/>
    <x v="1"/>
    <n v="2.3739473684210526"/>
    <n v="237.39473684210526"/>
    <n v="57.82692307692308"/>
    <n v="156"/>
    <s v="CH"/>
    <s v="CHF"/>
    <d v="2012-07-27T05:00:00"/>
    <d v="2012-07-27T05:00:00"/>
    <n v="1343365200"/>
    <x v="8"/>
    <s v="Jul"/>
    <s v="2012"/>
    <d v="2012-08-07T05:00:00"/>
    <n v="1344315600"/>
    <m/>
    <d v="2012-08-07T05:00:00"/>
    <s v="Aug"/>
    <s v="Aug"/>
    <n v="11"/>
    <x v="4"/>
    <s v="2012"/>
    <b v="0"/>
    <b v="0"/>
    <s v="publishing"/>
    <x v="5"/>
    <x v="15"/>
  </r>
  <r>
    <x v="919"/>
    <s v="Fox Ltd"/>
    <s v="Extended multimedia firmware"/>
    <x v="428"/>
    <x v="886"/>
    <x v="0"/>
    <n v="0.58750000000000002"/>
    <n v="58.75"/>
    <n v="92.955555555555549"/>
    <n v="225"/>
    <s v="AU"/>
    <s v="AUD"/>
    <d v="2017-10-14T05:00:00"/>
    <d v="2017-10-14T05:00:00"/>
    <n v="1507957200"/>
    <x v="4"/>
    <s v="Oct"/>
    <s v="2017"/>
    <d v="2017-11-15T06:00:00"/>
    <n v="1510725600"/>
    <m/>
    <d v="2017-11-15T06:00:00"/>
    <s v="Nov"/>
    <s v="Nov"/>
    <n v="32.041666666671517"/>
    <x v="129"/>
    <s v="2017"/>
    <b v="0"/>
    <b v="1"/>
    <s v="theater"/>
    <x v="3"/>
    <x v="3"/>
  </r>
  <r>
    <x v="920"/>
    <s v="Green, Murphy and Webb"/>
    <s v="Versatile directional project"/>
    <x v="98"/>
    <x v="887"/>
    <x v="1"/>
    <n v="1.8256603773584905"/>
    <n v="182.56603773584905"/>
    <n v="37.945098039215686"/>
    <n v="255"/>
    <s v="US"/>
    <s v="USD"/>
    <d v="2019-02-07T06:00:00"/>
    <d v="2019-02-07T06:00:00"/>
    <n v="1549519200"/>
    <x v="10"/>
    <s v="Feb"/>
    <s v="2019"/>
    <d v="2019-02-27T06:00:00"/>
    <n v="1551247200"/>
    <m/>
    <d v="2019-02-27T06:00:00"/>
    <s v="Feb"/>
    <s v="Feb"/>
    <n v="20"/>
    <x v="18"/>
    <s v="2019"/>
    <b v="1"/>
    <b v="0"/>
    <s v="film &amp; video"/>
    <x v="4"/>
    <x v="10"/>
  </r>
  <r>
    <x v="921"/>
    <s v="Stevenson PLC"/>
    <s v="Profound directional knowledge user"/>
    <x v="429"/>
    <x v="888"/>
    <x v="0"/>
    <n v="7.5436408977556111E-3"/>
    <n v="0.75436408977556113"/>
    <n v="31.842105263157894"/>
    <n v="38"/>
    <s v="US"/>
    <s v="USD"/>
    <d v="2012-02-12T06:00:00"/>
    <d v="2012-02-12T06:00:00"/>
    <n v="1329026400"/>
    <x v="10"/>
    <s v="Feb"/>
    <s v="2012"/>
    <d v="2012-02-26T06:00:00"/>
    <n v="1330236000"/>
    <m/>
    <d v="2012-02-26T06:00:00"/>
    <s v="Feb"/>
    <s v="Feb"/>
    <n v="14"/>
    <x v="44"/>
    <s v="2012"/>
    <b v="0"/>
    <b v="0"/>
    <s v="technology"/>
    <x v="2"/>
    <x v="2"/>
  </r>
  <r>
    <x v="922"/>
    <s v="Soto-Anthony"/>
    <s v="Ameliorated logistical capability"/>
    <x v="430"/>
    <x v="889"/>
    <x v="1"/>
    <n v="1.7595330739299611"/>
    <n v="175.95330739299609"/>
    <n v="40"/>
    <n v="2261"/>
    <s v="US"/>
    <s v="USD"/>
    <d v="2018-12-09T06:00:00"/>
    <d v="2018-12-09T06:00:00"/>
    <n v="1544335200"/>
    <x v="7"/>
    <s v="Dec"/>
    <s v="2018"/>
    <d v="2018-12-18T06:00:00"/>
    <n v="1545112800"/>
    <m/>
    <d v="2018-12-18T06:00:00"/>
    <s v="Dec"/>
    <s v="Dec"/>
    <n v="9"/>
    <x v="30"/>
    <s v="2018"/>
    <b v="0"/>
    <b v="1"/>
    <s v="music"/>
    <x v="1"/>
    <x v="21"/>
  </r>
  <r>
    <x v="923"/>
    <s v="Wise and Sons"/>
    <s v="Sharable discrete definition"/>
    <x v="12"/>
    <x v="890"/>
    <x v="1"/>
    <n v="2.3788235294117648"/>
    <n v="237.88235294117646"/>
    <n v="101.1"/>
    <n v="40"/>
    <s v="US"/>
    <s v="USD"/>
    <d v="2010-07-14T05:00:00"/>
    <d v="2010-07-14T05:00:00"/>
    <n v="1279083600"/>
    <x v="8"/>
    <s v="Jul"/>
    <s v="2010"/>
    <d v="2010-07-15T05:00:00"/>
    <n v="1279170000"/>
    <m/>
    <d v="2010-07-15T05:00:00"/>
    <s v="Jul"/>
    <s v="Jul"/>
    <n v="1"/>
    <x v="5"/>
    <s v="2010"/>
    <b v="0"/>
    <b v="0"/>
    <s v="theater"/>
    <x v="3"/>
    <x v="3"/>
  </r>
  <r>
    <x v="924"/>
    <s v="Butler-Barr"/>
    <s v="User-friendly next generation core"/>
    <x v="431"/>
    <x v="891"/>
    <x v="1"/>
    <n v="4.8805076142131982"/>
    <n v="488.05076142131981"/>
    <n v="84.006989951944078"/>
    <n v="2289"/>
    <s v="IT"/>
    <s v="EUR"/>
    <d v="2019-10-31T05:00:00"/>
    <d v="2019-10-31T05:00:00"/>
    <n v="1572498000"/>
    <x v="4"/>
    <s v="Oct"/>
    <s v="2019"/>
    <d v="2019-11-11T06:00:00"/>
    <n v="1573452000"/>
    <m/>
    <d v="2019-11-11T06:00:00"/>
    <s v="Nov"/>
    <s v="Nov"/>
    <n v="11.041666666671517"/>
    <x v="130"/>
    <s v="2019"/>
    <b v="0"/>
    <b v="0"/>
    <s v="theater"/>
    <x v="3"/>
    <x v="3"/>
  </r>
  <r>
    <x v="925"/>
    <s v="Wilson, Jefferson and Anderson"/>
    <s v="Profit-focused empowering system engine"/>
    <x v="162"/>
    <x v="892"/>
    <x v="1"/>
    <n v="2.2406666666666668"/>
    <n v="224.06666666666669"/>
    <n v="103.41538461538461"/>
    <n v="65"/>
    <s v="US"/>
    <s v="USD"/>
    <d v="2017-09-22T05:00:00"/>
    <d v="2017-09-22T05:00:00"/>
    <n v="1506056400"/>
    <x v="3"/>
    <s v="Sep"/>
    <s v="2017"/>
    <d v="2017-10-04T05:00:00"/>
    <n v="1507093200"/>
    <m/>
    <d v="2017-10-04T05:00:00"/>
    <s v="Oct"/>
    <s v="Oct"/>
    <n v="12"/>
    <x v="10"/>
    <s v="2017"/>
    <b v="0"/>
    <b v="0"/>
    <s v="theater"/>
    <x v="3"/>
    <x v="3"/>
  </r>
  <r>
    <x v="926"/>
    <s v="Brown-Oliver"/>
    <s v="Synchronized cohesive encoding"/>
    <x v="251"/>
    <x v="893"/>
    <x v="0"/>
    <n v="0.18126436781609195"/>
    <n v="18.126436781609197"/>
    <n v="105.13333333333334"/>
    <n v="15"/>
    <s v="US"/>
    <s v="USD"/>
    <d v="2016-05-12T05:00:00"/>
    <d v="2016-05-12T05:00:00"/>
    <n v="1463029200"/>
    <x v="11"/>
    <s v="May"/>
    <s v="2016"/>
    <d v="2016-05-16T05:00:00"/>
    <n v="1463374800"/>
    <m/>
    <d v="2016-05-16T05:00:00"/>
    <s v="May"/>
    <s v="May"/>
    <n v="4"/>
    <x v="3"/>
    <s v="2016"/>
    <b v="0"/>
    <b v="0"/>
    <s v="food"/>
    <x v="0"/>
    <x v="0"/>
  </r>
  <r>
    <x v="927"/>
    <s v="Davis-Gardner"/>
    <s v="Synergistic dynamic utilization"/>
    <x v="44"/>
    <x v="894"/>
    <x v="0"/>
    <n v="0.45847222222222223"/>
    <n v="45.847222222222221"/>
    <n v="89.21621621621621"/>
    <n v="37"/>
    <s v="US"/>
    <s v="USD"/>
    <d v="2012-07-12T05:00:00"/>
    <d v="2012-07-12T05:00:00"/>
    <n v="1342069200"/>
    <x v="8"/>
    <s v="Jul"/>
    <s v="2012"/>
    <d v="2012-08-10T05:00:00"/>
    <n v="1344574800"/>
    <m/>
    <d v="2012-08-10T05:00:00"/>
    <s v="Aug"/>
    <s v="Aug"/>
    <n v="29"/>
    <x v="50"/>
    <s v="2012"/>
    <b v="0"/>
    <b v="0"/>
    <s v="theater"/>
    <x v="3"/>
    <x v="3"/>
  </r>
  <r>
    <x v="928"/>
    <s v="Dawson Group"/>
    <s v="Triple-buffered bi-directional model"/>
    <x v="225"/>
    <x v="895"/>
    <x v="1"/>
    <n v="1.1731541218637993"/>
    <n v="117.31541218637993"/>
    <n v="51.995234312946785"/>
    <n v="3777"/>
    <s v="IT"/>
    <s v="EUR"/>
    <d v="2013-12-29T06:00:00"/>
    <d v="2013-12-29T06:00:00"/>
    <n v="1388296800"/>
    <x v="7"/>
    <s v="Dec"/>
    <s v="2013"/>
    <d v="2014-01-07T06:00:00"/>
    <n v="1389074400"/>
    <m/>
    <d v="2014-01-07T06:00:00"/>
    <s v="Jan"/>
    <s v="Jan"/>
    <n v="9"/>
    <x v="30"/>
    <s v="2014"/>
    <b v="0"/>
    <b v="0"/>
    <s v="technology"/>
    <x v="2"/>
    <x v="2"/>
  </r>
  <r>
    <x v="929"/>
    <s v="Turner-Terrell"/>
    <s v="Polarized tertiary function"/>
    <x v="20"/>
    <x v="896"/>
    <x v="1"/>
    <n v="2.173090909090909"/>
    <n v="217.30909090909088"/>
    <n v="64.956521739130437"/>
    <n v="184"/>
    <s v="GB"/>
    <s v="GBP"/>
    <d v="2017-05-03T05:00:00"/>
    <d v="2017-05-03T05:00:00"/>
    <n v="1493787600"/>
    <x v="11"/>
    <s v="May"/>
    <s v="2017"/>
    <d v="2017-05-17T05:00:00"/>
    <n v="1494997200"/>
    <m/>
    <d v="2017-05-17T05:00:00"/>
    <s v="May"/>
    <s v="May"/>
    <n v="14"/>
    <x v="44"/>
    <s v="2017"/>
    <b v="0"/>
    <b v="0"/>
    <s v="theater"/>
    <x v="3"/>
    <x v="3"/>
  </r>
  <r>
    <x v="930"/>
    <s v="Hall, Buchanan and Benton"/>
    <s v="Configurable fault-tolerant structure"/>
    <x v="26"/>
    <x v="897"/>
    <x v="1"/>
    <n v="1.1228571428571428"/>
    <n v="112.28571428571428"/>
    <n v="46.235294117647058"/>
    <n v="85"/>
    <s v="US"/>
    <s v="USD"/>
    <d v="2015-02-25T06:00:00"/>
    <d v="2015-02-25T06:00:00"/>
    <n v="1424844000"/>
    <x v="10"/>
    <s v="Feb"/>
    <s v="2015"/>
    <d v="2015-03-04T06:00:00"/>
    <n v="1425448800"/>
    <m/>
    <d v="2015-03-04T06:00:00"/>
    <s v="Mar"/>
    <s v="Mar"/>
    <n v="7"/>
    <x v="37"/>
    <s v="2015"/>
    <b v="0"/>
    <b v="1"/>
    <s v="theater"/>
    <x v="3"/>
    <x v="3"/>
  </r>
  <r>
    <x v="931"/>
    <s v="Lowery, Hayden and Cruz"/>
    <s v="Digitized 24/7 budgetary management"/>
    <x v="58"/>
    <x v="898"/>
    <x v="0"/>
    <n v="0.72518987341772156"/>
    <n v="72.51898734177216"/>
    <n v="51.151785714285715"/>
    <n v="112"/>
    <s v="US"/>
    <s v="USD"/>
    <d v="2014-06-28T05:00:00"/>
    <d v="2014-06-28T05:00:00"/>
    <n v="1403931600"/>
    <x v="5"/>
    <s v="Jun"/>
    <s v="2014"/>
    <d v="2014-06-30T05:00:00"/>
    <n v="1404104400"/>
    <m/>
    <d v="2014-06-30T05:00:00"/>
    <s v="Jun"/>
    <s v="Jun"/>
    <n v="2"/>
    <x v="1"/>
    <s v="2014"/>
    <b v="0"/>
    <b v="1"/>
    <s v="theater"/>
    <x v="3"/>
    <x v="3"/>
  </r>
  <r>
    <x v="932"/>
    <s v="Mora, Miller and Harper"/>
    <s v="Stand-alone zero tolerance algorithm"/>
    <x v="173"/>
    <x v="899"/>
    <x v="1"/>
    <n v="2.1230434782608696"/>
    <n v="212.30434782608697"/>
    <n v="33.909722222222221"/>
    <n v="144"/>
    <s v="US"/>
    <s v="USD"/>
    <d v="2014-03-11T05:00:00"/>
    <d v="2014-03-11T05:00:00"/>
    <n v="1394514000"/>
    <x v="6"/>
    <s v="Mar"/>
    <s v="2014"/>
    <d v="2014-03-14T05:00:00"/>
    <n v="1394773200"/>
    <m/>
    <d v="2014-03-14T05:00:00"/>
    <s v="Mar"/>
    <s v="Mar"/>
    <n v="3"/>
    <x v="39"/>
    <s v="2014"/>
    <b v="0"/>
    <b v="0"/>
    <s v="music"/>
    <x v="1"/>
    <x v="1"/>
  </r>
  <r>
    <x v="933"/>
    <s v="Espinoza Group"/>
    <s v="Implemented tangible support"/>
    <x v="432"/>
    <x v="900"/>
    <x v="1"/>
    <n v="2.3974657534246577"/>
    <n v="239.74657534246577"/>
    <n v="92.016298633017882"/>
    <n v="1902"/>
    <s v="US"/>
    <s v="USD"/>
    <d v="2013-04-08T05:00:00"/>
    <d v="2013-04-08T05:00:00"/>
    <n v="1365397200"/>
    <x v="9"/>
    <s v="Apr"/>
    <s v="2013"/>
    <d v="2013-04-21T05:00:00"/>
    <n v="1366520400"/>
    <m/>
    <d v="2013-04-21T05:00:00"/>
    <s v="Apr"/>
    <s v="Apr"/>
    <n v="13"/>
    <x v="38"/>
    <s v="2013"/>
    <b v="0"/>
    <b v="0"/>
    <s v="theater"/>
    <x v="3"/>
    <x v="3"/>
  </r>
  <r>
    <x v="934"/>
    <s v="Davis, Crawford and Lopez"/>
    <s v="Reactive radical framework"/>
    <x v="8"/>
    <x v="901"/>
    <x v="1"/>
    <n v="1.8193548387096774"/>
    <n v="181.93548387096774"/>
    <n v="107.42857142857143"/>
    <n v="105"/>
    <s v="US"/>
    <s v="USD"/>
    <d v="2016-02-22T06:00:00"/>
    <d v="2016-02-22T06:00:00"/>
    <n v="1456120800"/>
    <x v="10"/>
    <s v="Feb"/>
    <s v="2016"/>
    <d v="2016-02-28T06:00:00"/>
    <n v="1456639200"/>
    <m/>
    <d v="2016-02-28T06:00:00"/>
    <s v="Feb"/>
    <s v="Feb"/>
    <n v="6"/>
    <x v="8"/>
    <s v="2016"/>
    <b v="0"/>
    <b v="0"/>
    <s v="theater"/>
    <x v="3"/>
    <x v="3"/>
  </r>
  <r>
    <x v="935"/>
    <s v="Richards, Stevens and Fleming"/>
    <s v="Object-based full-range knowledge user"/>
    <x v="55"/>
    <x v="902"/>
    <x v="1"/>
    <n v="1.6413114754098361"/>
    <n v="164.13114754098362"/>
    <n v="75.848484848484844"/>
    <n v="132"/>
    <s v="US"/>
    <s v="USD"/>
    <d v="2015-07-24T05:00:00"/>
    <d v="2015-07-24T05:00:00"/>
    <n v="1437714000"/>
    <x v="8"/>
    <s v="Jul"/>
    <s v="2015"/>
    <d v="2015-07-31T05:00:00"/>
    <n v="1438318800"/>
    <m/>
    <d v="2015-07-31T05:00:00"/>
    <s v="Jul"/>
    <s v="Jul"/>
    <n v="7"/>
    <x v="37"/>
    <s v="2015"/>
    <b v="0"/>
    <b v="0"/>
    <s v="theater"/>
    <x v="3"/>
    <x v="3"/>
  </r>
  <r>
    <x v="936"/>
    <s v="Brown Ltd"/>
    <s v="Enhanced composite contingency"/>
    <x v="100"/>
    <x v="903"/>
    <x v="0"/>
    <n v="1.6375968992248063E-2"/>
    <n v="1.6375968992248062"/>
    <n v="80.476190476190482"/>
    <n v="21"/>
    <s v="US"/>
    <s v="USD"/>
    <d v="2019-07-22T05:00:00"/>
    <d v="2019-07-22T05:00:00"/>
    <n v="1563771600"/>
    <x v="8"/>
    <s v="Jul"/>
    <s v="2019"/>
    <d v="2019-07-25T05:00:00"/>
    <n v="1564030800"/>
    <m/>
    <d v="2019-07-25T05:00:00"/>
    <s v="Jul"/>
    <s v="Jul"/>
    <n v="3"/>
    <x v="39"/>
    <s v="2019"/>
    <b v="1"/>
    <b v="0"/>
    <s v="theater"/>
    <x v="3"/>
    <x v="3"/>
  </r>
  <r>
    <x v="937"/>
    <s v="Tapia, Sandoval and Hurley"/>
    <s v="Cloned fresh-thinking model"/>
    <x v="409"/>
    <x v="904"/>
    <x v="3"/>
    <n v="0.49643859649122807"/>
    <n v="49.64385964912281"/>
    <n v="86.978483606557376"/>
    <n v="976"/>
    <s v="US"/>
    <s v="USD"/>
    <d v="2015-11-26T06:00:00"/>
    <d v="2015-11-26T06:00:00"/>
    <n v="1448517600"/>
    <x v="0"/>
    <s v="Nov"/>
    <s v="2015"/>
    <d v="2015-12-05T06:00:00"/>
    <n v="1449295200"/>
    <m/>
    <d v="2015-12-05T06:00:00"/>
    <s v="Dec"/>
    <s v="Dec"/>
    <n v="9"/>
    <x v="30"/>
    <s v="2015"/>
    <b v="0"/>
    <b v="0"/>
    <s v="film &amp; video"/>
    <x v="4"/>
    <x v="4"/>
  </r>
  <r>
    <x v="938"/>
    <s v="Allen Inc"/>
    <s v="Total dedicated benchmark"/>
    <x v="243"/>
    <x v="905"/>
    <x v="1"/>
    <n v="1.0970652173913042"/>
    <n v="109.70652173913042"/>
    <n v="105.13541666666667"/>
    <n v="96"/>
    <s v="US"/>
    <s v="USD"/>
    <d v="2018-06-12T05:00:00"/>
    <d v="2018-06-12T05:00:00"/>
    <n v="1528779600"/>
    <x v="5"/>
    <s v="Jun"/>
    <s v="2018"/>
    <d v="2018-07-18T05:00:00"/>
    <n v="1531890000"/>
    <m/>
    <d v="2018-07-18T05:00:00"/>
    <s v="Jul"/>
    <s v="Jul"/>
    <n v="36"/>
    <x v="42"/>
    <s v="2018"/>
    <b v="0"/>
    <b v="1"/>
    <s v="publishing"/>
    <x v="5"/>
    <x v="13"/>
  </r>
  <r>
    <x v="939"/>
    <s v="Williams, Johnson and Campbell"/>
    <s v="Streamlined human-resource Graphic Interface"/>
    <x v="75"/>
    <x v="906"/>
    <x v="0"/>
    <n v="0.49217948717948717"/>
    <n v="49.217948717948715"/>
    <n v="57.298507462686565"/>
    <n v="67"/>
    <s v="US"/>
    <s v="USD"/>
    <d v="2011-05-07T05:00:00"/>
    <d v="2011-05-07T05:00:00"/>
    <n v="1304744400"/>
    <x v="11"/>
    <s v="May"/>
    <s v="2011"/>
    <d v="2011-05-24T05:00:00"/>
    <n v="1306213200"/>
    <m/>
    <d v="2011-05-24T05:00:00"/>
    <s v="May"/>
    <s v="May"/>
    <n v="17"/>
    <x v="0"/>
    <s v="2011"/>
    <b v="0"/>
    <b v="1"/>
    <s v="games"/>
    <x v="6"/>
    <x v="11"/>
  </r>
  <r>
    <x v="940"/>
    <s v="Wiggins Ltd"/>
    <s v="Upgradable analyzing core"/>
    <x v="34"/>
    <x v="907"/>
    <x v="2"/>
    <n v="0.62232323232323228"/>
    <n v="62.232323232323225"/>
    <n v="93.348484848484844"/>
    <n v="66"/>
    <s v="CA"/>
    <s v="CAD"/>
    <d v="2012-12-01T06:00:00"/>
    <d v="2012-12-01T06:00:00"/>
    <n v="1354341600"/>
    <x v="7"/>
    <s v="Dec"/>
    <s v="2012"/>
    <d v="2012-12-23T06:00:00"/>
    <n v="1356242400"/>
    <m/>
    <d v="2012-12-23T06:00:00"/>
    <s v="Dec"/>
    <s v="Dec"/>
    <n v="22"/>
    <x v="12"/>
    <s v="2012"/>
    <b v="0"/>
    <b v="0"/>
    <s v="technology"/>
    <x v="2"/>
    <x v="2"/>
  </r>
  <r>
    <x v="941"/>
    <s v="Luna-Horne"/>
    <s v="Profound exuding pricing structure"/>
    <x v="433"/>
    <x v="908"/>
    <x v="0"/>
    <n v="0.1305813953488372"/>
    <n v="13.05813953488372"/>
    <n v="71.987179487179489"/>
    <n v="78"/>
    <s v="US"/>
    <s v="USD"/>
    <d v="2011-01-09T06:00:00"/>
    <d v="2011-01-09T06:00:00"/>
    <n v="1294552800"/>
    <x v="2"/>
    <s v="Jan"/>
    <s v="2011"/>
    <d v="2011-02-13T06:00:00"/>
    <n v="1297576800"/>
    <m/>
    <d v="2011-02-13T06:00:00"/>
    <s v="Feb"/>
    <s v="Feb"/>
    <n v="35"/>
    <x v="53"/>
    <s v="2011"/>
    <b v="1"/>
    <b v="0"/>
    <s v="theater"/>
    <x v="3"/>
    <x v="3"/>
  </r>
  <r>
    <x v="942"/>
    <s v="Allen Inc"/>
    <s v="Horizontal optimizing model"/>
    <x v="103"/>
    <x v="909"/>
    <x v="0"/>
    <n v="0.64635416666666667"/>
    <n v="64.635416666666671"/>
    <n v="92.611940298507463"/>
    <n v="67"/>
    <s v="AU"/>
    <s v="AUD"/>
    <d v="2011-01-25T06:00:00"/>
    <d v="2011-01-25T06:00:00"/>
    <n v="1295935200"/>
    <x v="2"/>
    <s v="Jan"/>
    <s v="2011"/>
    <d v="2011-01-28T06:00:00"/>
    <n v="1296194400"/>
    <m/>
    <d v="2011-01-28T06:00:00"/>
    <s v="Jan"/>
    <s v="Jan"/>
    <n v="3"/>
    <x v="39"/>
    <s v="2011"/>
    <b v="0"/>
    <b v="0"/>
    <s v="theater"/>
    <x v="3"/>
    <x v="3"/>
  </r>
  <r>
    <x v="943"/>
    <s v="Peterson, Gonzalez and Spencer"/>
    <s v="Synchronized fault-tolerant algorithm"/>
    <x v="168"/>
    <x v="910"/>
    <x v="1"/>
    <n v="1.5958666666666668"/>
    <n v="159.58666666666667"/>
    <n v="104.99122807017544"/>
    <n v="114"/>
    <s v="US"/>
    <s v="USD"/>
    <d v="2014-09-24T05:00:00"/>
    <d v="2014-09-24T05:00:00"/>
    <n v="1411534800"/>
    <x v="3"/>
    <s v="Sep"/>
    <s v="2014"/>
    <d v="2014-10-29T05:00:00"/>
    <n v="1414558800"/>
    <m/>
    <d v="2014-10-29T05:00:00"/>
    <s v="Oct"/>
    <s v="Oct"/>
    <n v="35"/>
    <x v="53"/>
    <s v="2014"/>
    <b v="0"/>
    <b v="0"/>
    <s v="food"/>
    <x v="0"/>
    <x v="0"/>
  </r>
  <r>
    <x v="944"/>
    <s v="Walter Inc"/>
    <s v="Streamlined 5thgeneration intranet"/>
    <x v="83"/>
    <x v="911"/>
    <x v="0"/>
    <n v="0.81420000000000003"/>
    <n v="81.42"/>
    <n v="30.958174904942965"/>
    <n v="263"/>
    <s v="AU"/>
    <s v="AUD"/>
    <d v="2017-02-10T06:00:00"/>
    <d v="2017-02-10T06:00:00"/>
    <n v="1486706400"/>
    <x v="10"/>
    <s v="Feb"/>
    <s v="2017"/>
    <d v="2017-03-01T06:00:00"/>
    <n v="1488348000"/>
    <m/>
    <d v="2017-03-01T06:00:00"/>
    <s v="Mar"/>
    <s v="Mar"/>
    <n v="19"/>
    <x v="28"/>
    <s v="2017"/>
    <b v="0"/>
    <b v="0"/>
    <s v="photography"/>
    <x v="7"/>
    <x v="14"/>
  </r>
  <r>
    <x v="945"/>
    <s v="Sanders, Farley and Huffman"/>
    <s v="Cross-group clear-thinking task-force"/>
    <x v="434"/>
    <x v="912"/>
    <x v="0"/>
    <n v="0.32444767441860467"/>
    <n v="32.444767441860463"/>
    <n v="33.001182732111175"/>
    <n v="1691"/>
    <s v="US"/>
    <s v="USD"/>
    <d v="2012-04-05T05:00:00"/>
    <d v="2012-04-05T05:00:00"/>
    <n v="1333602000"/>
    <x v="9"/>
    <s v="Apr"/>
    <s v="2012"/>
    <d v="2012-04-20T05:00:00"/>
    <n v="1334898000"/>
    <m/>
    <d v="2012-04-20T05:00:00"/>
    <s v="Apr"/>
    <s v="Apr"/>
    <n v="15"/>
    <x v="16"/>
    <s v="2012"/>
    <b v="1"/>
    <b v="0"/>
    <s v="photography"/>
    <x v="7"/>
    <x v="14"/>
  </r>
  <r>
    <x v="946"/>
    <s v="Hall, Holmes and Walker"/>
    <s v="Public-key bandwidth-monitored intranet"/>
    <x v="184"/>
    <x v="913"/>
    <x v="0"/>
    <n v="9.9141184124918666E-2"/>
    <n v="9.9141184124918666"/>
    <n v="84.187845303867405"/>
    <n v="181"/>
    <s v="US"/>
    <s v="USD"/>
    <d v="2011-06-16T05:00:00"/>
    <d v="2011-06-16T05:00:00"/>
    <n v="1308200400"/>
    <x v="5"/>
    <s v="Jun"/>
    <s v="2011"/>
    <d v="2011-06-18T05:00:00"/>
    <n v="1308373200"/>
    <m/>
    <d v="2011-06-18T05:00:00"/>
    <s v="Jun"/>
    <s v="Jun"/>
    <n v="2"/>
    <x v="1"/>
    <s v="2011"/>
    <b v="0"/>
    <b v="0"/>
    <s v="theater"/>
    <x v="3"/>
    <x v="3"/>
  </r>
  <r>
    <x v="947"/>
    <s v="Smith-Powell"/>
    <s v="Upgradable clear-thinking hardware"/>
    <x v="136"/>
    <x v="914"/>
    <x v="0"/>
    <n v="0.26694444444444443"/>
    <n v="26.694444444444443"/>
    <n v="73.92307692307692"/>
    <n v="13"/>
    <s v="US"/>
    <s v="USD"/>
    <d v="2014-09-26T05:00:00"/>
    <d v="2014-09-26T05:00:00"/>
    <n v="1411707600"/>
    <x v="3"/>
    <s v="Sep"/>
    <s v="2014"/>
    <d v="2014-10-03T05:00:00"/>
    <n v="1412312400"/>
    <m/>
    <d v="2014-10-03T05:00:00"/>
    <s v="Oct"/>
    <s v="Oct"/>
    <n v="7"/>
    <x v="37"/>
    <s v="2014"/>
    <b v="0"/>
    <b v="0"/>
    <s v="theater"/>
    <x v="3"/>
    <x v="3"/>
  </r>
  <r>
    <x v="948"/>
    <s v="Smith-Hill"/>
    <s v="Integrated holistic paradigm"/>
    <x v="151"/>
    <x v="915"/>
    <x v="3"/>
    <n v="0.62957446808510642"/>
    <n v="62.957446808510639"/>
    <n v="36.987499999999997"/>
    <n v="160"/>
    <s v="US"/>
    <s v="USD"/>
    <d v="2014-12-12T06:00:00"/>
    <d v="2014-12-12T06:00:00"/>
    <n v="1418364000"/>
    <x v="7"/>
    <s v="Dec"/>
    <s v="2014"/>
    <d v="2014-12-22T06:00:00"/>
    <n v="1419228000"/>
    <m/>
    <d v="2014-12-22T06:00:00"/>
    <s v="Dec"/>
    <s v="Dec"/>
    <n v="10"/>
    <x v="46"/>
    <s v="2014"/>
    <b v="1"/>
    <b v="1"/>
    <s v="film &amp; video"/>
    <x v="4"/>
    <x v="4"/>
  </r>
  <r>
    <x v="949"/>
    <s v="Wright LLC"/>
    <s v="Seamless clear-thinking conglomeration"/>
    <x v="291"/>
    <x v="916"/>
    <x v="1"/>
    <n v="1.6135593220338984"/>
    <n v="161.35593220338984"/>
    <n v="46.896551724137929"/>
    <n v="203"/>
    <s v="US"/>
    <s v="USD"/>
    <d v="2015-04-18T05:00:00"/>
    <d v="2015-04-18T05:00:00"/>
    <n v="1429333200"/>
    <x v="9"/>
    <s v="Apr"/>
    <s v="2015"/>
    <d v="2015-05-07T05:00:00"/>
    <n v="1430974800"/>
    <m/>
    <d v="2015-05-07T05:00:00"/>
    <s v="May"/>
    <s v="May"/>
    <n v="19"/>
    <x v="28"/>
    <s v="2015"/>
    <b v="0"/>
    <b v="0"/>
    <s v="technology"/>
    <x v="2"/>
    <x v="2"/>
  </r>
  <r>
    <x v="950"/>
    <s v="Williams, Orozco and Gomez"/>
    <s v="Persistent content-based methodology"/>
    <x v="0"/>
    <x v="297"/>
    <x v="0"/>
    <n v="0.05"/>
    <n v="5"/>
    <n v="5"/>
    <n v="1"/>
    <s v="US"/>
    <s v="USD"/>
    <d v="2019-04-16T05:00:00"/>
    <d v="2019-04-16T05:00:00"/>
    <n v="1555390800"/>
    <x v="9"/>
    <s v="Apr"/>
    <s v="2019"/>
    <d v="2019-04-21T05:00:00"/>
    <n v="1555822800"/>
    <m/>
    <d v="2019-04-21T05:00:00"/>
    <s v="Apr"/>
    <s v="Apr"/>
    <n v="5"/>
    <x v="21"/>
    <s v="2019"/>
    <b v="0"/>
    <b v="1"/>
    <s v="theater"/>
    <x v="3"/>
    <x v="3"/>
  </r>
  <r>
    <x v="951"/>
    <s v="Peterson Ltd"/>
    <s v="Re-engineered 24hour matrix"/>
    <x v="435"/>
    <x v="917"/>
    <x v="1"/>
    <n v="10.969379310344827"/>
    <n v="1096.9379310344827"/>
    <n v="102.02437459910199"/>
    <n v="1559"/>
    <s v="US"/>
    <s v="USD"/>
    <d v="2016-12-26T06:00:00"/>
    <d v="2016-12-26T06:00:00"/>
    <n v="1482732000"/>
    <x v="7"/>
    <s v="Dec"/>
    <s v="2016"/>
    <d v="2016-12-27T06:00:00"/>
    <n v="1482818400"/>
    <m/>
    <d v="2016-12-27T06:00:00"/>
    <s v="Dec"/>
    <s v="Dec"/>
    <n v="1"/>
    <x v="5"/>
    <s v="2016"/>
    <b v="0"/>
    <b v="1"/>
    <s v="music"/>
    <x v="1"/>
    <x v="1"/>
  </r>
  <r>
    <x v="952"/>
    <s v="Cummings-Hayes"/>
    <s v="Virtual multi-tasking core"/>
    <x v="436"/>
    <x v="918"/>
    <x v="3"/>
    <n v="0.70094158075601376"/>
    <n v="70.094158075601371"/>
    <n v="45.007502206531335"/>
    <n v="2266"/>
    <s v="US"/>
    <s v="USD"/>
    <d v="2016-08-09T05:00:00"/>
    <d v="2016-08-09T05:00:00"/>
    <n v="1470718800"/>
    <x v="1"/>
    <s v="Aug"/>
    <s v="2016"/>
    <d v="2016-08-23T05:00:00"/>
    <n v="1471928400"/>
    <m/>
    <d v="2016-08-23T05:00:00"/>
    <s v="Aug"/>
    <s v="Aug"/>
    <n v="14"/>
    <x v="44"/>
    <s v="2016"/>
    <b v="0"/>
    <b v="0"/>
    <s v="film &amp; video"/>
    <x v="4"/>
    <x v="4"/>
  </r>
  <r>
    <x v="953"/>
    <s v="Boyle Ltd"/>
    <s v="Streamlined fault-tolerant conglomeration"/>
    <x v="88"/>
    <x v="919"/>
    <x v="0"/>
    <n v="0.6"/>
    <n v="60"/>
    <n v="94.285714285714292"/>
    <n v="21"/>
    <s v="US"/>
    <s v="USD"/>
    <d v="2015-12-20T06:00:00"/>
    <d v="2015-12-20T06:00:00"/>
    <n v="1450591200"/>
    <x v="7"/>
    <s v="Dec"/>
    <s v="2015"/>
    <d v="2016-01-25T06:00:00"/>
    <n v="1453701600"/>
    <m/>
    <d v="2016-01-25T06:00:00"/>
    <s v="Jan"/>
    <s v="Jan"/>
    <n v="36"/>
    <x v="42"/>
    <s v="2016"/>
    <b v="0"/>
    <b v="1"/>
    <s v="film &amp; video"/>
    <x v="4"/>
    <x v="22"/>
  </r>
  <r>
    <x v="954"/>
    <s v="Henderson, Parker and Diaz"/>
    <s v="Enterprise-wide client-driven policy"/>
    <x v="142"/>
    <x v="920"/>
    <x v="1"/>
    <n v="3.6709859154929578"/>
    <n v="367.0985915492958"/>
    <n v="101.02325581395348"/>
    <n v="1548"/>
    <s v="AU"/>
    <s v="AUD"/>
    <d v="2012-09-22T05:00:00"/>
    <d v="2012-09-22T05:00:00"/>
    <n v="1348290000"/>
    <x v="3"/>
    <s v="Sep"/>
    <s v="2012"/>
    <d v="2012-10-16T05:00:00"/>
    <n v="1350363600"/>
    <m/>
    <d v="2012-10-16T05:00:00"/>
    <s v="Oct"/>
    <s v="Oct"/>
    <n v="24"/>
    <x v="61"/>
    <s v="2012"/>
    <b v="0"/>
    <b v="0"/>
    <s v="technology"/>
    <x v="2"/>
    <x v="2"/>
  </r>
  <r>
    <x v="955"/>
    <s v="Moss-Obrien"/>
    <s v="Function-based next generation emulation"/>
    <x v="31"/>
    <x v="921"/>
    <x v="1"/>
    <n v="11.09"/>
    <n v="1109"/>
    <n v="97.037499999999994"/>
    <n v="80"/>
    <s v="US"/>
    <s v="USD"/>
    <d v="2012-11-25T06:00:00"/>
    <d v="2012-11-25T06:00:00"/>
    <n v="1353823200"/>
    <x v="0"/>
    <s v="Nov"/>
    <s v="2012"/>
    <d v="2012-11-27T06:00:00"/>
    <n v="1353996000"/>
    <m/>
    <d v="2012-11-27T06:00:00"/>
    <s v="Nov"/>
    <s v="Nov"/>
    <n v="2"/>
    <x v="1"/>
    <s v="2012"/>
    <b v="0"/>
    <b v="0"/>
    <s v="theater"/>
    <x v="3"/>
    <x v="3"/>
  </r>
  <r>
    <x v="956"/>
    <s v="Wood Inc"/>
    <s v="Re-engineered composite focus group"/>
    <x v="437"/>
    <x v="922"/>
    <x v="0"/>
    <n v="0.19028784648187633"/>
    <n v="19.028784648187631"/>
    <n v="43.00963855421687"/>
    <n v="830"/>
    <s v="US"/>
    <s v="USD"/>
    <d v="2015-12-22T06:00:00"/>
    <d v="2015-12-22T06:00:00"/>
    <n v="1450764000"/>
    <x v="7"/>
    <s v="Dec"/>
    <s v="2015"/>
    <d v="2015-12-26T06:00:00"/>
    <n v="1451109600"/>
    <m/>
    <d v="2015-12-26T06:00:00"/>
    <s v="Dec"/>
    <s v="Dec"/>
    <n v="4"/>
    <x v="3"/>
    <s v="2015"/>
    <b v="0"/>
    <b v="0"/>
    <s v="film &amp; video"/>
    <x v="4"/>
    <x v="22"/>
  </r>
  <r>
    <x v="957"/>
    <s v="Riley, Cohen and Goodman"/>
    <s v="Profound mission-critical function"/>
    <x v="122"/>
    <x v="923"/>
    <x v="1"/>
    <n v="1.2687755102040816"/>
    <n v="126.87755102040816"/>
    <n v="94.916030534351151"/>
    <n v="131"/>
    <s v="US"/>
    <s v="USD"/>
    <d v="2012-02-16T06:00:00"/>
    <d v="2012-02-16T06:00:00"/>
    <n v="1329372000"/>
    <x v="10"/>
    <s v="Feb"/>
    <s v="2012"/>
    <d v="2012-02-19T06:00:00"/>
    <n v="1329631200"/>
    <m/>
    <d v="2012-02-19T06:00:00"/>
    <s v="Feb"/>
    <s v="Feb"/>
    <n v="3"/>
    <x v="39"/>
    <s v="2012"/>
    <b v="0"/>
    <b v="0"/>
    <s v="theater"/>
    <x v="3"/>
    <x v="3"/>
  </r>
  <r>
    <x v="958"/>
    <s v="Green, Robinson and Ho"/>
    <s v="De-engineered zero-defect open system"/>
    <x v="65"/>
    <x v="924"/>
    <x v="1"/>
    <n v="7.3463636363636367"/>
    <n v="734.63636363636363"/>
    <n v="72.151785714285708"/>
    <n v="112"/>
    <s v="US"/>
    <s v="USD"/>
    <d v="2010-06-21T05:00:00"/>
    <d v="2010-06-21T05:00:00"/>
    <n v="1277096400"/>
    <x v="5"/>
    <s v="Jun"/>
    <s v="2010"/>
    <d v="2010-07-13T05:00:00"/>
    <n v="1278997200"/>
    <m/>
    <d v="2010-07-13T05:00:00"/>
    <s v="Jul"/>
    <s v="Jul"/>
    <n v="22"/>
    <x v="12"/>
    <s v="2010"/>
    <b v="0"/>
    <b v="0"/>
    <s v="film &amp; video"/>
    <x v="4"/>
    <x v="10"/>
  </r>
  <r>
    <x v="959"/>
    <s v="Black-Graham"/>
    <s v="Operative hybrid utilization"/>
    <x v="438"/>
    <x v="925"/>
    <x v="0"/>
    <n v="4.5731034482758622E-2"/>
    <n v="4.5731034482758623"/>
    <n v="51.007692307692309"/>
    <n v="130"/>
    <s v="US"/>
    <s v="USD"/>
    <d v="2010-06-28T05:00:00"/>
    <d v="2010-06-28T05:00:00"/>
    <n v="1277701200"/>
    <x v="5"/>
    <s v="Jun"/>
    <s v="2010"/>
    <d v="2010-07-26T05:00:00"/>
    <n v="1280120400"/>
    <m/>
    <d v="2010-07-26T05:00:00"/>
    <s v="Jul"/>
    <s v="Jul"/>
    <n v="28"/>
    <x v="22"/>
    <s v="2010"/>
    <b v="0"/>
    <b v="0"/>
    <s v="publishing"/>
    <x v="5"/>
    <x v="18"/>
  </r>
  <r>
    <x v="960"/>
    <s v="Robbins Group"/>
    <s v="Function-based interactive matrix"/>
    <x v="20"/>
    <x v="926"/>
    <x v="0"/>
    <n v="0.85054545454545449"/>
    <n v="85.054545454545448"/>
    <n v="85.054545454545448"/>
    <n v="55"/>
    <s v="US"/>
    <s v="USD"/>
    <d v="2016-02-08T06:00:00"/>
    <d v="2016-02-08T06:00:00"/>
    <n v="1454911200"/>
    <x v="10"/>
    <s v="Feb"/>
    <s v="2016"/>
    <d v="2016-03-16T05:00:00"/>
    <n v="1458104400"/>
    <m/>
    <d v="2016-03-16T05:00:00"/>
    <s v="Mar"/>
    <s v="Mar"/>
    <n v="36.958333333328483"/>
    <x v="131"/>
    <s v="2016"/>
    <b v="0"/>
    <b v="0"/>
    <s v="technology"/>
    <x v="2"/>
    <x v="2"/>
  </r>
  <r>
    <x v="961"/>
    <s v="Mason, Case and May"/>
    <s v="Optimized content-based collaboration"/>
    <x v="57"/>
    <x v="927"/>
    <x v="1"/>
    <n v="1.1929824561403508"/>
    <n v="119.29824561403508"/>
    <n v="43.87096774193548"/>
    <n v="155"/>
    <s v="US"/>
    <s v="USD"/>
    <d v="2011-02-17T06:00:00"/>
    <d v="2011-02-17T06:00:00"/>
    <n v="1297922400"/>
    <x v="10"/>
    <s v="Feb"/>
    <s v="2011"/>
    <d v="2011-02-21T06:00:00"/>
    <n v="1298268000"/>
    <m/>
    <d v="2011-02-21T06:00:00"/>
    <s v="Feb"/>
    <s v="Feb"/>
    <n v="4"/>
    <x v="3"/>
    <s v="2011"/>
    <b v="0"/>
    <b v="0"/>
    <s v="publishing"/>
    <x v="5"/>
    <x v="18"/>
  </r>
  <r>
    <x v="962"/>
    <s v="Harris, Russell and Mitchell"/>
    <s v="User-centric cohesive policy"/>
    <x v="136"/>
    <x v="928"/>
    <x v="1"/>
    <n v="2.9602777777777778"/>
    <n v="296.02777777777777"/>
    <n v="40.063909774436091"/>
    <n v="266"/>
    <s v="US"/>
    <s v="USD"/>
    <d v="2013-11-14T06:00:00"/>
    <d v="2013-11-14T06:00:00"/>
    <n v="1384408800"/>
    <x v="0"/>
    <s v="Nov"/>
    <s v="2013"/>
    <d v="2013-12-05T06:00:00"/>
    <n v="1386223200"/>
    <m/>
    <d v="2013-12-05T06:00:00"/>
    <s v="Dec"/>
    <s v="Dec"/>
    <n v="21"/>
    <x v="74"/>
    <s v="2013"/>
    <b v="0"/>
    <b v="0"/>
    <s v="food"/>
    <x v="0"/>
    <x v="0"/>
  </r>
  <r>
    <x v="963"/>
    <s v="Rodriguez-Robinson"/>
    <s v="Ergonomic methodical hub"/>
    <x v="291"/>
    <x v="929"/>
    <x v="0"/>
    <n v="0.84694915254237291"/>
    <n v="84.694915254237287"/>
    <n v="43.833333333333336"/>
    <n v="114"/>
    <s v="IT"/>
    <s v="EUR"/>
    <d v="2011-03-05T06:00:00"/>
    <d v="2011-03-05T06:00:00"/>
    <n v="1299304800"/>
    <x v="6"/>
    <s v="Mar"/>
    <s v="2011"/>
    <d v="2011-03-11T06:00:00"/>
    <n v="1299823200"/>
    <m/>
    <d v="2011-03-11T06:00:00"/>
    <s v="Mar"/>
    <s v="Mar"/>
    <n v="6"/>
    <x v="8"/>
    <s v="2011"/>
    <b v="0"/>
    <b v="1"/>
    <s v="photography"/>
    <x v="7"/>
    <x v="14"/>
  </r>
  <r>
    <x v="964"/>
    <s v="Peck, Higgins and Smith"/>
    <s v="Devolved disintermediate encryption"/>
    <x v="41"/>
    <x v="930"/>
    <x v="1"/>
    <n v="3.5578378378378379"/>
    <n v="355.7837837837838"/>
    <n v="84.92903225806451"/>
    <n v="155"/>
    <s v="US"/>
    <s v="USD"/>
    <d v="2015-05-11T05:00:00"/>
    <d v="2015-05-11T05:00:00"/>
    <n v="1431320400"/>
    <x v="11"/>
    <s v="May"/>
    <s v="2015"/>
    <d v="2015-05-16T05:00:00"/>
    <n v="1431752400"/>
    <m/>
    <d v="2015-05-16T05:00:00"/>
    <s v="May"/>
    <s v="May"/>
    <n v="5"/>
    <x v="21"/>
    <s v="2015"/>
    <b v="0"/>
    <b v="0"/>
    <s v="theater"/>
    <x v="3"/>
    <x v="3"/>
  </r>
  <r>
    <x v="965"/>
    <s v="Nunez-King"/>
    <s v="Phased clear-thinking policy"/>
    <x v="196"/>
    <x v="931"/>
    <x v="1"/>
    <n v="3.8640909090909092"/>
    <n v="386.40909090909093"/>
    <n v="41.067632850241544"/>
    <n v="207"/>
    <s v="GB"/>
    <s v="GBP"/>
    <d v="2010-01-25T06:00:00"/>
    <d v="2010-01-25T06:00:00"/>
    <n v="1264399200"/>
    <x v="2"/>
    <s v="Jan"/>
    <s v="2010"/>
    <d v="2010-03-06T06:00:00"/>
    <n v="1267855200"/>
    <m/>
    <d v="2010-03-06T06:00:00"/>
    <s v="Mar"/>
    <s v="Mar"/>
    <n v="40"/>
    <x v="2"/>
    <s v="2010"/>
    <b v="0"/>
    <b v="0"/>
    <s v="music"/>
    <x v="1"/>
    <x v="1"/>
  </r>
  <r>
    <x v="966"/>
    <s v="Davis and Sons"/>
    <s v="Seamless solution-oriented capacity"/>
    <x v="12"/>
    <x v="932"/>
    <x v="1"/>
    <n v="7.9223529411764702"/>
    <n v="792.23529411764707"/>
    <n v="54.971428571428568"/>
    <n v="245"/>
    <s v="US"/>
    <s v="USD"/>
    <d v="2017-06-15T05:00:00"/>
    <d v="2017-06-15T05:00:00"/>
    <n v="1497502800"/>
    <x v="5"/>
    <s v="Jun"/>
    <s v="2017"/>
    <d v="2017-06-17T05:00:00"/>
    <n v="1497675600"/>
    <m/>
    <d v="2017-06-17T05:00:00"/>
    <s v="Jun"/>
    <s v="Jun"/>
    <n v="2"/>
    <x v="1"/>
    <s v="2017"/>
    <b v="0"/>
    <b v="0"/>
    <s v="theater"/>
    <x v="3"/>
    <x v="3"/>
  </r>
  <r>
    <x v="967"/>
    <s v="Howard-Douglas"/>
    <s v="Organized human-resource attitude"/>
    <x v="439"/>
    <x v="933"/>
    <x v="1"/>
    <n v="1.3703393665158372"/>
    <n v="137.03393665158373"/>
    <n v="77.010807374443743"/>
    <n v="1573"/>
    <s v="US"/>
    <s v="USD"/>
    <d v="2012-04-06T05:00:00"/>
    <d v="2012-04-06T05:00:00"/>
    <n v="1333688400"/>
    <x v="9"/>
    <s v="Apr"/>
    <s v="2012"/>
    <d v="2012-05-13T05:00:00"/>
    <n v="1336885200"/>
    <m/>
    <d v="2012-05-13T05:00:00"/>
    <s v="May"/>
    <s v="May"/>
    <n v="37"/>
    <x v="52"/>
    <s v="2012"/>
    <b v="0"/>
    <b v="0"/>
    <s v="music"/>
    <x v="1"/>
    <x v="21"/>
  </r>
  <r>
    <x v="968"/>
    <s v="Gonzalez-White"/>
    <s v="Open-architected disintermediate budgetary management"/>
    <x v="166"/>
    <x v="934"/>
    <x v="1"/>
    <n v="3.3820833333333336"/>
    <n v="338.20833333333337"/>
    <n v="71.201754385964918"/>
    <n v="114"/>
    <s v="US"/>
    <s v="USD"/>
    <d v="2011-01-01T06:00:00"/>
    <d v="2011-01-01T06:00:00"/>
    <n v="1293861600"/>
    <x v="2"/>
    <s v="Jan"/>
    <s v="2011"/>
    <d v="2011-01-16T06:00:00"/>
    <n v="1295157600"/>
    <m/>
    <d v="2011-01-16T06:00:00"/>
    <s v="Jan"/>
    <s v="Jan"/>
    <n v="15"/>
    <x v="16"/>
    <s v="2011"/>
    <b v="0"/>
    <b v="0"/>
    <s v="food"/>
    <x v="0"/>
    <x v="0"/>
  </r>
  <r>
    <x v="969"/>
    <s v="Lopez-King"/>
    <s v="Multi-lateral radical solution"/>
    <x v="58"/>
    <x v="935"/>
    <x v="1"/>
    <n v="1.0822784810126582"/>
    <n v="108.22784810126582"/>
    <n v="91.935483870967744"/>
    <n v="93"/>
    <s v="US"/>
    <s v="USD"/>
    <d v="2019-12-22T06:00:00"/>
    <d v="2019-12-22T06:00:00"/>
    <n v="1576994400"/>
    <x v="7"/>
    <s v="Dec"/>
    <s v="2019"/>
    <d v="2019-12-29T06:00:00"/>
    <n v="1577599200"/>
    <m/>
    <d v="2019-12-29T06:00:00"/>
    <s v="Dec"/>
    <s v="Dec"/>
    <n v="7"/>
    <x v="37"/>
    <s v="2019"/>
    <b v="0"/>
    <b v="0"/>
    <s v="theater"/>
    <x v="3"/>
    <x v="3"/>
  </r>
  <r>
    <x v="970"/>
    <s v="Glover-Nelson"/>
    <s v="Inverse context-sensitive info-mediaries"/>
    <x v="309"/>
    <x v="936"/>
    <x v="0"/>
    <n v="0.60757639620653314"/>
    <n v="60.757639620653315"/>
    <n v="97.069023569023571"/>
    <n v="594"/>
    <s v="US"/>
    <s v="USD"/>
    <d v="2011-05-09T05:00:00"/>
    <d v="2011-05-09T05:00:00"/>
    <n v="1304917200"/>
    <x v="11"/>
    <s v="May"/>
    <s v="2011"/>
    <d v="2011-05-10T05:00:00"/>
    <n v="1305003600"/>
    <m/>
    <d v="2011-05-10T05:00:00"/>
    <s v="May"/>
    <s v="May"/>
    <n v="1"/>
    <x v="5"/>
    <s v="2011"/>
    <b v="0"/>
    <b v="0"/>
    <s v="theater"/>
    <x v="3"/>
    <x v="3"/>
  </r>
  <r>
    <x v="971"/>
    <s v="Garner and Sons"/>
    <s v="Versatile neutral workforce"/>
    <x v="135"/>
    <x v="937"/>
    <x v="0"/>
    <n v="0.27725490196078434"/>
    <n v="27.725490196078432"/>
    <n v="58.916666666666664"/>
    <n v="24"/>
    <s v="US"/>
    <s v="USD"/>
    <d v="2013-10-08T05:00:00"/>
    <d v="2013-10-08T05:00:00"/>
    <n v="1381208400"/>
    <x v="4"/>
    <s v="Oct"/>
    <s v="2013"/>
    <d v="2013-10-14T05:00:00"/>
    <n v="1381726800"/>
    <m/>
    <d v="2013-10-14T05:00:00"/>
    <s v="Oct"/>
    <s v="Oct"/>
    <n v="6"/>
    <x v="8"/>
    <s v="2013"/>
    <b v="0"/>
    <b v="0"/>
    <s v="film &amp; video"/>
    <x v="4"/>
    <x v="19"/>
  </r>
  <r>
    <x v="972"/>
    <s v="Sellers, Roach and Garrison"/>
    <s v="Multi-tiered systematic knowledge user"/>
    <x v="440"/>
    <x v="938"/>
    <x v="1"/>
    <n v="2.283934426229508"/>
    <n v="228.3934426229508"/>
    <n v="58.015466983938133"/>
    <n v="1681"/>
    <s v="US"/>
    <s v="USD"/>
    <d v="2014-06-02T05:00:00"/>
    <d v="2014-06-02T05:00:00"/>
    <n v="1401685200"/>
    <x v="5"/>
    <s v="Jun"/>
    <s v="2014"/>
    <d v="2014-06-11T05:00:00"/>
    <n v="1402462800"/>
    <m/>
    <d v="2014-06-11T05:00:00"/>
    <s v="Jun"/>
    <s v="Jun"/>
    <n v="9"/>
    <x v="30"/>
    <s v="2014"/>
    <b v="0"/>
    <b v="1"/>
    <s v="technology"/>
    <x v="2"/>
    <x v="2"/>
  </r>
  <r>
    <x v="973"/>
    <s v="Herrera, Bennett and Silva"/>
    <s v="Programmable multi-state algorithm"/>
    <x v="441"/>
    <x v="939"/>
    <x v="0"/>
    <n v="0.21615194054500414"/>
    <n v="21.615194054500414"/>
    <n v="103.87301587301587"/>
    <n v="252"/>
    <s v="US"/>
    <s v="USD"/>
    <d v="2010-12-10T06:00:00"/>
    <d v="2010-12-10T06:00:00"/>
    <n v="1291960800"/>
    <x v="7"/>
    <s v="Dec"/>
    <s v="2010"/>
    <d v="2010-12-12T06:00:00"/>
    <n v="1292133600"/>
    <m/>
    <d v="2010-12-12T06:00:00"/>
    <s v="Dec"/>
    <s v="Dec"/>
    <n v="2"/>
    <x v="1"/>
    <s v="2010"/>
    <b v="0"/>
    <b v="1"/>
    <s v="theater"/>
    <x v="3"/>
    <x v="3"/>
  </r>
  <r>
    <x v="974"/>
    <s v="Thomas, Clay and Mendoza"/>
    <s v="Multi-channeled reciprocal interface"/>
    <x v="126"/>
    <x v="940"/>
    <x v="1"/>
    <n v="3.73875"/>
    <n v="373.875"/>
    <n v="93.46875"/>
    <n v="32"/>
    <s v="US"/>
    <s v="USD"/>
    <d v="2013-05-18T05:00:00"/>
    <d v="2013-05-18T05:00:00"/>
    <n v="1368853200"/>
    <x v="11"/>
    <s v="May"/>
    <s v="2013"/>
    <d v="2013-05-19T05:00:00"/>
    <n v="1368939600"/>
    <m/>
    <d v="2013-05-19T05:00:00"/>
    <s v="May"/>
    <s v="May"/>
    <n v="1"/>
    <x v="5"/>
    <s v="2013"/>
    <b v="0"/>
    <b v="0"/>
    <s v="music"/>
    <x v="1"/>
    <x v="7"/>
  </r>
  <r>
    <x v="975"/>
    <s v="Ayala Group"/>
    <s v="Right-sized maximized migration"/>
    <x v="91"/>
    <x v="941"/>
    <x v="1"/>
    <n v="1.5492592592592593"/>
    <n v="154.92592592592592"/>
    <n v="61.970370370370368"/>
    <n v="135"/>
    <s v="US"/>
    <s v="USD"/>
    <d v="2015-11-29T06:00:00"/>
    <d v="2015-11-29T06:00:00"/>
    <n v="1448776800"/>
    <x v="0"/>
    <s v="Nov"/>
    <s v="2015"/>
    <d v="2016-01-07T06:00:00"/>
    <n v="1452146400"/>
    <m/>
    <d v="2016-01-07T06:00:00"/>
    <s v="Jan"/>
    <s v="Jan"/>
    <n v="39"/>
    <x v="35"/>
    <s v="2016"/>
    <b v="0"/>
    <b v="1"/>
    <s v="theater"/>
    <x v="3"/>
    <x v="3"/>
  </r>
  <r>
    <x v="976"/>
    <s v="Huerta, Roberts and Dickerson"/>
    <s v="Self-enabling value-added artificial intelligence"/>
    <x v="220"/>
    <x v="942"/>
    <x v="1"/>
    <n v="3.2214999999999998"/>
    <n v="322.14999999999998"/>
    <n v="92.042857142857144"/>
    <n v="140"/>
    <s v="US"/>
    <s v="USD"/>
    <d v="2011-01-28T06:00:00"/>
    <d v="2011-01-28T06:00:00"/>
    <n v="1296194400"/>
    <x v="2"/>
    <s v="Jan"/>
    <s v="2011"/>
    <d v="2011-02-03T06:00:00"/>
    <n v="1296712800"/>
    <m/>
    <d v="2011-02-03T06:00:00"/>
    <s v="Feb"/>
    <s v="Feb"/>
    <n v="6"/>
    <x v="8"/>
    <s v="2011"/>
    <b v="0"/>
    <b v="1"/>
    <s v="theater"/>
    <x v="3"/>
    <x v="3"/>
  </r>
  <r>
    <x v="977"/>
    <s v="Johnson Group"/>
    <s v="Vision-oriented interactive solution"/>
    <x v="260"/>
    <x v="943"/>
    <x v="0"/>
    <n v="0.73957142857142855"/>
    <n v="73.957142857142856"/>
    <n v="77.268656716417908"/>
    <n v="67"/>
    <s v="US"/>
    <s v="USD"/>
    <d v="2018-02-07T06:00:00"/>
    <d v="2018-02-07T06:00:00"/>
    <n v="1517983200"/>
    <x v="10"/>
    <s v="Feb"/>
    <s v="2018"/>
    <d v="2018-03-11T06:00:00"/>
    <n v="1520748000"/>
    <m/>
    <d v="2018-03-11T06:00:00"/>
    <s v="Mar"/>
    <s v="Mar"/>
    <n v="32"/>
    <x v="63"/>
    <s v="2018"/>
    <b v="0"/>
    <b v="0"/>
    <s v="food"/>
    <x v="0"/>
    <x v="0"/>
  </r>
  <r>
    <x v="978"/>
    <s v="Bailey, Nguyen and Martinez"/>
    <s v="Fundamental user-facing productivity"/>
    <x v="67"/>
    <x v="944"/>
    <x v="1"/>
    <n v="8.641"/>
    <n v="864.1"/>
    <n v="93.923913043478265"/>
    <n v="92"/>
    <s v="US"/>
    <s v="USD"/>
    <d v="2016-11-12T06:00:00"/>
    <d v="2016-11-12T06:00:00"/>
    <n v="1478930400"/>
    <x v="0"/>
    <s v="Nov"/>
    <s v="2016"/>
    <d v="2016-12-04T06:00:00"/>
    <n v="1480831200"/>
    <m/>
    <d v="2016-12-04T06:00:00"/>
    <s v="Dec"/>
    <s v="Dec"/>
    <n v="22"/>
    <x v="12"/>
    <s v="2016"/>
    <b v="0"/>
    <b v="0"/>
    <s v="games"/>
    <x v="6"/>
    <x v="11"/>
  </r>
  <r>
    <x v="979"/>
    <s v="Williams, Martin and Meyer"/>
    <s v="Innovative well-modulated capability"/>
    <x v="138"/>
    <x v="945"/>
    <x v="1"/>
    <n v="1.432624584717608"/>
    <n v="143.26245847176079"/>
    <n v="84.969458128078813"/>
    <n v="1015"/>
    <s v="GB"/>
    <s v="GBP"/>
    <d v="2015-03-15T05:00:00"/>
    <d v="2015-03-15T05:00:00"/>
    <n v="1426395600"/>
    <x v="6"/>
    <s v="Mar"/>
    <s v="2015"/>
    <d v="2015-03-21T05:00:00"/>
    <n v="1426914000"/>
    <m/>
    <d v="2015-03-21T05:00:00"/>
    <s v="Mar"/>
    <s v="Mar"/>
    <n v="6"/>
    <x v="8"/>
    <s v="2015"/>
    <b v="0"/>
    <b v="0"/>
    <s v="theater"/>
    <x v="3"/>
    <x v="3"/>
  </r>
  <r>
    <x v="980"/>
    <s v="Huff-Johnson"/>
    <s v="Universal fault-tolerant orchestration"/>
    <x v="442"/>
    <x v="946"/>
    <x v="0"/>
    <n v="0.40281762295081969"/>
    <n v="40.281762295081968"/>
    <n v="105.97035040431267"/>
    <n v="742"/>
    <s v="US"/>
    <s v="USD"/>
    <d v="2015-10-30T05:00:00"/>
    <d v="2015-10-30T05:00:00"/>
    <n v="1446181200"/>
    <x v="4"/>
    <s v="Oct"/>
    <s v="2015"/>
    <d v="2015-11-04T06:00:00"/>
    <n v="1446616800"/>
    <m/>
    <d v="2015-11-04T06:00:00"/>
    <s v="Nov"/>
    <s v="Nov"/>
    <n v="5.0416666666715173"/>
    <x v="132"/>
    <s v="2015"/>
    <b v="1"/>
    <b v="0"/>
    <s v="publishing"/>
    <x v="5"/>
    <x v="9"/>
  </r>
  <r>
    <x v="981"/>
    <s v="Diaz-Little"/>
    <s v="Grass-roots executive synergy"/>
    <x v="313"/>
    <x v="947"/>
    <x v="1"/>
    <n v="1.7822388059701493"/>
    <n v="178.22388059701493"/>
    <n v="36.969040247678016"/>
    <n v="323"/>
    <s v="US"/>
    <s v="USD"/>
    <d v="2017-12-25T06:00:00"/>
    <d v="2017-12-25T06:00:00"/>
    <n v="1514181600"/>
    <x v="7"/>
    <s v="Dec"/>
    <s v="2017"/>
    <d v="2018-01-27T06:00:00"/>
    <n v="1517032800"/>
    <m/>
    <d v="2018-01-27T06:00:00"/>
    <s v="Jan"/>
    <s v="Jan"/>
    <n v="33"/>
    <x v="72"/>
    <s v="2018"/>
    <b v="0"/>
    <b v="0"/>
    <s v="technology"/>
    <x v="2"/>
    <x v="2"/>
  </r>
  <r>
    <x v="982"/>
    <s v="Freeman-French"/>
    <s v="Multi-layered optimal application"/>
    <x v="44"/>
    <x v="948"/>
    <x v="0"/>
    <n v="0.84930555555555554"/>
    <n v="84.930555555555557"/>
    <n v="81.533333333333331"/>
    <n v="75"/>
    <s v="US"/>
    <s v="USD"/>
    <d v="2011-07-19T05:00:00"/>
    <d v="2011-07-19T05:00:00"/>
    <n v="1311051600"/>
    <x v="8"/>
    <s v="Jul"/>
    <s v="2011"/>
    <d v="2011-07-21T05:00:00"/>
    <n v="1311224400"/>
    <m/>
    <d v="2011-07-21T05:00:00"/>
    <s v="Jul"/>
    <s v="Jul"/>
    <n v="2"/>
    <x v="1"/>
    <s v="2011"/>
    <b v="0"/>
    <b v="1"/>
    <s v="film &amp; video"/>
    <x v="4"/>
    <x v="4"/>
  </r>
  <r>
    <x v="983"/>
    <s v="Beck-Weber"/>
    <s v="Business-focused full-range core"/>
    <x v="443"/>
    <x v="949"/>
    <x v="1"/>
    <n v="1.4593648334624323"/>
    <n v="145.93648334624322"/>
    <n v="80.999140154772135"/>
    <n v="2326"/>
    <s v="US"/>
    <s v="USD"/>
    <d v="2019-08-04T05:00:00"/>
    <d v="2019-08-04T05:00:00"/>
    <n v="1564894800"/>
    <x v="1"/>
    <s v="Aug"/>
    <s v="2019"/>
    <d v="2019-08-19T05:00:00"/>
    <n v="1566190800"/>
    <m/>
    <d v="2019-08-19T05:00:00"/>
    <s v="Aug"/>
    <s v="Aug"/>
    <n v="15"/>
    <x v="16"/>
    <s v="2019"/>
    <b v="0"/>
    <b v="0"/>
    <s v="film &amp; video"/>
    <x v="4"/>
    <x v="4"/>
  </r>
  <r>
    <x v="984"/>
    <s v="Lewis-Jacobson"/>
    <s v="Exclusive system-worthy Graphic Interface"/>
    <x v="191"/>
    <x v="950"/>
    <x v="1"/>
    <n v="1.5246153846153847"/>
    <n v="152.46153846153848"/>
    <n v="26.010498687664043"/>
    <n v="381"/>
    <s v="US"/>
    <s v="USD"/>
    <d v="2019-09-08T05:00:00"/>
    <d v="2019-09-08T05:00:00"/>
    <n v="1567918800"/>
    <x v="3"/>
    <s v="Sep"/>
    <s v="2019"/>
    <d v="2019-10-04T05:00:00"/>
    <n v="1570165200"/>
    <m/>
    <d v="2019-10-04T05:00:00"/>
    <s v="Oct"/>
    <s v="Oct"/>
    <n v="26"/>
    <x v="29"/>
    <s v="2019"/>
    <b v="0"/>
    <b v="0"/>
    <s v="theater"/>
    <x v="3"/>
    <x v="3"/>
  </r>
  <r>
    <x v="985"/>
    <s v="Logan-Curtis"/>
    <s v="Enhanced optimal ability"/>
    <x v="305"/>
    <x v="951"/>
    <x v="0"/>
    <n v="0.67129542790152408"/>
    <n v="67.129542790152414"/>
    <n v="25.998410896708286"/>
    <n v="4405"/>
    <s v="US"/>
    <s v="USD"/>
    <d v="2013-12-06T06:00:00"/>
    <d v="2013-12-06T06:00:00"/>
    <n v="1386309600"/>
    <x v="7"/>
    <s v="Dec"/>
    <s v="2013"/>
    <d v="2014-01-01T06:00:00"/>
    <n v="1388556000"/>
    <m/>
    <d v="2014-01-01T06:00:00"/>
    <s v="Jan"/>
    <s v="Jan"/>
    <n v="26"/>
    <x v="29"/>
    <s v="2014"/>
    <b v="0"/>
    <b v="1"/>
    <s v="music"/>
    <x v="1"/>
    <x v="1"/>
  </r>
  <r>
    <x v="986"/>
    <s v="Chan, Washington and Callahan"/>
    <s v="Optional zero administration neural-net"/>
    <x v="75"/>
    <x v="952"/>
    <x v="0"/>
    <n v="0.40307692307692305"/>
    <n v="40.307692307692307"/>
    <n v="34.173913043478258"/>
    <n v="92"/>
    <s v="US"/>
    <s v="USD"/>
    <d v="2011-04-05T05:00:00"/>
    <d v="2011-04-05T05:00:00"/>
    <n v="1301979600"/>
    <x v="9"/>
    <s v="Apr"/>
    <s v="2011"/>
    <d v="2011-04-19T05:00:00"/>
    <n v="1303189200"/>
    <m/>
    <d v="2011-04-19T05:00:00"/>
    <s v="Apr"/>
    <s v="Apr"/>
    <n v="14"/>
    <x v="44"/>
    <s v="2011"/>
    <b v="0"/>
    <b v="0"/>
    <s v="music"/>
    <x v="1"/>
    <x v="1"/>
  </r>
  <r>
    <x v="987"/>
    <s v="Wilson Group"/>
    <s v="Ameliorated foreground focus group"/>
    <x v="8"/>
    <x v="953"/>
    <x v="1"/>
    <n v="2.1679032258064517"/>
    <n v="216.79032258064518"/>
    <n v="28.002083333333335"/>
    <n v="480"/>
    <s v="US"/>
    <s v="USD"/>
    <d v="2017-04-27T05:00:00"/>
    <d v="2017-04-27T05:00:00"/>
    <n v="1493269200"/>
    <x v="9"/>
    <s v="Apr"/>
    <s v="2017"/>
    <d v="2017-05-11T05:00:00"/>
    <n v="1494478800"/>
    <m/>
    <d v="2017-05-11T05:00:00"/>
    <s v="May"/>
    <s v="May"/>
    <n v="14"/>
    <x v="44"/>
    <s v="2017"/>
    <b v="0"/>
    <b v="0"/>
    <s v="film &amp; video"/>
    <x v="4"/>
    <x v="4"/>
  </r>
  <r>
    <x v="988"/>
    <s v="Gardner, Ryan and Gutierrez"/>
    <s v="Triple-buffered multi-tasking matrices"/>
    <x v="151"/>
    <x v="802"/>
    <x v="0"/>
    <n v="0.52117021276595743"/>
    <n v="52.117021276595743"/>
    <n v="76.546875"/>
    <n v="64"/>
    <s v="US"/>
    <s v="USD"/>
    <d v="2016-11-12T06:00:00"/>
    <d v="2016-11-12T06:00:00"/>
    <n v="1478930400"/>
    <x v="0"/>
    <s v="Nov"/>
    <s v="2016"/>
    <d v="2016-12-03T06:00:00"/>
    <n v="1480744800"/>
    <m/>
    <d v="2016-12-03T06:00:00"/>
    <s v="Dec"/>
    <s v="Dec"/>
    <n v="21"/>
    <x v="74"/>
    <s v="2016"/>
    <b v="0"/>
    <b v="0"/>
    <s v="publishing"/>
    <x v="5"/>
    <x v="15"/>
  </r>
  <r>
    <x v="989"/>
    <s v="Hernandez Inc"/>
    <s v="Versatile dedicated migration"/>
    <x v="166"/>
    <x v="954"/>
    <x v="1"/>
    <n v="4.9958333333333336"/>
    <n v="499.58333333333337"/>
    <n v="53.053097345132741"/>
    <n v="226"/>
    <s v="US"/>
    <s v="USD"/>
    <d v="2019-04-16T05:00:00"/>
    <d v="2019-04-16T05:00:00"/>
    <n v="1555390800"/>
    <x v="9"/>
    <s v="Apr"/>
    <s v="2019"/>
    <d v="2019-04-21T05:00:00"/>
    <n v="1555822800"/>
    <m/>
    <d v="2019-04-21T05:00:00"/>
    <s v="Apr"/>
    <s v="Apr"/>
    <n v="5"/>
    <x v="21"/>
    <s v="2019"/>
    <b v="0"/>
    <b v="0"/>
    <s v="publishing"/>
    <x v="5"/>
    <x v="18"/>
  </r>
  <r>
    <x v="990"/>
    <s v="Ortiz-Roberts"/>
    <s v="Devolved foreground customer loyalty"/>
    <x v="75"/>
    <x v="955"/>
    <x v="0"/>
    <n v="0.87679487179487181"/>
    <n v="87.679487179487182"/>
    <n v="106.859375"/>
    <n v="64"/>
    <s v="US"/>
    <s v="USD"/>
    <d v="2016-03-03T06:00:00"/>
    <d v="2016-03-03T06:00:00"/>
    <n v="1456984800"/>
    <x v="6"/>
    <s v="Mar"/>
    <s v="2016"/>
    <d v="2016-03-25T05:00:00"/>
    <n v="1458882000"/>
    <m/>
    <d v="2016-03-25T05:00:00"/>
    <s v="Mar"/>
    <s v="Mar"/>
    <n v="21.958333333328483"/>
    <x v="133"/>
    <s v="2016"/>
    <b v="0"/>
    <b v="1"/>
    <s v="film &amp; video"/>
    <x v="4"/>
    <x v="6"/>
  </r>
  <r>
    <x v="991"/>
    <s v="Ramirez LLC"/>
    <s v="Reduced reciprocal focus group"/>
    <x v="122"/>
    <x v="551"/>
    <x v="1"/>
    <n v="1.131734693877551"/>
    <n v="113.17346938775511"/>
    <n v="46.020746887966808"/>
    <n v="241"/>
    <s v="US"/>
    <s v="USD"/>
    <d v="2014-09-25T05:00:00"/>
    <d v="2014-09-25T05:00:00"/>
    <n v="1411621200"/>
    <x v="3"/>
    <s v="Sep"/>
    <s v="2014"/>
    <d v="2014-09-29T05:00:00"/>
    <n v="1411966800"/>
    <m/>
    <d v="2014-09-29T05:00:00"/>
    <s v="Sep"/>
    <s v="Sep"/>
    <n v="4"/>
    <x v="3"/>
    <s v="2014"/>
    <b v="0"/>
    <b v="1"/>
    <s v="music"/>
    <x v="1"/>
    <x v="1"/>
  </r>
  <r>
    <x v="992"/>
    <s v="Morrow Inc"/>
    <s v="Networked global migration"/>
    <x v="33"/>
    <x v="956"/>
    <x v="1"/>
    <n v="4.2654838709677421"/>
    <n v="426.54838709677421"/>
    <n v="100.17424242424242"/>
    <n v="132"/>
    <s v="US"/>
    <s v="USD"/>
    <d v="2018-05-07T05:00:00"/>
    <d v="2018-05-07T05:00:00"/>
    <n v="1525669200"/>
    <x v="11"/>
    <s v="May"/>
    <s v="2018"/>
    <d v="2018-05-21T05:00:00"/>
    <n v="1526878800"/>
    <m/>
    <d v="2018-05-21T05:00:00"/>
    <s v="May"/>
    <s v="May"/>
    <n v="14"/>
    <x v="44"/>
    <s v="2018"/>
    <b v="0"/>
    <b v="1"/>
    <s v="film &amp; video"/>
    <x v="4"/>
    <x v="6"/>
  </r>
  <r>
    <x v="993"/>
    <s v="Erickson-Rogers"/>
    <s v="De-engineered even-keeled definition"/>
    <x v="122"/>
    <x v="957"/>
    <x v="3"/>
    <n v="0.77632653061224488"/>
    <n v="77.632653061224488"/>
    <n v="101.44"/>
    <n v="75"/>
    <s v="IT"/>
    <s v="EUR"/>
    <d v="2015-12-24T06:00:00"/>
    <d v="2015-12-24T06:00:00"/>
    <n v="1450936800"/>
    <x v="7"/>
    <s v="Dec"/>
    <s v="2015"/>
    <d v="2016-01-10T06:00:00"/>
    <n v="1452405600"/>
    <m/>
    <d v="2016-01-10T06:00:00"/>
    <s v="Jan"/>
    <s v="Jan"/>
    <n v="17"/>
    <x v="0"/>
    <s v="2016"/>
    <b v="0"/>
    <b v="1"/>
    <s v="photography"/>
    <x v="7"/>
    <x v="14"/>
  </r>
  <r>
    <x v="994"/>
    <s v="Leach, Rich and Price"/>
    <s v="Implemented bi-directional flexibility"/>
    <x v="444"/>
    <x v="958"/>
    <x v="0"/>
    <n v="0.52496810772501767"/>
    <n v="52.496810772501767"/>
    <n v="87.972684085510693"/>
    <n v="842"/>
    <s v="US"/>
    <s v="USD"/>
    <d v="2014-10-17T05:00:00"/>
    <d v="2014-10-17T05:00:00"/>
    <n v="1413522000"/>
    <x v="4"/>
    <s v="Oct"/>
    <s v="2014"/>
    <d v="2014-10-23T05:00:00"/>
    <n v="1414040400"/>
    <m/>
    <d v="2014-10-23T05:00:00"/>
    <s v="Oct"/>
    <s v="Oct"/>
    <n v="6"/>
    <x v="8"/>
    <s v="2014"/>
    <b v="0"/>
    <b v="1"/>
    <s v="publishing"/>
    <x v="5"/>
    <x v="18"/>
  </r>
  <r>
    <x v="995"/>
    <s v="Manning-Hamilton"/>
    <s v="Vision-oriented scalable definition"/>
    <x v="238"/>
    <x v="959"/>
    <x v="1"/>
    <n v="1.5746762589928058"/>
    <n v="157.46762589928059"/>
    <n v="74.995594713656388"/>
    <n v="2043"/>
    <s v="US"/>
    <s v="USD"/>
    <d v="2018-11-04T05:00:00"/>
    <d v="2018-11-04T05:00:00"/>
    <n v="1541307600"/>
    <x v="0"/>
    <s v="Nov"/>
    <s v="2018"/>
    <d v="2018-12-03T06:00:00"/>
    <n v="1543816800"/>
    <m/>
    <d v="2018-12-03T06:00:00"/>
    <s v="Dec"/>
    <s v="Dec"/>
    <n v="29.041666666671517"/>
    <x v="134"/>
    <s v="2018"/>
    <b v="0"/>
    <b v="1"/>
    <s v="food"/>
    <x v="0"/>
    <x v="0"/>
  </r>
  <r>
    <x v="996"/>
    <s v="Butler LLC"/>
    <s v="Future-proofed upward-trending migration"/>
    <x v="47"/>
    <x v="960"/>
    <x v="0"/>
    <n v="0.72939393939393937"/>
    <n v="72.939393939393938"/>
    <n v="42.982142857142854"/>
    <n v="112"/>
    <s v="US"/>
    <s v="USD"/>
    <d v="2013-01-02T06:00:00"/>
    <d v="2013-01-02T06:00:00"/>
    <n v="1357106400"/>
    <x v="2"/>
    <s v="Jan"/>
    <s v="2013"/>
    <d v="2013-02-01T06:00:00"/>
    <n v="1359698400"/>
    <m/>
    <d v="2013-02-01T06:00:00"/>
    <s v="Feb"/>
    <s v="Feb"/>
    <n v="30"/>
    <x v="33"/>
    <s v="2013"/>
    <b v="0"/>
    <b v="0"/>
    <s v="theater"/>
    <x v="3"/>
    <x v="3"/>
  </r>
  <r>
    <x v="997"/>
    <s v="Ball LLC"/>
    <s v="Right-sized full-range throughput"/>
    <x v="4"/>
    <x v="961"/>
    <x v="3"/>
    <n v="0.60565789473684206"/>
    <n v="60.565789473684205"/>
    <n v="33.115107913669064"/>
    <n v="139"/>
    <s v="IT"/>
    <s v="EUR"/>
    <d v="2014-01-20T06:00:00"/>
    <d v="2014-01-20T06:00:00"/>
    <n v="1390197600"/>
    <x v="2"/>
    <s v="Jan"/>
    <s v="2014"/>
    <d v="2014-01-25T06:00:00"/>
    <n v="1390629600"/>
    <m/>
    <d v="2014-01-25T06:00:00"/>
    <s v="Jan"/>
    <s v="Jan"/>
    <n v="5"/>
    <x v="21"/>
    <s v="2014"/>
    <b v="0"/>
    <b v="0"/>
    <s v="theater"/>
    <x v="3"/>
    <x v="3"/>
  </r>
  <r>
    <x v="998"/>
    <s v="Taylor, Santiago and Flores"/>
    <s v="Polarized composite customer loyalty"/>
    <x v="445"/>
    <x v="962"/>
    <x v="0"/>
    <n v="0.5679129129129129"/>
    <n v="56.791291291291287"/>
    <n v="101.13101604278074"/>
    <n v="374"/>
    <s v="US"/>
    <s v="USD"/>
    <d v="2010-02-11T06:00:00"/>
    <d v="2010-02-11T06:00:00"/>
    <n v="1265868000"/>
    <x v="10"/>
    <s v="Feb"/>
    <s v="2010"/>
    <d v="2010-02-25T06:00:00"/>
    <n v="1267077600"/>
    <m/>
    <d v="2010-02-25T06:00:00"/>
    <s v="Feb"/>
    <s v="Feb"/>
    <n v="14"/>
    <x v="44"/>
    <s v="2010"/>
    <b v="0"/>
    <b v="1"/>
    <s v="music"/>
    <x v="1"/>
    <x v="7"/>
  </r>
  <r>
    <x v="999"/>
    <s v="Hernandez, Norton and Kelley"/>
    <s v="Expanded eco-centric policy"/>
    <x v="446"/>
    <x v="963"/>
    <x v="3"/>
    <n v="0.56542754275427543"/>
    <n v="56.542754275427541"/>
    <n v="55.98841354723708"/>
    <n v="1122"/>
    <s v="US"/>
    <s v="USD"/>
    <d v="2016-06-29T05:00:00"/>
    <d v="2016-06-29T05:00:00"/>
    <n v="1467176400"/>
    <x v="5"/>
    <s v="Jun"/>
    <s v="2016"/>
    <d v="2016-07-06T05:00:00"/>
    <n v="1467781200"/>
    <m/>
    <d v="2016-07-06T05:00:00"/>
    <s v="Jul"/>
    <s v="Jul"/>
    <n v="7"/>
    <x v="37"/>
    <s v="2016"/>
    <b v="0"/>
    <b v="0"/>
    <s v="food"/>
    <x v="0"/>
    <x v="0"/>
  </r>
  <r>
    <x v="1000"/>
    <m/>
    <m/>
    <x v="447"/>
    <x v="964"/>
    <x v="4"/>
    <m/>
    <m/>
    <m/>
    <m/>
    <m/>
    <m/>
    <m/>
    <m/>
    <m/>
    <x v="12"/>
    <m/>
    <m/>
    <m/>
    <m/>
    <m/>
    <m/>
    <m/>
    <m/>
    <m/>
    <x v="135"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n v="0"/>
    <n v="0"/>
    <x v="0"/>
    <s v="CAD"/>
    <d v="2015-11-28T06:00:00"/>
    <d v="2015-11-28T06:00:00"/>
    <n v="1448690400"/>
    <s v="Nov"/>
    <s v="Nov"/>
    <s v="2015"/>
    <d v="2015-12-15T06:00:00"/>
    <n v="1450159200"/>
    <m/>
    <d v="2015-12-15T06:00:00"/>
    <s v="Dec"/>
    <s v="Dec"/>
    <n v="17"/>
    <n v="17"/>
    <s v="2015"/>
    <b v="0"/>
    <b v="0"/>
    <s v="food"/>
    <x v="0"/>
    <x v="0"/>
  </r>
  <r>
    <n v="1"/>
    <s v="Odom Inc"/>
    <s v="Managed bottom-line architecture"/>
    <n v="1400"/>
    <n v="14560"/>
    <x v="1"/>
    <n v="10.4"/>
    <x v="1"/>
    <n v="92.151898734177209"/>
    <n v="158"/>
    <x v="1"/>
    <s v="USD"/>
    <d v="2014-08-19T05:00:00"/>
    <d v="2014-08-19T05:00:00"/>
    <n v="1408424400"/>
    <s v="Aug"/>
    <s v="Aug"/>
    <s v="2014"/>
    <d v="2014-08-21T05:00:00"/>
    <n v="1408597200"/>
    <m/>
    <d v="2014-08-21T05:00:00"/>
    <s v="Aug"/>
    <s v="Aug"/>
    <n v="2"/>
    <n v="2"/>
    <s v="2014"/>
    <b v="0"/>
    <b v="1"/>
    <s v="music"/>
    <x v="1"/>
    <x v="1"/>
  </r>
  <r>
    <n v="2"/>
    <s v="Melton, Robinson and Fritz"/>
    <s v="Function-based leadingedge pricing structure"/>
    <n v="108400"/>
    <n v="142523"/>
    <x v="1"/>
    <n v="1.3147878228782288"/>
    <x v="2"/>
    <n v="100.01614035087719"/>
    <n v="1425"/>
    <x v="2"/>
    <s v="AUD"/>
    <d v="2013-11-17T06:00:00"/>
    <d v="2013-11-17T06:00:00"/>
    <n v="1384668000"/>
    <s v="Nov"/>
    <s v="Nov"/>
    <s v="2013"/>
    <d v="2013-11-19T06:00:00"/>
    <n v="1384840800"/>
    <m/>
    <d v="2013-11-19T06:00:00"/>
    <s v="Nov"/>
    <s v="Nov"/>
    <n v="2"/>
    <n v="2"/>
    <s v="2013"/>
    <b v="0"/>
    <b v="0"/>
    <s v="technology"/>
    <x v="2"/>
    <x v="2"/>
  </r>
  <r>
    <n v="3"/>
    <s v="Mcdonald, Gonzalez and Ross"/>
    <s v="Vision-oriented fresh-thinking conglomeration"/>
    <n v="4200"/>
    <n v="2477"/>
    <x v="0"/>
    <n v="0.58976190476190471"/>
    <x v="3"/>
    <n v="103.20833333333333"/>
    <n v="24"/>
    <x v="1"/>
    <s v="USD"/>
    <d v="2019-08-11T05:00:00"/>
    <d v="2019-08-11T05:00:00"/>
    <n v="1565499600"/>
    <s v="Aug"/>
    <s v="Aug"/>
    <s v="2019"/>
    <d v="2019-09-20T05:00:00"/>
    <n v="1568955600"/>
    <m/>
    <d v="2019-09-20T05:00:00"/>
    <s v="Sep"/>
    <s v="Sep"/>
    <n v="40"/>
    <n v="40"/>
    <s v="2019"/>
    <b v="0"/>
    <b v="0"/>
    <s v="music"/>
    <x v="1"/>
    <x v="1"/>
  </r>
  <r>
    <n v="4"/>
    <s v="Larson-Little"/>
    <s v="Proactive foreground core"/>
    <n v="7600"/>
    <n v="5265"/>
    <x v="0"/>
    <n v="0.69276315789473686"/>
    <x v="4"/>
    <n v="99.339622641509436"/>
    <n v="53"/>
    <x v="1"/>
    <s v="USD"/>
    <d v="2019-01-20T06:00:00"/>
    <d v="2019-01-20T06:00:00"/>
    <n v="1547964000"/>
    <s v="Jan"/>
    <s v="Jan"/>
    <s v="2019"/>
    <d v="2019-01-24T06:00:00"/>
    <n v="1548309600"/>
    <m/>
    <d v="2019-01-24T06:00:00"/>
    <s v="Jan"/>
    <s v="Jan"/>
    <n v="4"/>
    <n v="4"/>
    <s v="2019"/>
    <b v="0"/>
    <b v="0"/>
    <s v="theater"/>
    <x v="3"/>
    <x v="3"/>
  </r>
  <r>
    <n v="5"/>
    <s v="Harris Group"/>
    <s v="Open-source optimizing database"/>
    <n v="7600"/>
    <n v="13195"/>
    <x v="1"/>
    <n v="1.7361842105263159"/>
    <x v="5"/>
    <n v="75.833333333333329"/>
    <n v="174"/>
    <x v="3"/>
    <s v="DKK"/>
    <d v="2012-08-28T05:00:00"/>
    <d v="2012-08-28T05:00:00"/>
    <n v="1346130000"/>
    <s v="Aug"/>
    <s v="Aug"/>
    <s v="2012"/>
    <d v="2012-09-08T05:00:00"/>
    <n v="1347080400"/>
    <m/>
    <d v="2012-09-08T05:00:00"/>
    <s v="Sep"/>
    <s v="Sep"/>
    <n v="11"/>
    <n v="11"/>
    <s v="2012"/>
    <b v="0"/>
    <b v="0"/>
    <s v="theater"/>
    <x v="3"/>
    <x v="3"/>
  </r>
  <r>
    <n v="6"/>
    <s v="Ortiz, Coleman and Mitchell"/>
    <s v="Operative upward-trending algorithm"/>
    <n v="5200"/>
    <n v="1090"/>
    <x v="0"/>
    <n v="0.20961538461538462"/>
    <x v="6"/>
    <n v="60.555555555555557"/>
    <n v="18"/>
    <x v="4"/>
    <s v="GBP"/>
    <d v="2017-09-13T05:00:00"/>
    <d v="2017-09-13T05:00:00"/>
    <n v="1505278800"/>
    <s v="Sep"/>
    <s v="Sep"/>
    <s v="2017"/>
    <d v="2017-09-14T05:00:00"/>
    <n v="1505365200"/>
    <m/>
    <d v="2017-09-14T05:00:00"/>
    <s v="Sep"/>
    <s v="Sep"/>
    <n v="1"/>
    <n v="1"/>
    <s v="2017"/>
    <b v="0"/>
    <b v="0"/>
    <s v="film &amp; video"/>
    <x v="4"/>
    <x v="4"/>
  </r>
  <r>
    <n v="7"/>
    <s v="Carter-Guzman"/>
    <s v="Centralized cohesive challenge"/>
    <n v="4500"/>
    <n v="14741"/>
    <x v="1"/>
    <n v="3.2757777777777779"/>
    <x v="7"/>
    <n v="64.93832599118943"/>
    <n v="227"/>
    <x v="3"/>
    <s v="DKK"/>
    <d v="2015-08-13T05:00:00"/>
    <d v="2015-08-13T05:00:00"/>
    <n v="1439442000"/>
    <s v="Aug"/>
    <s v="Aug"/>
    <s v="2015"/>
    <d v="2015-08-15T05:00:00"/>
    <n v="1439614800"/>
    <m/>
    <d v="2015-08-15T05:00:00"/>
    <s v="Aug"/>
    <s v="Aug"/>
    <n v="2"/>
    <n v="2"/>
    <s v="2015"/>
    <b v="0"/>
    <b v="0"/>
    <s v="theater"/>
    <x v="3"/>
    <x v="3"/>
  </r>
  <r>
    <n v="8"/>
    <s v="Nunez-Richards"/>
    <s v="Exclusive attitude-oriented intranet"/>
    <n v="110100"/>
    <n v="21946"/>
    <x v="2"/>
    <n v="0.19932788374205268"/>
    <x v="8"/>
    <n v="30.997175141242938"/>
    <n v="708"/>
    <x v="3"/>
    <s v="DKK"/>
    <d v="2010-08-09T05:00:00"/>
    <d v="2010-08-09T05:00:00"/>
    <n v="1281330000"/>
    <s v="Aug"/>
    <s v="Aug"/>
    <s v="2010"/>
    <d v="2010-08-11T05:00:00"/>
    <n v="1281502800"/>
    <m/>
    <d v="2010-08-11T05:00:00"/>
    <s v="Aug"/>
    <s v="Aug"/>
    <n v="2"/>
    <n v="2"/>
    <s v="2010"/>
    <b v="0"/>
    <b v="0"/>
    <s v="theater"/>
    <x v="3"/>
    <x v="3"/>
  </r>
  <r>
    <n v="9"/>
    <s v="Rangel, Holt and Jones"/>
    <s v="Open-source fresh-thinking model"/>
    <n v="6200"/>
    <n v="3208"/>
    <x v="0"/>
    <n v="0.51741935483870971"/>
    <x v="9"/>
    <n v="72.909090909090907"/>
    <n v="44"/>
    <x v="1"/>
    <s v="USD"/>
    <d v="2013-09-19T05:00:00"/>
    <d v="2013-09-19T05:00:00"/>
    <n v="1379566800"/>
    <s v="Sep"/>
    <s v="Sep"/>
    <s v="2013"/>
    <d v="2013-11-07T06:00:00"/>
    <n v="1383804000"/>
    <m/>
    <d v="2013-11-07T06:00:00"/>
    <s v="Nov"/>
    <s v="Nov"/>
    <n v="49.041666666664241"/>
    <n v="49.041666666664241"/>
    <s v="2013"/>
    <b v="0"/>
    <b v="0"/>
    <s v="music"/>
    <x v="1"/>
    <x v="5"/>
  </r>
  <r>
    <n v="10"/>
    <s v="Green Ltd"/>
    <s v="Monitored empowering installation"/>
    <n v="5200"/>
    <n v="13838"/>
    <x v="1"/>
    <n v="2.6611538461538462"/>
    <x v="10"/>
    <n v="62.9"/>
    <n v="220"/>
    <x v="1"/>
    <s v="USD"/>
    <d v="2010-08-14T05:00:00"/>
    <d v="2010-08-14T05:00:00"/>
    <n v="1281762000"/>
    <s v="Aug"/>
    <s v="Aug"/>
    <s v="2010"/>
    <d v="2010-10-01T05:00:00"/>
    <n v="1285909200"/>
    <m/>
    <d v="2010-10-01T05:00:00"/>
    <s v="Oct"/>
    <s v="Oct"/>
    <n v="48"/>
    <n v="48"/>
    <s v="2010"/>
    <b v="0"/>
    <b v="0"/>
    <s v="film &amp; video"/>
    <x v="4"/>
    <x v="6"/>
  </r>
  <r>
    <n v="11"/>
    <s v="Perez, Johnson and Gardner"/>
    <s v="Grass-roots zero administration system engine"/>
    <n v="6300"/>
    <n v="3030"/>
    <x v="0"/>
    <n v="0.48095238095238096"/>
    <x v="11"/>
    <n v="112.22222222222223"/>
    <n v="27"/>
    <x v="1"/>
    <s v="USD"/>
    <d v="2010-09-21T05:00:00"/>
    <d v="2010-09-21T05:00:00"/>
    <n v="1285045200"/>
    <s v="Sep"/>
    <s v="Sep"/>
    <s v="2010"/>
    <d v="2010-09-27T05:00:00"/>
    <n v="1285563600"/>
    <m/>
    <d v="2010-09-27T05:00:00"/>
    <s v="Sep"/>
    <s v="Sep"/>
    <n v="6"/>
    <n v="6"/>
    <s v="2010"/>
    <b v="0"/>
    <b v="1"/>
    <s v="theater"/>
    <x v="3"/>
    <x v="3"/>
  </r>
  <r>
    <n v="12"/>
    <s v="Kim Ltd"/>
    <s v="Assimilated hybrid intranet"/>
    <n v="6300"/>
    <n v="5629"/>
    <x v="0"/>
    <n v="0.89349206349206345"/>
    <x v="12"/>
    <n v="102.34545454545454"/>
    <n v="55"/>
    <x v="1"/>
    <s v="USD"/>
    <d v="2019-10-22T05:00:00"/>
    <d v="2019-10-22T05:00:00"/>
    <n v="1571720400"/>
    <s v="Oct"/>
    <s v="Oct"/>
    <s v="2019"/>
    <d v="2019-10-30T05:00:00"/>
    <n v="1572411600"/>
    <m/>
    <d v="2019-10-30T05:00:00"/>
    <s v="Oct"/>
    <s v="Oct"/>
    <n v="8"/>
    <n v="8"/>
    <s v="2019"/>
    <b v="0"/>
    <b v="0"/>
    <s v="film &amp; video"/>
    <x v="4"/>
    <x v="6"/>
  </r>
  <r>
    <n v="13"/>
    <s v="Walker, Taylor and Coleman"/>
    <s v="Multi-tiered directional open architecture"/>
    <n v="4200"/>
    <n v="10295"/>
    <x v="1"/>
    <n v="2.4511904761904764"/>
    <x v="13"/>
    <n v="105.05102040816327"/>
    <n v="98"/>
    <x v="1"/>
    <s v="USD"/>
    <d v="2016-06-11T05:00:00"/>
    <d v="2016-06-11T05:00:00"/>
    <n v="1465621200"/>
    <s v="Jun"/>
    <s v="Jun"/>
    <s v="2016"/>
    <d v="2016-06-23T05:00:00"/>
    <n v="1466658000"/>
    <m/>
    <d v="2016-06-23T05:00:00"/>
    <s v="Jun"/>
    <s v="Jun"/>
    <n v="12"/>
    <n v="12"/>
    <s v="2016"/>
    <b v="0"/>
    <b v="0"/>
    <s v="music"/>
    <x v="1"/>
    <x v="7"/>
  </r>
  <r>
    <n v="14"/>
    <s v="Rodriguez, Rose and Stewart"/>
    <s v="Cloned directional synergy"/>
    <n v="28200"/>
    <n v="18829"/>
    <x v="0"/>
    <n v="0.66769503546099296"/>
    <x v="14"/>
    <n v="94.144999999999996"/>
    <n v="200"/>
    <x v="1"/>
    <s v="USD"/>
    <d v="2012-03-06T06:00:00"/>
    <d v="2012-03-06T06:00:00"/>
    <n v="1331013600"/>
    <s v="Mar"/>
    <s v="Mar"/>
    <s v="2012"/>
    <d v="2012-04-02T05:00:00"/>
    <n v="1333342800"/>
    <m/>
    <d v="2012-04-02T05:00:00"/>
    <s v="Apr"/>
    <s v="Apr"/>
    <n v="26.958333333335759"/>
    <n v="26.958333333335759"/>
    <s v="2012"/>
    <b v="0"/>
    <b v="0"/>
    <s v="music"/>
    <x v="1"/>
    <x v="7"/>
  </r>
  <r>
    <n v="15"/>
    <s v="Wright, Hunt and Rowe"/>
    <s v="Extended eco-centric pricing structure"/>
    <n v="81200"/>
    <n v="38414"/>
    <x v="0"/>
    <n v="0.47307881773399013"/>
    <x v="15"/>
    <n v="84.986725663716811"/>
    <n v="452"/>
    <x v="1"/>
    <s v="USD"/>
    <d v="2019-12-10T06:00:00"/>
    <d v="2019-12-10T06:00:00"/>
    <n v="1575957600"/>
    <s v="Dec"/>
    <s v="Dec"/>
    <s v="2019"/>
    <d v="2019-12-14T06:00:00"/>
    <n v="1576303200"/>
    <m/>
    <d v="2019-12-14T06:00:00"/>
    <s v="Dec"/>
    <s v="Dec"/>
    <n v="4"/>
    <n v="4"/>
    <s v="2019"/>
    <b v="0"/>
    <b v="0"/>
    <s v="technology"/>
    <x v="2"/>
    <x v="8"/>
  </r>
  <r>
    <n v="16"/>
    <s v="Hines Inc"/>
    <s v="Cross-platform systemic adapter"/>
    <n v="1700"/>
    <n v="11041"/>
    <x v="1"/>
    <n v="6.4947058823529416"/>
    <x v="16"/>
    <n v="110.41"/>
    <n v="100"/>
    <x v="1"/>
    <s v="USD"/>
    <d v="2014-01-22T06:00:00"/>
    <d v="2014-01-22T06:00:00"/>
    <n v="1390370400"/>
    <s v="Jan"/>
    <s v="Jan"/>
    <s v="2014"/>
    <d v="2014-02-13T06:00:00"/>
    <n v="1392271200"/>
    <m/>
    <d v="2014-02-13T06:00:00"/>
    <s v="Feb"/>
    <s v="Feb"/>
    <n v="22"/>
    <n v="22"/>
    <s v="2014"/>
    <b v="0"/>
    <b v="0"/>
    <s v="publishing"/>
    <x v="5"/>
    <x v="9"/>
  </r>
  <r>
    <n v="17"/>
    <s v="Cochran-Nguyen"/>
    <s v="Seamless 4thgeneration methodology"/>
    <n v="84600"/>
    <n v="134845"/>
    <x v="1"/>
    <n v="1.5939125295508274"/>
    <x v="17"/>
    <n v="107.96236989591674"/>
    <n v="1249"/>
    <x v="1"/>
    <s v="USD"/>
    <d v="2011-01-12T06:00:00"/>
    <d v="2011-01-12T06:00:00"/>
    <n v="1294812000"/>
    <s v="Jan"/>
    <s v="Jan"/>
    <s v="2011"/>
    <d v="2011-01-13T06:00:00"/>
    <n v="1294898400"/>
    <m/>
    <d v="2011-01-13T06:00:00"/>
    <s v="Jan"/>
    <s v="Jan"/>
    <n v="1"/>
    <n v="1"/>
    <s v="2011"/>
    <b v="0"/>
    <b v="0"/>
    <s v="film &amp; video"/>
    <x v="4"/>
    <x v="10"/>
  </r>
  <r>
    <n v="18"/>
    <s v="Johnson-Gould"/>
    <s v="Exclusive needs-based adapter"/>
    <n v="9100"/>
    <n v="6089"/>
    <x v="3"/>
    <n v="0.66912087912087914"/>
    <x v="18"/>
    <n v="45.103703703703701"/>
    <n v="135"/>
    <x v="1"/>
    <s v="USD"/>
    <d v="2018-09-08T05:00:00"/>
    <d v="2018-09-08T05:00:00"/>
    <n v="1536382800"/>
    <s v="Sep"/>
    <s v="Sep"/>
    <s v="2018"/>
    <d v="2018-09-16T05:00:00"/>
    <n v="1537074000"/>
    <m/>
    <d v="2018-09-16T05:00:00"/>
    <s v="Sep"/>
    <s v="Sep"/>
    <n v="8"/>
    <n v="8"/>
    <s v="2018"/>
    <b v="0"/>
    <b v="0"/>
    <s v="theater"/>
    <x v="3"/>
    <x v="3"/>
  </r>
  <r>
    <n v="19"/>
    <s v="Perez-Hess"/>
    <s v="Down-sized cohesive archive"/>
    <n v="62500"/>
    <n v="30331"/>
    <x v="0"/>
    <n v="0.48529600000000001"/>
    <x v="19"/>
    <n v="45.001483679525222"/>
    <n v="674"/>
    <x v="1"/>
    <s v="USD"/>
    <d v="2019-03-04T06:00:00"/>
    <d v="2019-03-04T06:00:00"/>
    <n v="1551679200"/>
    <s v="Mar"/>
    <s v="Mar"/>
    <s v="2019"/>
    <d v="2019-03-25T05:00:00"/>
    <n v="1553490000"/>
    <m/>
    <d v="2019-03-25T05:00:00"/>
    <s v="Mar"/>
    <s v="Mar"/>
    <n v="20.958333333328483"/>
    <n v="20.958333333328483"/>
    <s v="2019"/>
    <b v="0"/>
    <b v="1"/>
    <s v="theater"/>
    <x v="3"/>
    <x v="3"/>
  </r>
  <r>
    <n v="20"/>
    <s v="Reeves, Thompson and Richardson"/>
    <s v="Proactive composite alliance"/>
    <n v="131800"/>
    <n v="147936"/>
    <x v="1"/>
    <n v="1.1224279210925645"/>
    <x v="20"/>
    <n v="105.97134670487107"/>
    <n v="1396"/>
    <x v="1"/>
    <s v="USD"/>
    <d v="2014-07-28T05:00:00"/>
    <d v="2014-07-28T05:00:00"/>
    <n v="1406523600"/>
    <s v="Jul"/>
    <s v="Jul"/>
    <s v="2014"/>
    <d v="2014-07-28T05:00:00"/>
    <n v="1406523600"/>
    <m/>
    <d v="2014-07-28T05:00:00"/>
    <s v="Jul"/>
    <s v="Jul"/>
    <n v="0"/>
    <n v="0"/>
    <s v="2014"/>
    <b v="0"/>
    <b v="0"/>
    <s v="film &amp; video"/>
    <x v="4"/>
    <x v="6"/>
  </r>
  <r>
    <n v="21"/>
    <s v="Simmons-Reynolds"/>
    <s v="Re-engineered intangible definition"/>
    <n v="94000"/>
    <n v="38533"/>
    <x v="0"/>
    <n v="0.40992553191489361"/>
    <x v="21"/>
    <n v="69.055555555555557"/>
    <n v="558"/>
    <x v="1"/>
    <s v="USD"/>
    <d v="2011-08-15T05:00:00"/>
    <d v="2011-08-15T05:00:00"/>
    <n v="1313384400"/>
    <s v="Aug"/>
    <s v="Aug"/>
    <s v="2011"/>
    <d v="2011-09-18T05:00:00"/>
    <n v="1316322000"/>
    <m/>
    <d v="2011-09-18T05:00:00"/>
    <s v="Sep"/>
    <s v="Sep"/>
    <n v="34"/>
    <n v="34"/>
    <s v="2011"/>
    <b v="0"/>
    <b v="0"/>
    <s v="theater"/>
    <x v="3"/>
    <x v="3"/>
  </r>
  <r>
    <n v="22"/>
    <s v="Collier Inc"/>
    <s v="Enhanced dynamic definition"/>
    <n v="59100"/>
    <n v="75690"/>
    <x v="1"/>
    <n v="1.2807106598984772"/>
    <x v="22"/>
    <n v="85.044943820224717"/>
    <n v="890"/>
    <x v="1"/>
    <s v="USD"/>
    <d v="2018-04-03T05:00:00"/>
    <d v="2018-04-03T05:00:00"/>
    <n v="1522731600"/>
    <s v="Apr"/>
    <s v="Apr"/>
    <s v="2018"/>
    <d v="2018-04-18T05:00:00"/>
    <n v="1524027600"/>
    <m/>
    <d v="2018-04-18T05:00:00"/>
    <s v="Apr"/>
    <s v="Apr"/>
    <n v="15"/>
    <n v="15"/>
    <s v="2018"/>
    <b v="0"/>
    <b v="0"/>
    <s v="theater"/>
    <x v="3"/>
    <x v="3"/>
  </r>
  <r>
    <n v="23"/>
    <s v="Gray-Jenkins"/>
    <s v="Devolved next generation adapter"/>
    <n v="4500"/>
    <n v="14942"/>
    <x v="1"/>
    <n v="3.3204444444444445"/>
    <x v="23"/>
    <n v="105.22535211267606"/>
    <n v="142"/>
    <x v="4"/>
    <s v="GBP"/>
    <d v="2019-02-14T06:00:00"/>
    <d v="2019-02-14T06:00:00"/>
    <n v="1550124000"/>
    <s v="Feb"/>
    <s v="Feb"/>
    <s v="2019"/>
    <d v="2019-04-08T05:00:00"/>
    <n v="1554699600"/>
    <m/>
    <d v="2019-04-08T05:00:00"/>
    <s v="Apr"/>
    <s v="Apr"/>
    <n v="52.958333333328483"/>
    <n v="52.958333333328483"/>
    <s v="2019"/>
    <b v="0"/>
    <b v="0"/>
    <s v="film &amp; video"/>
    <x v="4"/>
    <x v="4"/>
  </r>
  <r>
    <n v="24"/>
    <s v="Scott, Wilson and Martin"/>
    <s v="Cross-platform intermediate frame"/>
    <n v="92400"/>
    <n v="104257"/>
    <x v="1"/>
    <n v="1.1283225108225108"/>
    <x v="24"/>
    <n v="39.003741114852225"/>
    <n v="2673"/>
    <x v="1"/>
    <s v="USD"/>
    <d v="2014-06-21T05:00:00"/>
    <d v="2014-06-21T05:00:00"/>
    <n v="1403326800"/>
    <s v="Jun"/>
    <s v="Jun"/>
    <s v="2014"/>
    <d v="2014-06-23T05:00:00"/>
    <n v="1403499600"/>
    <m/>
    <d v="2014-06-23T05:00:00"/>
    <s v="Jun"/>
    <s v="Jun"/>
    <n v="2"/>
    <n v="2"/>
    <s v="2014"/>
    <b v="0"/>
    <b v="0"/>
    <s v="technology"/>
    <x v="2"/>
    <x v="8"/>
  </r>
  <r>
    <n v="25"/>
    <s v="Caldwell, Velazquez and Wilson"/>
    <s v="Monitored impactful analyzer"/>
    <n v="5500"/>
    <n v="11904"/>
    <x v="1"/>
    <n v="2.1643636363636363"/>
    <x v="25"/>
    <n v="73.030674846625772"/>
    <n v="163"/>
    <x v="1"/>
    <s v="USD"/>
    <d v="2011-05-18T05:00:00"/>
    <d v="2011-05-18T05:00:00"/>
    <n v="1305694800"/>
    <s v="May"/>
    <s v="May"/>
    <s v="2011"/>
    <d v="2011-06-07T05:00:00"/>
    <n v="1307422800"/>
    <m/>
    <d v="2011-06-07T05:00:00"/>
    <s v="Jun"/>
    <s v="Jun"/>
    <n v="20"/>
    <n v="20"/>
    <s v="2011"/>
    <b v="0"/>
    <b v="1"/>
    <s v="games"/>
    <x v="6"/>
    <x v="11"/>
  </r>
  <r>
    <n v="26"/>
    <s v="Spencer-Bates"/>
    <s v="Optional responsive customer loyalty"/>
    <n v="107500"/>
    <n v="51814"/>
    <x v="3"/>
    <n v="0.4819906976744186"/>
    <x v="26"/>
    <n v="35.009459459459457"/>
    <n v="1480"/>
    <x v="1"/>
    <s v="USD"/>
    <d v="2018-07-31T05:00:00"/>
    <d v="2018-07-31T05:00:00"/>
    <n v="1533013200"/>
    <s v="Jul"/>
    <s v="Jul"/>
    <s v="2018"/>
    <d v="2018-08-27T05:00:00"/>
    <n v="1535346000"/>
    <m/>
    <d v="2018-08-27T05:00:00"/>
    <s v="Aug"/>
    <s v="Aug"/>
    <n v="27"/>
    <n v="27"/>
    <s v="2018"/>
    <b v="0"/>
    <b v="0"/>
    <s v="theater"/>
    <x v="3"/>
    <x v="3"/>
  </r>
  <r>
    <n v="27"/>
    <s v="Best, Carr and Williams"/>
    <s v="Diverse transitional migration"/>
    <n v="2000"/>
    <n v="1599"/>
    <x v="0"/>
    <n v="0.79949999999999999"/>
    <x v="27"/>
    <n v="106.6"/>
    <n v="15"/>
    <x v="1"/>
    <s v="USD"/>
    <d v="2015-10-03T05:00:00"/>
    <d v="2015-10-03T05:00:00"/>
    <n v="1443848400"/>
    <s v="Oct"/>
    <s v="Oct"/>
    <s v="2015"/>
    <d v="2015-10-11T05:00:00"/>
    <n v="1444539600"/>
    <m/>
    <d v="2015-10-11T05:00:00"/>
    <s v="Oct"/>
    <s v="Oct"/>
    <n v="8"/>
    <n v="8"/>
    <s v="2015"/>
    <b v="0"/>
    <b v="0"/>
    <s v="music"/>
    <x v="1"/>
    <x v="1"/>
  </r>
  <r>
    <n v="28"/>
    <s v="Campbell, Brown and Powell"/>
    <s v="Synchronized global task-force"/>
    <n v="130800"/>
    <n v="137635"/>
    <x v="1"/>
    <n v="1.0522553516819573"/>
    <x v="28"/>
    <n v="61.997747747747745"/>
    <n v="2220"/>
    <x v="1"/>
    <s v="USD"/>
    <d v="2010-02-09T06:00:00"/>
    <d v="2010-02-09T06:00:00"/>
    <n v="1265695200"/>
    <s v="Feb"/>
    <s v="Feb"/>
    <s v="2010"/>
    <d v="2010-03-04T06:00:00"/>
    <n v="1267682400"/>
    <m/>
    <d v="2010-03-04T06:00:00"/>
    <s v="Mar"/>
    <s v="Mar"/>
    <n v="23"/>
    <n v="23"/>
    <s v="2010"/>
    <b v="0"/>
    <b v="1"/>
    <s v="theater"/>
    <x v="3"/>
    <x v="3"/>
  </r>
  <r>
    <n v="29"/>
    <s v="Johnson, Parker and Haynes"/>
    <s v="Focused 6thgeneration forecast"/>
    <n v="45900"/>
    <n v="150965"/>
    <x v="1"/>
    <n v="3.2889978213507627"/>
    <x v="29"/>
    <n v="94.000622665006233"/>
    <n v="1606"/>
    <x v="5"/>
    <s v="CHF"/>
    <d v="2018-07-20T05:00:00"/>
    <d v="2018-07-20T05:00:00"/>
    <n v="1532062800"/>
    <s v="Jul"/>
    <s v="Jul"/>
    <s v="2018"/>
    <d v="2018-08-29T05:00:00"/>
    <n v="1535518800"/>
    <m/>
    <d v="2018-08-29T05:00:00"/>
    <s v="Aug"/>
    <s v="Aug"/>
    <n v="40"/>
    <n v="40"/>
    <s v="2018"/>
    <b v="0"/>
    <b v="0"/>
    <s v="film &amp; video"/>
    <x v="4"/>
    <x v="12"/>
  </r>
  <r>
    <n v="30"/>
    <s v="Clark-Cooke"/>
    <s v="Down-sized analyzing challenge"/>
    <n v="9000"/>
    <n v="14455"/>
    <x v="1"/>
    <n v="1.606111111111111"/>
    <x v="30"/>
    <n v="112.05426356589147"/>
    <n v="129"/>
    <x v="1"/>
    <s v="USD"/>
    <d v="2019-05-24T05:00:00"/>
    <d v="2019-05-24T05:00:00"/>
    <n v="1558674000"/>
    <s v="May"/>
    <s v="May"/>
    <s v="2019"/>
    <d v="2019-05-29T05:00:00"/>
    <n v="1559106000"/>
    <m/>
    <d v="2019-05-29T05:00:00"/>
    <s v="May"/>
    <s v="May"/>
    <n v="5"/>
    <n v="5"/>
    <s v="2019"/>
    <b v="0"/>
    <b v="0"/>
    <s v="film &amp; video"/>
    <x v="4"/>
    <x v="10"/>
  </r>
  <r>
    <n v="31"/>
    <s v="Schroeder Ltd"/>
    <s v="Progressive needs-based focus group"/>
    <n v="3500"/>
    <n v="10850"/>
    <x v="1"/>
    <n v="3.1"/>
    <x v="31"/>
    <n v="48.008849557522126"/>
    <n v="226"/>
    <x v="4"/>
    <s v="GBP"/>
    <d v="2016-01-05T06:00:00"/>
    <d v="2016-01-05T06:00:00"/>
    <n v="1451973600"/>
    <s v="Jan"/>
    <s v="Jan"/>
    <s v="2016"/>
    <d v="2016-02-02T06:00:00"/>
    <n v="1454392800"/>
    <m/>
    <d v="2016-02-02T06:00:00"/>
    <s v="Feb"/>
    <s v="Feb"/>
    <n v="28"/>
    <n v="28"/>
    <s v="2016"/>
    <b v="0"/>
    <b v="0"/>
    <s v="games"/>
    <x v="6"/>
    <x v="11"/>
  </r>
  <r>
    <n v="32"/>
    <s v="Jackson PLC"/>
    <s v="Ergonomic 6thgeneration success"/>
    <n v="101000"/>
    <n v="87676"/>
    <x v="0"/>
    <n v="0.86807920792079207"/>
    <x v="32"/>
    <n v="38.004334633723452"/>
    <n v="2307"/>
    <x v="6"/>
    <s v="EUR"/>
    <d v="2018-01-10T06:00:00"/>
    <d v="2018-01-10T06:00:00"/>
    <n v="1515564000"/>
    <s v="Jan"/>
    <s v="Jan"/>
    <s v="2018"/>
    <d v="2018-02-06T06:00:00"/>
    <n v="1517896800"/>
    <m/>
    <d v="2018-02-06T06:00:00"/>
    <s v="Feb"/>
    <s v="Feb"/>
    <n v="27"/>
    <n v="27"/>
    <s v="2018"/>
    <b v="0"/>
    <b v="0"/>
    <s v="film &amp; video"/>
    <x v="4"/>
    <x v="4"/>
  </r>
  <r>
    <n v="33"/>
    <s v="Blair, Collins and Carter"/>
    <s v="Exclusive interactive approach"/>
    <n v="50200"/>
    <n v="189666"/>
    <x v="1"/>
    <n v="3.7782071713147412"/>
    <x v="33"/>
    <n v="35.000184535892231"/>
    <n v="5419"/>
    <x v="1"/>
    <s v="USD"/>
    <d v="2014-10-05T05:00:00"/>
    <d v="2014-10-05T05:00:00"/>
    <n v="1412485200"/>
    <s v="Oct"/>
    <s v="Oct"/>
    <s v="2014"/>
    <d v="2014-11-11T06:00:00"/>
    <n v="1415685600"/>
    <m/>
    <d v="2014-11-11T06:00:00"/>
    <s v="Nov"/>
    <s v="Nov"/>
    <n v="37.041666666664241"/>
    <n v="37.041666666664241"/>
    <s v="2014"/>
    <b v="0"/>
    <b v="0"/>
    <s v="theater"/>
    <x v="3"/>
    <x v="3"/>
  </r>
  <r>
    <n v="34"/>
    <s v="Maldonado and Sons"/>
    <s v="Reverse-engineered asynchronous archive"/>
    <n v="9300"/>
    <n v="14025"/>
    <x v="1"/>
    <n v="1.5080645161290323"/>
    <x v="34"/>
    <n v="85"/>
    <n v="165"/>
    <x v="1"/>
    <s v="USD"/>
    <d v="2017-03-23T05:00:00"/>
    <d v="2017-03-23T05:00:00"/>
    <n v="1490245200"/>
    <s v="Mar"/>
    <s v="Mar"/>
    <s v="2017"/>
    <d v="2017-03-28T05:00:00"/>
    <n v="1490677200"/>
    <m/>
    <d v="2017-03-28T05:00:00"/>
    <s v="Mar"/>
    <s v="Mar"/>
    <n v="5"/>
    <n v="5"/>
    <s v="2017"/>
    <b v="0"/>
    <b v="0"/>
    <s v="film &amp; video"/>
    <x v="4"/>
    <x v="4"/>
  </r>
  <r>
    <n v="35"/>
    <s v="Mitchell and Sons"/>
    <s v="Synergized intangible challenge"/>
    <n v="125500"/>
    <n v="188628"/>
    <x v="1"/>
    <n v="1.5030119521912351"/>
    <x v="35"/>
    <n v="95.993893129770996"/>
    <n v="1965"/>
    <x v="3"/>
    <s v="DKK"/>
    <d v="2019-01-19T06:00:00"/>
    <d v="2019-01-19T06:00:00"/>
    <n v="1547877600"/>
    <s v="Jan"/>
    <s v="Jan"/>
    <s v="2019"/>
    <d v="2019-03-02T06:00:00"/>
    <n v="1551506400"/>
    <m/>
    <d v="2019-03-02T06:00:00"/>
    <s v="Mar"/>
    <s v="Mar"/>
    <n v="42"/>
    <n v="42"/>
    <s v="2019"/>
    <b v="0"/>
    <b v="1"/>
    <s v="film &amp; video"/>
    <x v="4"/>
    <x v="6"/>
  </r>
  <r>
    <n v="36"/>
    <s v="Jackson-Lewis"/>
    <s v="Monitored multi-state encryption"/>
    <n v="700"/>
    <n v="1101"/>
    <x v="1"/>
    <n v="1.572857142857143"/>
    <x v="36"/>
    <n v="68.8125"/>
    <n v="16"/>
    <x v="1"/>
    <s v="USD"/>
    <d v="2011-02-26T06:00:00"/>
    <d v="2011-02-26T06:00:00"/>
    <n v="1298700000"/>
    <s v="Feb"/>
    <s v="Feb"/>
    <s v="2011"/>
    <d v="2011-03-23T05:00:00"/>
    <n v="1300856400"/>
    <m/>
    <d v="2011-03-23T05:00:00"/>
    <s v="Mar"/>
    <s v="Mar"/>
    <n v="24.958333333335759"/>
    <n v="24.958333333335759"/>
    <s v="2011"/>
    <b v="0"/>
    <b v="0"/>
    <s v="theater"/>
    <x v="3"/>
    <x v="3"/>
  </r>
  <r>
    <n v="37"/>
    <s v="Black, Armstrong and Anderson"/>
    <s v="Profound attitude-oriented functionalities"/>
    <n v="8100"/>
    <n v="11339"/>
    <x v="1"/>
    <n v="1.3998765432098765"/>
    <x v="37"/>
    <n v="105.97196261682242"/>
    <n v="107"/>
    <x v="1"/>
    <s v="USD"/>
    <d v="2019-10-06T05:00:00"/>
    <d v="2019-10-06T05:00:00"/>
    <n v="1570338000"/>
    <s v="Oct"/>
    <s v="Oct"/>
    <s v="2019"/>
    <d v="2019-11-08T06:00:00"/>
    <n v="1573192800"/>
    <m/>
    <d v="2019-11-08T06:00:00"/>
    <s v="Nov"/>
    <s v="Nov"/>
    <n v="33.041666666671517"/>
    <n v="33.041666666671517"/>
    <s v="2019"/>
    <b v="0"/>
    <b v="1"/>
    <s v="publishing"/>
    <x v="5"/>
    <x v="13"/>
  </r>
  <r>
    <n v="38"/>
    <s v="Maldonado-Gonzalez"/>
    <s v="Digitized client-driven database"/>
    <n v="3100"/>
    <n v="10085"/>
    <x v="1"/>
    <n v="3.2532258064516131"/>
    <x v="38"/>
    <n v="75.261194029850742"/>
    <n v="134"/>
    <x v="1"/>
    <s v="USD"/>
    <d v="2010-10-18T05:00:00"/>
    <d v="2010-10-18T05:00:00"/>
    <n v="1287378000"/>
    <s v="Oct"/>
    <s v="Oct"/>
    <s v="2010"/>
    <d v="2010-10-23T05:00:00"/>
    <n v="1287810000"/>
    <m/>
    <d v="2010-10-23T05:00:00"/>
    <s v="Oct"/>
    <s v="Oct"/>
    <n v="5"/>
    <n v="5"/>
    <s v="2010"/>
    <b v="0"/>
    <b v="0"/>
    <s v="photography"/>
    <x v="7"/>
    <x v="14"/>
  </r>
  <r>
    <n v="39"/>
    <s v="Kim-Rice"/>
    <s v="Organized bi-directional function"/>
    <n v="9900"/>
    <n v="5027"/>
    <x v="0"/>
    <n v="0.50777777777777777"/>
    <x v="39"/>
    <n v="57.125"/>
    <n v="88"/>
    <x v="3"/>
    <s v="DKK"/>
    <d v="2013-02-25T06:00:00"/>
    <d v="2013-02-25T06:00:00"/>
    <n v="1361772000"/>
    <s v="Feb"/>
    <s v="Feb"/>
    <s v="2013"/>
    <d v="2013-03-11T05:00:00"/>
    <n v="1362978000"/>
    <m/>
    <d v="2013-03-11T05:00:00"/>
    <s v="Mar"/>
    <s v="Mar"/>
    <n v="13.958333333335759"/>
    <n v="13.958333333335759"/>
    <s v="2013"/>
    <b v="0"/>
    <b v="0"/>
    <s v="theater"/>
    <x v="3"/>
    <x v="3"/>
  </r>
  <r>
    <n v="40"/>
    <s v="Garcia, Garcia and Lopez"/>
    <s v="Reduced stable middleware"/>
    <n v="8800"/>
    <n v="14878"/>
    <x v="1"/>
    <n v="1.6906818181818182"/>
    <x v="40"/>
    <n v="75.141414141414145"/>
    <n v="198"/>
    <x v="1"/>
    <s v="USD"/>
    <d v="2010-06-05T05:00:00"/>
    <d v="2010-06-05T05:00:00"/>
    <n v="1275714000"/>
    <s v="Jun"/>
    <s v="Jun"/>
    <s v="2010"/>
    <d v="2010-06-24T05:00:00"/>
    <n v="1277355600"/>
    <m/>
    <d v="2010-06-24T05:00:00"/>
    <s v="Jun"/>
    <s v="Jun"/>
    <n v="19"/>
    <n v="19"/>
    <s v="2010"/>
    <b v="0"/>
    <b v="1"/>
    <s v="technology"/>
    <x v="2"/>
    <x v="8"/>
  </r>
  <r>
    <n v="41"/>
    <s v="Watts Group"/>
    <s v="Universal 5thgeneration neural-net"/>
    <n v="5600"/>
    <n v="11924"/>
    <x v="1"/>
    <n v="2.1292857142857144"/>
    <x v="41"/>
    <n v="107.42342342342343"/>
    <n v="111"/>
    <x v="6"/>
    <s v="EUR"/>
    <d v="2012-09-04T05:00:00"/>
    <d v="2012-09-04T05:00:00"/>
    <n v="1346734800"/>
    <s v="Sep"/>
    <s v="Sep"/>
    <s v="2012"/>
    <d v="2012-09-30T05:00:00"/>
    <n v="1348981200"/>
    <m/>
    <d v="2012-09-30T05:00:00"/>
    <s v="Sep"/>
    <s v="Sep"/>
    <n v="26"/>
    <n v="26"/>
    <s v="2012"/>
    <b v="0"/>
    <b v="1"/>
    <s v="music"/>
    <x v="1"/>
    <x v="1"/>
  </r>
  <r>
    <n v="42"/>
    <s v="Werner-Bryant"/>
    <s v="Virtual uniform frame"/>
    <n v="1800"/>
    <n v="7991"/>
    <x v="1"/>
    <n v="4.4394444444444447"/>
    <x v="42"/>
    <n v="35.995495495495497"/>
    <n v="222"/>
    <x v="1"/>
    <s v="USD"/>
    <d v="2011-07-04T05:00:00"/>
    <d v="2011-07-04T05:00:00"/>
    <n v="1309755600"/>
    <s v="Jul"/>
    <s v="Jul"/>
    <s v="2011"/>
    <d v="2011-07-13T05:00:00"/>
    <n v="1310533200"/>
    <m/>
    <d v="2011-07-13T05:00:00"/>
    <s v="Jul"/>
    <s v="Jul"/>
    <n v="9"/>
    <n v="9"/>
    <s v="2011"/>
    <b v="0"/>
    <b v="0"/>
    <s v="food"/>
    <x v="0"/>
    <x v="0"/>
  </r>
  <r>
    <n v="43"/>
    <s v="Schmitt-Mendoza"/>
    <s v="Profound explicit paradigm"/>
    <n v="90200"/>
    <n v="167717"/>
    <x v="1"/>
    <n v="1.859390243902439"/>
    <x v="43"/>
    <n v="26.998873148744366"/>
    <n v="6212"/>
    <x v="1"/>
    <s v="USD"/>
    <d v="2014-07-24T05:00:00"/>
    <d v="2014-07-24T05:00:00"/>
    <n v="1406178000"/>
    <s v="Jul"/>
    <s v="Jul"/>
    <s v="2014"/>
    <d v="2014-08-09T05:00:00"/>
    <n v="1407560400"/>
    <m/>
    <d v="2014-08-09T05:00:00"/>
    <s v="Aug"/>
    <s v="Aug"/>
    <n v="16"/>
    <n v="16"/>
    <s v="2014"/>
    <b v="0"/>
    <b v="0"/>
    <s v="publishing"/>
    <x v="5"/>
    <x v="15"/>
  </r>
  <r>
    <n v="44"/>
    <s v="Reid-Mccullough"/>
    <s v="Visionary real-time groupware"/>
    <n v="1600"/>
    <n v="10541"/>
    <x v="1"/>
    <n v="6.5881249999999998"/>
    <x v="44"/>
    <n v="107.56122448979592"/>
    <n v="98"/>
    <x v="3"/>
    <s v="DKK"/>
    <d v="2019-03-17T05:00:00"/>
    <d v="2019-03-17T05:00:00"/>
    <n v="1552798800"/>
    <s v="Mar"/>
    <s v="Mar"/>
    <s v="2019"/>
    <d v="2019-03-18T05:00:00"/>
    <n v="1552885200"/>
    <m/>
    <d v="2019-03-18T05:00:00"/>
    <s v="Mar"/>
    <s v="Mar"/>
    <n v="1"/>
    <n v="1"/>
    <s v="2019"/>
    <b v="0"/>
    <b v="0"/>
    <s v="publishing"/>
    <x v="5"/>
    <x v="13"/>
  </r>
  <r>
    <n v="45"/>
    <s v="Woods-Clark"/>
    <s v="Networked tertiary Graphical User Interface"/>
    <n v="9500"/>
    <n v="4530"/>
    <x v="0"/>
    <n v="0.4768421052631579"/>
    <x v="45"/>
    <n v="94.375"/>
    <n v="48"/>
    <x v="1"/>
    <s v="USD"/>
    <d v="2016-11-02T05:00:00"/>
    <d v="2016-11-02T05:00:00"/>
    <n v="1478062800"/>
    <s v="Nov"/>
    <s v="Nov"/>
    <s v="2016"/>
    <d v="2016-11-17T06:00:00"/>
    <n v="1479362400"/>
    <m/>
    <d v="2016-11-17T06:00:00"/>
    <s v="Nov"/>
    <s v="Nov"/>
    <n v="15.041666666671517"/>
    <n v="15.041666666671517"/>
    <s v="2016"/>
    <b v="0"/>
    <b v="1"/>
    <s v="theater"/>
    <x v="3"/>
    <x v="3"/>
  </r>
  <r>
    <n v="46"/>
    <s v="Vaughn, Hunt and Caldwell"/>
    <s v="Virtual grid-enabled task-force"/>
    <n v="3700"/>
    <n v="4247"/>
    <x v="1"/>
    <n v="1.1478378378378378"/>
    <x v="46"/>
    <n v="46.163043478260867"/>
    <n v="92"/>
    <x v="1"/>
    <s v="USD"/>
    <d v="2010-07-08T05:00:00"/>
    <d v="2010-07-08T05:00:00"/>
    <n v="1278565200"/>
    <s v="Jul"/>
    <s v="Jul"/>
    <s v="2010"/>
    <d v="2010-07-31T05:00:00"/>
    <n v="1280552400"/>
    <m/>
    <d v="2010-07-31T05:00:00"/>
    <s v="Jul"/>
    <s v="Jul"/>
    <n v="23"/>
    <n v="23"/>
    <s v="2010"/>
    <b v="0"/>
    <b v="0"/>
    <s v="music"/>
    <x v="1"/>
    <x v="1"/>
  </r>
  <r>
    <n v="47"/>
    <s v="Bennett and Sons"/>
    <s v="Function-based multi-state software"/>
    <n v="1500"/>
    <n v="7129"/>
    <x v="1"/>
    <n v="4.7526666666666664"/>
    <x v="47"/>
    <n v="47.845637583892618"/>
    <n v="149"/>
    <x v="1"/>
    <s v="USD"/>
    <d v="2014-03-29T05:00:00"/>
    <d v="2014-03-29T05:00:00"/>
    <n v="1396069200"/>
    <s v="Mar"/>
    <s v="Mar"/>
    <s v="2014"/>
    <d v="2014-04-28T05:00:00"/>
    <n v="1398661200"/>
    <m/>
    <d v="2014-04-28T05:00:00"/>
    <s v="Apr"/>
    <s v="Apr"/>
    <n v="30"/>
    <n v="30"/>
    <s v="2014"/>
    <b v="0"/>
    <b v="0"/>
    <s v="theater"/>
    <x v="3"/>
    <x v="3"/>
  </r>
  <r>
    <n v="48"/>
    <s v="Lamb Inc"/>
    <s v="Optimized leadingedge concept"/>
    <n v="33300"/>
    <n v="128862"/>
    <x v="1"/>
    <n v="3.86972972972973"/>
    <x v="48"/>
    <n v="53.007815713698065"/>
    <n v="2431"/>
    <x v="1"/>
    <s v="USD"/>
    <d v="2015-06-25T05:00:00"/>
    <d v="2015-06-25T05:00:00"/>
    <n v="1435208400"/>
    <s v="Jun"/>
    <s v="Jun"/>
    <s v="2015"/>
    <d v="2015-07-07T05:00:00"/>
    <n v="1436245200"/>
    <m/>
    <d v="2015-07-07T05:00:00"/>
    <s v="Jul"/>
    <s v="Jul"/>
    <n v="12"/>
    <n v="12"/>
    <s v="2015"/>
    <b v="0"/>
    <b v="0"/>
    <s v="theater"/>
    <x v="3"/>
    <x v="3"/>
  </r>
  <r>
    <n v="49"/>
    <s v="Casey-Kelly"/>
    <s v="Sharable holistic interface"/>
    <n v="7200"/>
    <n v="13653"/>
    <x v="1"/>
    <n v="1.89625"/>
    <x v="49"/>
    <n v="45.059405940594061"/>
    <n v="303"/>
    <x v="1"/>
    <s v="USD"/>
    <d v="2019-10-20T05:00:00"/>
    <d v="2019-10-20T05:00:00"/>
    <n v="1571547600"/>
    <s v="Oct"/>
    <s v="Oct"/>
    <s v="2019"/>
    <d v="2019-12-04T06:00:00"/>
    <n v="1575439200"/>
    <m/>
    <d v="2019-12-04T06:00:00"/>
    <s v="Dec"/>
    <s v="Dec"/>
    <n v="45.041666666671517"/>
    <n v="45.041666666671517"/>
    <s v="2019"/>
    <b v="0"/>
    <b v="0"/>
    <s v="music"/>
    <x v="1"/>
    <x v="1"/>
  </r>
  <r>
    <n v="50"/>
    <s v="Jones, Taylor and Moore"/>
    <s v="Down-sized system-worthy secured line"/>
    <n v="100"/>
    <n v="2"/>
    <x v="0"/>
    <n v="0.02"/>
    <x v="50"/>
    <n v="2"/>
    <n v="1"/>
    <x v="6"/>
    <s v="EUR"/>
    <d v="2013-08-01T05:00:00"/>
    <d v="2013-08-01T05:00:00"/>
    <n v="1375333200"/>
    <s v="Aug"/>
    <s v="Aug"/>
    <s v="2013"/>
    <d v="2013-08-29T05:00:00"/>
    <n v="1377752400"/>
    <m/>
    <d v="2013-08-29T05:00:00"/>
    <s v="Aug"/>
    <s v="Aug"/>
    <n v="28"/>
    <n v="28"/>
    <s v="2013"/>
    <b v="0"/>
    <b v="0"/>
    <s v="music"/>
    <x v="1"/>
    <x v="16"/>
  </r>
  <r>
    <n v="51"/>
    <s v="Bradshaw, Gill and Donovan"/>
    <s v="Inverse secondary infrastructure"/>
    <n v="158100"/>
    <n v="145243"/>
    <x v="0"/>
    <n v="0.91867805186590767"/>
    <x v="51"/>
    <n v="99.006816632583508"/>
    <n v="1467"/>
    <x v="4"/>
    <s v="GBP"/>
    <d v="2012-03-27T05:00:00"/>
    <d v="2012-03-27T05:00:00"/>
    <n v="1332824400"/>
    <s v="Mar"/>
    <s v="Mar"/>
    <s v="2012"/>
    <d v="2012-04-12T05:00:00"/>
    <n v="1334206800"/>
    <m/>
    <d v="2012-04-12T05:00:00"/>
    <s v="Apr"/>
    <s v="Apr"/>
    <n v="16"/>
    <n v="16"/>
    <s v="2012"/>
    <b v="0"/>
    <b v="1"/>
    <s v="technology"/>
    <x v="2"/>
    <x v="8"/>
  </r>
  <r>
    <n v="52"/>
    <s v="Hernandez, Rodriguez and Clark"/>
    <s v="Organic foreground leverage"/>
    <n v="7200"/>
    <n v="2459"/>
    <x v="0"/>
    <n v="0.34152777777777776"/>
    <x v="52"/>
    <n v="32.786666666666669"/>
    <n v="75"/>
    <x v="1"/>
    <s v="USD"/>
    <d v="2010-09-15T05:00:00"/>
    <d v="2010-09-15T05:00:00"/>
    <n v="1284526800"/>
    <s v="Sep"/>
    <s v="Sep"/>
    <s v="2010"/>
    <d v="2010-09-19T05:00:00"/>
    <n v="1284872400"/>
    <m/>
    <d v="2010-09-19T05:00:00"/>
    <s v="Sep"/>
    <s v="Sep"/>
    <n v="4"/>
    <n v="4"/>
    <s v="2010"/>
    <b v="0"/>
    <b v="0"/>
    <s v="theater"/>
    <x v="3"/>
    <x v="3"/>
  </r>
  <r>
    <n v="53"/>
    <s v="Smith-Jones"/>
    <s v="Reverse-engineered static concept"/>
    <n v="8800"/>
    <n v="12356"/>
    <x v="1"/>
    <n v="1.4040909090909091"/>
    <x v="53"/>
    <n v="59.119617224880386"/>
    <n v="209"/>
    <x v="1"/>
    <s v="USD"/>
    <d v="2014-05-20T05:00:00"/>
    <d v="2014-05-20T05:00:00"/>
    <n v="1400562000"/>
    <s v="May"/>
    <s v="May"/>
    <s v="2014"/>
    <d v="2014-06-28T05:00:00"/>
    <n v="1403931600"/>
    <m/>
    <d v="2014-06-28T05:00:00"/>
    <s v="Jun"/>
    <s v="Jun"/>
    <n v="39"/>
    <n v="39"/>
    <s v="2014"/>
    <b v="0"/>
    <b v="0"/>
    <s v="film &amp; video"/>
    <x v="4"/>
    <x v="6"/>
  </r>
  <r>
    <n v="54"/>
    <s v="Roy PLC"/>
    <s v="Multi-channeled neutral customer loyalty"/>
    <n v="6000"/>
    <n v="5392"/>
    <x v="0"/>
    <n v="0.89866666666666661"/>
    <x v="54"/>
    <n v="44.93333333333333"/>
    <n v="120"/>
    <x v="1"/>
    <s v="USD"/>
    <d v="2018-03-11T06:00:00"/>
    <d v="2018-03-11T06:00:00"/>
    <n v="1520748000"/>
    <s v="Mar"/>
    <s v="Mar"/>
    <s v="2018"/>
    <d v="2018-03-17T05:00:00"/>
    <n v="1521262800"/>
    <m/>
    <d v="2018-03-17T05:00:00"/>
    <s v="Mar"/>
    <s v="Mar"/>
    <n v="5.9583333333284827"/>
    <n v="5.9583333333284827"/>
    <s v="2018"/>
    <b v="0"/>
    <b v="0"/>
    <s v="technology"/>
    <x v="2"/>
    <x v="8"/>
  </r>
  <r>
    <n v="55"/>
    <s v="Wright, Brooks and Villarreal"/>
    <s v="Reverse-engineered bifurcated strategy"/>
    <n v="6600"/>
    <n v="11746"/>
    <x v="1"/>
    <n v="1.7796969696969698"/>
    <x v="55"/>
    <n v="89.664122137404576"/>
    <n v="131"/>
    <x v="1"/>
    <s v="USD"/>
    <d v="2018-07-30T05:00:00"/>
    <d v="2018-07-30T05:00:00"/>
    <n v="1532926800"/>
    <s v="Jul"/>
    <s v="Jul"/>
    <s v="2018"/>
    <d v="2018-08-04T05:00:00"/>
    <n v="1533358800"/>
    <m/>
    <d v="2018-08-04T05:00:00"/>
    <s v="Aug"/>
    <s v="Aug"/>
    <n v="5"/>
    <n v="5"/>
    <s v="2018"/>
    <b v="0"/>
    <b v="0"/>
    <s v="music"/>
    <x v="1"/>
    <x v="17"/>
  </r>
  <r>
    <n v="56"/>
    <s v="Flores, Miller and Johnson"/>
    <s v="Horizontal context-sensitive knowledge user"/>
    <n v="8000"/>
    <n v="11493"/>
    <x v="1"/>
    <n v="1.436625"/>
    <x v="56"/>
    <n v="70.079268292682926"/>
    <n v="164"/>
    <x v="1"/>
    <s v="USD"/>
    <d v="2015-01-10T06:00:00"/>
    <d v="2015-01-10T06:00:00"/>
    <n v="1420869600"/>
    <s v="Jan"/>
    <s v="Jan"/>
    <s v="2015"/>
    <d v="2015-01-17T06:00:00"/>
    <n v="1421474400"/>
    <m/>
    <d v="2015-01-17T06:00:00"/>
    <s v="Jan"/>
    <s v="Jan"/>
    <n v="7"/>
    <n v="7"/>
    <s v="2015"/>
    <b v="0"/>
    <b v="0"/>
    <s v="technology"/>
    <x v="2"/>
    <x v="8"/>
  </r>
  <r>
    <n v="57"/>
    <s v="Bridges, Freeman and Kim"/>
    <s v="Cross-group multi-state task-force"/>
    <n v="2900"/>
    <n v="6243"/>
    <x v="1"/>
    <n v="2.1527586206896552"/>
    <x v="57"/>
    <n v="31.059701492537314"/>
    <n v="201"/>
    <x v="1"/>
    <s v="USD"/>
    <d v="2017-09-01T05:00:00"/>
    <d v="2017-09-01T05:00:00"/>
    <n v="1504242000"/>
    <s v="Sep"/>
    <s v="Sep"/>
    <s v="2017"/>
    <d v="2017-09-13T05:00:00"/>
    <n v="1505278800"/>
    <m/>
    <d v="2017-09-13T05:00:00"/>
    <s v="Sep"/>
    <s v="Sep"/>
    <n v="12"/>
    <n v="12"/>
    <s v="2017"/>
    <b v="0"/>
    <b v="0"/>
    <s v="games"/>
    <x v="6"/>
    <x v="11"/>
  </r>
  <r>
    <n v="58"/>
    <s v="Anderson-Perez"/>
    <s v="Expanded 3rdgeneration strategy"/>
    <n v="2700"/>
    <n v="6132"/>
    <x v="1"/>
    <n v="2.2711111111111113"/>
    <x v="58"/>
    <n v="29.061611374407583"/>
    <n v="211"/>
    <x v="1"/>
    <s v="USD"/>
    <d v="2015-09-21T05:00:00"/>
    <d v="2015-09-21T05:00:00"/>
    <n v="1442811600"/>
    <s v="Sep"/>
    <s v="Sep"/>
    <s v="2015"/>
    <d v="2015-10-04T05:00:00"/>
    <n v="1443934800"/>
    <m/>
    <d v="2015-10-04T05:00:00"/>
    <s v="Oct"/>
    <s v="Oct"/>
    <n v="13"/>
    <n v="13"/>
    <s v="2015"/>
    <b v="0"/>
    <b v="0"/>
    <s v="theater"/>
    <x v="3"/>
    <x v="3"/>
  </r>
  <r>
    <n v="59"/>
    <s v="Wright, Fox and Marks"/>
    <s v="Assimilated real-time support"/>
    <n v="1400"/>
    <n v="3851"/>
    <x v="1"/>
    <n v="2.7507142857142859"/>
    <x v="59"/>
    <n v="30.0859375"/>
    <n v="128"/>
    <x v="1"/>
    <s v="USD"/>
    <d v="2017-06-12T05:00:00"/>
    <d v="2017-06-12T05:00:00"/>
    <n v="1497243600"/>
    <s v="Jun"/>
    <s v="Jun"/>
    <s v="2017"/>
    <d v="2017-06-27T05:00:00"/>
    <n v="1498539600"/>
    <m/>
    <d v="2017-06-27T05:00:00"/>
    <s v="Jun"/>
    <s v="Jun"/>
    <n v="15"/>
    <n v="15"/>
    <s v="2017"/>
    <b v="0"/>
    <b v="1"/>
    <s v="theater"/>
    <x v="3"/>
    <x v="3"/>
  </r>
  <r>
    <n v="60"/>
    <s v="Crawford-Peters"/>
    <s v="User-centric regional database"/>
    <n v="94200"/>
    <n v="135997"/>
    <x v="1"/>
    <n v="1.4437048832271762"/>
    <x v="60"/>
    <n v="84.998125000000002"/>
    <n v="1600"/>
    <x v="0"/>
    <s v="CAD"/>
    <d v="2012-07-17T05:00:00"/>
    <d v="2012-07-17T05:00:00"/>
    <n v="1342501200"/>
    <s v="Jul"/>
    <s v="Jul"/>
    <s v="2012"/>
    <d v="2012-07-20T05:00:00"/>
    <n v="1342760400"/>
    <m/>
    <d v="2012-07-20T05:00:00"/>
    <s v="Jul"/>
    <s v="Jul"/>
    <n v="3"/>
    <n v="3"/>
    <s v="2012"/>
    <b v="0"/>
    <b v="0"/>
    <s v="theater"/>
    <x v="3"/>
    <x v="3"/>
  </r>
  <r>
    <n v="61"/>
    <s v="Romero-Hoffman"/>
    <s v="Open-source zero administration complexity"/>
    <n v="199200"/>
    <n v="184750"/>
    <x v="0"/>
    <n v="0.92745983935742971"/>
    <x v="61"/>
    <n v="82.001775410563695"/>
    <n v="2253"/>
    <x v="0"/>
    <s v="CAD"/>
    <d v="2011-02-21T06:00:00"/>
    <d v="2011-02-21T06:00:00"/>
    <n v="1298268000"/>
    <s v="Feb"/>
    <s v="Feb"/>
    <s v="2011"/>
    <d v="2011-04-02T05:00:00"/>
    <n v="1301720400"/>
    <m/>
    <d v="2011-04-02T05:00:00"/>
    <s v="Apr"/>
    <s v="Apr"/>
    <n v="39.958333333335759"/>
    <n v="39.958333333335759"/>
    <s v="2011"/>
    <b v="0"/>
    <b v="0"/>
    <s v="theater"/>
    <x v="3"/>
    <x v="3"/>
  </r>
  <r>
    <n v="62"/>
    <s v="Sparks-West"/>
    <s v="Organized incremental standardization"/>
    <n v="2000"/>
    <n v="14452"/>
    <x v="1"/>
    <n v="7.226"/>
    <x v="62"/>
    <n v="58.040160642570278"/>
    <n v="249"/>
    <x v="1"/>
    <s v="USD"/>
    <d v="2015-06-05T05:00:00"/>
    <d v="2015-06-05T05:00:00"/>
    <n v="1433480400"/>
    <s v="Jun"/>
    <s v="Jun"/>
    <s v="2015"/>
    <d v="2015-06-06T05:00:00"/>
    <n v="1433566800"/>
    <m/>
    <d v="2015-06-06T05:00:00"/>
    <s v="Jun"/>
    <s v="Jun"/>
    <n v="1"/>
    <n v="1"/>
    <s v="2015"/>
    <b v="0"/>
    <b v="0"/>
    <s v="technology"/>
    <x v="2"/>
    <x v="2"/>
  </r>
  <r>
    <n v="63"/>
    <s v="Baker, Morgan and Brown"/>
    <s v="Assimilated didactic open system"/>
    <n v="4700"/>
    <n v="557"/>
    <x v="0"/>
    <n v="0.11851063829787234"/>
    <x v="63"/>
    <n v="111.4"/>
    <n v="5"/>
    <x v="1"/>
    <s v="USD"/>
    <d v="2017-04-28T05:00:00"/>
    <d v="2017-04-28T05:00:00"/>
    <n v="1493355600"/>
    <s v="Apr"/>
    <s v="Apr"/>
    <s v="2017"/>
    <d v="2017-05-04T05:00:00"/>
    <n v="1493874000"/>
    <m/>
    <d v="2017-05-04T05:00:00"/>
    <s v="May"/>
    <s v="May"/>
    <n v="6"/>
    <n v="6"/>
    <s v="2017"/>
    <b v="0"/>
    <b v="0"/>
    <s v="theater"/>
    <x v="3"/>
    <x v="3"/>
  </r>
  <r>
    <n v="64"/>
    <s v="Mosley-Gilbert"/>
    <s v="Vision-oriented logistical intranet"/>
    <n v="2800"/>
    <n v="2734"/>
    <x v="0"/>
    <n v="0.97642857142857142"/>
    <x v="64"/>
    <n v="71.94736842105263"/>
    <n v="38"/>
    <x v="1"/>
    <s v="USD"/>
    <d v="2018-07-02T05:00:00"/>
    <d v="2018-07-02T05:00:00"/>
    <n v="1530507600"/>
    <s v="Jul"/>
    <s v="Jul"/>
    <s v="2018"/>
    <d v="2018-07-17T05:00:00"/>
    <n v="1531803600"/>
    <m/>
    <d v="2018-07-17T05:00:00"/>
    <s v="Jul"/>
    <s v="Jul"/>
    <n v="15"/>
    <n v="15"/>
    <s v="2018"/>
    <b v="0"/>
    <b v="1"/>
    <s v="technology"/>
    <x v="2"/>
    <x v="2"/>
  </r>
  <r>
    <n v="65"/>
    <s v="Berry-Boyer"/>
    <s v="Mandatory incremental projection"/>
    <n v="6100"/>
    <n v="14405"/>
    <x v="1"/>
    <n v="2.3614754098360655"/>
    <x v="65"/>
    <n v="61.038135593220339"/>
    <n v="236"/>
    <x v="1"/>
    <s v="USD"/>
    <d v="2011-01-27T06:00:00"/>
    <d v="2011-01-27T06:00:00"/>
    <n v="1296108000"/>
    <s v="Jan"/>
    <s v="Jan"/>
    <s v="2011"/>
    <d v="2011-02-03T06:00:00"/>
    <n v="1296712800"/>
    <m/>
    <d v="2011-02-03T06:00:00"/>
    <s v="Feb"/>
    <s v="Feb"/>
    <n v="7"/>
    <n v="7"/>
    <s v="2011"/>
    <b v="0"/>
    <b v="0"/>
    <s v="theater"/>
    <x v="3"/>
    <x v="3"/>
  </r>
  <r>
    <n v="66"/>
    <s v="Sanders-Allen"/>
    <s v="Grass-roots needs-based encryption"/>
    <n v="2900"/>
    <n v="1307"/>
    <x v="0"/>
    <n v="0.45068965517241377"/>
    <x v="66"/>
    <n v="108.91666666666667"/>
    <n v="12"/>
    <x v="1"/>
    <s v="USD"/>
    <d v="2015-04-08T05:00:00"/>
    <d v="2015-04-08T05:00:00"/>
    <n v="1428469200"/>
    <s v="Apr"/>
    <s v="Apr"/>
    <s v="2015"/>
    <d v="2015-04-13T05:00:00"/>
    <n v="1428901200"/>
    <m/>
    <d v="2015-04-13T05:00:00"/>
    <s v="Apr"/>
    <s v="Apr"/>
    <n v="5"/>
    <n v="5"/>
    <s v="2015"/>
    <b v="0"/>
    <b v="1"/>
    <s v="theater"/>
    <x v="3"/>
    <x v="3"/>
  </r>
  <r>
    <n v="67"/>
    <s v="Lopez Inc"/>
    <s v="Team-oriented 6thgeneration middleware"/>
    <n v="72600"/>
    <n v="117892"/>
    <x v="1"/>
    <n v="1.6238567493112948"/>
    <x v="67"/>
    <n v="29.001722017220171"/>
    <n v="4065"/>
    <x v="4"/>
    <s v="GBP"/>
    <d v="2010-01-25T06:00:00"/>
    <d v="2010-01-25T06:00:00"/>
    <n v="1264399200"/>
    <s v="Jan"/>
    <s v="Jan"/>
    <s v="2010"/>
    <d v="2010-01-30T06:00:00"/>
    <n v="1264831200"/>
    <m/>
    <d v="2010-01-30T06:00:00"/>
    <s v="Jan"/>
    <s v="Jan"/>
    <n v="5"/>
    <n v="5"/>
    <s v="2010"/>
    <b v="0"/>
    <b v="1"/>
    <s v="technology"/>
    <x v="2"/>
    <x v="8"/>
  </r>
  <r>
    <n v="68"/>
    <s v="Moreno-Turner"/>
    <s v="Inverse multi-tasking installation"/>
    <n v="5700"/>
    <n v="14508"/>
    <x v="1"/>
    <n v="2.5452631578947367"/>
    <x v="68"/>
    <n v="58.975609756097562"/>
    <n v="246"/>
    <x v="6"/>
    <s v="EUR"/>
    <d v="2017-07-27T05:00:00"/>
    <d v="2017-07-27T05:00:00"/>
    <n v="1501131600"/>
    <s v="Jul"/>
    <s v="Jul"/>
    <s v="2017"/>
    <d v="2017-09-12T05:00:00"/>
    <n v="1505192400"/>
    <m/>
    <d v="2017-09-12T05:00:00"/>
    <s v="Sep"/>
    <s v="Sep"/>
    <n v="47"/>
    <n v="47"/>
    <s v="2017"/>
    <b v="0"/>
    <b v="1"/>
    <s v="theater"/>
    <x v="3"/>
    <x v="3"/>
  </r>
  <r>
    <n v="69"/>
    <s v="Jones-Watson"/>
    <s v="Switchable disintermediate moderator"/>
    <n v="7900"/>
    <n v="1901"/>
    <x v="3"/>
    <n v="0.24063291139240506"/>
    <x v="69"/>
    <n v="111.82352941176471"/>
    <n v="17"/>
    <x v="1"/>
    <s v="USD"/>
    <d v="2010-12-19T06:00:00"/>
    <d v="2010-12-19T06:00:00"/>
    <n v="1292738400"/>
    <s v="Dec"/>
    <s v="Dec"/>
    <s v="2010"/>
    <d v="2011-01-22T06:00:00"/>
    <n v="1295676000"/>
    <m/>
    <d v="2011-01-22T06:00:00"/>
    <s v="Jan"/>
    <s v="Jan"/>
    <n v="34"/>
    <n v="34"/>
    <s v="2011"/>
    <b v="0"/>
    <b v="0"/>
    <s v="theater"/>
    <x v="3"/>
    <x v="3"/>
  </r>
  <r>
    <n v="70"/>
    <s v="Barker Inc"/>
    <s v="Re-engineered 24/7 task-force"/>
    <n v="128000"/>
    <n v="158389"/>
    <x v="1"/>
    <n v="1.2374140625000001"/>
    <x v="70"/>
    <n v="63.995555555555555"/>
    <n v="2475"/>
    <x v="6"/>
    <s v="EUR"/>
    <d v="2010-11-02T05:00:00"/>
    <d v="2010-11-02T05:00:00"/>
    <n v="1288674000"/>
    <s v="Nov"/>
    <s v="Nov"/>
    <s v="2010"/>
    <d v="2010-12-21T06:00:00"/>
    <n v="1292911200"/>
    <m/>
    <d v="2010-12-21T06:00:00"/>
    <s v="Dec"/>
    <s v="Dec"/>
    <n v="49.041666666664241"/>
    <n v="49.041666666664241"/>
    <s v="2010"/>
    <b v="0"/>
    <b v="1"/>
    <s v="theater"/>
    <x v="3"/>
    <x v="3"/>
  </r>
  <r>
    <n v="71"/>
    <s v="Tate, Bass and House"/>
    <s v="Organic object-oriented budgetary management"/>
    <n v="6000"/>
    <n v="6484"/>
    <x v="1"/>
    <n v="1.0806666666666667"/>
    <x v="71"/>
    <n v="85.315789473684205"/>
    <n v="76"/>
    <x v="1"/>
    <s v="USD"/>
    <d v="2019-11-30T06:00:00"/>
    <d v="2019-11-30T06:00:00"/>
    <n v="1575093600"/>
    <s v="Nov"/>
    <s v="Nov"/>
    <s v="2019"/>
    <d v="2019-12-04T06:00:00"/>
    <n v="1575439200"/>
    <m/>
    <d v="2019-12-04T06:00:00"/>
    <s v="Dec"/>
    <s v="Dec"/>
    <n v="4"/>
    <n v="4"/>
    <s v="2019"/>
    <b v="0"/>
    <b v="0"/>
    <s v="theater"/>
    <x v="3"/>
    <x v="3"/>
  </r>
  <r>
    <n v="72"/>
    <s v="Hampton, Lewis and Ray"/>
    <s v="Seamless coherent parallelism"/>
    <n v="600"/>
    <n v="4022"/>
    <x v="1"/>
    <n v="6.7033333333333331"/>
    <x v="72"/>
    <n v="74.481481481481481"/>
    <n v="54"/>
    <x v="1"/>
    <s v="USD"/>
    <d v="2015-07-01T05:00:00"/>
    <d v="2015-07-01T05:00:00"/>
    <n v="1435726800"/>
    <s v="Jul"/>
    <s v="Jul"/>
    <s v="2015"/>
    <d v="2015-08-06T05:00:00"/>
    <n v="1438837200"/>
    <m/>
    <d v="2015-08-06T05:00:00"/>
    <s v="Aug"/>
    <s v="Aug"/>
    <n v="36"/>
    <n v="36"/>
    <s v="2015"/>
    <b v="0"/>
    <b v="0"/>
    <s v="film &amp; video"/>
    <x v="4"/>
    <x v="10"/>
  </r>
  <r>
    <n v="73"/>
    <s v="Collins-Goodman"/>
    <s v="Cross-platform even-keeled initiative"/>
    <n v="1400"/>
    <n v="9253"/>
    <x v="1"/>
    <n v="6.609285714285714"/>
    <x v="73"/>
    <n v="105.14772727272727"/>
    <n v="88"/>
    <x v="1"/>
    <s v="USD"/>
    <d v="2016-11-27T06:00:00"/>
    <d v="2016-11-27T06:00:00"/>
    <n v="1480226400"/>
    <s v="Nov"/>
    <s v="Nov"/>
    <s v="2016"/>
    <d v="2016-11-30T06:00:00"/>
    <n v="1480485600"/>
    <m/>
    <d v="2016-11-30T06:00:00"/>
    <s v="Nov"/>
    <s v="Nov"/>
    <n v="3"/>
    <n v="3"/>
    <s v="2016"/>
    <b v="0"/>
    <b v="0"/>
    <s v="music"/>
    <x v="1"/>
    <x v="17"/>
  </r>
  <r>
    <n v="74"/>
    <s v="Davis-Michael"/>
    <s v="Progressive tertiary framework"/>
    <n v="3900"/>
    <n v="4776"/>
    <x v="1"/>
    <n v="1.2246153846153847"/>
    <x v="74"/>
    <n v="56.188235294117646"/>
    <n v="85"/>
    <x v="4"/>
    <s v="GBP"/>
    <d v="2016-03-27T05:00:00"/>
    <d v="2016-03-27T05:00:00"/>
    <n v="1459054800"/>
    <s v="Mar"/>
    <s v="Mar"/>
    <s v="2016"/>
    <d v="2016-03-28T05:00:00"/>
    <n v="1459141200"/>
    <m/>
    <d v="2016-03-28T05:00:00"/>
    <s v="Mar"/>
    <s v="Mar"/>
    <n v="1"/>
    <n v="1"/>
    <s v="2016"/>
    <b v="0"/>
    <b v="0"/>
    <s v="music"/>
    <x v="1"/>
    <x v="16"/>
  </r>
  <r>
    <n v="75"/>
    <s v="White, Torres and Bishop"/>
    <s v="Multi-layered dynamic protocol"/>
    <n v="9700"/>
    <n v="14606"/>
    <x v="1"/>
    <n v="1.5057731958762886"/>
    <x v="75"/>
    <n v="85.917647058823533"/>
    <n v="170"/>
    <x v="1"/>
    <s v="USD"/>
    <d v="2018-07-15T05:00:00"/>
    <d v="2018-07-15T05:00:00"/>
    <n v="1531630800"/>
    <s v="Jul"/>
    <s v="Jul"/>
    <s v="2018"/>
    <d v="2018-07-23T05:00:00"/>
    <n v="1532322000"/>
    <m/>
    <d v="2018-07-23T05:00:00"/>
    <s v="Jul"/>
    <s v="Jul"/>
    <n v="8"/>
    <n v="8"/>
    <s v="2018"/>
    <b v="0"/>
    <b v="0"/>
    <s v="photography"/>
    <x v="7"/>
    <x v="14"/>
  </r>
  <r>
    <n v="76"/>
    <s v="Martin, Conway and Larsen"/>
    <s v="Horizontal next generation function"/>
    <n v="122900"/>
    <n v="95993"/>
    <x v="0"/>
    <n v="0.78106590724165992"/>
    <x v="76"/>
    <n v="57.00296912114014"/>
    <n v="1684"/>
    <x v="1"/>
    <s v="USD"/>
    <d v="2015-01-23T06:00:00"/>
    <d v="2015-01-23T06:00:00"/>
    <n v="1421992800"/>
    <s v="Jan"/>
    <s v="Jan"/>
    <s v="2015"/>
    <d v="2015-03-13T05:00:00"/>
    <n v="1426222800"/>
    <m/>
    <d v="2015-03-13T05:00:00"/>
    <s v="Mar"/>
    <s v="Mar"/>
    <n v="48.958333333328483"/>
    <n v="48.958333333328483"/>
    <s v="2015"/>
    <b v="1"/>
    <b v="1"/>
    <s v="theater"/>
    <x v="3"/>
    <x v="3"/>
  </r>
  <r>
    <n v="77"/>
    <s v="Acevedo-Huffman"/>
    <s v="Pre-emptive impactful model"/>
    <n v="9500"/>
    <n v="4460"/>
    <x v="0"/>
    <n v="0.46947368421052632"/>
    <x v="77"/>
    <n v="79.642857142857139"/>
    <n v="56"/>
    <x v="1"/>
    <s v="USD"/>
    <d v="2010-09-27T05:00:00"/>
    <d v="2010-09-27T05:00:00"/>
    <n v="1285563600"/>
    <s v="Sep"/>
    <s v="Sep"/>
    <s v="2010"/>
    <d v="2010-10-11T05:00:00"/>
    <n v="1286773200"/>
    <m/>
    <d v="2010-10-11T05:00:00"/>
    <s v="Oct"/>
    <s v="Oct"/>
    <n v="14"/>
    <n v="14"/>
    <s v="2010"/>
    <b v="0"/>
    <b v="1"/>
    <s v="film &amp; video"/>
    <x v="4"/>
    <x v="10"/>
  </r>
  <r>
    <n v="78"/>
    <s v="Montgomery, Larson and Spencer"/>
    <s v="User-centric bifurcated knowledge user"/>
    <n v="4500"/>
    <n v="13536"/>
    <x v="1"/>
    <n v="3.008"/>
    <x v="78"/>
    <n v="41.018181818181816"/>
    <n v="330"/>
    <x v="1"/>
    <s v="USD"/>
    <d v="2018-04-16T05:00:00"/>
    <d v="2018-04-16T05:00:00"/>
    <n v="1523854800"/>
    <s v="Apr"/>
    <s v="Apr"/>
    <s v="2018"/>
    <d v="2018-04-17T05:00:00"/>
    <n v="1523941200"/>
    <m/>
    <d v="2018-04-17T05:00:00"/>
    <s v="Apr"/>
    <s v="Apr"/>
    <n v="1"/>
    <n v="1"/>
    <s v="2018"/>
    <b v="0"/>
    <b v="0"/>
    <s v="publishing"/>
    <x v="5"/>
    <x v="18"/>
  </r>
  <r>
    <n v="79"/>
    <s v="Soto LLC"/>
    <s v="Triple-buffered reciprocal project"/>
    <n v="57800"/>
    <n v="40228"/>
    <x v="0"/>
    <n v="0.6959861591695502"/>
    <x v="79"/>
    <n v="48.004773269689736"/>
    <n v="838"/>
    <x v="1"/>
    <s v="USD"/>
    <d v="2018-06-16T05:00:00"/>
    <d v="2018-06-16T05:00:00"/>
    <n v="1529125200"/>
    <s v="Jun"/>
    <s v="Jun"/>
    <s v="2018"/>
    <d v="2018-06-21T05:00:00"/>
    <n v="1529557200"/>
    <m/>
    <d v="2018-06-21T05:00:00"/>
    <s v="Jun"/>
    <s v="Jun"/>
    <n v="5"/>
    <n v="5"/>
    <s v="2018"/>
    <b v="0"/>
    <b v="0"/>
    <s v="theater"/>
    <x v="3"/>
    <x v="3"/>
  </r>
  <r>
    <n v="80"/>
    <s v="Sutton, Barrett and Tucker"/>
    <s v="Cross-platform needs-based approach"/>
    <n v="1100"/>
    <n v="7012"/>
    <x v="1"/>
    <n v="6.374545454545455"/>
    <x v="80"/>
    <n v="55.212598425196852"/>
    <n v="127"/>
    <x v="1"/>
    <s v="USD"/>
    <d v="2017-08-29T05:00:00"/>
    <d v="2017-08-29T05:00:00"/>
    <n v="1503982800"/>
    <s v="Aug"/>
    <s v="Aug"/>
    <s v="2017"/>
    <d v="2017-09-28T05:00:00"/>
    <n v="1506574800"/>
    <m/>
    <d v="2017-09-28T05:00:00"/>
    <s v="Sep"/>
    <s v="Sep"/>
    <n v="30"/>
    <n v="30"/>
    <s v="2017"/>
    <b v="0"/>
    <b v="0"/>
    <s v="games"/>
    <x v="6"/>
    <x v="11"/>
  </r>
  <r>
    <n v="81"/>
    <s v="Gomez, Bailey and Flores"/>
    <s v="User-friendly static contingency"/>
    <n v="16800"/>
    <n v="37857"/>
    <x v="1"/>
    <n v="2.253392857142857"/>
    <x v="81"/>
    <n v="92.109489051094897"/>
    <n v="411"/>
    <x v="1"/>
    <s v="USD"/>
    <d v="2017-11-23T06:00:00"/>
    <d v="2017-11-23T06:00:00"/>
    <n v="1511416800"/>
    <s v="Nov"/>
    <s v="Nov"/>
    <s v="2017"/>
    <d v="2017-12-18T06:00:00"/>
    <n v="1513576800"/>
    <m/>
    <d v="2017-12-18T06:00:00"/>
    <s v="Dec"/>
    <s v="Dec"/>
    <n v="25"/>
    <n v="25"/>
    <s v="2017"/>
    <b v="0"/>
    <b v="0"/>
    <s v="music"/>
    <x v="1"/>
    <x v="1"/>
  </r>
  <r>
    <n v="82"/>
    <s v="Porter-George"/>
    <s v="Reactive content-based framework"/>
    <n v="1000"/>
    <n v="14973"/>
    <x v="1"/>
    <n v="14.973000000000001"/>
    <x v="82"/>
    <n v="83.183333333333337"/>
    <n v="180"/>
    <x v="4"/>
    <s v="GBP"/>
    <d v="2019-01-17T06:00:00"/>
    <d v="2019-01-17T06:00:00"/>
    <n v="1547704800"/>
    <s v="Jan"/>
    <s v="Jan"/>
    <s v="2019"/>
    <d v="2019-01-24T06:00:00"/>
    <n v="1548309600"/>
    <m/>
    <d v="2019-01-24T06:00:00"/>
    <s v="Jan"/>
    <s v="Jan"/>
    <n v="7"/>
    <n v="7"/>
    <s v="2019"/>
    <b v="0"/>
    <b v="1"/>
    <s v="games"/>
    <x v="6"/>
    <x v="11"/>
  </r>
  <r>
    <n v="83"/>
    <s v="Fitzgerald PLC"/>
    <s v="Realigned user-facing concept"/>
    <n v="106400"/>
    <n v="39996"/>
    <x v="0"/>
    <n v="0.37590225563909774"/>
    <x v="83"/>
    <n v="39.996000000000002"/>
    <n v="1000"/>
    <x v="1"/>
    <s v="USD"/>
    <d v="2016-07-28T05:00:00"/>
    <d v="2016-07-28T05:00:00"/>
    <n v="1469682000"/>
    <s v="Jul"/>
    <s v="Jul"/>
    <s v="2016"/>
    <d v="2016-08-19T05:00:00"/>
    <n v="1471582800"/>
    <m/>
    <d v="2016-08-19T05:00:00"/>
    <s v="Aug"/>
    <s v="Aug"/>
    <n v="22"/>
    <n v="22"/>
    <s v="2016"/>
    <b v="0"/>
    <b v="0"/>
    <s v="music"/>
    <x v="1"/>
    <x v="5"/>
  </r>
  <r>
    <n v="84"/>
    <s v="Cisneros-Burton"/>
    <s v="Public-key zero tolerance orchestration"/>
    <n v="31400"/>
    <n v="41564"/>
    <x v="1"/>
    <n v="1.3236942675159236"/>
    <x v="84"/>
    <n v="111.1336898395722"/>
    <n v="374"/>
    <x v="1"/>
    <s v="USD"/>
    <d v="2012-07-28T05:00:00"/>
    <d v="2012-07-28T05:00:00"/>
    <n v="1343451600"/>
    <s v="Jul"/>
    <s v="Jul"/>
    <s v="2012"/>
    <d v="2012-08-07T05:00:00"/>
    <n v="1344315600"/>
    <m/>
    <d v="2012-08-07T05:00:00"/>
    <s v="Aug"/>
    <s v="Aug"/>
    <n v="10"/>
    <n v="10"/>
    <s v="2012"/>
    <b v="0"/>
    <b v="0"/>
    <s v="technology"/>
    <x v="2"/>
    <x v="8"/>
  </r>
  <r>
    <n v="85"/>
    <s v="Hill, Lawson and Wilkinson"/>
    <s v="Multi-tiered eco-centric architecture"/>
    <n v="4900"/>
    <n v="6430"/>
    <x v="1"/>
    <n v="1.3122448979591836"/>
    <x v="85"/>
    <n v="90.563380281690144"/>
    <n v="71"/>
    <x v="2"/>
    <s v="AUD"/>
    <d v="2011-09-11T05:00:00"/>
    <d v="2011-09-11T05:00:00"/>
    <n v="1315717200"/>
    <s v="Sep"/>
    <s v="Sep"/>
    <s v="2011"/>
    <d v="2011-09-19T05:00:00"/>
    <n v="1316408400"/>
    <m/>
    <d v="2011-09-19T05:00:00"/>
    <s v="Sep"/>
    <s v="Sep"/>
    <n v="8"/>
    <n v="8"/>
    <s v="2011"/>
    <b v="0"/>
    <b v="0"/>
    <s v="music"/>
    <x v="1"/>
    <x v="7"/>
  </r>
  <r>
    <n v="86"/>
    <s v="Davis-Smith"/>
    <s v="Organic motivating firmware"/>
    <n v="7400"/>
    <n v="12405"/>
    <x v="1"/>
    <n v="1.6763513513513513"/>
    <x v="86"/>
    <n v="61.108374384236456"/>
    <n v="203"/>
    <x v="1"/>
    <s v="USD"/>
    <d v="2015-05-04T05:00:00"/>
    <d v="2015-05-04T05:00:00"/>
    <n v="1430715600"/>
    <s v="May"/>
    <s v="May"/>
    <s v="2015"/>
    <d v="2015-05-17T05:00:00"/>
    <n v="1431838800"/>
    <m/>
    <d v="2015-05-17T05:00:00"/>
    <s v="May"/>
    <s v="May"/>
    <n v="13"/>
    <n v="13"/>
    <s v="2015"/>
    <b v="1"/>
    <b v="0"/>
    <s v="theater"/>
    <x v="3"/>
    <x v="3"/>
  </r>
  <r>
    <n v="87"/>
    <s v="Farrell and Sons"/>
    <s v="Synergized 4thgeneration conglomeration"/>
    <n v="198500"/>
    <n v="123040"/>
    <x v="0"/>
    <n v="0.6198488664987406"/>
    <x v="87"/>
    <n v="83.022941970310384"/>
    <n v="1482"/>
    <x v="2"/>
    <s v="AUD"/>
    <d v="2011-03-08T06:00:00"/>
    <d v="2011-03-08T06:00:00"/>
    <n v="1299564000"/>
    <s v="Mar"/>
    <s v="Mar"/>
    <s v="2011"/>
    <d v="2011-03-19T05:00:00"/>
    <n v="1300510800"/>
    <m/>
    <d v="2011-03-19T05:00:00"/>
    <s v="Mar"/>
    <s v="Mar"/>
    <n v="10.958333333335759"/>
    <n v="10.958333333335759"/>
    <s v="2011"/>
    <b v="0"/>
    <b v="1"/>
    <s v="music"/>
    <x v="1"/>
    <x v="1"/>
  </r>
  <r>
    <n v="88"/>
    <s v="Clark Group"/>
    <s v="Grass-roots fault-tolerant policy"/>
    <n v="4800"/>
    <n v="12516"/>
    <x v="1"/>
    <n v="2.6074999999999999"/>
    <x v="88"/>
    <n v="110.76106194690266"/>
    <n v="113"/>
    <x v="1"/>
    <s v="USD"/>
    <d v="2015-04-16T05:00:00"/>
    <d v="2015-04-16T05:00:00"/>
    <n v="1429160400"/>
    <s v="Apr"/>
    <s v="Apr"/>
    <s v="2015"/>
    <d v="2015-05-08T05:00:00"/>
    <n v="1431061200"/>
    <m/>
    <d v="2015-05-08T05:00:00"/>
    <s v="May"/>
    <s v="May"/>
    <n v="22"/>
    <n v="22"/>
    <s v="2015"/>
    <b v="0"/>
    <b v="0"/>
    <s v="publishing"/>
    <x v="5"/>
    <x v="18"/>
  </r>
  <r>
    <n v="89"/>
    <s v="White, Singleton and Zimmerman"/>
    <s v="Monitored scalable knowledgebase"/>
    <n v="3400"/>
    <n v="8588"/>
    <x v="1"/>
    <n v="2.5258823529411765"/>
    <x v="89"/>
    <n v="89.458333333333329"/>
    <n v="96"/>
    <x v="1"/>
    <s v="USD"/>
    <d v="2010-04-15T05:00:00"/>
    <d v="2010-04-15T05:00:00"/>
    <n v="1271307600"/>
    <s v="Apr"/>
    <s v="Apr"/>
    <s v="2010"/>
    <d v="2010-04-17T05:00:00"/>
    <n v="1271480400"/>
    <m/>
    <d v="2010-04-17T05:00:00"/>
    <s v="Apr"/>
    <s v="Apr"/>
    <n v="2"/>
    <n v="2"/>
    <s v="2010"/>
    <b v="0"/>
    <b v="0"/>
    <s v="theater"/>
    <x v="3"/>
    <x v="3"/>
  </r>
  <r>
    <n v="90"/>
    <s v="Kramer Group"/>
    <s v="Synergistic explicit parallelism"/>
    <n v="7800"/>
    <n v="6132"/>
    <x v="0"/>
    <n v="0.7861538461538462"/>
    <x v="90"/>
    <n v="57.849056603773583"/>
    <n v="106"/>
    <x v="1"/>
    <s v="USD"/>
    <d v="2016-02-25T06:00:00"/>
    <d v="2016-02-25T06:00:00"/>
    <n v="1456380000"/>
    <s v="Feb"/>
    <s v="Feb"/>
    <s v="2016"/>
    <d v="2016-02-25T06:00:00"/>
    <n v="1456380000"/>
    <m/>
    <d v="2016-02-25T06:00:00"/>
    <s v="Feb"/>
    <s v="Feb"/>
    <n v="0"/>
    <n v="0"/>
    <s v="2016"/>
    <b v="0"/>
    <b v="1"/>
    <s v="theater"/>
    <x v="3"/>
    <x v="3"/>
  </r>
  <r>
    <n v="91"/>
    <s v="Frazier, Patrick and Smith"/>
    <s v="Enhanced systemic analyzer"/>
    <n v="154300"/>
    <n v="74688"/>
    <x v="0"/>
    <n v="0.48404406999351912"/>
    <x v="91"/>
    <n v="109.99705449189985"/>
    <n v="679"/>
    <x v="6"/>
    <s v="EUR"/>
    <d v="2016-08-06T05:00:00"/>
    <d v="2016-08-06T05:00:00"/>
    <n v="1470459600"/>
    <s v="Aug"/>
    <s v="Aug"/>
    <s v="2016"/>
    <d v="2016-09-03T05:00:00"/>
    <n v="1472878800"/>
    <m/>
    <d v="2016-09-03T05:00:00"/>
    <s v="Sep"/>
    <s v="Sep"/>
    <n v="28"/>
    <n v="28"/>
    <s v="2016"/>
    <b v="0"/>
    <b v="0"/>
    <s v="publishing"/>
    <x v="5"/>
    <x v="18"/>
  </r>
  <r>
    <n v="92"/>
    <s v="Santos, Bell and Lloyd"/>
    <s v="Object-based analyzing knowledge user"/>
    <n v="20000"/>
    <n v="51775"/>
    <x v="1"/>
    <n v="2.5887500000000001"/>
    <x v="92"/>
    <n v="103.96586345381526"/>
    <n v="498"/>
    <x v="5"/>
    <s v="CHF"/>
    <d v="2010-06-23T05:00:00"/>
    <d v="2010-06-23T05:00:00"/>
    <n v="1277269200"/>
    <s v="Jun"/>
    <s v="Jun"/>
    <s v="2010"/>
    <d v="2010-06-24T05:00:00"/>
    <n v="1277355600"/>
    <m/>
    <d v="2010-06-24T05:00:00"/>
    <s v="Jun"/>
    <s v="Jun"/>
    <n v="1"/>
    <n v="1"/>
    <s v="2010"/>
    <b v="0"/>
    <b v="1"/>
    <s v="games"/>
    <x v="6"/>
    <x v="11"/>
  </r>
  <r>
    <n v="93"/>
    <s v="Hall and Sons"/>
    <s v="Pre-emptive radical architecture"/>
    <n v="108800"/>
    <n v="65877"/>
    <x v="3"/>
    <n v="0.60548713235294116"/>
    <x v="93"/>
    <n v="107.99508196721311"/>
    <n v="610"/>
    <x v="1"/>
    <s v="USD"/>
    <d v="2012-10-20T05:00:00"/>
    <d v="2012-10-20T05:00:00"/>
    <n v="1350709200"/>
    <s v="Oct"/>
    <s v="Oct"/>
    <s v="2012"/>
    <d v="2012-10-24T05:00:00"/>
    <n v="1351054800"/>
    <m/>
    <d v="2012-10-24T05:00:00"/>
    <s v="Oct"/>
    <s v="Oct"/>
    <n v="4"/>
    <n v="4"/>
    <s v="2012"/>
    <b v="0"/>
    <b v="1"/>
    <s v="theater"/>
    <x v="3"/>
    <x v="3"/>
  </r>
  <r>
    <n v="94"/>
    <s v="Hanson Inc"/>
    <s v="Grass-roots web-enabled contingency"/>
    <n v="2900"/>
    <n v="8807"/>
    <x v="1"/>
    <n v="3.036896551724138"/>
    <x v="94"/>
    <n v="48.927777777777777"/>
    <n v="180"/>
    <x v="4"/>
    <s v="GBP"/>
    <d v="2019-04-07T05:00:00"/>
    <d v="2019-04-07T05:00:00"/>
    <n v="1554613200"/>
    <s v="Apr"/>
    <s v="Apr"/>
    <s v="2019"/>
    <d v="2019-04-18T05:00:00"/>
    <n v="1555563600"/>
    <m/>
    <d v="2019-04-18T05:00:00"/>
    <s v="Apr"/>
    <s v="Apr"/>
    <n v="11"/>
    <n v="11"/>
    <s v="2019"/>
    <b v="0"/>
    <b v="0"/>
    <s v="technology"/>
    <x v="2"/>
    <x v="2"/>
  </r>
  <r>
    <n v="95"/>
    <s v="Sanchez LLC"/>
    <s v="Stand-alone system-worthy standardization"/>
    <n v="900"/>
    <n v="1017"/>
    <x v="1"/>
    <n v="1.1299999999999999"/>
    <x v="95"/>
    <n v="37.666666666666664"/>
    <n v="27"/>
    <x v="1"/>
    <s v="USD"/>
    <d v="2019-10-14T05:00:00"/>
    <d v="2019-10-14T05:00:00"/>
    <n v="1571029200"/>
    <s v="Oct"/>
    <s v="Oct"/>
    <s v="2019"/>
    <d v="2019-10-21T05:00:00"/>
    <n v="1571634000"/>
    <m/>
    <d v="2019-10-21T05:00:00"/>
    <s v="Oct"/>
    <s v="Oct"/>
    <n v="7"/>
    <n v="7"/>
    <s v="2019"/>
    <b v="0"/>
    <b v="0"/>
    <s v="film &amp; video"/>
    <x v="4"/>
    <x v="4"/>
  </r>
  <r>
    <n v="96"/>
    <s v="Howard Ltd"/>
    <s v="Down-sized systematic policy"/>
    <n v="69700"/>
    <n v="151513"/>
    <x v="1"/>
    <n v="2.1737876614060259"/>
    <x v="96"/>
    <n v="64.999141999141997"/>
    <n v="2331"/>
    <x v="1"/>
    <s v="USD"/>
    <d v="2011-03-10T06:00:00"/>
    <d v="2011-03-10T06:00:00"/>
    <n v="1299736800"/>
    <s v="Mar"/>
    <s v="Mar"/>
    <s v="2011"/>
    <d v="2011-03-23T05:00:00"/>
    <n v="1300856400"/>
    <m/>
    <d v="2011-03-23T05:00:00"/>
    <s v="Mar"/>
    <s v="Mar"/>
    <n v="12.958333333335759"/>
    <n v="12.958333333335759"/>
    <s v="2011"/>
    <b v="0"/>
    <b v="0"/>
    <s v="theater"/>
    <x v="3"/>
    <x v="3"/>
  </r>
  <r>
    <n v="97"/>
    <s v="Stewart LLC"/>
    <s v="Cloned bi-directional architecture"/>
    <n v="1300"/>
    <n v="12047"/>
    <x v="1"/>
    <n v="9.2669230769230762"/>
    <x v="97"/>
    <n v="106.61061946902655"/>
    <n v="113"/>
    <x v="1"/>
    <s v="USD"/>
    <d v="2015-06-25T05:00:00"/>
    <d v="2015-06-25T05:00:00"/>
    <n v="1435208400"/>
    <s v="Jun"/>
    <s v="Jun"/>
    <s v="2015"/>
    <d v="2015-08-18T05:00:00"/>
    <n v="1439874000"/>
    <m/>
    <d v="2015-08-18T05:00:00"/>
    <s v="Aug"/>
    <s v="Aug"/>
    <n v="54"/>
    <n v="54"/>
    <s v="2015"/>
    <b v="0"/>
    <b v="0"/>
    <s v="food"/>
    <x v="0"/>
    <x v="0"/>
  </r>
  <r>
    <n v="98"/>
    <s v="Arias, Allen and Miller"/>
    <s v="Seamless transitional portal"/>
    <n v="97800"/>
    <n v="32951"/>
    <x v="0"/>
    <n v="0.33692229038854804"/>
    <x v="98"/>
    <n v="27.009016393442622"/>
    <n v="1220"/>
    <x v="2"/>
    <s v="AUD"/>
    <d v="2015-07-27T05:00:00"/>
    <d v="2015-07-27T05:00:00"/>
    <n v="1437973200"/>
    <s v="Jul"/>
    <s v="Jul"/>
    <s v="2015"/>
    <d v="2015-07-31T05:00:00"/>
    <n v="1438318800"/>
    <m/>
    <d v="2015-07-31T05:00:00"/>
    <s v="Jul"/>
    <s v="Jul"/>
    <n v="4"/>
    <n v="4"/>
    <s v="2015"/>
    <b v="0"/>
    <b v="0"/>
    <s v="games"/>
    <x v="6"/>
    <x v="11"/>
  </r>
  <r>
    <n v="99"/>
    <s v="Baker-Morris"/>
    <s v="Fully-configurable motivating approach"/>
    <n v="7600"/>
    <n v="14951"/>
    <x v="1"/>
    <n v="1.9672368421052631"/>
    <x v="99"/>
    <n v="91.16463414634147"/>
    <n v="164"/>
    <x v="1"/>
    <s v="USD"/>
    <d v="2014-11-25T06:00:00"/>
    <d v="2014-11-25T06:00:00"/>
    <n v="1416895200"/>
    <s v="Nov"/>
    <s v="Nov"/>
    <s v="2014"/>
    <d v="2014-12-24T06:00:00"/>
    <n v="1419400800"/>
    <m/>
    <d v="2014-12-24T06:00:00"/>
    <s v="Dec"/>
    <s v="Dec"/>
    <n v="29"/>
    <n v="29"/>
    <s v="2014"/>
    <b v="0"/>
    <b v="0"/>
    <s v="theater"/>
    <x v="3"/>
    <x v="3"/>
  </r>
  <r>
    <n v="100"/>
    <s v="Tucker, Fox and Green"/>
    <s v="Upgradable fault-tolerant approach"/>
    <n v="100"/>
    <n v="1"/>
    <x v="0"/>
    <n v="0.01"/>
    <x v="100"/>
    <n v="1"/>
    <n v="1"/>
    <x v="1"/>
    <s v="USD"/>
    <d v="2011-10-19T05:00:00"/>
    <d v="2011-10-19T05:00:00"/>
    <n v="1319000400"/>
    <s v="Oct"/>
    <s v="Oct"/>
    <s v="2011"/>
    <d v="2011-11-06T05:00:00"/>
    <n v="1320555600"/>
    <m/>
    <d v="2011-11-06T05:00:00"/>
    <s v="Nov"/>
    <s v="Nov"/>
    <n v="18"/>
    <n v="18"/>
    <s v="2011"/>
    <b v="0"/>
    <b v="0"/>
    <s v="theater"/>
    <x v="3"/>
    <x v="3"/>
  </r>
  <r>
    <n v="101"/>
    <s v="Douglas LLC"/>
    <s v="Reduced heuristic moratorium"/>
    <n v="900"/>
    <n v="9193"/>
    <x v="1"/>
    <n v="10.214444444444444"/>
    <x v="101"/>
    <n v="56.054878048780488"/>
    <n v="164"/>
    <x v="1"/>
    <s v="USD"/>
    <d v="2015-02-21T06:00:00"/>
    <d v="2015-02-21T06:00:00"/>
    <n v="1424498400"/>
    <s v="Feb"/>
    <s v="Feb"/>
    <s v="2015"/>
    <d v="2015-02-28T06:00:00"/>
    <n v="1425103200"/>
    <m/>
    <d v="2015-02-28T06:00:00"/>
    <s v="Feb"/>
    <s v="Feb"/>
    <n v="7"/>
    <n v="7"/>
    <s v="2015"/>
    <b v="0"/>
    <b v="1"/>
    <s v="music"/>
    <x v="1"/>
    <x v="5"/>
  </r>
  <r>
    <n v="102"/>
    <s v="Garcia Inc"/>
    <s v="Front-line web-enabled model"/>
    <n v="3700"/>
    <n v="10422"/>
    <x v="1"/>
    <n v="2.8167567567567566"/>
    <x v="102"/>
    <n v="31.017857142857142"/>
    <n v="336"/>
    <x v="1"/>
    <s v="USD"/>
    <d v="2018-05-14T05:00:00"/>
    <d v="2018-05-14T05:00:00"/>
    <n v="1526274000"/>
    <s v="May"/>
    <s v="May"/>
    <s v="2018"/>
    <d v="2018-05-21T05:00:00"/>
    <n v="1526878800"/>
    <m/>
    <d v="2018-05-21T05:00:00"/>
    <s v="May"/>
    <s v="May"/>
    <n v="7"/>
    <n v="7"/>
    <s v="2018"/>
    <b v="0"/>
    <b v="1"/>
    <s v="technology"/>
    <x v="2"/>
    <x v="8"/>
  </r>
  <r>
    <n v="103"/>
    <s v="Frye, Hunt and Powell"/>
    <s v="Polarized incremental emulation"/>
    <n v="10000"/>
    <n v="2461"/>
    <x v="0"/>
    <n v="0.24610000000000001"/>
    <x v="103"/>
    <n v="66.513513513513516"/>
    <n v="37"/>
    <x v="6"/>
    <s v="EUR"/>
    <d v="2010-10-24T05:00:00"/>
    <d v="2010-10-24T05:00:00"/>
    <n v="1287896400"/>
    <s v="Oct"/>
    <s v="Oct"/>
    <s v="2010"/>
    <d v="2010-11-02T05:00:00"/>
    <n v="1288674000"/>
    <m/>
    <d v="2010-11-02T05:00:00"/>
    <s v="Nov"/>
    <s v="Nov"/>
    <n v="9"/>
    <n v="9"/>
    <s v="2010"/>
    <b v="0"/>
    <b v="0"/>
    <s v="music"/>
    <x v="1"/>
    <x v="5"/>
  </r>
  <r>
    <n v="104"/>
    <s v="Smith, Wells and Nguyen"/>
    <s v="Self-enabling grid-enabled initiative"/>
    <n v="119200"/>
    <n v="170623"/>
    <x v="1"/>
    <n v="1.4314010067114094"/>
    <x v="104"/>
    <n v="89.005216484089729"/>
    <n v="1917"/>
    <x v="1"/>
    <s v="USD"/>
    <d v="2017-05-23T05:00:00"/>
    <d v="2017-05-23T05:00:00"/>
    <n v="1495515600"/>
    <s v="May"/>
    <s v="May"/>
    <s v="2017"/>
    <d v="2017-05-24T05:00:00"/>
    <n v="1495602000"/>
    <m/>
    <d v="2017-05-24T05:00:00"/>
    <s v="May"/>
    <s v="May"/>
    <n v="1"/>
    <n v="1"/>
    <s v="2017"/>
    <b v="0"/>
    <b v="0"/>
    <s v="music"/>
    <x v="1"/>
    <x v="7"/>
  </r>
  <r>
    <n v="105"/>
    <s v="Charles-Johnson"/>
    <s v="Total fresh-thinking system engine"/>
    <n v="6800"/>
    <n v="9829"/>
    <x v="1"/>
    <n v="1.4454411764705883"/>
    <x v="105"/>
    <n v="103.46315789473684"/>
    <n v="95"/>
    <x v="1"/>
    <s v="USD"/>
    <d v="2013-04-02T05:00:00"/>
    <d v="2013-04-02T05:00:00"/>
    <n v="1364878800"/>
    <s v="Apr"/>
    <s v="Apr"/>
    <s v="2013"/>
    <d v="2013-04-20T05:00:00"/>
    <n v="1366434000"/>
    <m/>
    <d v="2013-04-20T05:00:00"/>
    <s v="Apr"/>
    <s v="Apr"/>
    <n v="18"/>
    <n v="18"/>
    <s v="2013"/>
    <b v="0"/>
    <b v="0"/>
    <s v="technology"/>
    <x v="2"/>
    <x v="2"/>
  </r>
  <r>
    <n v="106"/>
    <s v="Brandt, Carter and Wood"/>
    <s v="Ameliorated clear-thinking circuit"/>
    <n v="3900"/>
    <n v="14006"/>
    <x v="1"/>
    <n v="3.5912820512820511"/>
    <x v="106"/>
    <n v="95.278911564625844"/>
    <n v="147"/>
    <x v="1"/>
    <s v="USD"/>
    <d v="2019-09-08T05:00:00"/>
    <d v="2019-09-08T05:00:00"/>
    <n v="1567918800"/>
    <s v="Sep"/>
    <s v="Sep"/>
    <s v="2019"/>
    <d v="2019-09-13T05:00:00"/>
    <n v="1568350800"/>
    <m/>
    <d v="2019-09-13T05:00:00"/>
    <s v="Sep"/>
    <s v="Sep"/>
    <n v="5"/>
    <n v="5"/>
    <s v="2019"/>
    <b v="0"/>
    <b v="0"/>
    <s v="theater"/>
    <x v="3"/>
    <x v="3"/>
  </r>
  <r>
    <n v="107"/>
    <s v="Tucker, Schmidt and Reid"/>
    <s v="Multi-layered encompassing installation"/>
    <n v="3500"/>
    <n v="6527"/>
    <x v="1"/>
    <n v="1.8648571428571428"/>
    <x v="107"/>
    <n v="75.895348837209298"/>
    <n v="86"/>
    <x v="1"/>
    <s v="USD"/>
    <d v="2018-04-23T05:00:00"/>
    <d v="2018-04-23T05:00:00"/>
    <n v="1524459600"/>
    <s v="Apr"/>
    <s v="Apr"/>
    <s v="2018"/>
    <d v="2018-05-10T05:00:00"/>
    <n v="1525928400"/>
    <m/>
    <d v="2018-05-10T05:00:00"/>
    <s v="May"/>
    <s v="May"/>
    <n v="17"/>
    <n v="17"/>
    <s v="2018"/>
    <b v="0"/>
    <b v="1"/>
    <s v="theater"/>
    <x v="3"/>
    <x v="3"/>
  </r>
  <r>
    <n v="108"/>
    <s v="Decker Inc"/>
    <s v="Universal encompassing implementation"/>
    <n v="1500"/>
    <n v="8929"/>
    <x v="1"/>
    <n v="5.9526666666666666"/>
    <x v="108"/>
    <n v="107.57831325301204"/>
    <n v="83"/>
    <x v="1"/>
    <s v="USD"/>
    <d v="2012-04-06T05:00:00"/>
    <d v="2012-04-06T05:00:00"/>
    <n v="1333688400"/>
    <s v="Apr"/>
    <s v="Apr"/>
    <s v="2012"/>
    <d v="2012-05-13T05:00:00"/>
    <n v="1336885200"/>
    <m/>
    <d v="2012-05-13T05:00:00"/>
    <s v="May"/>
    <s v="May"/>
    <n v="37"/>
    <n v="37"/>
    <s v="2012"/>
    <b v="0"/>
    <b v="0"/>
    <s v="film &amp; video"/>
    <x v="4"/>
    <x v="4"/>
  </r>
  <r>
    <n v="109"/>
    <s v="Romero and Sons"/>
    <s v="Object-based client-server application"/>
    <n v="5200"/>
    <n v="3079"/>
    <x v="0"/>
    <n v="0.5921153846153846"/>
    <x v="109"/>
    <n v="51.31666666666667"/>
    <n v="60"/>
    <x v="1"/>
    <s v="USD"/>
    <d v="2014-01-12T06:00:00"/>
    <d v="2014-01-12T06:00:00"/>
    <n v="1389506400"/>
    <s v="Jan"/>
    <s v="Jan"/>
    <s v="2014"/>
    <d v="2014-01-14T06:00:00"/>
    <n v="1389679200"/>
    <m/>
    <d v="2014-01-14T06:00:00"/>
    <s v="Jan"/>
    <s v="Jan"/>
    <n v="2"/>
    <n v="2"/>
    <s v="2014"/>
    <b v="0"/>
    <b v="0"/>
    <s v="film &amp; video"/>
    <x v="4"/>
    <x v="19"/>
  </r>
  <r>
    <n v="110"/>
    <s v="Castillo-Carey"/>
    <s v="Cross-platform solution-oriented process improvement"/>
    <n v="142400"/>
    <n v="21307"/>
    <x v="0"/>
    <n v="0.14962780898876404"/>
    <x v="110"/>
    <n v="71.983108108108112"/>
    <n v="296"/>
    <x v="1"/>
    <s v="USD"/>
    <d v="2018-09-11T05:00:00"/>
    <d v="2018-09-11T05:00:00"/>
    <n v="1536642000"/>
    <s v="Sep"/>
    <s v="Sep"/>
    <s v="2018"/>
    <d v="2018-09-30T05:00:00"/>
    <n v="1538283600"/>
    <m/>
    <d v="2018-09-30T05:00:00"/>
    <s v="Sep"/>
    <s v="Sep"/>
    <n v="19"/>
    <n v="19"/>
    <s v="2018"/>
    <b v="0"/>
    <b v="0"/>
    <s v="food"/>
    <x v="0"/>
    <x v="0"/>
  </r>
  <r>
    <n v="111"/>
    <s v="Hart-Briggs"/>
    <s v="Re-engineered user-facing approach"/>
    <n v="61400"/>
    <n v="73653"/>
    <x v="1"/>
    <n v="1.1995602605863191"/>
    <x v="111"/>
    <n v="108.95414201183432"/>
    <n v="676"/>
    <x v="1"/>
    <s v="USD"/>
    <d v="2012-09-22T05:00:00"/>
    <d v="2012-09-22T05:00:00"/>
    <n v="1348290000"/>
    <s v="Sep"/>
    <s v="Sep"/>
    <s v="2012"/>
    <d v="2012-09-28T05:00:00"/>
    <n v="1348808400"/>
    <m/>
    <d v="2012-09-28T05:00:00"/>
    <s v="Sep"/>
    <s v="Sep"/>
    <n v="6"/>
    <n v="6"/>
    <s v="2012"/>
    <b v="0"/>
    <b v="0"/>
    <s v="publishing"/>
    <x v="5"/>
    <x v="15"/>
  </r>
  <r>
    <n v="112"/>
    <s v="Jones-Meyer"/>
    <s v="Re-engineered client-driven hub"/>
    <n v="4700"/>
    <n v="12635"/>
    <x v="1"/>
    <n v="2.6882978723404256"/>
    <x v="112"/>
    <n v="35"/>
    <n v="361"/>
    <x v="2"/>
    <s v="AUD"/>
    <d v="2014-08-24T05:00:00"/>
    <d v="2014-08-24T05:00:00"/>
    <n v="1408856400"/>
    <s v="Aug"/>
    <s v="Aug"/>
    <s v="2014"/>
    <d v="2014-09-08T05:00:00"/>
    <n v="1410152400"/>
    <m/>
    <d v="2014-09-08T05:00:00"/>
    <s v="Sep"/>
    <s v="Sep"/>
    <n v="15"/>
    <n v="15"/>
    <s v="2014"/>
    <b v="0"/>
    <b v="0"/>
    <s v="technology"/>
    <x v="2"/>
    <x v="2"/>
  </r>
  <r>
    <n v="113"/>
    <s v="Wright, Hartman and Yu"/>
    <s v="User-friendly tertiary array"/>
    <n v="3300"/>
    <n v="12437"/>
    <x v="1"/>
    <n v="3.7687878787878786"/>
    <x v="113"/>
    <n v="94.938931297709928"/>
    <n v="131"/>
    <x v="1"/>
    <s v="USD"/>
    <d v="2017-09-12T05:00:00"/>
    <d v="2017-09-12T05:00:00"/>
    <n v="1505192400"/>
    <s v="Sep"/>
    <s v="Sep"/>
    <s v="2017"/>
    <d v="2017-09-19T05:00:00"/>
    <n v="1505797200"/>
    <m/>
    <d v="2017-09-19T05:00:00"/>
    <s v="Sep"/>
    <s v="Sep"/>
    <n v="7"/>
    <n v="7"/>
    <s v="2017"/>
    <b v="0"/>
    <b v="0"/>
    <s v="food"/>
    <x v="0"/>
    <x v="0"/>
  </r>
  <r>
    <n v="114"/>
    <s v="Harper-Davis"/>
    <s v="Robust heuristic encoding"/>
    <n v="1900"/>
    <n v="13816"/>
    <x v="1"/>
    <n v="7.2715789473684209"/>
    <x v="114"/>
    <n v="109.65079365079364"/>
    <n v="126"/>
    <x v="1"/>
    <s v="USD"/>
    <d v="2019-04-09T05:00:00"/>
    <d v="2019-04-09T05:00:00"/>
    <n v="1554786000"/>
    <s v="Apr"/>
    <s v="Apr"/>
    <s v="2019"/>
    <d v="2019-04-10T05:00:00"/>
    <n v="1554872400"/>
    <m/>
    <d v="2019-04-10T05:00:00"/>
    <s v="Apr"/>
    <s v="Apr"/>
    <n v="1"/>
    <n v="1"/>
    <s v="2019"/>
    <b v="0"/>
    <b v="1"/>
    <s v="technology"/>
    <x v="2"/>
    <x v="8"/>
  </r>
  <r>
    <n v="115"/>
    <s v="Barrett PLC"/>
    <s v="Team-oriented clear-thinking capacity"/>
    <n v="166700"/>
    <n v="145382"/>
    <x v="0"/>
    <n v="0.87211757648470301"/>
    <x v="115"/>
    <n v="44.001815980629537"/>
    <n v="3304"/>
    <x v="6"/>
    <s v="EUR"/>
    <d v="2017-11-17T06:00:00"/>
    <d v="2017-11-17T06:00:00"/>
    <n v="1510898400"/>
    <s v="Nov"/>
    <s v="Nov"/>
    <s v="2017"/>
    <d v="2017-12-22T06:00:00"/>
    <n v="1513922400"/>
    <m/>
    <d v="2017-12-22T06:00:00"/>
    <s v="Dec"/>
    <s v="Dec"/>
    <n v="35"/>
    <n v="35"/>
    <s v="2017"/>
    <b v="0"/>
    <b v="0"/>
    <s v="publishing"/>
    <x v="5"/>
    <x v="13"/>
  </r>
  <r>
    <n v="116"/>
    <s v="David-Clark"/>
    <s v="De-engineered motivating standardization"/>
    <n v="7200"/>
    <n v="6336"/>
    <x v="0"/>
    <n v="0.88"/>
    <x v="116"/>
    <n v="86.794520547945211"/>
    <n v="73"/>
    <x v="1"/>
    <s v="USD"/>
    <d v="2015-09-18T05:00:00"/>
    <d v="2015-09-18T05:00:00"/>
    <n v="1442552400"/>
    <s v="Sep"/>
    <s v="Sep"/>
    <s v="2015"/>
    <d v="2015-09-19T05:00:00"/>
    <n v="1442638800"/>
    <m/>
    <d v="2015-09-19T05:00:00"/>
    <s v="Sep"/>
    <s v="Sep"/>
    <n v="1"/>
    <n v="1"/>
    <s v="2015"/>
    <b v="0"/>
    <b v="0"/>
    <s v="theater"/>
    <x v="3"/>
    <x v="3"/>
  </r>
  <r>
    <n v="117"/>
    <s v="Chaney-Dennis"/>
    <s v="Business-focused 24hour groupware"/>
    <n v="4900"/>
    <n v="8523"/>
    <x v="1"/>
    <n v="1.7393877551020409"/>
    <x v="117"/>
    <n v="30.992727272727272"/>
    <n v="275"/>
    <x v="1"/>
    <s v="USD"/>
    <d v="2011-09-22T05:00:00"/>
    <d v="2011-09-22T05:00:00"/>
    <n v="1316667600"/>
    <s v="Sep"/>
    <s v="Sep"/>
    <s v="2011"/>
    <d v="2011-09-28T05:00:00"/>
    <n v="1317186000"/>
    <m/>
    <d v="2011-09-28T05:00:00"/>
    <s v="Sep"/>
    <s v="Sep"/>
    <n v="6"/>
    <n v="6"/>
    <s v="2011"/>
    <b v="0"/>
    <b v="0"/>
    <s v="film &amp; video"/>
    <x v="4"/>
    <x v="19"/>
  </r>
  <r>
    <n v="118"/>
    <s v="Robinson, Lopez and Christensen"/>
    <s v="Organic next generation protocol"/>
    <n v="5400"/>
    <n v="6351"/>
    <x v="1"/>
    <n v="1.1761111111111111"/>
    <x v="118"/>
    <n v="94.791044776119406"/>
    <n v="67"/>
    <x v="1"/>
    <s v="USD"/>
    <d v="2014-01-26T06:00:00"/>
    <d v="2014-01-26T06:00:00"/>
    <n v="1390716000"/>
    <s v="Jan"/>
    <s v="Jan"/>
    <s v="2014"/>
    <d v="2014-02-01T06:00:00"/>
    <n v="1391234400"/>
    <m/>
    <d v="2014-02-01T06:00:00"/>
    <s v="Feb"/>
    <s v="Feb"/>
    <n v="6"/>
    <n v="6"/>
    <s v="2014"/>
    <b v="0"/>
    <b v="0"/>
    <s v="photography"/>
    <x v="7"/>
    <x v="14"/>
  </r>
  <r>
    <n v="119"/>
    <s v="Clark and Sons"/>
    <s v="Reverse-engineered full-range Internet solution"/>
    <n v="5000"/>
    <n v="10748"/>
    <x v="1"/>
    <n v="2.1496"/>
    <x v="119"/>
    <n v="69.79220779220779"/>
    <n v="154"/>
    <x v="1"/>
    <s v="USD"/>
    <d v="2014-06-16T05:00:00"/>
    <d v="2014-06-16T05:00:00"/>
    <n v="1402894800"/>
    <s v="Jun"/>
    <s v="Jun"/>
    <s v="2014"/>
    <d v="2014-07-03T05:00:00"/>
    <n v="1404363600"/>
    <m/>
    <d v="2014-07-03T05:00:00"/>
    <s v="Jul"/>
    <s v="Jul"/>
    <n v="17"/>
    <n v="17"/>
    <s v="2014"/>
    <b v="0"/>
    <b v="1"/>
    <s v="film &amp; video"/>
    <x v="4"/>
    <x v="4"/>
  </r>
  <r>
    <n v="120"/>
    <s v="Vega Group"/>
    <s v="Synchronized regional synergy"/>
    <n v="75100"/>
    <n v="112272"/>
    <x v="1"/>
    <n v="1.4949667110519307"/>
    <x v="120"/>
    <n v="63.003367003367003"/>
    <n v="1782"/>
    <x v="1"/>
    <s v="USD"/>
    <d v="2015-04-17T05:00:00"/>
    <d v="2015-04-17T05:00:00"/>
    <n v="1429246800"/>
    <s v="Apr"/>
    <s v="Apr"/>
    <s v="2015"/>
    <d v="2015-04-21T05:00:00"/>
    <n v="1429592400"/>
    <m/>
    <d v="2015-04-21T05:00:00"/>
    <s v="Apr"/>
    <s v="Apr"/>
    <n v="4"/>
    <n v="4"/>
    <s v="2015"/>
    <b v="0"/>
    <b v="1"/>
    <s v="games"/>
    <x v="6"/>
    <x v="20"/>
  </r>
  <r>
    <n v="121"/>
    <s v="Brown-Brown"/>
    <s v="Multi-lateral homogeneous success"/>
    <n v="45300"/>
    <n v="99361"/>
    <x v="1"/>
    <n v="2.1933995584988963"/>
    <x v="121"/>
    <n v="110.0343300110742"/>
    <n v="903"/>
    <x v="1"/>
    <s v="USD"/>
    <d v="2014-10-05T05:00:00"/>
    <d v="2014-10-05T05:00:00"/>
    <n v="1412485200"/>
    <s v="Oct"/>
    <s v="Oct"/>
    <s v="2014"/>
    <d v="2014-10-18T05:00:00"/>
    <n v="1413608400"/>
    <m/>
    <d v="2014-10-18T05:00:00"/>
    <s v="Oct"/>
    <s v="Oct"/>
    <n v="13"/>
    <n v="13"/>
    <s v="2014"/>
    <b v="0"/>
    <b v="0"/>
    <s v="games"/>
    <x v="6"/>
    <x v="11"/>
  </r>
  <r>
    <n v="122"/>
    <s v="Taylor PLC"/>
    <s v="Seamless zero-defect solution"/>
    <n v="136800"/>
    <n v="88055"/>
    <x v="0"/>
    <n v="0.64367690058479532"/>
    <x v="122"/>
    <n v="25.997933274284026"/>
    <n v="3387"/>
    <x v="1"/>
    <s v="USD"/>
    <d v="2014-11-27T06:00:00"/>
    <d v="2014-11-27T06:00:00"/>
    <n v="1417068000"/>
    <s v="Nov"/>
    <s v="Nov"/>
    <s v="2014"/>
    <d v="2014-12-24T06:00:00"/>
    <n v="1419400800"/>
    <m/>
    <d v="2014-12-24T06:00:00"/>
    <s v="Dec"/>
    <s v="Dec"/>
    <n v="27"/>
    <n v="27"/>
    <s v="2014"/>
    <b v="0"/>
    <b v="0"/>
    <s v="publishing"/>
    <x v="5"/>
    <x v="13"/>
  </r>
  <r>
    <n v="123"/>
    <s v="Edwards-Lewis"/>
    <s v="Enhanced scalable concept"/>
    <n v="177700"/>
    <n v="33092"/>
    <x v="0"/>
    <n v="0.18622397298818233"/>
    <x v="123"/>
    <n v="49.987915407854985"/>
    <n v="662"/>
    <x v="0"/>
    <s v="CAD"/>
    <d v="2015-11-24T06:00:00"/>
    <d v="2015-11-24T06:00:00"/>
    <n v="1448344800"/>
    <s v="Nov"/>
    <s v="Nov"/>
    <s v="2015"/>
    <d v="2015-11-27T06:00:00"/>
    <n v="1448604000"/>
    <m/>
    <d v="2015-11-27T06:00:00"/>
    <s v="Nov"/>
    <s v="Nov"/>
    <n v="3"/>
    <n v="3"/>
    <s v="2015"/>
    <b v="1"/>
    <b v="0"/>
    <s v="theater"/>
    <x v="3"/>
    <x v="3"/>
  </r>
  <r>
    <n v="124"/>
    <s v="Stanton, Neal and Rodriguez"/>
    <s v="Polarized uniform software"/>
    <n v="2600"/>
    <n v="9562"/>
    <x v="1"/>
    <n v="3.6776923076923076"/>
    <x v="124"/>
    <n v="101.72340425531915"/>
    <n v="94"/>
    <x v="6"/>
    <s v="EUR"/>
    <d v="2019-05-13T05:00:00"/>
    <d v="2019-05-13T05:00:00"/>
    <n v="1557723600"/>
    <s v="May"/>
    <s v="May"/>
    <s v="2019"/>
    <d v="2019-07-05T05:00:00"/>
    <n v="1562302800"/>
    <m/>
    <d v="2019-07-05T05:00:00"/>
    <s v="Jul"/>
    <s v="Jul"/>
    <n v="53"/>
    <n v="53"/>
    <s v="2019"/>
    <b v="0"/>
    <b v="0"/>
    <s v="photography"/>
    <x v="7"/>
    <x v="14"/>
  </r>
  <r>
    <n v="125"/>
    <s v="Pratt LLC"/>
    <s v="Stand-alone web-enabled moderator"/>
    <n v="5300"/>
    <n v="8475"/>
    <x v="1"/>
    <n v="1.5990566037735849"/>
    <x v="125"/>
    <n v="47.083333333333336"/>
    <n v="180"/>
    <x v="1"/>
    <s v="USD"/>
    <d v="2018-09-19T05:00:00"/>
    <d v="2018-09-19T05:00:00"/>
    <n v="1537333200"/>
    <s v="Sep"/>
    <s v="Sep"/>
    <s v="2018"/>
    <d v="2018-09-23T05:00:00"/>
    <n v="1537678800"/>
    <m/>
    <d v="2018-09-23T05:00:00"/>
    <s v="Sep"/>
    <s v="Sep"/>
    <n v="4"/>
    <n v="4"/>
    <s v="2018"/>
    <b v="0"/>
    <b v="0"/>
    <s v="theater"/>
    <x v="3"/>
    <x v="3"/>
  </r>
  <r>
    <n v="126"/>
    <s v="Gross PLC"/>
    <s v="Proactive methodical benchmark"/>
    <n v="180200"/>
    <n v="69617"/>
    <x v="0"/>
    <n v="0.38633185349611543"/>
    <x v="126"/>
    <n v="89.944444444444443"/>
    <n v="774"/>
    <x v="1"/>
    <s v="USD"/>
    <d v="2016-08-14T05:00:00"/>
    <d v="2016-08-14T05:00:00"/>
    <n v="1471150800"/>
    <s v="Aug"/>
    <s v="Aug"/>
    <s v="2016"/>
    <d v="2016-09-11T05:00:00"/>
    <n v="1473570000"/>
    <m/>
    <d v="2016-09-11T05:00:00"/>
    <s v="Sep"/>
    <s v="Sep"/>
    <n v="28"/>
    <n v="28"/>
    <s v="2016"/>
    <b v="0"/>
    <b v="1"/>
    <s v="theater"/>
    <x v="3"/>
    <x v="3"/>
  </r>
  <r>
    <n v="127"/>
    <s v="Martinez, Gomez and Dalton"/>
    <s v="Team-oriented 6thgeneration matrix"/>
    <n v="103200"/>
    <n v="53067"/>
    <x v="0"/>
    <n v="0.51421511627906979"/>
    <x v="127"/>
    <n v="78.96875"/>
    <n v="672"/>
    <x v="0"/>
    <s v="CAD"/>
    <d v="2010-05-12T05:00:00"/>
    <d v="2010-05-12T05:00:00"/>
    <n v="1273640400"/>
    <s v="May"/>
    <s v="May"/>
    <s v="2010"/>
    <d v="2010-05-15T05:00:00"/>
    <n v="1273899600"/>
    <m/>
    <d v="2010-05-15T05:00:00"/>
    <s v="May"/>
    <s v="May"/>
    <n v="3"/>
    <n v="3"/>
    <s v="2010"/>
    <b v="0"/>
    <b v="0"/>
    <s v="theater"/>
    <x v="3"/>
    <x v="3"/>
  </r>
  <r>
    <n v="128"/>
    <s v="Allen-Curtis"/>
    <s v="Phased human-resource core"/>
    <n v="70600"/>
    <n v="42596"/>
    <x v="3"/>
    <n v="0.60334277620396604"/>
    <x v="128"/>
    <n v="80.067669172932327"/>
    <n v="532"/>
    <x v="1"/>
    <s v="USD"/>
    <d v="2010-08-27T05:00:00"/>
    <d v="2010-08-27T05:00:00"/>
    <n v="1282885200"/>
    <s v="Aug"/>
    <s v="Aug"/>
    <s v="2010"/>
    <d v="2010-09-09T05:00:00"/>
    <n v="1284008400"/>
    <m/>
    <d v="2010-09-09T05:00:00"/>
    <s v="Sep"/>
    <s v="Sep"/>
    <n v="13"/>
    <n v="13"/>
    <s v="2010"/>
    <b v="0"/>
    <b v="0"/>
    <s v="music"/>
    <x v="1"/>
    <x v="1"/>
  </r>
  <r>
    <n v="129"/>
    <s v="Morgan-Martinez"/>
    <s v="Mandatory tertiary implementation"/>
    <n v="148500"/>
    <n v="4756"/>
    <x v="3"/>
    <n v="3.2026936026936029E-2"/>
    <x v="129"/>
    <n v="86.472727272727269"/>
    <n v="55"/>
    <x v="2"/>
    <s v="AUD"/>
    <d v="2015-02-03T06:00:00"/>
    <d v="2015-02-03T06:00:00"/>
    <n v="1422943200"/>
    <s v="Feb"/>
    <s v="Feb"/>
    <s v="2015"/>
    <d v="2015-02-28T06:00:00"/>
    <n v="1425103200"/>
    <m/>
    <d v="2015-02-28T06:00:00"/>
    <s v="Feb"/>
    <s v="Feb"/>
    <n v="25"/>
    <n v="25"/>
    <s v="2015"/>
    <b v="0"/>
    <b v="0"/>
    <s v="food"/>
    <x v="0"/>
    <x v="0"/>
  </r>
  <r>
    <n v="130"/>
    <s v="Luna, Anderson and Fox"/>
    <s v="Secured directional encryption"/>
    <n v="9600"/>
    <n v="14925"/>
    <x v="1"/>
    <n v="1.5546875"/>
    <x v="130"/>
    <n v="28.001876172607879"/>
    <n v="533"/>
    <x v="3"/>
    <s v="DKK"/>
    <d v="2011-10-26T05:00:00"/>
    <d v="2011-10-26T05:00:00"/>
    <n v="1319605200"/>
    <s v="Oct"/>
    <s v="Oct"/>
    <s v="2011"/>
    <d v="2011-11-11T06:00:00"/>
    <n v="1320991200"/>
    <m/>
    <d v="2011-11-11T06:00:00"/>
    <s v="Nov"/>
    <s v="Nov"/>
    <n v="16.041666666664241"/>
    <n v="16.041666666664241"/>
    <s v="2011"/>
    <b v="0"/>
    <b v="0"/>
    <s v="film &amp; video"/>
    <x v="4"/>
    <x v="6"/>
  </r>
  <r>
    <n v="131"/>
    <s v="Fleming, Zhang and Henderson"/>
    <s v="Distributed 5thgeneration implementation"/>
    <n v="164700"/>
    <n v="166116"/>
    <x v="1"/>
    <n v="1.0085974499089254"/>
    <x v="131"/>
    <n v="67.996725337699544"/>
    <n v="2443"/>
    <x v="4"/>
    <s v="GBP"/>
    <d v="2013-11-29T06:00:00"/>
    <d v="2013-11-29T06:00:00"/>
    <n v="1385704800"/>
    <s v="Nov"/>
    <s v="Nov"/>
    <s v="2013"/>
    <d v="2013-12-12T06:00:00"/>
    <n v="1386828000"/>
    <m/>
    <d v="2013-12-12T06:00:00"/>
    <s v="Dec"/>
    <s v="Dec"/>
    <n v="13"/>
    <n v="13"/>
    <s v="2013"/>
    <b v="0"/>
    <b v="0"/>
    <s v="technology"/>
    <x v="2"/>
    <x v="2"/>
  </r>
  <r>
    <n v="132"/>
    <s v="Flowers and Sons"/>
    <s v="Virtual static core"/>
    <n v="3300"/>
    <n v="3834"/>
    <x v="1"/>
    <n v="1.1618181818181819"/>
    <x v="132"/>
    <n v="43.078651685393261"/>
    <n v="89"/>
    <x v="1"/>
    <s v="USD"/>
    <d v="2018-01-12T06:00:00"/>
    <d v="2018-01-12T06:00:00"/>
    <n v="1515736800"/>
    <s v="Jan"/>
    <s v="Jan"/>
    <s v="2018"/>
    <d v="2018-01-28T06:00:00"/>
    <n v="1517119200"/>
    <m/>
    <d v="2018-01-28T06:00:00"/>
    <s v="Jan"/>
    <s v="Jan"/>
    <n v="16"/>
    <n v="16"/>
    <s v="2018"/>
    <b v="0"/>
    <b v="1"/>
    <s v="theater"/>
    <x v="3"/>
    <x v="3"/>
  </r>
  <r>
    <n v="133"/>
    <s v="Gates PLC"/>
    <s v="Secured content-based product"/>
    <n v="4500"/>
    <n v="13985"/>
    <x v="1"/>
    <n v="3.1077777777777778"/>
    <x v="133"/>
    <n v="87.95597484276729"/>
    <n v="159"/>
    <x v="1"/>
    <s v="USD"/>
    <d v="2011-08-12T05:00:00"/>
    <d v="2011-08-12T05:00:00"/>
    <n v="1313125200"/>
    <s v="Aug"/>
    <s v="Aug"/>
    <s v="2011"/>
    <d v="2011-09-03T05:00:00"/>
    <n v="1315026000"/>
    <m/>
    <d v="2011-09-03T05:00:00"/>
    <s v="Sep"/>
    <s v="Sep"/>
    <n v="22"/>
    <n v="22"/>
    <s v="2011"/>
    <b v="0"/>
    <b v="0"/>
    <s v="music"/>
    <x v="1"/>
    <x v="21"/>
  </r>
  <r>
    <n v="134"/>
    <s v="Caldwell LLC"/>
    <s v="Secured executive concept"/>
    <n v="99500"/>
    <n v="89288"/>
    <x v="0"/>
    <n v="0.89736683417085428"/>
    <x v="134"/>
    <n v="94.987234042553197"/>
    <n v="940"/>
    <x v="5"/>
    <s v="CHF"/>
    <d v="2011-06-19T05:00:00"/>
    <d v="2011-06-19T05:00:00"/>
    <n v="1308459600"/>
    <s v="Jun"/>
    <s v="Jun"/>
    <s v="2011"/>
    <d v="2011-08-07T05:00:00"/>
    <n v="1312693200"/>
    <m/>
    <d v="2011-08-07T05:00:00"/>
    <s v="Aug"/>
    <s v="Aug"/>
    <n v="49"/>
    <n v="49"/>
    <s v="2011"/>
    <b v="0"/>
    <b v="1"/>
    <s v="film &amp; video"/>
    <x v="4"/>
    <x v="4"/>
  </r>
  <r>
    <n v="135"/>
    <s v="Le, Burton and Evans"/>
    <s v="Balanced zero-defect software"/>
    <n v="7700"/>
    <n v="5488"/>
    <x v="0"/>
    <n v="0.71272727272727276"/>
    <x v="135"/>
    <n v="46.905982905982903"/>
    <n v="117"/>
    <x v="1"/>
    <s v="USD"/>
    <d v="2013-03-07T06:00:00"/>
    <d v="2013-03-07T06:00:00"/>
    <n v="1362636000"/>
    <s v="Mar"/>
    <s v="Mar"/>
    <s v="2013"/>
    <d v="2013-03-12T05:00:00"/>
    <n v="1363064400"/>
    <m/>
    <d v="2013-03-12T05:00:00"/>
    <s v="Mar"/>
    <s v="Mar"/>
    <n v="4.9583333333357587"/>
    <n v="4.9583333333357587"/>
    <s v="2013"/>
    <b v="0"/>
    <b v="1"/>
    <s v="theater"/>
    <x v="3"/>
    <x v="3"/>
  </r>
  <r>
    <n v="136"/>
    <s v="Briggs PLC"/>
    <s v="Distributed context-sensitive flexibility"/>
    <n v="82800"/>
    <n v="2721"/>
    <x v="3"/>
    <n v="3.2862318840579711E-2"/>
    <x v="136"/>
    <n v="46.913793103448278"/>
    <n v="58"/>
    <x v="1"/>
    <s v="USD"/>
    <d v="2014-06-07T05:00:00"/>
    <d v="2014-06-07T05:00:00"/>
    <n v="1402117200"/>
    <s v="Jun"/>
    <s v="Jun"/>
    <s v="2014"/>
    <d v="2014-06-19T05:00:00"/>
    <n v="1403154000"/>
    <m/>
    <d v="2014-06-19T05:00:00"/>
    <s v="Jun"/>
    <s v="Jun"/>
    <n v="12"/>
    <n v="12"/>
    <s v="2014"/>
    <b v="0"/>
    <b v="1"/>
    <s v="film &amp; video"/>
    <x v="4"/>
    <x v="6"/>
  </r>
  <r>
    <n v="137"/>
    <s v="Hudson-Nguyen"/>
    <s v="Down-sized disintermediate support"/>
    <n v="1800"/>
    <n v="4712"/>
    <x v="1"/>
    <n v="2.617777777777778"/>
    <x v="137"/>
    <n v="94.24"/>
    <n v="50"/>
    <x v="1"/>
    <s v="USD"/>
    <d v="2010-10-06T05:00:00"/>
    <d v="2010-10-06T05:00:00"/>
    <n v="1286341200"/>
    <s v="Oct"/>
    <s v="Oct"/>
    <s v="2010"/>
    <d v="2010-10-12T05:00:00"/>
    <n v="1286859600"/>
    <m/>
    <d v="2010-10-12T05:00:00"/>
    <s v="Oct"/>
    <s v="Oct"/>
    <n v="6"/>
    <n v="6"/>
    <s v="2010"/>
    <b v="0"/>
    <b v="0"/>
    <s v="publishing"/>
    <x v="5"/>
    <x v="9"/>
  </r>
  <r>
    <n v="138"/>
    <s v="Hogan Ltd"/>
    <s v="Stand-alone mission-critical moratorium"/>
    <n v="9600"/>
    <n v="9216"/>
    <x v="0"/>
    <n v="0.96"/>
    <x v="138"/>
    <n v="80.139130434782615"/>
    <n v="115"/>
    <x v="1"/>
    <s v="USD"/>
    <d v="2012-09-28T05:00:00"/>
    <d v="2012-09-28T05:00:00"/>
    <n v="1348808400"/>
    <s v="Sep"/>
    <s v="Sep"/>
    <s v="2012"/>
    <d v="2012-10-04T05:00:00"/>
    <n v="1349326800"/>
    <m/>
    <d v="2012-10-04T05:00:00"/>
    <s v="Oct"/>
    <s v="Oct"/>
    <n v="6"/>
    <n v="6"/>
    <s v="2012"/>
    <b v="0"/>
    <b v="0"/>
    <s v="games"/>
    <x v="6"/>
    <x v="20"/>
  </r>
  <r>
    <n v="139"/>
    <s v="Hamilton, Wright and Chavez"/>
    <s v="Down-sized empowering protocol"/>
    <n v="92100"/>
    <n v="19246"/>
    <x v="0"/>
    <n v="0.20896851248642778"/>
    <x v="139"/>
    <n v="59.036809815950917"/>
    <n v="326"/>
    <x v="1"/>
    <s v="USD"/>
    <d v="2015-04-21T05:00:00"/>
    <d v="2015-04-21T05:00:00"/>
    <n v="1429592400"/>
    <s v="Apr"/>
    <s v="Apr"/>
    <s v="2015"/>
    <d v="2015-05-07T05:00:00"/>
    <n v="1430974800"/>
    <m/>
    <d v="2015-05-07T05:00:00"/>
    <s v="May"/>
    <s v="May"/>
    <n v="16"/>
    <n v="16"/>
    <s v="2015"/>
    <b v="0"/>
    <b v="1"/>
    <s v="technology"/>
    <x v="2"/>
    <x v="8"/>
  </r>
  <r>
    <n v="140"/>
    <s v="Bautista-Cross"/>
    <s v="Fully-configurable coherent Internet solution"/>
    <n v="5500"/>
    <n v="12274"/>
    <x v="1"/>
    <n v="2.2316363636363636"/>
    <x v="140"/>
    <n v="65.989247311827953"/>
    <n v="186"/>
    <x v="1"/>
    <s v="USD"/>
    <d v="2018-02-25T06:00:00"/>
    <d v="2018-02-25T06:00:00"/>
    <n v="1519538400"/>
    <s v="Feb"/>
    <s v="Feb"/>
    <s v="2018"/>
    <d v="2018-03-02T06:00:00"/>
    <n v="1519970400"/>
    <m/>
    <d v="2018-03-02T06:00:00"/>
    <s v="Mar"/>
    <s v="Mar"/>
    <n v="5"/>
    <n v="5"/>
    <s v="2018"/>
    <b v="0"/>
    <b v="0"/>
    <s v="film &amp; video"/>
    <x v="4"/>
    <x v="4"/>
  </r>
  <r>
    <n v="141"/>
    <s v="Jackson LLC"/>
    <s v="Distributed motivating algorithm"/>
    <n v="64300"/>
    <n v="65323"/>
    <x v="1"/>
    <n v="1.0159097978227061"/>
    <x v="141"/>
    <n v="60.992530345471522"/>
    <n v="1071"/>
    <x v="1"/>
    <s v="USD"/>
    <d v="2015-06-12T05:00:00"/>
    <d v="2015-06-12T05:00:00"/>
    <n v="1434085200"/>
    <s v="Jun"/>
    <s v="Jun"/>
    <s v="2015"/>
    <d v="2015-06-18T05:00:00"/>
    <n v="1434603600"/>
    <m/>
    <d v="2015-06-18T05:00:00"/>
    <s v="Jun"/>
    <s v="Jun"/>
    <n v="6"/>
    <n v="6"/>
    <s v="2015"/>
    <b v="0"/>
    <b v="0"/>
    <s v="technology"/>
    <x v="2"/>
    <x v="2"/>
  </r>
  <r>
    <n v="142"/>
    <s v="Figueroa Ltd"/>
    <s v="Expanded solution-oriented benchmark"/>
    <n v="5000"/>
    <n v="11502"/>
    <x v="1"/>
    <n v="2.3003999999999998"/>
    <x v="142"/>
    <n v="98.307692307692307"/>
    <n v="117"/>
    <x v="1"/>
    <s v="USD"/>
    <d v="2012-04-06T05:00:00"/>
    <d v="2012-04-06T05:00:00"/>
    <n v="1333688400"/>
    <s v="Apr"/>
    <s v="Apr"/>
    <s v="2012"/>
    <d v="2012-05-17T05:00:00"/>
    <n v="1337230800"/>
    <m/>
    <d v="2012-05-17T05:00:00"/>
    <s v="May"/>
    <s v="May"/>
    <n v="41"/>
    <n v="41"/>
    <s v="2012"/>
    <b v="0"/>
    <b v="0"/>
    <s v="technology"/>
    <x v="2"/>
    <x v="2"/>
  </r>
  <r>
    <n v="143"/>
    <s v="Avila-Jones"/>
    <s v="Implemented discrete secured line"/>
    <n v="5400"/>
    <n v="7322"/>
    <x v="1"/>
    <n v="1.355925925925926"/>
    <x v="143"/>
    <n v="104.6"/>
    <n v="70"/>
    <x v="1"/>
    <s v="USD"/>
    <d v="2010-06-28T05:00:00"/>
    <d v="2010-06-28T05:00:00"/>
    <n v="1277701200"/>
    <s v="Jun"/>
    <s v="Jun"/>
    <s v="2010"/>
    <d v="2010-07-18T05:00:00"/>
    <n v="1279429200"/>
    <m/>
    <d v="2010-07-18T05:00:00"/>
    <s v="Jul"/>
    <s v="Jul"/>
    <n v="20"/>
    <n v="20"/>
    <s v="2010"/>
    <b v="0"/>
    <b v="0"/>
    <s v="music"/>
    <x v="1"/>
    <x v="7"/>
  </r>
  <r>
    <n v="144"/>
    <s v="Martin, Lopez and Hunter"/>
    <s v="Multi-lateral actuating installation"/>
    <n v="9000"/>
    <n v="11619"/>
    <x v="1"/>
    <n v="1.2909999999999999"/>
    <x v="144"/>
    <n v="86.066666666666663"/>
    <n v="135"/>
    <x v="1"/>
    <s v="USD"/>
    <d v="2019-06-17T05:00:00"/>
    <d v="2019-06-17T05:00:00"/>
    <n v="1560747600"/>
    <s v="Jun"/>
    <s v="Jun"/>
    <s v="2019"/>
    <d v="2019-06-25T05:00:00"/>
    <n v="1561438800"/>
    <m/>
    <d v="2019-06-25T05:00:00"/>
    <s v="Jun"/>
    <s v="Jun"/>
    <n v="8"/>
    <n v="8"/>
    <s v="2019"/>
    <b v="0"/>
    <b v="0"/>
    <s v="theater"/>
    <x v="3"/>
    <x v="3"/>
  </r>
  <r>
    <n v="145"/>
    <s v="Fields-Moore"/>
    <s v="Secured reciprocal array"/>
    <n v="25000"/>
    <n v="59128"/>
    <x v="1"/>
    <n v="2.3651200000000001"/>
    <x v="145"/>
    <n v="76.989583333333329"/>
    <n v="768"/>
    <x v="5"/>
    <s v="CHF"/>
    <d v="2014-09-07T05:00:00"/>
    <d v="2014-09-07T05:00:00"/>
    <n v="1410066000"/>
    <s v="Sep"/>
    <s v="Sep"/>
    <s v="2014"/>
    <d v="2014-09-12T05:00:00"/>
    <n v="1410498000"/>
    <m/>
    <d v="2014-09-12T05:00:00"/>
    <s v="Sep"/>
    <s v="Sep"/>
    <n v="5"/>
    <n v="5"/>
    <s v="2014"/>
    <b v="0"/>
    <b v="0"/>
    <s v="technology"/>
    <x v="2"/>
    <x v="8"/>
  </r>
  <r>
    <n v="146"/>
    <s v="Harris-Golden"/>
    <s v="Optional bandwidth-monitored middleware"/>
    <n v="8800"/>
    <n v="1518"/>
    <x v="3"/>
    <n v="0.17249999999999999"/>
    <x v="146"/>
    <n v="29.764705882352942"/>
    <n v="51"/>
    <x v="1"/>
    <s v="USD"/>
    <d v="2011-11-08T06:00:00"/>
    <d v="2011-11-08T06:00:00"/>
    <n v="1320732000"/>
    <s v="Nov"/>
    <s v="Nov"/>
    <s v="2011"/>
    <d v="2011-11-28T06:00:00"/>
    <n v="1322460000"/>
    <m/>
    <d v="2011-11-28T06:00:00"/>
    <s v="Nov"/>
    <s v="Nov"/>
    <n v="20"/>
    <n v="20"/>
    <s v="2011"/>
    <b v="0"/>
    <b v="0"/>
    <s v="theater"/>
    <x v="3"/>
    <x v="3"/>
  </r>
  <r>
    <n v="147"/>
    <s v="Moss, Norman and Dunlap"/>
    <s v="Upgradable upward-trending workforce"/>
    <n v="8300"/>
    <n v="9337"/>
    <x v="1"/>
    <n v="1.1249397590361445"/>
    <x v="147"/>
    <n v="46.91959798994975"/>
    <n v="199"/>
    <x v="1"/>
    <s v="USD"/>
    <d v="2016-06-13T05:00:00"/>
    <d v="2016-06-13T05:00:00"/>
    <n v="1465794000"/>
    <s v="Jun"/>
    <s v="Jun"/>
    <s v="2016"/>
    <d v="2016-06-19T05:00:00"/>
    <n v="1466312400"/>
    <m/>
    <d v="2016-06-19T05:00:00"/>
    <s v="Jun"/>
    <s v="Jun"/>
    <n v="6"/>
    <n v="6"/>
    <s v="2016"/>
    <b v="0"/>
    <b v="1"/>
    <s v="theater"/>
    <x v="3"/>
    <x v="3"/>
  </r>
  <r>
    <n v="148"/>
    <s v="White, Larson and Wright"/>
    <s v="Upgradable hybrid capability"/>
    <n v="9300"/>
    <n v="11255"/>
    <x v="1"/>
    <n v="1.2102150537634409"/>
    <x v="148"/>
    <n v="105.18691588785046"/>
    <n v="107"/>
    <x v="1"/>
    <s v="USD"/>
    <d v="2017-07-25T05:00:00"/>
    <d v="2017-07-25T05:00:00"/>
    <n v="1500958800"/>
    <s v="Jul"/>
    <s v="Jul"/>
    <s v="2017"/>
    <d v="2017-08-03T05:00:00"/>
    <n v="1501736400"/>
    <m/>
    <d v="2017-08-03T05:00:00"/>
    <s v="Aug"/>
    <s v="Aug"/>
    <n v="9"/>
    <n v="9"/>
    <s v="2017"/>
    <b v="0"/>
    <b v="0"/>
    <s v="technology"/>
    <x v="2"/>
    <x v="8"/>
  </r>
  <r>
    <n v="149"/>
    <s v="Payne, Oliver and Burch"/>
    <s v="Managed fresh-thinking flexibility"/>
    <n v="6200"/>
    <n v="13632"/>
    <x v="1"/>
    <n v="2.1987096774193549"/>
    <x v="149"/>
    <n v="69.907692307692301"/>
    <n v="195"/>
    <x v="1"/>
    <s v="USD"/>
    <d v="2013-01-01T06:00:00"/>
    <d v="2013-01-01T06:00:00"/>
    <n v="1357020000"/>
    <s v="Jan"/>
    <s v="Jan"/>
    <s v="2013"/>
    <d v="2013-02-22T06:00:00"/>
    <n v="1361512800"/>
    <m/>
    <d v="2013-02-22T06:00:00"/>
    <s v="Feb"/>
    <s v="Feb"/>
    <n v="52"/>
    <n v="52"/>
    <s v="2013"/>
    <b v="0"/>
    <b v="0"/>
    <s v="music"/>
    <x v="1"/>
    <x v="7"/>
  </r>
  <r>
    <n v="150"/>
    <s v="Brown, Palmer and Pace"/>
    <s v="Networked stable workforce"/>
    <n v="100"/>
    <n v="1"/>
    <x v="0"/>
    <n v="0.01"/>
    <x v="100"/>
    <n v="1"/>
    <n v="1"/>
    <x v="1"/>
    <s v="USD"/>
    <d v="2018-12-16T06:00:00"/>
    <d v="2018-12-16T06:00:00"/>
    <n v="1544940000"/>
    <s v="Dec"/>
    <s v="Dec"/>
    <s v="2018"/>
    <d v="2018-12-17T06:00:00"/>
    <n v="1545026400"/>
    <m/>
    <d v="2018-12-17T06:00:00"/>
    <s v="Dec"/>
    <s v="Dec"/>
    <n v="1"/>
    <n v="1"/>
    <s v="2018"/>
    <b v="0"/>
    <b v="0"/>
    <s v="music"/>
    <x v="1"/>
    <x v="1"/>
  </r>
  <r>
    <n v="151"/>
    <s v="Parker LLC"/>
    <s v="Customizable intermediate extranet"/>
    <n v="137200"/>
    <n v="88037"/>
    <x v="0"/>
    <n v="0.64166909620991253"/>
    <x v="150"/>
    <n v="60.011588275391958"/>
    <n v="1467"/>
    <x v="1"/>
    <s v="USD"/>
    <d v="2014-06-09T05:00:00"/>
    <d v="2014-06-09T05:00:00"/>
    <n v="1402290000"/>
    <s v="Jun"/>
    <s v="Jun"/>
    <s v="2014"/>
    <d v="2014-07-30T05:00:00"/>
    <n v="1406696400"/>
    <m/>
    <d v="2014-07-30T05:00:00"/>
    <s v="Jul"/>
    <s v="Jul"/>
    <n v="51"/>
    <n v="51"/>
    <s v="2014"/>
    <b v="0"/>
    <b v="0"/>
    <s v="music"/>
    <x v="1"/>
    <x v="5"/>
  </r>
  <r>
    <n v="152"/>
    <s v="Bowen, Mcdonald and Hall"/>
    <s v="User-centric fault-tolerant task-force"/>
    <n v="41500"/>
    <n v="175573"/>
    <x v="1"/>
    <n v="4.2306746987951804"/>
    <x v="151"/>
    <n v="52.006220379146917"/>
    <n v="3376"/>
    <x v="1"/>
    <s v="USD"/>
    <d v="2017-02-17T06:00:00"/>
    <d v="2017-02-17T06:00:00"/>
    <n v="1487311200"/>
    <s v="Feb"/>
    <s v="Feb"/>
    <s v="2017"/>
    <d v="2017-02-24T06:00:00"/>
    <n v="1487916000"/>
    <m/>
    <d v="2017-02-24T06:00:00"/>
    <s v="Feb"/>
    <s v="Feb"/>
    <n v="7"/>
    <n v="7"/>
    <s v="2017"/>
    <b v="0"/>
    <b v="0"/>
    <s v="music"/>
    <x v="1"/>
    <x v="7"/>
  </r>
  <r>
    <n v="153"/>
    <s v="Whitehead, Bell and Hughes"/>
    <s v="Multi-tiered radical definition"/>
    <n v="189400"/>
    <n v="176112"/>
    <x v="0"/>
    <n v="0.92984160506863778"/>
    <x v="152"/>
    <n v="31.000176025347649"/>
    <n v="5681"/>
    <x v="1"/>
    <s v="USD"/>
    <d v="2012-10-19T05:00:00"/>
    <d v="2012-10-19T05:00:00"/>
    <n v="1350622800"/>
    <s v="Oct"/>
    <s v="Oct"/>
    <s v="2012"/>
    <d v="2012-10-25T05:00:00"/>
    <n v="1351141200"/>
    <m/>
    <d v="2012-10-25T05:00:00"/>
    <s v="Oct"/>
    <s v="Oct"/>
    <n v="6"/>
    <n v="6"/>
    <s v="2012"/>
    <b v="0"/>
    <b v="0"/>
    <s v="theater"/>
    <x v="3"/>
    <x v="3"/>
  </r>
  <r>
    <n v="154"/>
    <s v="Rodriguez-Brown"/>
    <s v="Devolved foreground benchmark"/>
    <n v="171300"/>
    <n v="100650"/>
    <x v="0"/>
    <n v="0.58756567425569173"/>
    <x v="153"/>
    <n v="95.042492917847028"/>
    <n v="1059"/>
    <x v="1"/>
    <s v="USD"/>
    <d v="2016-05-12T05:00:00"/>
    <d v="2016-05-12T05:00:00"/>
    <n v="1463029200"/>
    <s v="May"/>
    <s v="May"/>
    <s v="2016"/>
    <d v="2016-06-04T05:00:00"/>
    <n v="1465016400"/>
    <m/>
    <d v="2016-06-04T05:00:00"/>
    <s v="Jun"/>
    <s v="Jun"/>
    <n v="23"/>
    <n v="23"/>
    <s v="2016"/>
    <b v="0"/>
    <b v="1"/>
    <s v="music"/>
    <x v="1"/>
    <x v="7"/>
  </r>
  <r>
    <n v="155"/>
    <s v="Hall-Schaefer"/>
    <s v="Distributed eco-centric methodology"/>
    <n v="139500"/>
    <n v="90706"/>
    <x v="0"/>
    <n v="0.65022222222222226"/>
    <x v="154"/>
    <n v="75.968174204355108"/>
    <n v="1194"/>
    <x v="1"/>
    <s v="USD"/>
    <d v="2010-03-25T05:00:00"/>
    <d v="2010-03-25T05:00:00"/>
    <n v="1269493200"/>
    <s v="Mar"/>
    <s v="Mar"/>
    <s v="2010"/>
    <d v="2010-04-09T05:00:00"/>
    <n v="1270789200"/>
    <m/>
    <d v="2010-04-09T05:00:00"/>
    <s v="Apr"/>
    <s v="Apr"/>
    <n v="15"/>
    <n v="15"/>
    <s v="2010"/>
    <b v="0"/>
    <b v="0"/>
    <s v="theater"/>
    <x v="3"/>
    <x v="3"/>
  </r>
  <r>
    <n v="156"/>
    <s v="Meza-Rogers"/>
    <s v="Streamlined encompassing encryption"/>
    <n v="36400"/>
    <n v="26914"/>
    <x v="3"/>
    <n v="0.73939560439560437"/>
    <x v="155"/>
    <n v="71.013192612137203"/>
    <n v="379"/>
    <x v="2"/>
    <s v="AUD"/>
    <d v="2019-10-05T05:00:00"/>
    <d v="2019-10-05T05:00:00"/>
    <n v="1570251600"/>
    <s v="Oct"/>
    <s v="Oct"/>
    <s v="2019"/>
    <d v="2019-10-29T05:00:00"/>
    <n v="1572325200"/>
    <m/>
    <d v="2019-10-29T05:00:00"/>
    <s v="Oct"/>
    <s v="Oct"/>
    <n v="24"/>
    <n v="24"/>
    <s v="2019"/>
    <b v="0"/>
    <b v="0"/>
    <s v="music"/>
    <x v="1"/>
    <x v="1"/>
  </r>
  <r>
    <n v="157"/>
    <s v="Curtis-Curtis"/>
    <s v="User-friendly reciprocal initiative"/>
    <n v="4200"/>
    <n v="2212"/>
    <x v="0"/>
    <n v="0.52666666666666662"/>
    <x v="156"/>
    <n v="73.733333333333334"/>
    <n v="30"/>
    <x v="2"/>
    <s v="AUD"/>
    <d v="2013-12-30T06:00:00"/>
    <d v="2013-12-30T06:00:00"/>
    <n v="1388383200"/>
    <s v="Dec"/>
    <s v="Dec"/>
    <s v="2013"/>
    <d v="2014-01-11T06:00:00"/>
    <n v="1389420000"/>
    <m/>
    <d v="2014-01-11T06:00:00"/>
    <s v="Jan"/>
    <s v="Jan"/>
    <n v="12"/>
    <n v="12"/>
    <s v="2014"/>
    <b v="0"/>
    <b v="0"/>
    <s v="photography"/>
    <x v="7"/>
    <x v="14"/>
  </r>
  <r>
    <n v="158"/>
    <s v="Carlson Inc"/>
    <s v="Ergonomic fresh-thinking installation"/>
    <n v="2100"/>
    <n v="4640"/>
    <x v="1"/>
    <n v="2.2095238095238097"/>
    <x v="157"/>
    <n v="113.17073170731707"/>
    <n v="41"/>
    <x v="1"/>
    <s v="USD"/>
    <d v="2015-12-08T06:00:00"/>
    <d v="2015-12-08T06:00:00"/>
    <n v="1449554400"/>
    <s v="Dec"/>
    <s v="Dec"/>
    <s v="2015"/>
    <d v="2015-12-09T06:00:00"/>
    <n v="1449640800"/>
    <m/>
    <d v="2015-12-09T06:00:00"/>
    <s v="Dec"/>
    <s v="Dec"/>
    <n v="1"/>
    <n v="1"/>
    <s v="2015"/>
    <b v="0"/>
    <b v="0"/>
    <s v="music"/>
    <x v="1"/>
    <x v="1"/>
  </r>
  <r>
    <n v="159"/>
    <s v="Clarke, Anderson and Lee"/>
    <s v="Robust explicit hardware"/>
    <n v="191200"/>
    <n v="191222"/>
    <x v="1"/>
    <n v="1.0001150627615063"/>
    <x v="158"/>
    <n v="105.00933552992861"/>
    <n v="1821"/>
    <x v="1"/>
    <s v="USD"/>
    <d v="2019-03-27T05:00:00"/>
    <d v="2019-03-27T05:00:00"/>
    <n v="1553662800"/>
    <s v="Mar"/>
    <s v="Mar"/>
    <s v="2019"/>
    <d v="2019-04-14T05:00:00"/>
    <n v="1555218000"/>
    <m/>
    <d v="2019-04-14T05:00:00"/>
    <s v="Apr"/>
    <s v="Apr"/>
    <n v="18"/>
    <n v="18"/>
    <s v="2019"/>
    <b v="0"/>
    <b v="1"/>
    <s v="theater"/>
    <x v="3"/>
    <x v="3"/>
  </r>
  <r>
    <n v="160"/>
    <s v="Evans Group"/>
    <s v="Stand-alone actuating support"/>
    <n v="8000"/>
    <n v="12985"/>
    <x v="1"/>
    <n v="1.6231249999999999"/>
    <x v="159"/>
    <n v="79.176829268292678"/>
    <n v="164"/>
    <x v="1"/>
    <s v="USD"/>
    <d v="2019-04-27T05:00:00"/>
    <d v="2019-04-27T05:00:00"/>
    <n v="1556341200"/>
    <s v="Apr"/>
    <s v="Apr"/>
    <s v="2019"/>
    <d v="2019-05-13T05:00:00"/>
    <n v="1557723600"/>
    <m/>
    <d v="2019-05-13T05:00:00"/>
    <s v="May"/>
    <s v="May"/>
    <n v="16"/>
    <n v="16"/>
    <s v="2019"/>
    <b v="0"/>
    <b v="0"/>
    <s v="technology"/>
    <x v="2"/>
    <x v="8"/>
  </r>
  <r>
    <n v="161"/>
    <s v="Bruce Group"/>
    <s v="Cross-platform methodical process improvement"/>
    <n v="5500"/>
    <n v="4300"/>
    <x v="0"/>
    <n v="0.78181818181818186"/>
    <x v="160"/>
    <n v="57.333333333333336"/>
    <n v="75"/>
    <x v="1"/>
    <s v="USD"/>
    <d v="2015-09-23T05:00:00"/>
    <d v="2015-09-23T05:00:00"/>
    <n v="1442984400"/>
    <s v="Sep"/>
    <s v="Sep"/>
    <s v="2015"/>
    <d v="2015-09-29T05:00:00"/>
    <n v="1443502800"/>
    <m/>
    <d v="2015-09-29T05:00:00"/>
    <s v="Sep"/>
    <s v="Sep"/>
    <n v="6"/>
    <n v="6"/>
    <s v="2015"/>
    <b v="0"/>
    <b v="1"/>
    <s v="technology"/>
    <x v="2"/>
    <x v="2"/>
  </r>
  <r>
    <n v="162"/>
    <s v="Keith, Alvarez and Potter"/>
    <s v="Extended bottom-line open architecture"/>
    <n v="6100"/>
    <n v="9134"/>
    <x v="1"/>
    <n v="1.4973770491803278"/>
    <x v="161"/>
    <n v="58.178343949044589"/>
    <n v="157"/>
    <x v="5"/>
    <s v="CHF"/>
    <d v="2018-12-08T06:00:00"/>
    <d v="2018-12-08T06:00:00"/>
    <n v="1544248800"/>
    <s v="Dec"/>
    <s v="Dec"/>
    <s v="2018"/>
    <d v="2019-01-07T06:00:00"/>
    <n v="1546840800"/>
    <m/>
    <d v="2019-01-07T06:00:00"/>
    <s v="Jan"/>
    <s v="Jan"/>
    <n v="30"/>
    <n v="30"/>
    <s v="2019"/>
    <b v="0"/>
    <b v="0"/>
    <s v="music"/>
    <x v="1"/>
    <x v="1"/>
  </r>
  <r>
    <n v="163"/>
    <s v="Burton-Watkins"/>
    <s v="Extended reciprocal circuit"/>
    <n v="3500"/>
    <n v="8864"/>
    <x v="1"/>
    <n v="2.5325714285714285"/>
    <x v="162"/>
    <n v="36.032520325203251"/>
    <n v="246"/>
    <x v="1"/>
    <s v="USD"/>
    <d v="2017-10-20T05:00:00"/>
    <d v="2017-10-20T05:00:00"/>
    <n v="1508475600"/>
    <s v="Oct"/>
    <s v="Oct"/>
    <s v="2017"/>
    <d v="2017-12-08T06:00:00"/>
    <n v="1512712800"/>
    <m/>
    <d v="2017-12-08T06:00:00"/>
    <s v="Dec"/>
    <s v="Dec"/>
    <n v="49.041666666671517"/>
    <n v="49.041666666671517"/>
    <s v="2017"/>
    <b v="0"/>
    <b v="1"/>
    <s v="photography"/>
    <x v="7"/>
    <x v="14"/>
  </r>
  <r>
    <n v="164"/>
    <s v="Lopez and Sons"/>
    <s v="Polarized human-resource protocol"/>
    <n v="150500"/>
    <n v="150755"/>
    <x v="1"/>
    <n v="1.0016943521594683"/>
    <x v="163"/>
    <n v="107.99068767908309"/>
    <n v="1396"/>
    <x v="1"/>
    <s v="USD"/>
    <d v="2017-10-08T05:00:00"/>
    <d v="2017-10-08T05:00:00"/>
    <n v="1507438800"/>
    <s v="Oct"/>
    <s v="Oct"/>
    <s v="2017"/>
    <d v="2017-10-09T05:00:00"/>
    <n v="1507525200"/>
    <m/>
    <d v="2017-10-09T05:00:00"/>
    <s v="Oct"/>
    <s v="Oct"/>
    <n v="1"/>
    <n v="1"/>
    <s v="2017"/>
    <b v="0"/>
    <b v="0"/>
    <s v="theater"/>
    <x v="3"/>
    <x v="3"/>
  </r>
  <r>
    <n v="165"/>
    <s v="Cordova Ltd"/>
    <s v="Synergized radical product"/>
    <n v="90400"/>
    <n v="110279"/>
    <x v="1"/>
    <n v="1.2199004424778761"/>
    <x v="164"/>
    <n v="44.005985634477256"/>
    <n v="2506"/>
    <x v="1"/>
    <s v="USD"/>
    <d v="2017-08-01T05:00:00"/>
    <d v="2017-08-01T05:00:00"/>
    <n v="1501563600"/>
    <s v="Aug"/>
    <s v="Aug"/>
    <s v="2017"/>
    <d v="2017-09-02T05:00:00"/>
    <n v="1504328400"/>
    <m/>
    <d v="2017-09-02T05:00:00"/>
    <s v="Sep"/>
    <s v="Sep"/>
    <n v="32"/>
    <n v="32"/>
    <s v="2017"/>
    <b v="0"/>
    <b v="0"/>
    <s v="technology"/>
    <x v="2"/>
    <x v="2"/>
  </r>
  <r>
    <n v="166"/>
    <s v="Brown-Vang"/>
    <s v="Robust heuristic artificial intelligence"/>
    <n v="9800"/>
    <n v="13439"/>
    <x v="1"/>
    <n v="1.3713265306122449"/>
    <x v="165"/>
    <n v="55.077868852459019"/>
    <n v="244"/>
    <x v="1"/>
    <s v="USD"/>
    <d v="2010-12-22T06:00:00"/>
    <d v="2010-12-22T06:00:00"/>
    <n v="1292997600"/>
    <s v="Dec"/>
    <s v="Dec"/>
    <s v="2010"/>
    <d v="2010-12-26T06:00:00"/>
    <n v="1293343200"/>
    <m/>
    <d v="2010-12-26T06:00:00"/>
    <s v="Dec"/>
    <s v="Dec"/>
    <n v="4"/>
    <n v="4"/>
    <s v="2010"/>
    <b v="0"/>
    <b v="0"/>
    <s v="photography"/>
    <x v="7"/>
    <x v="14"/>
  </r>
  <r>
    <n v="167"/>
    <s v="Cruz-Ward"/>
    <s v="Robust content-based emulation"/>
    <n v="2600"/>
    <n v="10804"/>
    <x v="1"/>
    <n v="4.155384615384615"/>
    <x v="166"/>
    <n v="74"/>
    <n v="146"/>
    <x v="2"/>
    <s v="AUD"/>
    <d v="2013-06-10T05:00:00"/>
    <d v="2013-06-10T05:00:00"/>
    <n v="1370840400"/>
    <s v="Jun"/>
    <s v="Jun"/>
    <s v="2013"/>
    <d v="2013-06-20T05:00:00"/>
    <n v="1371704400"/>
    <m/>
    <d v="2013-06-20T05:00:00"/>
    <s v="Jun"/>
    <s v="Jun"/>
    <n v="10"/>
    <n v="10"/>
    <s v="2013"/>
    <b v="0"/>
    <b v="0"/>
    <s v="theater"/>
    <x v="3"/>
    <x v="3"/>
  </r>
  <r>
    <n v="168"/>
    <s v="Hernandez Group"/>
    <s v="Ergonomic uniform open system"/>
    <n v="128100"/>
    <n v="40107"/>
    <x v="0"/>
    <n v="0.3130913348946136"/>
    <x v="167"/>
    <n v="41.996858638743454"/>
    <n v="955"/>
    <x v="3"/>
    <s v="DKK"/>
    <d v="2019-02-22T06:00:00"/>
    <d v="2019-02-22T06:00:00"/>
    <n v="1550815200"/>
    <s v="Feb"/>
    <s v="Feb"/>
    <s v="2019"/>
    <d v="2019-03-17T05:00:00"/>
    <n v="1552798800"/>
    <m/>
    <d v="2019-03-17T05:00:00"/>
    <s v="Mar"/>
    <s v="Mar"/>
    <n v="22.958333333328483"/>
    <n v="22.958333333328483"/>
    <s v="2019"/>
    <b v="0"/>
    <b v="1"/>
    <s v="music"/>
    <x v="1"/>
    <x v="7"/>
  </r>
  <r>
    <n v="169"/>
    <s v="Tran, Steele and Wilson"/>
    <s v="Profit-focused modular product"/>
    <n v="23300"/>
    <n v="98811"/>
    <x v="1"/>
    <n v="4.240815450643777"/>
    <x v="168"/>
    <n v="77.988161010260455"/>
    <n v="1267"/>
    <x v="1"/>
    <s v="USD"/>
    <d v="2012-06-17T05:00:00"/>
    <d v="2012-06-17T05:00:00"/>
    <n v="1339909200"/>
    <s v="Jun"/>
    <s v="Jun"/>
    <s v="2012"/>
    <d v="2012-07-15T05:00:00"/>
    <n v="1342328400"/>
    <m/>
    <d v="2012-07-15T05:00:00"/>
    <s v="Jul"/>
    <s v="Jul"/>
    <n v="28"/>
    <n v="28"/>
    <s v="2012"/>
    <b v="0"/>
    <b v="1"/>
    <s v="film &amp; video"/>
    <x v="4"/>
    <x v="12"/>
  </r>
  <r>
    <n v="170"/>
    <s v="Summers, Gallegos and Stein"/>
    <s v="Mandatory mobile product"/>
    <n v="188100"/>
    <n v="5528"/>
    <x v="0"/>
    <n v="2.9388623072833599E-2"/>
    <x v="169"/>
    <n v="82.507462686567166"/>
    <n v="67"/>
    <x v="1"/>
    <s v="USD"/>
    <d v="2017-08-03T05:00:00"/>
    <d v="2017-08-03T05:00:00"/>
    <n v="1501736400"/>
    <s v="Aug"/>
    <s v="Aug"/>
    <s v="2017"/>
    <d v="2017-08-10T05:00:00"/>
    <n v="1502341200"/>
    <m/>
    <d v="2017-08-10T05:00:00"/>
    <s v="Aug"/>
    <s v="Aug"/>
    <n v="7"/>
    <n v="7"/>
    <s v="2017"/>
    <b v="0"/>
    <b v="0"/>
    <s v="music"/>
    <x v="1"/>
    <x v="7"/>
  </r>
  <r>
    <n v="171"/>
    <s v="Blair Group"/>
    <s v="Public-key 3rdgeneration budgetary management"/>
    <n v="4900"/>
    <n v="521"/>
    <x v="0"/>
    <n v="0.1063265306122449"/>
    <x v="170"/>
    <n v="104.2"/>
    <n v="5"/>
    <x v="1"/>
    <s v="USD"/>
    <d v="2014-03-20T05:00:00"/>
    <d v="2014-03-20T05:00:00"/>
    <n v="1395291600"/>
    <s v="Mar"/>
    <s v="Mar"/>
    <s v="2014"/>
    <d v="2014-04-11T05:00:00"/>
    <n v="1397192400"/>
    <m/>
    <d v="2014-04-11T05:00:00"/>
    <s v="Apr"/>
    <s v="Apr"/>
    <n v="22"/>
    <n v="22"/>
    <s v="2014"/>
    <b v="0"/>
    <b v="0"/>
    <s v="publishing"/>
    <x v="5"/>
    <x v="18"/>
  </r>
  <r>
    <n v="172"/>
    <s v="Nixon Inc"/>
    <s v="Centralized national firmware"/>
    <n v="800"/>
    <n v="663"/>
    <x v="0"/>
    <n v="0.82874999999999999"/>
    <x v="171"/>
    <n v="25.5"/>
    <n v="26"/>
    <x v="1"/>
    <s v="USD"/>
    <d v="2014-07-19T05:00:00"/>
    <d v="2014-07-19T05:00:00"/>
    <n v="1405746000"/>
    <s v="Jul"/>
    <s v="Jul"/>
    <s v="2014"/>
    <d v="2014-08-03T05:00:00"/>
    <n v="1407042000"/>
    <m/>
    <d v="2014-08-03T05:00:00"/>
    <s v="Aug"/>
    <s v="Aug"/>
    <n v="15"/>
    <n v="15"/>
    <s v="2014"/>
    <b v="0"/>
    <b v="1"/>
    <s v="film &amp; video"/>
    <x v="4"/>
    <x v="4"/>
  </r>
  <r>
    <n v="173"/>
    <s v="White LLC"/>
    <s v="Cross-group 4thgeneration middleware"/>
    <n v="96700"/>
    <n v="157635"/>
    <x v="1"/>
    <n v="1.6301447776628748"/>
    <x v="172"/>
    <n v="100.98334401024984"/>
    <n v="1561"/>
    <x v="1"/>
    <s v="USD"/>
    <d v="2013-05-18T05:00:00"/>
    <d v="2013-05-18T05:00:00"/>
    <n v="1368853200"/>
    <s v="May"/>
    <s v="May"/>
    <s v="2013"/>
    <d v="2013-05-24T05:00:00"/>
    <n v="1369371600"/>
    <m/>
    <d v="2013-05-24T05:00:00"/>
    <s v="May"/>
    <s v="May"/>
    <n v="6"/>
    <n v="6"/>
    <s v="2013"/>
    <b v="0"/>
    <b v="0"/>
    <s v="theater"/>
    <x v="3"/>
    <x v="3"/>
  </r>
  <r>
    <n v="174"/>
    <s v="Santos, Black and Donovan"/>
    <s v="Pre-emptive scalable access"/>
    <n v="600"/>
    <n v="5368"/>
    <x v="1"/>
    <n v="8.9466666666666672"/>
    <x v="173"/>
    <n v="111.83333333333333"/>
    <n v="48"/>
    <x v="1"/>
    <s v="USD"/>
    <d v="2015-10-05T05:00:00"/>
    <d v="2015-10-05T05:00:00"/>
    <n v="1444021200"/>
    <s v="Oct"/>
    <s v="Oct"/>
    <s v="2015"/>
    <d v="2015-10-06T05:00:00"/>
    <n v="1444107600"/>
    <m/>
    <d v="2015-10-06T05:00:00"/>
    <s v="Oct"/>
    <s v="Oct"/>
    <n v="1"/>
    <n v="1"/>
    <s v="2015"/>
    <b v="0"/>
    <b v="1"/>
    <s v="technology"/>
    <x v="2"/>
    <x v="8"/>
  </r>
  <r>
    <n v="175"/>
    <s v="Jones, Contreras and Burnett"/>
    <s v="Sharable intangible migration"/>
    <n v="181200"/>
    <n v="47459"/>
    <x v="0"/>
    <n v="0.26191501103752757"/>
    <x v="174"/>
    <n v="41.999115044247787"/>
    <n v="1130"/>
    <x v="1"/>
    <s v="USD"/>
    <d v="2016-08-31T05:00:00"/>
    <d v="2016-08-31T05:00:00"/>
    <n v="1472619600"/>
    <s v="Aug"/>
    <s v="Aug"/>
    <s v="2016"/>
    <d v="2016-09-19T05:00:00"/>
    <n v="1474261200"/>
    <m/>
    <d v="2016-09-19T05:00:00"/>
    <s v="Sep"/>
    <s v="Sep"/>
    <n v="19"/>
    <n v="19"/>
    <s v="2016"/>
    <b v="0"/>
    <b v="0"/>
    <s v="theater"/>
    <x v="3"/>
    <x v="3"/>
  </r>
  <r>
    <n v="176"/>
    <s v="Stone-Orozco"/>
    <s v="Proactive scalable Graphical User Interface"/>
    <n v="115000"/>
    <n v="86060"/>
    <x v="0"/>
    <n v="0.74834782608695649"/>
    <x v="175"/>
    <n v="110.05115089514067"/>
    <n v="782"/>
    <x v="1"/>
    <s v="USD"/>
    <d v="2016-09-03T05:00:00"/>
    <d v="2016-09-03T05:00:00"/>
    <n v="1472878800"/>
    <s v="Sep"/>
    <s v="Sep"/>
    <s v="2016"/>
    <d v="2016-09-12T05:00:00"/>
    <n v="1473656400"/>
    <m/>
    <d v="2016-09-12T05:00:00"/>
    <s v="Sep"/>
    <s v="Sep"/>
    <n v="9"/>
    <n v="9"/>
    <s v="2016"/>
    <b v="0"/>
    <b v="0"/>
    <s v="theater"/>
    <x v="3"/>
    <x v="3"/>
  </r>
  <r>
    <n v="177"/>
    <s v="Lee, Gibson and Morgan"/>
    <s v="Digitized solution-oriented product"/>
    <n v="38800"/>
    <n v="161593"/>
    <x v="1"/>
    <n v="4.1647680412371137"/>
    <x v="176"/>
    <n v="58.997079225994888"/>
    <n v="2739"/>
    <x v="1"/>
    <s v="USD"/>
    <d v="2010-11-15T06:00:00"/>
    <d v="2010-11-15T06:00:00"/>
    <n v="1289800800"/>
    <s v="Nov"/>
    <s v="Nov"/>
    <s v="2010"/>
    <d v="2010-12-10T06:00:00"/>
    <n v="1291960800"/>
    <m/>
    <d v="2010-12-10T06:00:00"/>
    <s v="Dec"/>
    <s v="Dec"/>
    <n v="25"/>
    <n v="25"/>
    <s v="2010"/>
    <b v="0"/>
    <b v="0"/>
    <s v="theater"/>
    <x v="3"/>
    <x v="3"/>
  </r>
  <r>
    <n v="178"/>
    <s v="Alexander-Williams"/>
    <s v="Triple-buffered cohesive structure"/>
    <n v="7200"/>
    <n v="6927"/>
    <x v="0"/>
    <n v="0.96208333333333329"/>
    <x v="177"/>
    <n v="32.985714285714288"/>
    <n v="210"/>
    <x v="1"/>
    <s v="USD"/>
    <d v="2017-09-21T05:00:00"/>
    <d v="2017-09-21T05:00:00"/>
    <n v="1505970000"/>
    <s v="Sep"/>
    <s v="Sep"/>
    <s v="2017"/>
    <d v="2017-09-30T05:00:00"/>
    <n v="1506747600"/>
    <m/>
    <d v="2017-09-30T05:00:00"/>
    <s v="Sep"/>
    <s v="Sep"/>
    <n v="9"/>
    <n v="9"/>
    <s v="2017"/>
    <b v="0"/>
    <b v="0"/>
    <s v="food"/>
    <x v="0"/>
    <x v="0"/>
  </r>
  <r>
    <n v="179"/>
    <s v="Marks Ltd"/>
    <s v="Realigned human-resource orchestration"/>
    <n v="44500"/>
    <n v="159185"/>
    <x v="1"/>
    <n v="3.5771910112359548"/>
    <x v="178"/>
    <n v="45.005654509471306"/>
    <n v="3537"/>
    <x v="0"/>
    <s v="CAD"/>
    <d v="2013-03-17T05:00:00"/>
    <d v="2013-03-17T05:00:00"/>
    <n v="1363496400"/>
    <s v="Mar"/>
    <s v="Mar"/>
    <s v="2013"/>
    <d v="2013-03-18T05:00:00"/>
    <n v="1363582800"/>
    <m/>
    <d v="2013-03-18T05:00:00"/>
    <s v="Mar"/>
    <s v="Mar"/>
    <n v="1"/>
    <n v="1"/>
    <s v="2013"/>
    <b v="0"/>
    <b v="1"/>
    <s v="theater"/>
    <x v="3"/>
    <x v="3"/>
  </r>
  <r>
    <n v="180"/>
    <s v="Olsen, Edwards and Reid"/>
    <s v="Optional clear-thinking software"/>
    <n v="56000"/>
    <n v="172736"/>
    <x v="1"/>
    <n v="3.0845714285714285"/>
    <x v="179"/>
    <n v="81.98196487897485"/>
    <n v="2107"/>
    <x v="2"/>
    <s v="AUD"/>
    <d v="2010-03-22T05:00:00"/>
    <d v="2010-03-22T05:00:00"/>
    <n v="1269234000"/>
    <s v="Mar"/>
    <s v="Mar"/>
    <s v="2010"/>
    <d v="2010-03-27T05:00:00"/>
    <n v="1269666000"/>
    <m/>
    <d v="2010-03-27T05:00:00"/>
    <s v="Mar"/>
    <s v="Mar"/>
    <n v="5"/>
    <n v="5"/>
    <s v="2010"/>
    <b v="0"/>
    <b v="0"/>
    <s v="technology"/>
    <x v="2"/>
    <x v="8"/>
  </r>
  <r>
    <n v="181"/>
    <s v="Daniels, Rose and Tyler"/>
    <s v="Centralized global approach"/>
    <n v="8600"/>
    <n v="5315"/>
    <x v="0"/>
    <n v="0.61802325581395345"/>
    <x v="180"/>
    <n v="39.080882352941174"/>
    <n v="136"/>
    <x v="1"/>
    <s v="USD"/>
    <d v="2017-10-04T05:00:00"/>
    <d v="2017-10-04T05:00:00"/>
    <n v="1507093200"/>
    <s v="Oct"/>
    <s v="Oct"/>
    <s v="2017"/>
    <d v="2017-10-22T05:00:00"/>
    <n v="1508648400"/>
    <m/>
    <d v="2017-10-22T05:00:00"/>
    <s v="Oct"/>
    <s v="Oct"/>
    <n v="18"/>
    <n v="18"/>
    <s v="2017"/>
    <b v="0"/>
    <b v="0"/>
    <s v="technology"/>
    <x v="2"/>
    <x v="2"/>
  </r>
  <r>
    <n v="182"/>
    <s v="Adams Group"/>
    <s v="Reverse-engineered bandwidth-monitored contingency"/>
    <n v="27100"/>
    <n v="195750"/>
    <x v="1"/>
    <n v="7.2232472324723247"/>
    <x v="181"/>
    <n v="58.996383363471971"/>
    <n v="3318"/>
    <x v="3"/>
    <s v="DKK"/>
    <d v="2019-06-15T05:00:00"/>
    <d v="2019-06-15T05:00:00"/>
    <n v="1560574800"/>
    <s v="Jun"/>
    <s v="Jun"/>
    <s v="2019"/>
    <d v="2019-07-01T05:00:00"/>
    <n v="1561957200"/>
    <m/>
    <d v="2019-07-01T05:00:00"/>
    <s v="Jul"/>
    <s v="Jul"/>
    <n v="16"/>
    <n v="16"/>
    <s v="2019"/>
    <b v="0"/>
    <b v="0"/>
    <s v="theater"/>
    <x v="3"/>
    <x v="3"/>
  </r>
  <r>
    <n v="183"/>
    <s v="Rogers, Huerta and Medina"/>
    <s v="Pre-emptive bandwidth-monitored instruction set"/>
    <n v="5100"/>
    <n v="3525"/>
    <x v="0"/>
    <n v="0.69117647058823528"/>
    <x v="182"/>
    <n v="40.988372093023258"/>
    <n v="86"/>
    <x v="0"/>
    <s v="CAD"/>
    <d v="2010-09-09T05:00:00"/>
    <d v="2010-09-09T05:00:00"/>
    <n v="1284008400"/>
    <s v="Sep"/>
    <s v="Sep"/>
    <s v="2010"/>
    <d v="2010-09-22T05:00:00"/>
    <n v="1285131600"/>
    <m/>
    <d v="2010-09-22T05:00:00"/>
    <s v="Sep"/>
    <s v="Sep"/>
    <n v="13"/>
    <n v="13"/>
    <s v="2010"/>
    <b v="0"/>
    <b v="0"/>
    <s v="music"/>
    <x v="1"/>
    <x v="1"/>
  </r>
  <r>
    <n v="184"/>
    <s v="Howard, Carter and Griffith"/>
    <s v="Adaptive asynchronous emulation"/>
    <n v="3600"/>
    <n v="10550"/>
    <x v="1"/>
    <n v="2.9305555555555554"/>
    <x v="183"/>
    <n v="31.029411764705884"/>
    <n v="340"/>
    <x v="1"/>
    <s v="USD"/>
    <d v="2019-05-03T05:00:00"/>
    <d v="2019-05-03T05:00:00"/>
    <n v="1556859600"/>
    <s v="May"/>
    <s v="May"/>
    <s v="2019"/>
    <d v="2019-05-04T05:00:00"/>
    <n v="1556946000"/>
    <m/>
    <d v="2019-05-04T05:00:00"/>
    <s v="May"/>
    <s v="May"/>
    <n v="1"/>
    <n v="1"/>
    <s v="2019"/>
    <b v="0"/>
    <b v="0"/>
    <s v="theater"/>
    <x v="3"/>
    <x v="3"/>
  </r>
  <r>
    <n v="185"/>
    <s v="Bailey PLC"/>
    <s v="Innovative actuating conglomeration"/>
    <n v="1000"/>
    <n v="718"/>
    <x v="0"/>
    <n v="0.71799999999999997"/>
    <x v="184"/>
    <n v="37.789473684210527"/>
    <n v="19"/>
    <x v="1"/>
    <s v="USD"/>
    <d v="2018-05-13T05:00:00"/>
    <d v="2018-05-13T05:00:00"/>
    <n v="1526187600"/>
    <s v="May"/>
    <s v="May"/>
    <s v="2018"/>
    <d v="2018-05-24T05:00:00"/>
    <n v="1527138000"/>
    <m/>
    <d v="2018-05-24T05:00:00"/>
    <s v="May"/>
    <s v="May"/>
    <n v="11"/>
    <n v="11"/>
    <s v="2018"/>
    <b v="0"/>
    <b v="0"/>
    <s v="film &amp; video"/>
    <x v="4"/>
    <x v="19"/>
  </r>
  <r>
    <n v="186"/>
    <s v="Parker Group"/>
    <s v="Grass-roots foreground policy"/>
    <n v="88800"/>
    <n v="28358"/>
    <x v="0"/>
    <n v="0.31934684684684683"/>
    <x v="185"/>
    <n v="32.006772009029348"/>
    <n v="886"/>
    <x v="1"/>
    <s v="USD"/>
    <d v="2014-05-23T05:00:00"/>
    <d v="2014-05-23T05:00:00"/>
    <n v="1400821200"/>
    <s v="May"/>
    <s v="May"/>
    <s v="2014"/>
    <d v="2014-06-07T05:00:00"/>
    <n v="1402117200"/>
    <m/>
    <d v="2014-06-07T05:00:00"/>
    <s v="Jun"/>
    <s v="Jun"/>
    <n v="15"/>
    <n v="15"/>
    <s v="2014"/>
    <b v="0"/>
    <b v="0"/>
    <s v="theater"/>
    <x v="3"/>
    <x v="3"/>
  </r>
  <r>
    <n v="187"/>
    <s v="Fox Group"/>
    <s v="Horizontal transitional paradigm"/>
    <n v="60200"/>
    <n v="138384"/>
    <x v="1"/>
    <n v="2.2987375415282392"/>
    <x v="186"/>
    <n v="95.966712898751737"/>
    <n v="1442"/>
    <x v="0"/>
    <s v="CAD"/>
    <d v="2013-02-23T06:00:00"/>
    <d v="2013-02-23T06:00:00"/>
    <n v="1361599200"/>
    <s v="Feb"/>
    <s v="Feb"/>
    <s v="2013"/>
    <d v="2013-03-23T05:00:00"/>
    <n v="1364014800"/>
    <m/>
    <d v="2013-03-23T05:00:00"/>
    <s v="Mar"/>
    <s v="Mar"/>
    <n v="27.958333333335759"/>
    <n v="27.958333333335759"/>
    <s v="2013"/>
    <b v="0"/>
    <b v="1"/>
    <s v="film &amp; video"/>
    <x v="4"/>
    <x v="12"/>
  </r>
  <r>
    <n v="188"/>
    <s v="Walker, Jones and Rodriguez"/>
    <s v="Networked didactic info-mediaries"/>
    <n v="8200"/>
    <n v="2625"/>
    <x v="0"/>
    <n v="0.3201219512195122"/>
    <x v="187"/>
    <n v="75"/>
    <n v="35"/>
    <x v="6"/>
    <s v="EUR"/>
    <d v="2014-12-02T06:00:00"/>
    <d v="2014-12-02T06:00:00"/>
    <n v="1417500000"/>
    <s v="Dec"/>
    <s v="Dec"/>
    <s v="2014"/>
    <d v="2014-12-03T06:00:00"/>
    <n v="1417586400"/>
    <m/>
    <d v="2014-12-03T06:00:00"/>
    <s v="Dec"/>
    <s v="Dec"/>
    <n v="1"/>
    <n v="1"/>
    <s v="2014"/>
    <b v="0"/>
    <b v="0"/>
    <s v="theater"/>
    <x v="3"/>
    <x v="3"/>
  </r>
  <r>
    <n v="189"/>
    <s v="Anthony-Shaw"/>
    <s v="Switchable contextually-based access"/>
    <n v="191300"/>
    <n v="45004"/>
    <x v="3"/>
    <n v="0.23525352848928385"/>
    <x v="188"/>
    <n v="102.0498866213152"/>
    <n v="441"/>
    <x v="1"/>
    <s v="USD"/>
    <d v="2016-03-04T06:00:00"/>
    <d v="2016-03-04T06:00:00"/>
    <n v="1457071200"/>
    <s v="Mar"/>
    <s v="Mar"/>
    <s v="2016"/>
    <d v="2016-03-04T06:00:00"/>
    <n v="1457071200"/>
    <m/>
    <d v="2016-03-04T06:00:00"/>
    <s v="Mar"/>
    <s v="Mar"/>
    <n v="0"/>
    <n v="0"/>
    <s v="2016"/>
    <b v="0"/>
    <b v="0"/>
    <s v="theater"/>
    <x v="3"/>
    <x v="3"/>
  </r>
  <r>
    <n v="190"/>
    <s v="Cook LLC"/>
    <s v="Up-sized dynamic throughput"/>
    <n v="3700"/>
    <n v="2538"/>
    <x v="0"/>
    <n v="0.68594594594594593"/>
    <x v="189"/>
    <n v="105.75"/>
    <n v="24"/>
    <x v="1"/>
    <s v="USD"/>
    <d v="2013-06-04T05:00:00"/>
    <d v="2013-06-04T05:00:00"/>
    <n v="1370322000"/>
    <s v="Jun"/>
    <s v="Jun"/>
    <s v="2013"/>
    <d v="2013-06-05T05:00:00"/>
    <n v="1370408400"/>
    <m/>
    <d v="2013-06-05T05:00:00"/>
    <s v="Jun"/>
    <s v="Jun"/>
    <n v="1"/>
    <n v="1"/>
    <s v="2013"/>
    <b v="0"/>
    <b v="1"/>
    <s v="theater"/>
    <x v="3"/>
    <x v="3"/>
  </r>
  <r>
    <n v="191"/>
    <s v="Sutton PLC"/>
    <s v="Mandatory reciprocal superstructure"/>
    <n v="8400"/>
    <n v="3188"/>
    <x v="0"/>
    <n v="0.37952380952380954"/>
    <x v="190"/>
    <n v="37.069767441860463"/>
    <n v="86"/>
    <x v="6"/>
    <s v="EUR"/>
    <d v="2019-03-12T05:00:00"/>
    <d v="2019-03-12T05:00:00"/>
    <n v="1552366800"/>
    <s v="Mar"/>
    <s v="Mar"/>
    <s v="2019"/>
    <d v="2019-03-15T05:00:00"/>
    <n v="1552626000"/>
    <m/>
    <d v="2019-03-15T05:00:00"/>
    <s v="Mar"/>
    <s v="Mar"/>
    <n v="3"/>
    <n v="3"/>
    <s v="2019"/>
    <b v="0"/>
    <b v="0"/>
    <s v="theater"/>
    <x v="3"/>
    <x v="3"/>
  </r>
  <r>
    <n v="192"/>
    <s v="Long, Morgan and Mitchell"/>
    <s v="Upgradable 4thgeneration productivity"/>
    <n v="42600"/>
    <n v="8517"/>
    <x v="0"/>
    <n v="0.19992957746478873"/>
    <x v="191"/>
    <n v="35.049382716049379"/>
    <n v="243"/>
    <x v="1"/>
    <s v="USD"/>
    <d v="2014-06-27T05:00:00"/>
    <d v="2014-06-27T05:00:00"/>
    <n v="1403845200"/>
    <s v="Jun"/>
    <s v="Jun"/>
    <s v="2014"/>
    <d v="2014-07-01T05:00:00"/>
    <n v="1404190800"/>
    <m/>
    <d v="2014-07-01T05:00:00"/>
    <s v="Jul"/>
    <s v="Jul"/>
    <n v="4"/>
    <n v="4"/>
    <s v="2014"/>
    <b v="0"/>
    <b v="0"/>
    <s v="music"/>
    <x v="1"/>
    <x v="1"/>
  </r>
  <r>
    <n v="193"/>
    <s v="Calhoun, Rogers and Long"/>
    <s v="Progressive discrete hub"/>
    <n v="6600"/>
    <n v="3012"/>
    <x v="0"/>
    <n v="0.45636363636363636"/>
    <x v="192"/>
    <n v="46.338461538461537"/>
    <n v="65"/>
    <x v="1"/>
    <s v="USD"/>
    <d v="2018-04-08T05:00:00"/>
    <d v="2018-04-08T05:00:00"/>
    <n v="1523163600"/>
    <s v="Apr"/>
    <s v="Apr"/>
    <s v="2018"/>
    <d v="2018-04-12T05:00:00"/>
    <n v="1523509200"/>
    <m/>
    <d v="2018-04-12T05:00:00"/>
    <s v="Apr"/>
    <s v="Apr"/>
    <n v="4"/>
    <n v="4"/>
    <s v="2018"/>
    <b v="1"/>
    <b v="0"/>
    <s v="music"/>
    <x v="1"/>
    <x v="7"/>
  </r>
  <r>
    <n v="194"/>
    <s v="Sandoval Group"/>
    <s v="Assimilated multi-tasking archive"/>
    <n v="7100"/>
    <n v="8716"/>
    <x v="1"/>
    <n v="1.227605633802817"/>
    <x v="193"/>
    <n v="69.174603174603178"/>
    <n v="126"/>
    <x v="1"/>
    <s v="USD"/>
    <d v="2015-09-14T05:00:00"/>
    <d v="2015-09-14T05:00:00"/>
    <n v="1442206800"/>
    <s v="Sep"/>
    <s v="Sep"/>
    <s v="2015"/>
    <d v="2015-09-30T05:00:00"/>
    <n v="1443589200"/>
    <m/>
    <d v="2015-09-30T05:00:00"/>
    <s v="Sep"/>
    <s v="Sep"/>
    <n v="16"/>
    <n v="16"/>
    <s v="2015"/>
    <b v="0"/>
    <b v="0"/>
    <s v="music"/>
    <x v="1"/>
    <x v="16"/>
  </r>
  <r>
    <n v="195"/>
    <s v="Smith and Sons"/>
    <s v="Upgradable high-level solution"/>
    <n v="15800"/>
    <n v="57157"/>
    <x v="1"/>
    <n v="3.61753164556962"/>
    <x v="194"/>
    <n v="109.07824427480917"/>
    <n v="524"/>
    <x v="1"/>
    <s v="USD"/>
    <d v="2018-07-29T05:00:00"/>
    <d v="2018-07-29T05:00:00"/>
    <n v="1532840400"/>
    <s v="Jul"/>
    <s v="Jul"/>
    <s v="2018"/>
    <d v="2018-08-05T05:00:00"/>
    <n v="1533445200"/>
    <m/>
    <d v="2018-08-05T05:00:00"/>
    <s v="Aug"/>
    <s v="Aug"/>
    <n v="7"/>
    <n v="7"/>
    <s v="2018"/>
    <b v="0"/>
    <b v="0"/>
    <s v="music"/>
    <x v="1"/>
    <x v="5"/>
  </r>
  <r>
    <n v="196"/>
    <s v="King Inc"/>
    <s v="Organic bandwidth-monitored frame"/>
    <n v="8200"/>
    <n v="5178"/>
    <x v="0"/>
    <n v="0.63146341463414635"/>
    <x v="195"/>
    <n v="51.78"/>
    <n v="100"/>
    <x v="3"/>
    <s v="DKK"/>
    <d v="2016-09-03T05:00:00"/>
    <d v="2016-09-03T05:00:00"/>
    <n v="1472878800"/>
    <s v="Sep"/>
    <s v="Sep"/>
    <s v="2016"/>
    <d v="2016-09-22T05:00:00"/>
    <n v="1474520400"/>
    <m/>
    <d v="2016-09-22T05:00:00"/>
    <s v="Sep"/>
    <s v="Sep"/>
    <n v="19"/>
    <n v="19"/>
    <s v="2016"/>
    <b v="0"/>
    <b v="0"/>
    <s v="technology"/>
    <x v="2"/>
    <x v="8"/>
  </r>
  <r>
    <n v="197"/>
    <s v="Perry and Sons"/>
    <s v="Business-focused logistical framework"/>
    <n v="54700"/>
    <n v="163118"/>
    <x v="1"/>
    <n v="2.9820475319926874"/>
    <x v="196"/>
    <n v="82.010055304172951"/>
    <n v="1989"/>
    <x v="1"/>
    <s v="USD"/>
    <d v="2017-06-23T05:00:00"/>
    <d v="2017-06-23T05:00:00"/>
    <n v="1498194000"/>
    <s v="Jun"/>
    <s v="Jun"/>
    <s v="2017"/>
    <d v="2017-07-07T05:00:00"/>
    <n v="1499403600"/>
    <m/>
    <d v="2017-07-07T05:00:00"/>
    <s v="Jul"/>
    <s v="Jul"/>
    <n v="14"/>
    <n v="14"/>
    <s v="2017"/>
    <b v="0"/>
    <b v="0"/>
    <s v="film &amp; video"/>
    <x v="4"/>
    <x v="6"/>
  </r>
  <r>
    <n v="198"/>
    <s v="Palmer Inc"/>
    <s v="Universal multi-state capability"/>
    <n v="63200"/>
    <n v="6041"/>
    <x v="0"/>
    <n v="9.5585443037974685E-2"/>
    <x v="197"/>
    <n v="35.958333333333336"/>
    <n v="168"/>
    <x v="1"/>
    <s v="USD"/>
    <d v="2010-08-06T05:00:00"/>
    <d v="2010-08-06T05:00:00"/>
    <n v="1281070800"/>
    <s v="Aug"/>
    <s v="Aug"/>
    <s v="2010"/>
    <d v="2010-09-04T05:00:00"/>
    <n v="1283576400"/>
    <m/>
    <d v="2010-09-04T05:00:00"/>
    <s v="Sep"/>
    <s v="Sep"/>
    <n v="29"/>
    <n v="29"/>
    <s v="2010"/>
    <b v="0"/>
    <b v="0"/>
    <s v="music"/>
    <x v="1"/>
    <x v="5"/>
  </r>
  <r>
    <n v="199"/>
    <s v="Hull, Baker and Martinez"/>
    <s v="Digitized reciprocal infrastructure"/>
    <n v="1800"/>
    <n v="968"/>
    <x v="0"/>
    <n v="0.5377777777777778"/>
    <x v="198"/>
    <n v="74.461538461538467"/>
    <n v="13"/>
    <x v="1"/>
    <s v="USD"/>
    <d v="2015-07-07T05:00:00"/>
    <d v="2015-07-07T05:00:00"/>
    <n v="1436245200"/>
    <s v="Jul"/>
    <s v="Jul"/>
    <s v="2015"/>
    <d v="2015-07-11T05:00:00"/>
    <n v="1436590800"/>
    <m/>
    <d v="2015-07-11T05:00:00"/>
    <s v="Jul"/>
    <s v="Jul"/>
    <n v="4"/>
    <n v="4"/>
    <s v="2015"/>
    <b v="0"/>
    <b v="0"/>
    <s v="music"/>
    <x v="1"/>
    <x v="1"/>
  </r>
  <r>
    <n v="200"/>
    <s v="Becker, Rice and White"/>
    <s v="Reduced dedicated capability"/>
    <n v="100"/>
    <n v="2"/>
    <x v="0"/>
    <n v="0.02"/>
    <x v="50"/>
    <n v="2"/>
    <n v="1"/>
    <x v="0"/>
    <s v="CAD"/>
    <d v="2010-03-25T05:00:00"/>
    <d v="2010-03-25T05:00:00"/>
    <n v="1269493200"/>
    <s v="Mar"/>
    <s v="Mar"/>
    <s v="2010"/>
    <d v="2010-04-05T05:00:00"/>
    <n v="1270443600"/>
    <m/>
    <d v="2010-04-05T05:00:00"/>
    <s v="Apr"/>
    <s v="Apr"/>
    <n v="11"/>
    <n v="11"/>
    <s v="2010"/>
    <b v="0"/>
    <b v="0"/>
    <s v="theater"/>
    <x v="3"/>
    <x v="3"/>
  </r>
  <r>
    <n v="201"/>
    <s v="Osborne, Perkins and Knox"/>
    <s v="Cross-platform bi-directional workforce"/>
    <n v="2100"/>
    <n v="14305"/>
    <x v="1"/>
    <n v="6.8119047619047617"/>
    <x v="199"/>
    <n v="91.114649681528661"/>
    <n v="157"/>
    <x v="1"/>
    <s v="USD"/>
    <d v="2014-07-25T05:00:00"/>
    <d v="2014-07-25T05:00:00"/>
    <n v="1406264400"/>
    <s v="Jul"/>
    <s v="Jul"/>
    <s v="2014"/>
    <d v="2014-08-12T05:00:00"/>
    <n v="1407819600"/>
    <m/>
    <d v="2014-08-12T05:00:00"/>
    <s v="Aug"/>
    <s v="Aug"/>
    <n v="18"/>
    <n v="18"/>
    <s v="2014"/>
    <b v="0"/>
    <b v="0"/>
    <s v="technology"/>
    <x v="2"/>
    <x v="2"/>
  </r>
  <r>
    <n v="202"/>
    <s v="Mcknight-Freeman"/>
    <s v="Upgradable scalable methodology"/>
    <n v="8300"/>
    <n v="6543"/>
    <x v="3"/>
    <n v="0.78831325301204824"/>
    <x v="200"/>
    <n v="79.792682926829272"/>
    <n v="82"/>
    <x v="1"/>
    <s v="USD"/>
    <d v="2011-10-02T05:00:00"/>
    <d v="2011-10-02T05:00:00"/>
    <n v="1317531600"/>
    <s v="Oct"/>
    <s v="Oct"/>
    <s v="2011"/>
    <d v="2011-10-06T05:00:00"/>
    <n v="1317877200"/>
    <m/>
    <d v="2011-10-06T05:00:00"/>
    <s v="Oct"/>
    <s v="Oct"/>
    <n v="4"/>
    <n v="4"/>
    <s v="2011"/>
    <b v="0"/>
    <b v="0"/>
    <s v="food"/>
    <x v="0"/>
    <x v="0"/>
  </r>
  <r>
    <n v="203"/>
    <s v="Hayden, Shannon and Stein"/>
    <s v="Customer-focused client-server service-desk"/>
    <n v="143900"/>
    <n v="193413"/>
    <x v="1"/>
    <n v="1.3440792216817234"/>
    <x v="201"/>
    <n v="42.999777678968428"/>
    <n v="4498"/>
    <x v="2"/>
    <s v="AUD"/>
    <d v="2017-01-17T06:00:00"/>
    <d v="2017-01-17T06:00:00"/>
    <n v="1484632800"/>
    <s v="Jan"/>
    <s v="Jan"/>
    <s v="2017"/>
    <d v="2017-01-19T06:00:00"/>
    <n v="1484805600"/>
    <m/>
    <d v="2017-01-19T06:00:00"/>
    <s v="Jan"/>
    <s v="Jan"/>
    <n v="2"/>
    <n v="2"/>
    <s v="2017"/>
    <b v="0"/>
    <b v="0"/>
    <s v="theater"/>
    <x v="3"/>
    <x v="3"/>
  </r>
  <r>
    <n v="204"/>
    <s v="Daniel-Luna"/>
    <s v="Mandatory multimedia leverage"/>
    <n v="75000"/>
    <n v="2529"/>
    <x v="0"/>
    <n v="3.372E-2"/>
    <x v="202"/>
    <n v="63.225000000000001"/>
    <n v="40"/>
    <x v="1"/>
    <s v="USD"/>
    <d v="2011-04-03T05:00:00"/>
    <d v="2011-04-03T05:00:00"/>
    <n v="1301806800"/>
    <s v="Apr"/>
    <s v="Apr"/>
    <s v="2011"/>
    <d v="2011-04-13T05:00:00"/>
    <n v="1302670800"/>
    <m/>
    <d v="2011-04-13T05:00:00"/>
    <s v="Apr"/>
    <s v="Apr"/>
    <n v="10"/>
    <n v="10"/>
    <s v="2011"/>
    <b v="0"/>
    <b v="0"/>
    <s v="music"/>
    <x v="1"/>
    <x v="17"/>
  </r>
  <r>
    <n v="205"/>
    <s v="Weaver-Marquez"/>
    <s v="Focused analyzing circuit"/>
    <n v="1300"/>
    <n v="5614"/>
    <x v="1"/>
    <n v="4.3184615384615386"/>
    <x v="203"/>
    <n v="70.174999999999997"/>
    <n v="80"/>
    <x v="1"/>
    <s v="USD"/>
    <d v="2018-10-17T05:00:00"/>
    <d v="2018-10-17T05:00:00"/>
    <n v="1539752400"/>
    <s v="Oct"/>
    <s v="Oct"/>
    <s v="2018"/>
    <d v="2018-10-29T05:00:00"/>
    <n v="1540789200"/>
    <m/>
    <d v="2018-10-29T05:00:00"/>
    <s v="Oct"/>
    <s v="Oct"/>
    <n v="12"/>
    <n v="12"/>
    <s v="2018"/>
    <b v="1"/>
    <b v="0"/>
    <s v="theater"/>
    <x v="3"/>
    <x v="3"/>
  </r>
  <r>
    <n v="206"/>
    <s v="Austin, Baker and Kelley"/>
    <s v="Fundamental grid-enabled strategy"/>
    <n v="9000"/>
    <n v="3496"/>
    <x v="3"/>
    <n v="0.38844444444444443"/>
    <x v="204"/>
    <n v="61.333333333333336"/>
    <n v="57"/>
    <x v="1"/>
    <s v="USD"/>
    <d v="2010-02-27T06:00:00"/>
    <d v="2010-02-27T06:00:00"/>
    <n v="1267250400"/>
    <s v="Feb"/>
    <s v="Feb"/>
    <s v="2010"/>
    <d v="2010-03-08T06:00:00"/>
    <n v="1268028000"/>
    <m/>
    <d v="2010-03-08T06:00:00"/>
    <s v="Mar"/>
    <s v="Mar"/>
    <n v="9"/>
    <n v="9"/>
    <s v="2010"/>
    <b v="0"/>
    <b v="0"/>
    <s v="publishing"/>
    <x v="5"/>
    <x v="13"/>
  </r>
  <r>
    <n v="207"/>
    <s v="Carney-Anderson"/>
    <s v="Digitized 5thgeneration knowledgebase"/>
    <n v="1000"/>
    <n v="4257"/>
    <x v="1"/>
    <n v="4.2569999999999997"/>
    <x v="205"/>
    <n v="99"/>
    <n v="43"/>
    <x v="1"/>
    <s v="USD"/>
    <d v="2018-08-28T05:00:00"/>
    <d v="2018-08-28T05:00:00"/>
    <n v="1535432400"/>
    <s v="Aug"/>
    <s v="Aug"/>
    <s v="2018"/>
    <d v="2018-09-17T05:00:00"/>
    <n v="1537160400"/>
    <m/>
    <d v="2018-09-17T05:00:00"/>
    <s v="Sep"/>
    <s v="Sep"/>
    <n v="20"/>
    <n v="20"/>
    <s v="2018"/>
    <b v="0"/>
    <b v="1"/>
    <s v="music"/>
    <x v="1"/>
    <x v="1"/>
  </r>
  <r>
    <n v="208"/>
    <s v="Jackson Inc"/>
    <s v="Mandatory multi-tasking encryption"/>
    <n v="196900"/>
    <n v="199110"/>
    <x v="1"/>
    <n v="1.0112239715591671"/>
    <x v="206"/>
    <n v="96.984900146127615"/>
    <n v="2053"/>
    <x v="1"/>
    <s v="USD"/>
    <d v="2017-11-09T06:00:00"/>
    <d v="2017-11-09T06:00:00"/>
    <n v="1510207200"/>
    <s v="Nov"/>
    <s v="Nov"/>
    <s v="2017"/>
    <d v="2017-12-03T06:00:00"/>
    <n v="1512280800"/>
    <m/>
    <d v="2017-12-03T06:00:00"/>
    <s v="Dec"/>
    <s v="Dec"/>
    <n v="24"/>
    <n v="24"/>
    <s v="2017"/>
    <b v="0"/>
    <b v="0"/>
    <s v="film &amp; video"/>
    <x v="4"/>
    <x v="4"/>
  </r>
  <r>
    <n v="209"/>
    <s v="Warren Ltd"/>
    <s v="Distributed system-worthy application"/>
    <n v="194500"/>
    <n v="41212"/>
    <x v="2"/>
    <n v="0.21188688946015424"/>
    <x v="207"/>
    <n v="51.004950495049506"/>
    <n v="808"/>
    <x v="2"/>
    <s v="AUD"/>
    <d v="2016-05-06T05:00:00"/>
    <d v="2016-05-06T05:00:00"/>
    <n v="1462510800"/>
    <s v="May"/>
    <s v="May"/>
    <s v="2016"/>
    <d v="2016-05-13T05:00:00"/>
    <n v="1463115600"/>
    <m/>
    <d v="2016-05-13T05:00:00"/>
    <s v="May"/>
    <s v="May"/>
    <n v="7"/>
    <n v="7"/>
    <s v="2016"/>
    <b v="0"/>
    <b v="0"/>
    <s v="film &amp; video"/>
    <x v="4"/>
    <x v="4"/>
  </r>
  <r>
    <n v="210"/>
    <s v="Schultz Inc"/>
    <s v="Synergistic tertiary time-frame"/>
    <n v="9400"/>
    <n v="6338"/>
    <x v="0"/>
    <n v="0.67425531914893622"/>
    <x v="208"/>
    <n v="28.044247787610619"/>
    <n v="226"/>
    <x v="3"/>
    <s v="DKK"/>
    <d v="2017-03-03T06:00:00"/>
    <d v="2017-03-03T06:00:00"/>
    <n v="1488520800"/>
    <s v="Mar"/>
    <s v="Mar"/>
    <s v="2017"/>
    <d v="2017-03-30T05:00:00"/>
    <n v="1490850000"/>
    <m/>
    <d v="2017-03-30T05:00:00"/>
    <s v="Mar"/>
    <s v="Mar"/>
    <n v="26.958333333328483"/>
    <n v="26.958333333328483"/>
    <s v="2017"/>
    <b v="0"/>
    <b v="0"/>
    <s v="film &amp; video"/>
    <x v="4"/>
    <x v="22"/>
  </r>
  <r>
    <n v="211"/>
    <s v="Thompson LLC"/>
    <s v="Customer-focused impactful benchmark"/>
    <n v="104400"/>
    <n v="99100"/>
    <x v="0"/>
    <n v="0.9492337164750958"/>
    <x v="209"/>
    <n v="60.984615384615381"/>
    <n v="1625"/>
    <x v="1"/>
    <s v="USD"/>
    <d v="2013-08-27T05:00:00"/>
    <d v="2013-08-27T05:00:00"/>
    <n v="1377579600"/>
    <s v="Aug"/>
    <s v="Aug"/>
    <s v="2013"/>
    <d v="2013-09-20T05:00:00"/>
    <n v="1379653200"/>
    <m/>
    <d v="2013-09-20T05:00:00"/>
    <s v="Sep"/>
    <s v="Sep"/>
    <n v="24"/>
    <n v="24"/>
    <s v="2013"/>
    <b v="0"/>
    <b v="0"/>
    <s v="theater"/>
    <x v="3"/>
    <x v="3"/>
  </r>
  <r>
    <n v="212"/>
    <s v="Johnson Inc"/>
    <s v="Profound next generation infrastructure"/>
    <n v="8100"/>
    <n v="12300"/>
    <x v="1"/>
    <n v="1.5185185185185186"/>
    <x v="210"/>
    <n v="73.214285714285708"/>
    <n v="168"/>
    <x v="1"/>
    <s v="USD"/>
    <d v="2019-12-15T06:00:00"/>
    <d v="2019-12-15T06:00:00"/>
    <n v="1576389600"/>
    <s v="Dec"/>
    <s v="Dec"/>
    <s v="2019"/>
    <d v="2020-01-30T06:00:00"/>
    <n v="1580364000"/>
    <m/>
    <d v="2020-01-30T06:00:00"/>
    <s v="Jan"/>
    <s v="Jan"/>
    <n v="46"/>
    <n v="46"/>
    <s v="2020"/>
    <b v="0"/>
    <b v="0"/>
    <s v="theater"/>
    <x v="3"/>
    <x v="3"/>
  </r>
  <r>
    <n v="213"/>
    <s v="Morgan-Warren"/>
    <s v="Face-to-face encompassing info-mediaries"/>
    <n v="87900"/>
    <n v="171549"/>
    <x v="1"/>
    <n v="1.9516382252559727"/>
    <x v="211"/>
    <n v="39.997435299603637"/>
    <n v="4289"/>
    <x v="1"/>
    <s v="USD"/>
    <d v="2010-11-06T05:00:00"/>
    <d v="2010-11-06T05:00:00"/>
    <n v="1289019600"/>
    <s v="Nov"/>
    <s v="Nov"/>
    <s v="2010"/>
    <d v="2010-11-14T06:00:00"/>
    <n v="1289714400"/>
    <m/>
    <d v="2010-11-14T06:00:00"/>
    <s v="Nov"/>
    <s v="Nov"/>
    <n v="8.0416666666642413"/>
    <n v="8.0416666666642413"/>
    <s v="2010"/>
    <b v="0"/>
    <b v="1"/>
    <s v="music"/>
    <x v="1"/>
    <x v="7"/>
  </r>
  <r>
    <n v="214"/>
    <s v="Sullivan Group"/>
    <s v="Open-source fresh-thinking policy"/>
    <n v="1400"/>
    <n v="14324"/>
    <x v="1"/>
    <n v="10.231428571428571"/>
    <x v="212"/>
    <n v="86.812121212121212"/>
    <n v="165"/>
    <x v="1"/>
    <s v="USD"/>
    <d v="2010-08-19T05:00:00"/>
    <d v="2010-08-19T05:00:00"/>
    <n v="1282194000"/>
    <s v="Aug"/>
    <s v="Aug"/>
    <s v="2010"/>
    <d v="2010-08-25T05:00:00"/>
    <n v="1282712400"/>
    <m/>
    <d v="2010-08-25T05:00:00"/>
    <s v="Aug"/>
    <s v="Aug"/>
    <n v="6"/>
    <n v="6"/>
    <s v="2010"/>
    <b v="0"/>
    <b v="0"/>
    <s v="music"/>
    <x v="1"/>
    <x v="1"/>
  </r>
  <r>
    <n v="215"/>
    <s v="Vargas, Banks and Palmer"/>
    <s v="Extended 24/7 implementation"/>
    <n v="156800"/>
    <n v="6024"/>
    <x v="0"/>
    <n v="3.8418367346938778E-2"/>
    <x v="213"/>
    <n v="42.125874125874127"/>
    <n v="143"/>
    <x v="1"/>
    <s v="USD"/>
    <d v="2019-02-13T06:00:00"/>
    <d v="2019-02-13T06:00:00"/>
    <n v="1550037600"/>
    <s v="Feb"/>
    <s v="Feb"/>
    <s v="2019"/>
    <d v="2019-02-15T06:00:00"/>
    <n v="1550210400"/>
    <m/>
    <d v="2019-02-15T06:00:00"/>
    <s v="Feb"/>
    <s v="Feb"/>
    <n v="2"/>
    <n v="2"/>
    <s v="2019"/>
    <b v="0"/>
    <b v="0"/>
    <s v="theater"/>
    <x v="3"/>
    <x v="3"/>
  </r>
  <r>
    <n v="216"/>
    <s v="Johnson, Dixon and Zimmerman"/>
    <s v="Organic dynamic algorithm"/>
    <n v="121700"/>
    <n v="188721"/>
    <x v="1"/>
    <n v="1.5507066557107643"/>
    <x v="214"/>
    <n v="103.97851239669421"/>
    <n v="1815"/>
    <x v="1"/>
    <s v="USD"/>
    <d v="2011-11-22T06:00:00"/>
    <d v="2011-11-22T06:00:00"/>
    <n v="1321941600"/>
    <s v="Nov"/>
    <s v="Nov"/>
    <s v="2011"/>
    <d v="2011-11-24T06:00:00"/>
    <n v="1322114400"/>
    <m/>
    <d v="2011-11-24T06:00:00"/>
    <s v="Nov"/>
    <s v="Nov"/>
    <n v="2"/>
    <n v="2"/>
    <s v="2011"/>
    <b v="0"/>
    <b v="0"/>
    <s v="theater"/>
    <x v="3"/>
    <x v="3"/>
  </r>
  <r>
    <n v="217"/>
    <s v="Moore, Dudley and Navarro"/>
    <s v="Organic multi-tasking focus group"/>
    <n v="129400"/>
    <n v="57911"/>
    <x v="0"/>
    <n v="0.44753477588871715"/>
    <x v="215"/>
    <n v="62.003211991434689"/>
    <n v="934"/>
    <x v="1"/>
    <s v="USD"/>
    <d v="2019-04-28T05:00:00"/>
    <d v="2019-04-28T05:00:00"/>
    <n v="1556427600"/>
    <s v="Apr"/>
    <s v="Apr"/>
    <s v="2019"/>
    <d v="2019-05-07T05:00:00"/>
    <n v="1557205200"/>
    <m/>
    <d v="2019-05-07T05:00:00"/>
    <s v="May"/>
    <s v="May"/>
    <n v="9"/>
    <n v="9"/>
    <s v="2019"/>
    <b v="0"/>
    <b v="0"/>
    <s v="film &amp; video"/>
    <x v="4"/>
    <x v="22"/>
  </r>
  <r>
    <n v="218"/>
    <s v="Price-Rodriguez"/>
    <s v="Adaptive logistical initiative"/>
    <n v="5700"/>
    <n v="12309"/>
    <x v="1"/>
    <n v="2.1594736842105262"/>
    <x v="216"/>
    <n v="31.005037783375315"/>
    <n v="397"/>
    <x v="4"/>
    <s v="GBP"/>
    <d v="2011-11-11T06:00:00"/>
    <d v="2011-11-11T06:00:00"/>
    <n v="1320991200"/>
    <s v="Nov"/>
    <s v="Nov"/>
    <s v="2011"/>
    <d v="2011-12-15T06:00:00"/>
    <n v="1323928800"/>
    <m/>
    <d v="2011-12-15T06:00:00"/>
    <s v="Dec"/>
    <s v="Dec"/>
    <n v="34"/>
    <n v="34"/>
    <s v="2011"/>
    <b v="0"/>
    <b v="1"/>
    <s v="film &amp; video"/>
    <x v="4"/>
    <x v="12"/>
  </r>
  <r>
    <n v="219"/>
    <s v="Huang-Henderson"/>
    <s v="Stand-alone mobile customer loyalty"/>
    <n v="41700"/>
    <n v="138497"/>
    <x v="1"/>
    <n v="3.3212709832134291"/>
    <x v="217"/>
    <n v="89.991552956465242"/>
    <n v="1539"/>
    <x v="1"/>
    <s v="USD"/>
    <d v="2012-08-16T05:00:00"/>
    <d v="2012-08-16T05:00:00"/>
    <n v="1345093200"/>
    <s v="Aug"/>
    <s v="Aug"/>
    <s v="2012"/>
    <d v="2012-08-28T05:00:00"/>
    <n v="1346130000"/>
    <m/>
    <d v="2012-08-28T05:00:00"/>
    <s v="Aug"/>
    <s v="Aug"/>
    <n v="12"/>
    <n v="12"/>
    <s v="2012"/>
    <b v="0"/>
    <b v="0"/>
    <s v="film &amp; video"/>
    <x v="4"/>
    <x v="10"/>
  </r>
  <r>
    <n v="220"/>
    <s v="Owens-Le"/>
    <s v="Focused composite approach"/>
    <n v="7900"/>
    <n v="667"/>
    <x v="0"/>
    <n v="8.4430379746835441E-2"/>
    <x v="218"/>
    <n v="39.235294117647058"/>
    <n v="17"/>
    <x v="1"/>
    <s v="USD"/>
    <d v="2011-07-01T05:00:00"/>
    <d v="2011-07-01T05:00:00"/>
    <n v="1309496400"/>
    <s v="Jul"/>
    <s v="Jul"/>
    <s v="2011"/>
    <d v="2011-07-19T05:00:00"/>
    <n v="1311051600"/>
    <m/>
    <d v="2011-07-19T05:00:00"/>
    <s v="Jul"/>
    <s v="Jul"/>
    <n v="18"/>
    <n v="18"/>
    <s v="2011"/>
    <b v="1"/>
    <b v="0"/>
    <s v="theater"/>
    <x v="3"/>
    <x v="3"/>
  </r>
  <r>
    <n v="221"/>
    <s v="Huff LLC"/>
    <s v="Face-to-face clear-thinking Local Area Network"/>
    <n v="121500"/>
    <n v="119830"/>
    <x v="0"/>
    <n v="0.9862551440329218"/>
    <x v="219"/>
    <n v="54.993116108306566"/>
    <n v="2179"/>
    <x v="1"/>
    <s v="USD"/>
    <d v="2012-06-21T05:00:00"/>
    <d v="2012-06-21T05:00:00"/>
    <n v="1340254800"/>
    <s v="Jun"/>
    <s v="Jun"/>
    <s v="2012"/>
    <d v="2012-06-23T05:00:00"/>
    <n v="1340427600"/>
    <m/>
    <d v="2012-06-23T05:00:00"/>
    <s v="Jun"/>
    <s v="Jun"/>
    <n v="2"/>
    <n v="2"/>
    <s v="2012"/>
    <b v="1"/>
    <b v="0"/>
    <s v="food"/>
    <x v="0"/>
    <x v="0"/>
  </r>
  <r>
    <n v="222"/>
    <s v="Johnson LLC"/>
    <s v="Cross-group cohesive circuit"/>
    <n v="4800"/>
    <n v="6623"/>
    <x v="1"/>
    <n v="1.3797916666666667"/>
    <x v="220"/>
    <n v="47.992753623188406"/>
    <n v="138"/>
    <x v="1"/>
    <s v="USD"/>
    <d v="2014-10-02T05:00:00"/>
    <d v="2014-10-02T05:00:00"/>
    <n v="1412226000"/>
    <s v="Oct"/>
    <s v="Oct"/>
    <s v="2014"/>
    <d v="2014-10-03T05:00:00"/>
    <n v="1412312400"/>
    <m/>
    <d v="2014-10-03T05:00:00"/>
    <s v="Oct"/>
    <s v="Oct"/>
    <n v="1"/>
    <n v="1"/>
    <s v="2014"/>
    <b v="0"/>
    <b v="0"/>
    <s v="photography"/>
    <x v="7"/>
    <x v="14"/>
  </r>
  <r>
    <n v="223"/>
    <s v="Chavez, Garcia and Cantu"/>
    <s v="Synergistic explicit capability"/>
    <n v="87300"/>
    <n v="81897"/>
    <x v="0"/>
    <n v="0.93810996563573879"/>
    <x v="221"/>
    <n v="87.966702470461868"/>
    <n v="931"/>
    <x v="1"/>
    <s v="USD"/>
    <d v="2016-03-16T05:00:00"/>
    <d v="2016-03-16T05:00:00"/>
    <n v="1458104400"/>
    <s v="Mar"/>
    <s v="Mar"/>
    <s v="2016"/>
    <d v="2016-03-30T05:00:00"/>
    <n v="1459314000"/>
    <m/>
    <d v="2016-03-30T05:00:00"/>
    <s v="Mar"/>
    <s v="Mar"/>
    <n v="14"/>
    <n v="14"/>
    <s v="2016"/>
    <b v="0"/>
    <b v="0"/>
    <s v="theater"/>
    <x v="3"/>
    <x v="3"/>
  </r>
  <r>
    <n v="224"/>
    <s v="Lester-Moore"/>
    <s v="Diverse analyzing definition"/>
    <n v="46300"/>
    <n v="186885"/>
    <x v="1"/>
    <n v="4.0363930885529156"/>
    <x v="222"/>
    <n v="51.999165275459099"/>
    <n v="3594"/>
    <x v="1"/>
    <s v="USD"/>
    <d v="2014-09-24T05:00:00"/>
    <d v="2014-09-24T05:00:00"/>
    <n v="1411534800"/>
    <s v="Sep"/>
    <s v="Sep"/>
    <s v="2014"/>
    <d v="2014-11-08T06:00:00"/>
    <n v="1415426400"/>
    <m/>
    <d v="2014-11-08T06:00:00"/>
    <s v="Nov"/>
    <s v="Nov"/>
    <n v="45.041666666664241"/>
    <n v="45.041666666664241"/>
    <s v="2014"/>
    <b v="0"/>
    <b v="0"/>
    <s v="film &amp; video"/>
    <x v="4"/>
    <x v="22"/>
  </r>
  <r>
    <n v="225"/>
    <s v="Fox-Quinn"/>
    <s v="Enterprise-wide reciprocal success"/>
    <n v="67800"/>
    <n v="176398"/>
    <x v="1"/>
    <n v="2.6017404129793511"/>
    <x v="223"/>
    <n v="29.999659863945578"/>
    <n v="5880"/>
    <x v="1"/>
    <s v="USD"/>
    <d v="2014-05-03T05:00:00"/>
    <d v="2014-05-03T05:00:00"/>
    <n v="1399093200"/>
    <s v="May"/>
    <s v="May"/>
    <s v="2014"/>
    <d v="2014-05-03T05:00:00"/>
    <n v="1399093200"/>
    <m/>
    <d v="2014-05-03T05:00:00"/>
    <s v="May"/>
    <s v="May"/>
    <n v="0"/>
    <n v="0"/>
    <s v="2014"/>
    <b v="1"/>
    <b v="0"/>
    <s v="music"/>
    <x v="1"/>
    <x v="1"/>
  </r>
  <r>
    <n v="226"/>
    <s v="Garcia Inc"/>
    <s v="Progressive neutral middleware"/>
    <n v="3000"/>
    <n v="10999"/>
    <x v="1"/>
    <n v="3.6663333333333332"/>
    <x v="224"/>
    <n v="98.205357142857139"/>
    <n v="112"/>
    <x v="1"/>
    <s v="USD"/>
    <d v="2010-04-08T05:00:00"/>
    <d v="2010-04-08T05:00:00"/>
    <n v="1270702800"/>
    <s v="Apr"/>
    <s v="Apr"/>
    <s v="2010"/>
    <d v="2010-05-15T05:00:00"/>
    <n v="1273899600"/>
    <m/>
    <d v="2010-05-15T05:00:00"/>
    <s v="May"/>
    <s v="May"/>
    <n v="37"/>
    <n v="37"/>
    <s v="2010"/>
    <b v="0"/>
    <b v="0"/>
    <s v="photography"/>
    <x v="7"/>
    <x v="14"/>
  </r>
  <r>
    <n v="227"/>
    <s v="Johnson-Lee"/>
    <s v="Intuitive exuding process improvement"/>
    <n v="60900"/>
    <n v="102751"/>
    <x v="1"/>
    <n v="1.687208538587849"/>
    <x v="225"/>
    <n v="108.96182396606575"/>
    <n v="943"/>
    <x v="1"/>
    <s v="USD"/>
    <d v="2015-05-15T05:00:00"/>
    <d v="2015-05-15T05:00:00"/>
    <n v="1431666000"/>
    <s v="May"/>
    <s v="May"/>
    <s v="2015"/>
    <d v="2015-05-21T05:00:00"/>
    <n v="1432184400"/>
    <m/>
    <d v="2015-05-21T05:00:00"/>
    <s v="May"/>
    <s v="May"/>
    <n v="6"/>
    <n v="6"/>
    <s v="2015"/>
    <b v="0"/>
    <b v="0"/>
    <s v="games"/>
    <x v="6"/>
    <x v="20"/>
  </r>
  <r>
    <n v="228"/>
    <s v="Pineda Group"/>
    <s v="Exclusive real-time protocol"/>
    <n v="137900"/>
    <n v="165352"/>
    <x v="1"/>
    <n v="1.1990717911530093"/>
    <x v="226"/>
    <n v="66.998379254457049"/>
    <n v="2468"/>
    <x v="1"/>
    <s v="USD"/>
    <d v="2016-08-31T05:00:00"/>
    <d v="2016-08-31T05:00:00"/>
    <n v="1472619600"/>
    <s v="Aug"/>
    <s v="Aug"/>
    <s v="2016"/>
    <d v="2016-09-25T05:00:00"/>
    <n v="1474779600"/>
    <m/>
    <d v="2016-09-25T05:00:00"/>
    <s v="Sep"/>
    <s v="Sep"/>
    <n v="25"/>
    <n v="25"/>
    <s v="2016"/>
    <b v="0"/>
    <b v="0"/>
    <s v="film &amp; video"/>
    <x v="4"/>
    <x v="10"/>
  </r>
  <r>
    <n v="229"/>
    <s v="Hoffman-Howard"/>
    <s v="Extended encompassing application"/>
    <n v="85600"/>
    <n v="165798"/>
    <x v="1"/>
    <n v="1.936892523364486"/>
    <x v="227"/>
    <n v="64.99333594668758"/>
    <n v="2551"/>
    <x v="1"/>
    <s v="USD"/>
    <d v="2017-06-01T05:00:00"/>
    <d v="2017-06-01T05:00:00"/>
    <n v="1496293200"/>
    <s v="Jun"/>
    <s v="Jun"/>
    <s v="2017"/>
    <d v="2017-07-19T05:00:00"/>
    <n v="1500440400"/>
    <m/>
    <d v="2017-07-19T05:00:00"/>
    <s v="Jul"/>
    <s v="Jul"/>
    <n v="48"/>
    <n v="48"/>
    <s v="2017"/>
    <b v="0"/>
    <b v="1"/>
    <s v="games"/>
    <x v="6"/>
    <x v="20"/>
  </r>
  <r>
    <n v="230"/>
    <s v="Miranda, Hall and Mcgrath"/>
    <s v="Progressive value-added ability"/>
    <n v="2400"/>
    <n v="10084"/>
    <x v="1"/>
    <n v="4.2016666666666671"/>
    <x v="228"/>
    <n v="99.841584158415841"/>
    <n v="101"/>
    <x v="1"/>
    <s v="USD"/>
    <d v="2019-12-06T06:00:00"/>
    <d v="2019-12-06T06:00:00"/>
    <n v="1575612000"/>
    <s v="Dec"/>
    <s v="Dec"/>
    <s v="2019"/>
    <d v="2019-12-06T06:00:00"/>
    <n v="1575612000"/>
    <m/>
    <d v="2019-12-06T06:00:00"/>
    <s v="Dec"/>
    <s v="Dec"/>
    <n v="0"/>
    <n v="0"/>
    <s v="2019"/>
    <b v="0"/>
    <b v="0"/>
    <s v="games"/>
    <x v="6"/>
    <x v="11"/>
  </r>
  <r>
    <n v="231"/>
    <s v="Williams, Carter and Gonzalez"/>
    <s v="Cross-platform uniform hardware"/>
    <n v="7200"/>
    <n v="5523"/>
    <x v="3"/>
    <n v="0.76708333333333334"/>
    <x v="229"/>
    <n v="82.432835820895519"/>
    <n v="67"/>
    <x v="1"/>
    <s v="USD"/>
    <d v="2013-05-21T05:00:00"/>
    <d v="2013-05-21T05:00:00"/>
    <n v="1369112400"/>
    <s v="May"/>
    <s v="May"/>
    <s v="2013"/>
    <d v="2013-07-18T05:00:00"/>
    <n v="1374123600"/>
    <m/>
    <d v="2013-07-18T05:00:00"/>
    <s v="Jul"/>
    <s v="Jul"/>
    <n v="58"/>
    <n v="58"/>
    <s v="2013"/>
    <b v="0"/>
    <b v="0"/>
    <s v="theater"/>
    <x v="3"/>
    <x v="3"/>
  </r>
  <r>
    <n v="232"/>
    <s v="Davis-Rodriguez"/>
    <s v="Progressive secondary portal"/>
    <n v="3400"/>
    <n v="5823"/>
    <x v="1"/>
    <n v="1.7126470588235294"/>
    <x v="230"/>
    <n v="63.293478260869563"/>
    <n v="92"/>
    <x v="1"/>
    <s v="USD"/>
    <d v="2016-07-25T05:00:00"/>
    <d v="2016-07-25T05:00:00"/>
    <n v="1469422800"/>
    <s v="Jul"/>
    <s v="Jul"/>
    <s v="2016"/>
    <d v="2016-07-26T05:00:00"/>
    <n v="1469509200"/>
    <m/>
    <d v="2016-07-26T05:00:00"/>
    <s v="Jul"/>
    <s v="Jul"/>
    <n v="1"/>
    <n v="1"/>
    <s v="2016"/>
    <b v="0"/>
    <b v="0"/>
    <s v="theater"/>
    <x v="3"/>
    <x v="3"/>
  </r>
  <r>
    <n v="233"/>
    <s v="Reid, Rivera and Perry"/>
    <s v="Multi-lateral national adapter"/>
    <n v="3800"/>
    <n v="6000"/>
    <x v="1"/>
    <n v="1.5789473684210527"/>
    <x v="231"/>
    <n v="96.774193548387103"/>
    <n v="62"/>
    <x v="1"/>
    <s v="USD"/>
    <d v="2011-06-12T05:00:00"/>
    <d v="2011-06-12T05:00:00"/>
    <n v="1307854800"/>
    <s v="Jun"/>
    <s v="Jun"/>
    <s v="2011"/>
    <d v="2011-06-28T05:00:00"/>
    <n v="1309237200"/>
    <m/>
    <d v="2011-06-28T05:00:00"/>
    <s v="Jun"/>
    <s v="Jun"/>
    <n v="16"/>
    <n v="16"/>
    <s v="2011"/>
    <b v="0"/>
    <b v="0"/>
    <s v="film &amp; video"/>
    <x v="4"/>
    <x v="10"/>
  </r>
  <r>
    <n v="234"/>
    <s v="Mendoza-Parker"/>
    <s v="Enterprise-wide motivating matrices"/>
    <n v="7500"/>
    <n v="8181"/>
    <x v="1"/>
    <n v="1.0908"/>
    <x v="232"/>
    <n v="54.906040268456373"/>
    <n v="149"/>
    <x v="6"/>
    <s v="EUR"/>
    <d v="2017-08-22T05:00:00"/>
    <d v="2017-08-22T05:00:00"/>
    <n v="1503378000"/>
    <s v="Aug"/>
    <s v="Aug"/>
    <s v="2017"/>
    <d v="2017-08-29T05:00:00"/>
    <n v="1503982800"/>
    <m/>
    <d v="2017-08-29T05:00:00"/>
    <s v="Aug"/>
    <s v="Aug"/>
    <n v="7"/>
    <n v="7"/>
    <s v="2017"/>
    <b v="0"/>
    <b v="1"/>
    <s v="games"/>
    <x v="6"/>
    <x v="11"/>
  </r>
  <r>
    <n v="235"/>
    <s v="Lee, Ali and Guzman"/>
    <s v="Polarized upward-trending Local Area Network"/>
    <n v="8600"/>
    <n v="3589"/>
    <x v="0"/>
    <n v="0.41732558139534881"/>
    <x v="233"/>
    <n v="39.010869565217391"/>
    <n v="92"/>
    <x v="1"/>
    <s v="USD"/>
    <d v="2017-02-13T06:00:00"/>
    <d v="2017-02-13T06:00:00"/>
    <n v="1486965600"/>
    <s v="Feb"/>
    <s v="Feb"/>
    <s v="2017"/>
    <d v="2017-02-18T06:00:00"/>
    <n v="1487397600"/>
    <m/>
    <d v="2017-02-18T06:00:00"/>
    <s v="Feb"/>
    <s v="Feb"/>
    <n v="5"/>
    <n v="5"/>
    <s v="2017"/>
    <b v="0"/>
    <b v="0"/>
    <s v="film &amp; video"/>
    <x v="4"/>
    <x v="10"/>
  </r>
  <r>
    <n v="236"/>
    <s v="Gallegos-Cobb"/>
    <s v="Object-based directional function"/>
    <n v="39500"/>
    <n v="4323"/>
    <x v="0"/>
    <n v="0.10944303797468355"/>
    <x v="234"/>
    <n v="75.84210526315789"/>
    <n v="57"/>
    <x v="2"/>
    <s v="AUD"/>
    <d v="2019-06-25T05:00:00"/>
    <d v="2019-06-25T05:00:00"/>
    <n v="1561438800"/>
    <s v="Jun"/>
    <s v="Jun"/>
    <s v="2019"/>
    <d v="2019-07-02T05:00:00"/>
    <n v="1562043600"/>
    <m/>
    <d v="2019-07-02T05:00:00"/>
    <s v="Jul"/>
    <s v="Jul"/>
    <n v="7"/>
    <n v="7"/>
    <s v="2019"/>
    <b v="0"/>
    <b v="1"/>
    <s v="music"/>
    <x v="1"/>
    <x v="1"/>
  </r>
  <r>
    <n v="237"/>
    <s v="Ellison PLC"/>
    <s v="Re-contextualized tangible open architecture"/>
    <n v="9300"/>
    <n v="14822"/>
    <x v="1"/>
    <n v="1.593763440860215"/>
    <x v="235"/>
    <n v="45.051671732522799"/>
    <n v="329"/>
    <x v="1"/>
    <s v="USD"/>
    <d v="2014-04-25T05:00:00"/>
    <d v="2014-04-25T05:00:00"/>
    <n v="1398402000"/>
    <s v="Apr"/>
    <s v="Apr"/>
    <s v="2014"/>
    <d v="2014-04-27T05:00:00"/>
    <n v="1398574800"/>
    <m/>
    <d v="2014-04-27T05:00:00"/>
    <s v="Apr"/>
    <s v="Apr"/>
    <n v="2"/>
    <n v="2"/>
    <s v="2014"/>
    <b v="0"/>
    <b v="0"/>
    <s v="film &amp; video"/>
    <x v="4"/>
    <x v="10"/>
  </r>
  <r>
    <n v="238"/>
    <s v="Bolton, Sanchez and Carrillo"/>
    <s v="Distributed systemic adapter"/>
    <n v="2400"/>
    <n v="10138"/>
    <x v="1"/>
    <n v="4.2241666666666671"/>
    <x v="236"/>
    <n v="104.51546391752578"/>
    <n v="97"/>
    <x v="3"/>
    <s v="DKK"/>
    <d v="2017-12-14T06:00:00"/>
    <d v="2017-12-14T06:00:00"/>
    <n v="1513231200"/>
    <s v="Dec"/>
    <s v="Dec"/>
    <s v="2017"/>
    <d v="2018-01-08T06:00:00"/>
    <n v="1515391200"/>
    <m/>
    <d v="2018-01-08T06:00:00"/>
    <s v="Jan"/>
    <s v="Jan"/>
    <n v="25"/>
    <n v="25"/>
    <s v="2018"/>
    <b v="0"/>
    <b v="1"/>
    <s v="theater"/>
    <x v="3"/>
    <x v="3"/>
  </r>
  <r>
    <n v="239"/>
    <s v="Mason-Sanders"/>
    <s v="Networked web-enabled instruction set"/>
    <n v="3200"/>
    <n v="3127"/>
    <x v="0"/>
    <n v="0.97718749999999999"/>
    <x v="237"/>
    <n v="76.268292682926827"/>
    <n v="41"/>
    <x v="1"/>
    <s v="USD"/>
    <d v="2015-08-29T05:00:00"/>
    <d v="2015-08-29T05:00:00"/>
    <n v="1440824400"/>
    <s v="Aug"/>
    <s v="Aug"/>
    <s v="2015"/>
    <d v="2015-09-02T05:00:00"/>
    <n v="1441170000"/>
    <m/>
    <d v="2015-09-02T05:00:00"/>
    <s v="Sep"/>
    <s v="Sep"/>
    <n v="4"/>
    <n v="4"/>
    <s v="2015"/>
    <b v="0"/>
    <b v="0"/>
    <s v="technology"/>
    <x v="2"/>
    <x v="8"/>
  </r>
  <r>
    <n v="240"/>
    <s v="Pitts-Reed"/>
    <s v="Vision-oriented dynamic service-desk"/>
    <n v="29400"/>
    <n v="123124"/>
    <x v="1"/>
    <n v="4.1878911564625847"/>
    <x v="238"/>
    <n v="69.015695067264573"/>
    <n v="1784"/>
    <x v="1"/>
    <s v="USD"/>
    <d v="2010-08-06T05:00:00"/>
    <d v="2010-08-06T05:00:00"/>
    <n v="1281070800"/>
    <s v="Aug"/>
    <s v="Aug"/>
    <s v="2010"/>
    <d v="2010-08-07T05:00:00"/>
    <n v="1281157200"/>
    <m/>
    <d v="2010-08-07T05:00:00"/>
    <s v="Aug"/>
    <s v="Aug"/>
    <n v="1"/>
    <n v="1"/>
    <s v="2010"/>
    <b v="0"/>
    <b v="0"/>
    <s v="theater"/>
    <x v="3"/>
    <x v="3"/>
  </r>
  <r>
    <n v="241"/>
    <s v="Gonzalez-Martinez"/>
    <s v="Vision-oriented actuating open system"/>
    <n v="168500"/>
    <n v="171729"/>
    <x v="1"/>
    <n v="1.0191632047477746"/>
    <x v="239"/>
    <n v="101.97684085510689"/>
    <n v="1684"/>
    <x v="2"/>
    <s v="AUD"/>
    <d v="2014-04-13T05:00:00"/>
    <d v="2014-04-13T05:00:00"/>
    <n v="1397365200"/>
    <s v="Apr"/>
    <s v="Apr"/>
    <s v="2014"/>
    <d v="2014-04-23T05:00:00"/>
    <n v="1398229200"/>
    <m/>
    <d v="2014-04-23T05:00:00"/>
    <s v="Apr"/>
    <s v="Apr"/>
    <n v="10"/>
    <n v="10"/>
    <s v="2014"/>
    <b v="0"/>
    <b v="1"/>
    <s v="publishing"/>
    <x v="5"/>
    <x v="9"/>
  </r>
  <r>
    <n v="242"/>
    <s v="Hill, Martin and Garcia"/>
    <s v="Sharable scalable core"/>
    <n v="8400"/>
    <n v="10729"/>
    <x v="1"/>
    <n v="1.2772619047619047"/>
    <x v="240"/>
    <n v="42.915999999999997"/>
    <n v="250"/>
    <x v="1"/>
    <s v="USD"/>
    <d v="2017-05-10T05:00:00"/>
    <d v="2017-05-10T05:00:00"/>
    <n v="1494392400"/>
    <s v="May"/>
    <s v="May"/>
    <s v="2017"/>
    <d v="2017-05-20T05:00:00"/>
    <n v="1495256400"/>
    <m/>
    <d v="2017-05-20T05:00:00"/>
    <s v="May"/>
    <s v="May"/>
    <n v="10"/>
    <n v="10"/>
    <s v="2017"/>
    <b v="0"/>
    <b v="1"/>
    <s v="music"/>
    <x v="1"/>
    <x v="1"/>
  </r>
  <r>
    <n v="243"/>
    <s v="Garcia PLC"/>
    <s v="Customer-focused attitude-oriented function"/>
    <n v="2300"/>
    <n v="10240"/>
    <x v="1"/>
    <n v="4.4521739130434783"/>
    <x v="241"/>
    <n v="43.025210084033617"/>
    <n v="238"/>
    <x v="1"/>
    <s v="USD"/>
    <d v="2018-03-04T06:00:00"/>
    <d v="2018-03-04T06:00:00"/>
    <n v="1520143200"/>
    <s v="Mar"/>
    <s v="Mar"/>
    <s v="2018"/>
    <d v="2018-03-07T06:00:00"/>
    <n v="1520402400"/>
    <m/>
    <d v="2018-03-07T06:00:00"/>
    <s v="Mar"/>
    <s v="Mar"/>
    <n v="3"/>
    <n v="3"/>
    <s v="2018"/>
    <b v="0"/>
    <b v="0"/>
    <s v="theater"/>
    <x v="3"/>
    <x v="3"/>
  </r>
  <r>
    <n v="244"/>
    <s v="Herring-Bailey"/>
    <s v="Reverse-engineered system-worthy extranet"/>
    <n v="700"/>
    <n v="3988"/>
    <x v="1"/>
    <n v="5.6971428571428575"/>
    <x v="242"/>
    <n v="75.245283018867923"/>
    <n v="53"/>
    <x v="1"/>
    <s v="USD"/>
    <d v="2014-07-14T05:00:00"/>
    <d v="2014-07-14T05:00:00"/>
    <n v="1405314000"/>
    <s v="Jul"/>
    <s v="Jul"/>
    <s v="2014"/>
    <d v="2014-09-04T05:00:00"/>
    <n v="1409806800"/>
    <m/>
    <d v="2014-09-04T05:00:00"/>
    <s v="Sep"/>
    <s v="Sep"/>
    <n v="52"/>
    <n v="52"/>
    <s v="2014"/>
    <b v="0"/>
    <b v="0"/>
    <s v="theater"/>
    <x v="3"/>
    <x v="3"/>
  </r>
  <r>
    <n v="245"/>
    <s v="Russell-Gardner"/>
    <s v="Re-engineered systematic monitoring"/>
    <n v="2900"/>
    <n v="14771"/>
    <x v="1"/>
    <n v="5.0934482758620687"/>
    <x v="243"/>
    <n v="69.023364485981304"/>
    <n v="214"/>
    <x v="1"/>
    <s v="USD"/>
    <d v="2014-04-07T05:00:00"/>
    <d v="2014-04-07T05:00:00"/>
    <n v="1396846800"/>
    <s v="Apr"/>
    <s v="Apr"/>
    <s v="2014"/>
    <d v="2014-04-08T05:00:00"/>
    <n v="1396933200"/>
    <m/>
    <d v="2014-04-08T05:00:00"/>
    <s v="Apr"/>
    <s v="Apr"/>
    <n v="1"/>
    <n v="1"/>
    <s v="2014"/>
    <b v="0"/>
    <b v="0"/>
    <s v="theater"/>
    <x v="3"/>
    <x v="3"/>
  </r>
  <r>
    <n v="246"/>
    <s v="Walters-Carter"/>
    <s v="Seamless value-added standardization"/>
    <n v="4500"/>
    <n v="14649"/>
    <x v="1"/>
    <n v="3.2553333333333332"/>
    <x v="244"/>
    <n v="65.986486486486484"/>
    <n v="222"/>
    <x v="1"/>
    <s v="USD"/>
    <d v="2013-08-05T05:00:00"/>
    <d v="2013-08-05T05:00:00"/>
    <n v="1375678800"/>
    <s v="Aug"/>
    <s v="Aug"/>
    <s v="2013"/>
    <d v="2013-08-09T05:00:00"/>
    <n v="1376024400"/>
    <m/>
    <d v="2013-08-09T05:00:00"/>
    <s v="Aug"/>
    <s v="Aug"/>
    <n v="4"/>
    <n v="4"/>
    <s v="2013"/>
    <b v="0"/>
    <b v="0"/>
    <s v="technology"/>
    <x v="2"/>
    <x v="2"/>
  </r>
  <r>
    <n v="247"/>
    <s v="Johnson, Patterson and Montoya"/>
    <s v="Triple-buffered fresh-thinking frame"/>
    <n v="19800"/>
    <n v="184658"/>
    <x v="1"/>
    <n v="9.3261616161616168"/>
    <x v="245"/>
    <n v="98.013800424628457"/>
    <n v="1884"/>
    <x v="1"/>
    <s v="USD"/>
    <d v="2016-12-22T06:00:00"/>
    <d v="2016-12-22T06:00:00"/>
    <n v="1482386400"/>
    <s v="Dec"/>
    <s v="Dec"/>
    <s v="2016"/>
    <d v="2017-01-06T06:00:00"/>
    <n v="1483682400"/>
    <m/>
    <d v="2017-01-06T06:00:00"/>
    <s v="Jan"/>
    <s v="Jan"/>
    <n v="15"/>
    <n v="15"/>
    <s v="2017"/>
    <b v="0"/>
    <b v="1"/>
    <s v="publishing"/>
    <x v="5"/>
    <x v="13"/>
  </r>
  <r>
    <n v="248"/>
    <s v="Roberts and Sons"/>
    <s v="Streamlined holistic knowledgebase"/>
    <n v="6200"/>
    <n v="13103"/>
    <x v="1"/>
    <n v="2.1133870967741935"/>
    <x v="246"/>
    <n v="60.105504587155963"/>
    <n v="218"/>
    <x v="2"/>
    <s v="AUD"/>
    <d v="2014-12-31T06:00:00"/>
    <d v="2014-12-31T06:00:00"/>
    <n v="1420005600"/>
    <s v="Dec"/>
    <s v="Dec"/>
    <s v="2014"/>
    <d v="2015-01-05T06:00:00"/>
    <n v="1420437600"/>
    <m/>
    <d v="2015-01-05T06:00:00"/>
    <s v="Jan"/>
    <s v="Jan"/>
    <n v="5"/>
    <n v="5"/>
    <s v="2015"/>
    <b v="0"/>
    <b v="0"/>
    <s v="games"/>
    <x v="6"/>
    <x v="20"/>
  </r>
  <r>
    <n v="249"/>
    <s v="Avila-Nelson"/>
    <s v="Up-sized intermediate website"/>
    <n v="61500"/>
    <n v="168095"/>
    <x v="1"/>
    <n v="2.7332520325203253"/>
    <x v="247"/>
    <n v="26.000773395204948"/>
    <n v="6465"/>
    <x v="1"/>
    <s v="USD"/>
    <d v="2015-01-02T06:00:00"/>
    <d v="2015-01-02T06:00:00"/>
    <n v="1420178400"/>
    <s v="Jan"/>
    <s v="Jan"/>
    <s v="2015"/>
    <d v="2015-01-09T06:00:00"/>
    <n v="1420783200"/>
    <m/>
    <d v="2015-01-09T06:00:00"/>
    <s v="Jan"/>
    <s v="Jan"/>
    <n v="7"/>
    <n v="7"/>
    <s v="2015"/>
    <b v="0"/>
    <b v="0"/>
    <s v="publishing"/>
    <x v="5"/>
    <x v="18"/>
  </r>
  <r>
    <n v="250"/>
    <s v="Robbins and Sons"/>
    <s v="Future-proofed directional synergy"/>
    <n v="100"/>
    <n v="3"/>
    <x v="0"/>
    <n v="0.03"/>
    <x v="248"/>
    <n v="3"/>
    <n v="1"/>
    <x v="1"/>
    <s v="USD"/>
    <d v="2010-01-25T06:00:00"/>
    <d v="2010-01-25T06:00:00"/>
    <n v="1264399200"/>
    <s v="Jan"/>
    <s v="Jan"/>
    <s v="2010"/>
    <d v="2010-03-01T06:00:00"/>
    <n v="1267423200"/>
    <m/>
    <d v="2010-03-01T06:00:00"/>
    <s v="Mar"/>
    <s v="Mar"/>
    <n v="35"/>
    <n v="35"/>
    <s v="2010"/>
    <b v="0"/>
    <b v="0"/>
    <s v="music"/>
    <x v="1"/>
    <x v="1"/>
  </r>
  <r>
    <n v="251"/>
    <s v="Singleton Ltd"/>
    <s v="Enhanced user-facing function"/>
    <n v="7100"/>
    <n v="3840"/>
    <x v="0"/>
    <n v="0.54084507042253516"/>
    <x v="249"/>
    <n v="38.019801980198018"/>
    <n v="101"/>
    <x v="1"/>
    <s v="USD"/>
    <d v="2012-12-09T06:00:00"/>
    <d v="2012-12-09T06:00:00"/>
    <n v="1355032800"/>
    <s v="Dec"/>
    <s v="Dec"/>
    <s v="2012"/>
    <d v="2012-12-11T06:00:00"/>
    <n v="1355205600"/>
    <m/>
    <d v="2012-12-11T06:00:00"/>
    <s v="Dec"/>
    <s v="Dec"/>
    <n v="2"/>
    <n v="2"/>
    <s v="2012"/>
    <b v="0"/>
    <b v="0"/>
    <s v="theater"/>
    <x v="3"/>
    <x v="3"/>
  </r>
  <r>
    <n v="252"/>
    <s v="Perez PLC"/>
    <s v="Operative bandwidth-monitored interface"/>
    <n v="1000"/>
    <n v="6263"/>
    <x v="1"/>
    <n v="6.2629999999999999"/>
    <x v="250"/>
    <n v="106.15254237288136"/>
    <n v="59"/>
    <x v="1"/>
    <s v="USD"/>
    <d v="2013-10-25T05:00:00"/>
    <d v="2013-10-25T05:00:00"/>
    <n v="1382677200"/>
    <s v="Oct"/>
    <s v="Oct"/>
    <s v="2013"/>
    <d v="2013-10-30T05:00:00"/>
    <n v="1383109200"/>
    <m/>
    <d v="2013-10-30T05:00:00"/>
    <s v="Oct"/>
    <s v="Oct"/>
    <n v="5"/>
    <n v="5"/>
    <s v="2013"/>
    <b v="0"/>
    <b v="0"/>
    <s v="theater"/>
    <x v="3"/>
    <x v="3"/>
  </r>
  <r>
    <n v="253"/>
    <s v="Rogers, Jacobs and Jackson"/>
    <s v="Upgradable multi-state instruction set"/>
    <n v="121500"/>
    <n v="108161"/>
    <x v="0"/>
    <n v="0.8902139917695473"/>
    <x v="251"/>
    <n v="81.019475655430711"/>
    <n v="1335"/>
    <x v="0"/>
    <s v="CAD"/>
    <d v="2011-04-08T05:00:00"/>
    <d v="2011-04-08T05:00:00"/>
    <n v="1302238800"/>
    <s v="Apr"/>
    <s v="Apr"/>
    <s v="2011"/>
    <d v="2011-04-20T05:00:00"/>
    <n v="1303275600"/>
    <m/>
    <d v="2011-04-20T05:00:00"/>
    <s v="Apr"/>
    <s v="Apr"/>
    <n v="12"/>
    <n v="12"/>
    <s v="2011"/>
    <b v="0"/>
    <b v="0"/>
    <s v="film &amp; video"/>
    <x v="4"/>
    <x v="6"/>
  </r>
  <r>
    <n v="254"/>
    <s v="Barry Group"/>
    <s v="De-engineered static Local Area Network"/>
    <n v="4600"/>
    <n v="8505"/>
    <x v="1"/>
    <n v="1.8489130434782608"/>
    <x v="252"/>
    <n v="96.647727272727266"/>
    <n v="88"/>
    <x v="1"/>
    <s v="USD"/>
    <d v="2017-02-21T06:00:00"/>
    <d v="2017-02-21T06:00:00"/>
    <n v="1487656800"/>
    <s v="Feb"/>
    <s v="Feb"/>
    <s v="2017"/>
    <d v="2017-02-23T06:00:00"/>
    <n v="1487829600"/>
    <m/>
    <d v="2017-02-23T06:00:00"/>
    <s v="Feb"/>
    <s v="Feb"/>
    <n v="2"/>
    <n v="2"/>
    <s v="2017"/>
    <b v="0"/>
    <b v="0"/>
    <s v="publishing"/>
    <x v="5"/>
    <x v="9"/>
  </r>
  <r>
    <n v="255"/>
    <s v="Rosales, Branch and Harmon"/>
    <s v="Upgradable grid-enabled superstructure"/>
    <n v="80500"/>
    <n v="96735"/>
    <x v="1"/>
    <n v="1.2016770186335404"/>
    <x v="253"/>
    <n v="57.003535651149086"/>
    <n v="1697"/>
    <x v="1"/>
    <s v="USD"/>
    <d v="2011-02-16T06:00:00"/>
    <d v="2011-02-16T06:00:00"/>
    <n v="1297836000"/>
    <s v="Feb"/>
    <s v="Feb"/>
    <s v="2011"/>
    <d v="2011-02-21T06:00:00"/>
    <n v="1298268000"/>
    <m/>
    <d v="2011-02-21T06:00:00"/>
    <s v="Feb"/>
    <s v="Feb"/>
    <n v="5"/>
    <n v="5"/>
    <s v="2011"/>
    <b v="0"/>
    <b v="1"/>
    <s v="music"/>
    <x v="1"/>
    <x v="1"/>
  </r>
  <r>
    <n v="256"/>
    <s v="Smith-Reid"/>
    <s v="Optimized actuating toolset"/>
    <n v="4100"/>
    <n v="959"/>
    <x v="0"/>
    <n v="0.23390243902439026"/>
    <x v="254"/>
    <n v="63.93333333333333"/>
    <n v="15"/>
    <x v="4"/>
    <s v="GBP"/>
    <d v="2016-01-24T06:00:00"/>
    <d v="2016-01-24T06:00:00"/>
    <n v="1453615200"/>
    <s v="Jan"/>
    <s v="Jan"/>
    <s v="2016"/>
    <d v="2016-03-01T06:00:00"/>
    <n v="1456812000"/>
    <m/>
    <d v="2016-03-01T06:00:00"/>
    <s v="Mar"/>
    <s v="Mar"/>
    <n v="37"/>
    <n v="37"/>
    <s v="2016"/>
    <b v="0"/>
    <b v="0"/>
    <s v="music"/>
    <x v="1"/>
    <x v="1"/>
  </r>
  <r>
    <n v="257"/>
    <s v="Williams Inc"/>
    <s v="Decentralized exuding strategy"/>
    <n v="5700"/>
    <n v="8322"/>
    <x v="1"/>
    <n v="1.46"/>
    <x v="255"/>
    <n v="90.456521739130437"/>
    <n v="92"/>
    <x v="1"/>
    <s v="USD"/>
    <d v="2013-03-05T06:00:00"/>
    <d v="2013-03-05T06:00:00"/>
    <n v="1362463200"/>
    <s v="Mar"/>
    <s v="Mar"/>
    <s v="2013"/>
    <d v="2013-03-19T05:00:00"/>
    <n v="1363669200"/>
    <m/>
    <d v="2013-03-19T05:00:00"/>
    <s v="Mar"/>
    <s v="Mar"/>
    <n v="13.958333333335759"/>
    <n v="13.958333333335759"/>
    <s v="2013"/>
    <b v="0"/>
    <b v="0"/>
    <s v="theater"/>
    <x v="3"/>
    <x v="3"/>
  </r>
  <r>
    <n v="258"/>
    <s v="Duncan, Mcdonald and Miller"/>
    <s v="Assimilated coherent hardware"/>
    <n v="5000"/>
    <n v="13424"/>
    <x v="1"/>
    <n v="2.6848000000000001"/>
    <x v="256"/>
    <n v="72.172043010752688"/>
    <n v="186"/>
    <x v="1"/>
    <s v="USD"/>
    <d v="2016-12-08T06:00:00"/>
    <d v="2016-12-08T06:00:00"/>
    <n v="1481176800"/>
    <s v="Dec"/>
    <s v="Dec"/>
    <s v="2016"/>
    <d v="2016-12-28T06:00:00"/>
    <n v="1482904800"/>
    <m/>
    <d v="2016-12-28T06:00:00"/>
    <s v="Dec"/>
    <s v="Dec"/>
    <n v="20"/>
    <n v="20"/>
    <s v="2016"/>
    <b v="0"/>
    <b v="1"/>
    <s v="theater"/>
    <x v="3"/>
    <x v="3"/>
  </r>
  <r>
    <n v="259"/>
    <s v="Watkins Ltd"/>
    <s v="Multi-channeled responsive implementation"/>
    <n v="1800"/>
    <n v="10755"/>
    <x v="1"/>
    <n v="5.9749999999999996"/>
    <x v="257"/>
    <n v="77.934782608695656"/>
    <n v="138"/>
    <x v="1"/>
    <s v="USD"/>
    <d v="2012-12-08T06:00:00"/>
    <d v="2012-12-08T06:00:00"/>
    <n v="1354946400"/>
    <s v="Dec"/>
    <s v="Dec"/>
    <s v="2012"/>
    <d v="2012-12-27T06:00:00"/>
    <n v="1356588000"/>
    <m/>
    <d v="2012-12-27T06:00:00"/>
    <s v="Dec"/>
    <s v="Dec"/>
    <n v="19"/>
    <n v="19"/>
    <s v="2012"/>
    <b v="1"/>
    <b v="0"/>
    <s v="photography"/>
    <x v="7"/>
    <x v="14"/>
  </r>
  <r>
    <n v="260"/>
    <s v="Allen-Jones"/>
    <s v="Centralized modular initiative"/>
    <n v="6300"/>
    <n v="9935"/>
    <x v="1"/>
    <n v="1.5769841269841269"/>
    <x v="258"/>
    <n v="38.065134099616856"/>
    <n v="261"/>
    <x v="1"/>
    <s v="USD"/>
    <d v="2012-09-28T05:00:00"/>
    <d v="2012-09-28T05:00:00"/>
    <n v="1348808400"/>
    <s v="Sep"/>
    <s v="Sep"/>
    <s v="2012"/>
    <d v="2012-10-10T05:00:00"/>
    <n v="1349845200"/>
    <m/>
    <d v="2012-10-10T05:00:00"/>
    <s v="Oct"/>
    <s v="Oct"/>
    <n v="12"/>
    <n v="12"/>
    <s v="2012"/>
    <b v="0"/>
    <b v="0"/>
    <s v="music"/>
    <x v="1"/>
    <x v="1"/>
  </r>
  <r>
    <n v="261"/>
    <s v="Mason-Smith"/>
    <s v="Reverse-engineered cohesive migration"/>
    <n v="84300"/>
    <n v="26303"/>
    <x v="0"/>
    <n v="0.31201660735468567"/>
    <x v="259"/>
    <n v="57.936123348017624"/>
    <n v="454"/>
    <x v="1"/>
    <s v="USD"/>
    <d v="2010-08-25T05:00:00"/>
    <d v="2010-08-25T05:00:00"/>
    <n v="1282712400"/>
    <s v="Aug"/>
    <s v="Aug"/>
    <s v="2010"/>
    <d v="2010-08-29T05:00:00"/>
    <n v="1283058000"/>
    <m/>
    <d v="2010-08-29T05:00:00"/>
    <s v="Aug"/>
    <s v="Aug"/>
    <n v="4"/>
    <n v="4"/>
    <s v="2010"/>
    <b v="0"/>
    <b v="1"/>
    <s v="music"/>
    <x v="1"/>
    <x v="1"/>
  </r>
  <r>
    <n v="262"/>
    <s v="Lloyd, Kennedy and Davis"/>
    <s v="Compatible multimedia hub"/>
    <n v="1700"/>
    <n v="5328"/>
    <x v="1"/>
    <n v="3.1341176470588237"/>
    <x v="260"/>
    <n v="49.794392523364486"/>
    <n v="107"/>
    <x v="1"/>
    <s v="USD"/>
    <d v="2011-04-05T05:00:00"/>
    <d v="2011-04-05T05:00:00"/>
    <n v="1301979600"/>
    <s v="Apr"/>
    <s v="Apr"/>
    <s v="2011"/>
    <d v="2011-05-01T05:00:00"/>
    <n v="1304226000"/>
    <m/>
    <d v="2011-05-01T05:00:00"/>
    <s v="May"/>
    <s v="May"/>
    <n v="26"/>
    <n v="26"/>
    <s v="2011"/>
    <b v="0"/>
    <b v="1"/>
    <s v="music"/>
    <x v="1"/>
    <x v="7"/>
  </r>
  <r>
    <n v="263"/>
    <s v="Walker Ltd"/>
    <s v="Organic eco-centric success"/>
    <n v="2900"/>
    <n v="10756"/>
    <x v="1"/>
    <n v="3.7089655172413791"/>
    <x v="261"/>
    <n v="54.050251256281406"/>
    <n v="199"/>
    <x v="1"/>
    <s v="USD"/>
    <d v="2010-01-09T06:00:00"/>
    <d v="2010-01-09T06:00:00"/>
    <n v="1263016800"/>
    <s v="Jan"/>
    <s v="Jan"/>
    <s v="2010"/>
    <d v="2010-01-09T06:00:00"/>
    <n v="1263016800"/>
    <m/>
    <d v="2010-01-09T06:00:00"/>
    <s v="Jan"/>
    <s v="Jan"/>
    <n v="0"/>
    <n v="0"/>
    <s v="2010"/>
    <b v="0"/>
    <b v="0"/>
    <s v="photography"/>
    <x v="7"/>
    <x v="14"/>
  </r>
  <r>
    <n v="264"/>
    <s v="Gordon PLC"/>
    <s v="Virtual reciprocal policy"/>
    <n v="45600"/>
    <n v="165375"/>
    <x v="1"/>
    <n v="3.6266447368421053"/>
    <x v="262"/>
    <n v="30.002721335268504"/>
    <n v="5512"/>
    <x v="1"/>
    <s v="USD"/>
    <d v="2013-02-12T06:00:00"/>
    <d v="2013-02-12T06:00:00"/>
    <n v="1360648800"/>
    <s v="Feb"/>
    <s v="Feb"/>
    <s v="2013"/>
    <d v="2013-02-28T06:00:00"/>
    <n v="1362031200"/>
    <m/>
    <d v="2013-02-28T06:00:00"/>
    <s v="Feb"/>
    <s v="Feb"/>
    <n v="16"/>
    <n v="16"/>
    <s v="2013"/>
    <b v="0"/>
    <b v="0"/>
    <s v="theater"/>
    <x v="3"/>
    <x v="3"/>
  </r>
  <r>
    <n v="265"/>
    <s v="Lee and Sons"/>
    <s v="Persevering interactive emulation"/>
    <n v="4900"/>
    <n v="6031"/>
    <x v="1"/>
    <n v="1.2308163265306122"/>
    <x v="263"/>
    <n v="70.127906976744185"/>
    <n v="86"/>
    <x v="1"/>
    <s v="USD"/>
    <d v="2016-01-03T06:00:00"/>
    <d v="2016-01-03T06:00:00"/>
    <n v="1451800800"/>
    <s v="Jan"/>
    <s v="Jan"/>
    <s v="2016"/>
    <d v="2016-02-16T06:00:00"/>
    <n v="1455602400"/>
    <m/>
    <d v="2016-02-16T06:00:00"/>
    <s v="Feb"/>
    <s v="Feb"/>
    <n v="44"/>
    <n v="44"/>
    <s v="2016"/>
    <b v="0"/>
    <b v="0"/>
    <s v="theater"/>
    <x v="3"/>
    <x v="3"/>
  </r>
  <r>
    <n v="266"/>
    <s v="Cole LLC"/>
    <s v="Proactive responsive emulation"/>
    <n v="111900"/>
    <n v="85902"/>
    <x v="0"/>
    <n v="0.76766756032171579"/>
    <x v="264"/>
    <n v="26.996228786926462"/>
    <n v="3182"/>
    <x v="6"/>
    <s v="EUR"/>
    <d v="2014-11-07T06:00:00"/>
    <d v="2014-11-07T06:00:00"/>
    <n v="1415340000"/>
    <s v="Nov"/>
    <s v="Nov"/>
    <s v="2014"/>
    <d v="2014-12-10T06:00:00"/>
    <n v="1418191200"/>
    <m/>
    <d v="2014-12-10T06:00:00"/>
    <s v="Dec"/>
    <s v="Dec"/>
    <n v="33"/>
    <n v="33"/>
    <s v="2014"/>
    <b v="0"/>
    <b v="1"/>
    <s v="music"/>
    <x v="1"/>
    <x v="17"/>
  </r>
  <r>
    <n v="267"/>
    <s v="Acosta PLC"/>
    <s v="Extended eco-centric function"/>
    <n v="61600"/>
    <n v="143910"/>
    <x v="1"/>
    <n v="2.3362012987012988"/>
    <x v="265"/>
    <n v="51.990606936416185"/>
    <n v="2768"/>
    <x v="2"/>
    <s v="AUD"/>
    <d v="2012-10-24T05:00:00"/>
    <d v="2012-10-24T05:00:00"/>
    <n v="1351054800"/>
    <s v="Oct"/>
    <s v="Oct"/>
    <s v="2012"/>
    <d v="2012-11-09T06:00:00"/>
    <n v="1352440800"/>
    <m/>
    <d v="2012-11-09T06:00:00"/>
    <s v="Nov"/>
    <s v="Nov"/>
    <n v="16.041666666664241"/>
    <n v="16.041666666664241"/>
    <s v="2012"/>
    <b v="0"/>
    <b v="0"/>
    <s v="theater"/>
    <x v="3"/>
    <x v="3"/>
  </r>
  <r>
    <n v="268"/>
    <s v="Brown-Mckee"/>
    <s v="Networked optimal productivity"/>
    <n v="1500"/>
    <n v="2708"/>
    <x v="1"/>
    <n v="1.8053333333333332"/>
    <x v="266"/>
    <n v="56.416666666666664"/>
    <n v="48"/>
    <x v="1"/>
    <s v="USD"/>
    <d v="2012-10-04T05:00:00"/>
    <d v="2012-10-04T05:00:00"/>
    <n v="1349326800"/>
    <s v="Oct"/>
    <s v="Oct"/>
    <s v="2012"/>
    <d v="2012-11-19T06:00:00"/>
    <n v="1353304800"/>
    <m/>
    <d v="2012-11-19T06:00:00"/>
    <s v="Nov"/>
    <s v="Nov"/>
    <n v="46.041666666664241"/>
    <n v="46.041666666664241"/>
    <s v="2012"/>
    <b v="0"/>
    <b v="0"/>
    <s v="film &amp; video"/>
    <x v="4"/>
    <x v="4"/>
  </r>
  <r>
    <n v="269"/>
    <s v="Miles and Sons"/>
    <s v="Persistent attitude-oriented approach"/>
    <n v="3500"/>
    <n v="8842"/>
    <x v="1"/>
    <n v="2.5262857142857142"/>
    <x v="267"/>
    <n v="101.63218390804597"/>
    <n v="87"/>
    <x v="1"/>
    <s v="USD"/>
    <d v="2019-01-31T06:00:00"/>
    <d v="2019-01-31T06:00:00"/>
    <n v="1548914400"/>
    <s v="Jan"/>
    <s v="Jan"/>
    <s v="2019"/>
    <d v="2019-02-21T06:00:00"/>
    <n v="1550728800"/>
    <m/>
    <d v="2019-02-21T06:00:00"/>
    <s v="Feb"/>
    <s v="Feb"/>
    <n v="21"/>
    <n v="21"/>
    <s v="2019"/>
    <b v="0"/>
    <b v="0"/>
    <s v="film &amp; video"/>
    <x v="4"/>
    <x v="19"/>
  </r>
  <r>
    <n v="270"/>
    <s v="Sawyer, Horton and Williams"/>
    <s v="Triple-buffered 4thgeneration toolset"/>
    <n v="173900"/>
    <n v="47260"/>
    <x v="3"/>
    <n v="0.27176538240368026"/>
    <x v="268"/>
    <n v="25.005291005291006"/>
    <n v="1890"/>
    <x v="1"/>
    <s v="USD"/>
    <d v="2010-12-02T06:00:00"/>
    <d v="2010-12-02T06:00:00"/>
    <n v="1291269600"/>
    <s v="Dec"/>
    <s v="Dec"/>
    <s v="2010"/>
    <d v="2010-12-04T06:00:00"/>
    <n v="1291442400"/>
    <m/>
    <d v="2010-12-04T06:00:00"/>
    <s v="Dec"/>
    <s v="Dec"/>
    <n v="2"/>
    <n v="2"/>
    <s v="2010"/>
    <b v="0"/>
    <b v="0"/>
    <s v="games"/>
    <x v="6"/>
    <x v="11"/>
  </r>
  <r>
    <n v="271"/>
    <s v="Foley-Cox"/>
    <s v="Progressive zero administration leverage"/>
    <n v="153700"/>
    <n v="1953"/>
    <x v="2"/>
    <n v="1.2706571242680547E-2"/>
    <x v="269"/>
    <n v="32.016393442622949"/>
    <n v="61"/>
    <x v="1"/>
    <s v="USD"/>
    <d v="2015-12-07T06:00:00"/>
    <d v="2015-12-07T06:00:00"/>
    <n v="1449468000"/>
    <s v="Dec"/>
    <s v="Dec"/>
    <s v="2015"/>
    <d v="2016-01-07T06:00:00"/>
    <n v="1452146400"/>
    <m/>
    <d v="2016-01-07T06:00:00"/>
    <s v="Jan"/>
    <s v="Jan"/>
    <n v="31"/>
    <n v="31"/>
    <s v="2016"/>
    <b v="0"/>
    <b v="0"/>
    <s v="photography"/>
    <x v="7"/>
    <x v="14"/>
  </r>
  <r>
    <n v="272"/>
    <s v="Horton, Morrison and Clark"/>
    <s v="Networked radical neural-net"/>
    <n v="51100"/>
    <n v="155349"/>
    <x v="1"/>
    <n v="3.0400978473581213"/>
    <x v="270"/>
    <n v="82.021647307286173"/>
    <n v="1894"/>
    <x v="1"/>
    <s v="USD"/>
    <d v="2019-07-10T05:00:00"/>
    <d v="2019-07-10T05:00:00"/>
    <n v="1562734800"/>
    <s v="Jul"/>
    <s v="Jul"/>
    <s v="2019"/>
    <d v="2019-08-04T05:00:00"/>
    <n v="1564894800"/>
    <m/>
    <d v="2019-08-04T05:00:00"/>
    <s v="Aug"/>
    <s v="Aug"/>
    <n v="25"/>
    <n v="25"/>
    <s v="2019"/>
    <b v="0"/>
    <b v="1"/>
    <s v="theater"/>
    <x v="3"/>
    <x v="3"/>
  </r>
  <r>
    <n v="273"/>
    <s v="Thomas and Sons"/>
    <s v="Re-engineered heuristic forecast"/>
    <n v="7800"/>
    <n v="10704"/>
    <x v="1"/>
    <n v="1.3723076923076922"/>
    <x v="271"/>
    <n v="37.957446808510639"/>
    <n v="282"/>
    <x v="0"/>
    <s v="CAD"/>
    <d v="2017-09-17T05:00:00"/>
    <d v="2017-09-17T05:00:00"/>
    <n v="1505624400"/>
    <s v="Sep"/>
    <s v="Sep"/>
    <s v="2017"/>
    <d v="2017-09-20T05:00:00"/>
    <n v="1505883600"/>
    <m/>
    <d v="2017-09-20T05:00:00"/>
    <s v="Sep"/>
    <s v="Sep"/>
    <n v="3"/>
    <n v="3"/>
    <s v="2017"/>
    <b v="0"/>
    <b v="0"/>
    <s v="theater"/>
    <x v="3"/>
    <x v="3"/>
  </r>
  <r>
    <n v="274"/>
    <s v="Morgan-Jenkins"/>
    <s v="Fully-configurable background algorithm"/>
    <n v="2400"/>
    <n v="773"/>
    <x v="0"/>
    <n v="0.32208333333333333"/>
    <x v="272"/>
    <n v="51.533333333333331"/>
    <n v="15"/>
    <x v="1"/>
    <s v="USD"/>
    <d v="2017-11-06T06:00:00"/>
    <d v="2017-11-06T06:00:00"/>
    <n v="1509948000"/>
    <s v="Nov"/>
    <s v="Nov"/>
    <s v="2017"/>
    <d v="2017-11-11T06:00:00"/>
    <n v="1510380000"/>
    <m/>
    <d v="2017-11-11T06:00:00"/>
    <s v="Nov"/>
    <s v="Nov"/>
    <n v="5"/>
    <n v="5"/>
    <s v="2017"/>
    <b v="0"/>
    <b v="0"/>
    <s v="theater"/>
    <x v="3"/>
    <x v="3"/>
  </r>
  <r>
    <n v="275"/>
    <s v="Ward, Sanchez and Kemp"/>
    <s v="Stand-alone discrete Graphical User Interface"/>
    <n v="3900"/>
    <n v="9419"/>
    <x v="1"/>
    <n v="2.4151282051282053"/>
    <x v="273"/>
    <n v="81.198275862068968"/>
    <n v="116"/>
    <x v="1"/>
    <s v="USD"/>
    <d v="2019-04-06T05:00:00"/>
    <d v="2019-04-06T05:00:00"/>
    <n v="1554526800"/>
    <s v="Apr"/>
    <s v="Apr"/>
    <s v="2019"/>
    <d v="2019-04-14T05:00:00"/>
    <n v="1555218000"/>
    <m/>
    <d v="2019-04-14T05:00:00"/>
    <s v="Apr"/>
    <s v="Apr"/>
    <n v="8"/>
    <n v="8"/>
    <s v="2019"/>
    <b v="0"/>
    <b v="0"/>
    <s v="publishing"/>
    <x v="5"/>
    <x v="18"/>
  </r>
  <r>
    <n v="276"/>
    <s v="Fields Ltd"/>
    <s v="Front-line foreground project"/>
    <n v="5500"/>
    <n v="5324"/>
    <x v="0"/>
    <n v="0.96799999999999997"/>
    <x v="274"/>
    <n v="40.030075187969928"/>
    <n v="133"/>
    <x v="1"/>
    <s v="USD"/>
    <d v="2012-04-19T05:00:00"/>
    <d v="2012-04-19T05:00:00"/>
    <n v="1334811600"/>
    <s v="Apr"/>
    <s v="Apr"/>
    <s v="2012"/>
    <d v="2012-04-24T05:00:00"/>
    <n v="1335243600"/>
    <m/>
    <d v="2012-04-24T05:00:00"/>
    <s v="Apr"/>
    <s v="Apr"/>
    <n v="5"/>
    <n v="5"/>
    <s v="2012"/>
    <b v="0"/>
    <b v="1"/>
    <s v="games"/>
    <x v="6"/>
    <x v="11"/>
  </r>
  <r>
    <n v="277"/>
    <s v="Ramos-Mitchell"/>
    <s v="Persevering system-worthy info-mediaries"/>
    <n v="700"/>
    <n v="7465"/>
    <x v="1"/>
    <n v="10.664285714285715"/>
    <x v="275"/>
    <n v="89.939759036144579"/>
    <n v="83"/>
    <x v="1"/>
    <s v="USD"/>
    <d v="2010-07-19T05:00:00"/>
    <d v="2010-07-19T05:00:00"/>
    <n v="1279515600"/>
    <s v="Jul"/>
    <s v="Jul"/>
    <s v="2010"/>
    <d v="2010-07-21T05:00:00"/>
    <n v="1279688400"/>
    <m/>
    <d v="2010-07-21T05:00:00"/>
    <s v="Jul"/>
    <s v="Jul"/>
    <n v="2"/>
    <n v="2"/>
    <s v="2010"/>
    <b v="0"/>
    <b v="0"/>
    <s v="theater"/>
    <x v="3"/>
    <x v="3"/>
  </r>
  <r>
    <n v="278"/>
    <s v="Higgins, Davis and Salazar"/>
    <s v="Distributed multi-tasking strategy"/>
    <n v="2700"/>
    <n v="8799"/>
    <x v="1"/>
    <n v="3.2588888888888889"/>
    <x v="276"/>
    <n v="96.692307692307693"/>
    <n v="91"/>
    <x v="1"/>
    <s v="USD"/>
    <d v="2012-11-26T06:00:00"/>
    <d v="2012-11-26T06:00:00"/>
    <n v="1353909600"/>
    <s v="Nov"/>
    <s v="Nov"/>
    <s v="2012"/>
    <d v="2012-12-21T06:00:00"/>
    <n v="1356069600"/>
    <m/>
    <d v="2012-12-21T06:00:00"/>
    <s v="Dec"/>
    <s v="Dec"/>
    <n v="25"/>
    <n v="25"/>
    <s v="2012"/>
    <b v="0"/>
    <b v="0"/>
    <s v="technology"/>
    <x v="2"/>
    <x v="2"/>
  </r>
  <r>
    <n v="279"/>
    <s v="Smith-Jenkins"/>
    <s v="Vision-oriented methodical application"/>
    <n v="8000"/>
    <n v="13656"/>
    <x v="1"/>
    <n v="1.7070000000000001"/>
    <x v="277"/>
    <n v="25.010989010989011"/>
    <n v="546"/>
    <x v="1"/>
    <s v="USD"/>
    <d v="2018-09-03T05:00:00"/>
    <d v="2018-09-03T05:00:00"/>
    <n v="1535950800"/>
    <s v="Sep"/>
    <s v="Sep"/>
    <s v="2018"/>
    <d v="2018-09-06T05:00:00"/>
    <n v="1536210000"/>
    <m/>
    <d v="2018-09-06T05:00:00"/>
    <s v="Sep"/>
    <s v="Sep"/>
    <n v="3"/>
    <n v="3"/>
    <s v="2018"/>
    <b v="0"/>
    <b v="0"/>
    <s v="theater"/>
    <x v="3"/>
    <x v="3"/>
  </r>
  <r>
    <n v="280"/>
    <s v="Braun PLC"/>
    <s v="Function-based high-level infrastructure"/>
    <n v="2500"/>
    <n v="14536"/>
    <x v="1"/>
    <n v="5.8144"/>
    <x v="278"/>
    <n v="36.987277353689571"/>
    <n v="393"/>
    <x v="1"/>
    <s v="USD"/>
    <d v="2017-11-21T06:00:00"/>
    <d v="2017-11-21T06:00:00"/>
    <n v="1511244000"/>
    <s v="Nov"/>
    <s v="Nov"/>
    <s v="2017"/>
    <d v="2017-11-27T06:00:00"/>
    <n v="1511762400"/>
    <m/>
    <d v="2017-11-27T06:00:00"/>
    <s v="Nov"/>
    <s v="Nov"/>
    <n v="6"/>
    <n v="6"/>
    <s v="2017"/>
    <b v="0"/>
    <b v="0"/>
    <s v="film &amp; video"/>
    <x v="4"/>
    <x v="10"/>
  </r>
  <r>
    <n v="281"/>
    <s v="Drake PLC"/>
    <s v="Profound object-oriented paradigm"/>
    <n v="164500"/>
    <n v="150552"/>
    <x v="0"/>
    <n v="0.91520972644376897"/>
    <x v="279"/>
    <n v="73.012609117361791"/>
    <n v="2062"/>
    <x v="1"/>
    <s v="USD"/>
    <d v="2012-03-11T06:00:00"/>
    <d v="2012-03-11T06:00:00"/>
    <n v="1331445600"/>
    <s v="Mar"/>
    <s v="Mar"/>
    <s v="2012"/>
    <d v="2012-04-01T05:00:00"/>
    <n v="1333256400"/>
    <m/>
    <d v="2012-04-01T05:00:00"/>
    <s v="Apr"/>
    <s v="Apr"/>
    <n v="20.958333333335759"/>
    <n v="20.958333333335759"/>
    <s v="2012"/>
    <b v="0"/>
    <b v="1"/>
    <s v="theater"/>
    <x v="3"/>
    <x v="3"/>
  </r>
  <r>
    <n v="282"/>
    <s v="Ross, Kelly and Brown"/>
    <s v="Virtual contextually-based circuit"/>
    <n v="8400"/>
    <n v="9076"/>
    <x v="1"/>
    <n v="1.0804761904761904"/>
    <x v="280"/>
    <n v="68.240601503759393"/>
    <n v="133"/>
    <x v="1"/>
    <s v="USD"/>
    <d v="2016-11-27T06:00:00"/>
    <d v="2016-11-27T06:00:00"/>
    <n v="1480226400"/>
    <s v="Nov"/>
    <s v="Nov"/>
    <s v="2016"/>
    <d v="2016-12-03T06:00:00"/>
    <n v="1480744800"/>
    <m/>
    <d v="2016-12-03T06:00:00"/>
    <s v="Dec"/>
    <s v="Dec"/>
    <n v="6"/>
    <n v="6"/>
    <s v="2016"/>
    <b v="0"/>
    <b v="1"/>
    <s v="film &amp; video"/>
    <x v="4"/>
    <x v="19"/>
  </r>
  <r>
    <n v="283"/>
    <s v="Lucas-Mullins"/>
    <s v="Business-focused dynamic instruction set"/>
    <n v="8100"/>
    <n v="1517"/>
    <x v="0"/>
    <n v="0.18728395061728395"/>
    <x v="281"/>
    <n v="52.310344827586206"/>
    <n v="29"/>
    <x v="3"/>
    <s v="DKK"/>
    <d v="2016-05-30T05:00:00"/>
    <d v="2016-05-30T05:00:00"/>
    <n v="1464584400"/>
    <s v="May"/>
    <s v="May"/>
    <s v="2016"/>
    <d v="2016-06-04T05:00:00"/>
    <n v="1465016400"/>
    <m/>
    <d v="2016-06-04T05:00:00"/>
    <s v="Jun"/>
    <s v="Jun"/>
    <n v="5"/>
    <n v="5"/>
    <s v="2016"/>
    <b v="0"/>
    <b v="0"/>
    <s v="music"/>
    <x v="1"/>
    <x v="1"/>
  </r>
  <r>
    <n v="284"/>
    <s v="Tran LLC"/>
    <s v="Ameliorated fresh-thinking protocol"/>
    <n v="9800"/>
    <n v="8153"/>
    <x v="0"/>
    <n v="0.83193877551020412"/>
    <x v="282"/>
    <n v="61.765151515151516"/>
    <n v="132"/>
    <x v="1"/>
    <s v="USD"/>
    <d v="2012-05-01T05:00:00"/>
    <d v="2012-05-01T05:00:00"/>
    <n v="1335848400"/>
    <s v="May"/>
    <s v="May"/>
    <s v="2012"/>
    <d v="2012-05-06T05:00:00"/>
    <n v="1336280400"/>
    <m/>
    <d v="2012-05-06T05:00:00"/>
    <s v="May"/>
    <s v="May"/>
    <n v="5"/>
    <n v="5"/>
    <s v="2012"/>
    <b v="0"/>
    <b v="0"/>
    <s v="technology"/>
    <x v="2"/>
    <x v="2"/>
  </r>
  <r>
    <n v="285"/>
    <s v="Dawson, Brady and Gilbert"/>
    <s v="Front-line optimizing emulation"/>
    <n v="900"/>
    <n v="6357"/>
    <x v="1"/>
    <n v="7.0633333333333335"/>
    <x v="283"/>
    <n v="25.027559055118111"/>
    <n v="254"/>
    <x v="1"/>
    <s v="USD"/>
    <d v="2016-09-10T05:00:00"/>
    <d v="2016-09-10T05:00:00"/>
    <n v="1473483600"/>
    <s v="Sep"/>
    <s v="Sep"/>
    <s v="2016"/>
    <d v="2016-10-18T05:00:00"/>
    <n v="1476766800"/>
    <m/>
    <d v="2016-10-18T05:00:00"/>
    <s v="Oct"/>
    <s v="Oct"/>
    <n v="38"/>
    <n v="38"/>
    <s v="2016"/>
    <b v="0"/>
    <b v="0"/>
    <s v="theater"/>
    <x v="3"/>
    <x v="3"/>
  </r>
  <r>
    <n v="286"/>
    <s v="Obrien-Aguirre"/>
    <s v="Devolved uniform complexity"/>
    <n v="112100"/>
    <n v="19557"/>
    <x v="3"/>
    <n v="0.17446030330062445"/>
    <x v="284"/>
    <n v="106.28804347826087"/>
    <n v="184"/>
    <x v="1"/>
    <s v="USD"/>
    <d v="2016-11-23T06:00:00"/>
    <d v="2016-11-23T06:00:00"/>
    <n v="1479880800"/>
    <s v="Nov"/>
    <s v="Nov"/>
    <s v="2016"/>
    <d v="2016-11-30T06:00:00"/>
    <n v="1480485600"/>
    <m/>
    <d v="2016-11-30T06:00:00"/>
    <s v="Nov"/>
    <s v="Nov"/>
    <n v="7"/>
    <n v="7"/>
    <s v="2016"/>
    <b v="0"/>
    <b v="0"/>
    <s v="theater"/>
    <x v="3"/>
    <x v="3"/>
  </r>
  <r>
    <n v="287"/>
    <s v="Ferguson PLC"/>
    <s v="Public-key intangible superstructure"/>
    <n v="6300"/>
    <n v="13213"/>
    <x v="1"/>
    <n v="2.0973015873015872"/>
    <x v="285"/>
    <n v="75.07386363636364"/>
    <n v="176"/>
    <x v="1"/>
    <s v="USD"/>
    <d v="2015-04-28T05:00:00"/>
    <d v="2015-04-28T05:00:00"/>
    <n v="1430197200"/>
    <s v="Apr"/>
    <s v="Apr"/>
    <s v="2015"/>
    <d v="2015-04-28T05:00:00"/>
    <n v="1430197200"/>
    <m/>
    <d v="2015-04-28T05:00:00"/>
    <s v="Apr"/>
    <s v="Apr"/>
    <n v="0"/>
    <n v="0"/>
    <s v="2015"/>
    <b v="0"/>
    <b v="0"/>
    <s v="music"/>
    <x v="1"/>
    <x v="5"/>
  </r>
  <r>
    <n v="288"/>
    <s v="Garcia Ltd"/>
    <s v="Secured global success"/>
    <n v="5600"/>
    <n v="5476"/>
    <x v="0"/>
    <n v="0.97785714285714287"/>
    <x v="286"/>
    <n v="39.970802919708028"/>
    <n v="137"/>
    <x v="3"/>
    <s v="DKK"/>
    <d v="2012-03-14T05:00:00"/>
    <d v="2012-03-14T05:00:00"/>
    <n v="1331701200"/>
    <s v="Mar"/>
    <s v="Mar"/>
    <s v="2012"/>
    <d v="2012-03-15T05:00:00"/>
    <n v="1331787600"/>
    <m/>
    <d v="2012-03-15T05:00:00"/>
    <s v="Mar"/>
    <s v="Mar"/>
    <n v="1"/>
    <n v="1"/>
    <s v="2012"/>
    <b v="0"/>
    <b v="1"/>
    <s v="music"/>
    <x v="1"/>
    <x v="16"/>
  </r>
  <r>
    <n v="289"/>
    <s v="Smith, Love and Smith"/>
    <s v="Grass-roots mission-critical capability"/>
    <n v="800"/>
    <n v="13474"/>
    <x v="1"/>
    <n v="16.842500000000001"/>
    <x v="287"/>
    <n v="39.982195845697326"/>
    <n v="337"/>
    <x v="0"/>
    <s v="CAD"/>
    <d v="2015-08-03T05:00:00"/>
    <d v="2015-08-03T05:00:00"/>
    <n v="1438578000"/>
    <s v="Aug"/>
    <s v="Aug"/>
    <s v="2015"/>
    <d v="2015-08-06T05:00:00"/>
    <n v="1438837200"/>
    <m/>
    <d v="2015-08-06T05:00:00"/>
    <s v="Aug"/>
    <s v="Aug"/>
    <n v="3"/>
    <n v="3"/>
    <s v="2015"/>
    <b v="0"/>
    <b v="0"/>
    <s v="theater"/>
    <x v="3"/>
    <x v="3"/>
  </r>
  <r>
    <n v="290"/>
    <s v="Wilson, Hall and Osborne"/>
    <s v="Advanced global data-warehouse"/>
    <n v="168600"/>
    <n v="91722"/>
    <x v="0"/>
    <n v="0.54402135231316728"/>
    <x v="288"/>
    <n v="101.01541850220265"/>
    <n v="908"/>
    <x v="1"/>
    <s v="USD"/>
    <d v="2013-05-10T05:00:00"/>
    <d v="2013-05-10T05:00:00"/>
    <n v="1368162000"/>
    <s v="May"/>
    <s v="May"/>
    <s v="2013"/>
    <d v="2013-06-11T05:00:00"/>
    <n v="1370926800"/>
    <m/>
    <d v="2013-06-11T05:00:00"/>
    <s v="Jun"/>
    <s v="Jun"/>
    <n v="32"/>
    <n v="32"/>
    <s v="2013"/>
    <b v="0"/>
    <b v="1"/>
    <s v="film &amp; video"/>
    <x v="4"/>
    <x v="4"/>
  </r>
  <r>
    <n v="291"/>
    <s v="Bell, Grimes and Kerr"/>
    <s v="Self-enabling uniform complexity"/>
    <n v="1800"/>
    <n v="8219"/>
    <x v="1"/>
    <n v="4.5661111111111108"/>
    <x v="289"/>
    <n v="76.813084112149539"/>
    <n v="107"/>
    <x v="1"/>
    <s v="USD"/>
    <d v="2011-10-15T05:00:00"/>
    <d v="2011-10-15T05:00:00"/>
    <n v="1318654800"/>
    <s v="Oct"/>
    <s v="Oct"/>
    <s v="2011"/>
    <d v="2011-10-19T05:00:00"/>
    <n v="1319000400"/>
    <m/>
    <d v="2011-10-19T05:00:00"/>
    <s v="Oct"/>
    <s v="Oct"/>
    <n v="4"/>
    <n v="4"/>
    <s v="2011"/>
    <b v="1"/>
    <b v="0"/>
    <s v="technology"/>
    <x v="2"/>
    <x v="2"/>
  </r>
  <r>
    <n v="292"/>
    <s v="Ho-Harris"/>
    <s v="Versatile cohesive encoding"/>
    <n v="7300"/>
    <n v="717"/>
    <x v="0"/>
    <n v="9.8219178082191785E-2"/>
    <x v="290"/>
    <n v="71.7"/>
    <n v="10"/>
    <x v="1"/>
    <s v="USD"/>
    <d v="2012-03-16T05:00:00"/>
    <d v="2012-03-16T05:00:00"/>
    <n v="1331874000"/>
    <s v="Mar"/>
    <s v="Mar"/>
    <s v="2012"/>
    <d v="2012-04-03T05:00:00"/>
    <n v="1333429200"/>
    <m/>
    <d v="2012-04-03T05:00:00"/>
    <s v="Apr"/>
    <s v="Apr"/>
    <n v="18"/>
    <n v="18"/>
    <s v="2012"/>
    <b v="0"/>
    <b v="0"/>
    <s v="food"/>
    <x v="0"/>
    <x v="0"/>
  </r>
  <r>
    <n v="293"/>
    <s v="Ross Group"/>
    <s v="Organized executive solution"/>
    <n v="6500"/>
    <n v="1065"/>
    <x v="3"/>
    <n v="0.16384615384615384"/>
    <x v="291"/>
    <n v="33.28125"/>
    <n v="32"/>
    <x v="6"/>
    <s v="EUR"/>
    <d v="2010-10-05T05:00:00"/>
    <d v="2010-10-05T05:00:00"/>
    <n v="1286254800"/>
    <s v="Oct"/>
    <s v="Oct"/>
    <s v="2010"/>
    <d v="2010-10-14T05:00:00"/>
    <n v="1287032400"/>
    <m/>
    <d v="2010-10-14T05:00:00"/>
    <s v="Oct"/>
    <s v="Oct"/>
    <n v="9"/>
    <n v="9"/>
    <s v="2010"/>
    <b v="0"/>
    <b v="0"/>
    <s v="theater"/>
    <x v="3"/>
    <x v="3"/>
  </r>
  <r>
    <n v="294"/>
    <s v="Turner-Davis"/>
    <s v="Automated local emulation"/>
    <n v="600"/>
    <n v="8038"/>
    <x v="1"/>
    <n v="13.396666666666667"/>
    <x v="292"/>
    <n v="43.923497267759565"/>
    <n v="183"/>
    <x v="1"/>
    <s v="USD"/>
    <d v="2018-10-26T05:00:00"/>
    <d v="2018-10-26T05:00:00"/>
    <n v="1540530000"/>
    <s v="Oct"/>
    <s v="Oct"/>
    <s v="2018"/>
    <d v="2018-11-07T06:00:00"/>
    <n v="1541570400"/>
    <m/>
    <d v="2018-11-07T06:00:00"/>
    <s v="Nov"/>
    <s v="Nov"/>
    <n v="12.041666666671517"/>
    <n v="12.041666666671517"/>
    <s v="2018"/>
    <b v="0"/>
    <b v="0"/>
    <s v="theater"/>
    <x v="3"/>
    <x v="3"/>
  </r>
  <r>
    <n v="295"/>
    <s v="Smith, Jackson and Herrera"/>
    <s v="Enterprise-wide intermediate middleware"/>
    <n v="192900"/>
    <n v="68769"/>
    <x v="0"/>
    <n v="0.35650077760497667"/>
    <x v="293"/>
    <n v="36.004712041884815"/>
    <n v="1910"/>
    <x v="5"/>
    <s v="CHF"/>
    <d v="2013-10-15T05:00:00"/>
    <d v="2013-10-15T05:00:00"/>
    <n v="1381813200"/>
    <s v="Oct"/>
    <s v="Oct"/>
    <s v="2013"/>
    <d v="2013-11-09T06:00:00"/>
    <n v="1383976800"/>
    <m/>
    <d v="2013-11-09T06:00:00"/>
    <s v="Nov"/>
    <s v="Nov"/>
    <n v="25.041666666664241"/>
    <n v="25.041666666664241"/>
    <s v="2013"/>
    <b v="0"/>
    <b v="0"/>
    <s v="theater"/>
    <x v="3"/>
    <x v="3"/>
  </r>
  <r>
    <n v="296"/>
    <s v="Smith-Hess"/>
    <s v="Grass-roots real-time Local Area Network"/>
    <n v="6100"/>
    <n v="3352"/>
    <x v="0"/>
    <n v="0.54950819672131146"/>
    <x v="294"/>
    <n v="88.21052631578948"/>
    <n v="38"/>
    <x v="2"/>
    <s v="AUD"/>
    <d v="2019-01-28T06:00:00"/>
    <d v="2019-01-28T06:00:00"/>
    <n v="1548655200"/>
    <s v="Jan"/>
    <s v="Jan"/>
    <s v="2019"/>
    <d v="2019-02-19T06:00:00"/>
    <n v="1550556000"/>
    <m/>
    <d v="2019-02-19T06:00:00"/>
    <s v="Feb"/>
    <s v="Feb"/>
    <n v="22"/>
    <n v="22"/>
    <s v="2019"/>
    <b v="0"/>
    <b v="0"/>
    <s v="theater"/>
    <x v="3"/>
    <x v="3"/>
  </r>
  <r>
    <n v="297"/>
    <s v="Brown, Herring and Bass"/>
    <s v="Organized client-driven capacity"/>
    <n v="7200"/>
    <n v="6785"/>
    <x v="0"/>
    <n v="0.94236111111111109"/>
    <x v="295"/>
    <n v="65.240384615384613"/>
    <n v="104"/>
    <x v="2"/>
    <s v="AUD"/>
    <d v="2014-01-14T06:00:00"/>
    <d v="2014-01-14T06:00:00"/>
    <n v="1389679200"/>
    <s v="Jan"/>
    <s v="Jan"/>
    <s v="2014"/>
    <d v="2014-01-23T06:00:00"/>
    <n v="1390456800"/>
    <m/>
    <d v="2014-01-23T06:00:00"/>
    <s v="Jan"/>
    <s v="Jan"/>
    <n v="9"/>
    <n v="9"/>
    <s v="2014"/>
    <b v="0"/>
    <b v="1"/>
    <s v="theater"/>
    <x v="3"/>
    <x v="3"/>
  </r>
  <r>
    <n v="298"/>
    <s v="Chase, Garcia and Johnson"/>
    <s v="Adaptive intangible database"/>
    <n v="3500"/>
    <n v="5037"/>
    <x v="1"/>
    <n v="1.4391428571428571"/>
    <x v="296"/>
    <n v="69.958333333333329"/>
    <n v="72"/>
    <x v="1"/>
    <s v="USD"/>
    <d v="2016-02-26T06:00:00"/>
    <d v="2016-02-26T06:00:00"/>
    <n v="1456466400"/>
    <s v="Feb"/>
    <s v="Feb"/>
    <s v="2016"/>
    <d v="2016-03-15T05:00:00"/>
    <n v="1458018000"/>
    <m/>
    <d v="2016-03-15T05:00:00"/>
    <s v="Mar"/>
    <s v="Mar"/>
    <n v="17.958333333328483"/>
    <n v="17.958333333328483"/>
    <s v="2016"/>
    <b v="0"/>
    <b v="1"/>
    <s v="music"/>
    <x v="1"/>
    <x v="1"/>
  </r>
  <r>
    <n v="299"/>
    <s v="Ramsey and Sons"/>
    <s v="Grass-roots contextually-based algorithm"/>
    <n v="3800"/>
    <n v="1954"/>
    <x v="0"/>
    <n v="0.51421052631578945"/>
    <x v="297"/>
    <n v="39.877551020408163"/>
    <n v="49"/>
    <x v="1"/>
    <s v="USD"/>
    <d v="2016-03-03T06:00:00"/>
    <d v="2016-03-03T06:00:00"/>
    <n v="1456984800"/>
    <s v="Mar"/>
    <s v="Mar"/>
    <s v="2016"/>
    <d v="2016-04-28T05:00:00"/>
    <n v="1461819600"/>
    <m/>
    <d v="2016-04-28T05:00:00"/>
    <s v="Apr"/>
    <s v="Apr"/>
    <n v="55.958333333328483"/>
    <n v="55.958333333328483"/>
    <s v="2016"/>
    <b v="0"/>
    <b v="0"/>
    <s v="food"/>
    <x v="0"/>
    <x v="0"/>
  </r>
  <r>
    <n v="300"/>
    <s v="Cooke PLC"/>
    <s v="Focused executive core"/>
    <n v="100"/>
    <n v="5"/>
    <x v="0"/>
    <n v="0.05"/>
    <x v="298"/>
    <n v="5"/>
    <n v="1"/>
    <x v="3"/>
    <s v="DKK"/>
    <d v="2017-08-30T05:00:00"/>
    <d v="2017-08-30T05:00:00"/>
    <n v="1504069200"/>
    <s v="Aug"/>
    <s v="Aug"/>
    <s v="2017"/>
    <d v="2017-08-31T05:00:00"/>
    <n v="1504155600"/>
    <m/>
    <d v="2017-08-31T05:00:00"/>
    <s v="Aug"/>
    <s v="Aug"/>
    <n v="1"/>
    <n v="1"/>
    <s v="2017"/>
    <b v="0"/>
    <b v="1"/>
    <s v="publishing"/>
    <x v="5"/>
    <x v="9"/>
  </r>
  <r>
    <n v="301"/>
    <s v="Wong-Walker"/>
    <s v="Multi-channeled disintermediate policy"/>
    <n v="900"/>
    <n v="12102"/>
    <x v="1"/>
    <n v="13.446666666666667"/>
    <x v="299"/>
    <n v="41.023728813559323"/>
    <n v="295"/>
    <x v="1"/>
    <s v="USD"/>
    <d v="2015-02-26T06:00:00"/>
    <d v="2015-02-26T06:00:00"/>
    <n v="1424930400"/>
    <s v="Feb"/>
    <s v="Feb"/>
    <s v="2015"/>
    <d v="2015-03-15T05:00:00"/>
    <n v="1426395600"/>
    <m/>
    <d v="2015-03-15T05:00:00"/>
    <s v="Mar"/>
    <s v="Mar"/>
    <n v="16.958333333328483"/>
    <n v="16.958333333328483"/>
    <s v="2015"/>
    <b v="0"/>
    <b v="0"/>
    <s v="film &amp; video"/>
    <x v="4"/>
    <x v="4"/>
  </r>
  <r>
    <n v="302"/>
    <s v="Ferguson, Collins and Mata"/>
    <s v="Customizable bi-directional hardware"/>
    <n v="76100"/>
    <n v="24234"/>
    <x v="0"/>
    <n v="0.31844940867279897"/>
    <x v="300"/>
    <n v="98.914285714285711"/>
    <n v="245"/>
    <x v="1"/>
    <s v="USD"/>
    <d v="2018-09-02T05:00:00"/>
    <d v="2018-09-02T05:00:00"/>
    <n v="1535864400"/>
    <s v="Sep"/>
    <s v="Sep"/>
    <s v="2018"/>
    <d v="2018-09-16T05:00:00"/>
    <n v="1537074000"/>
    <m/>
    <d v="2018-09-16T05:00:00"/>
    <s v="Sep"/>
    <s v="Sep"/>
    <n v="14"/>
    <n v="14"/>
    <s v="2018"/>
    <b v="0"/>
    <b v="0"/>
    <s v="theater"/>
    <x v="3"/>
    <x v="3"/>
  </r>
  <r>
    <n v="303"/>
    <s v="Guerrero, Flores and Jenkins"/>
    <s v="Networked optimal architecture"/>
    <n v="3400"/>
    <n v="2809"/>
    <x v="0"/>
    <n v="0.82617647058823529"/>
    <x v="301"/>
    <n v="87.78125"/>
    <n v="32"/>
    <x v="1"/>
    <s v="USD"/>
    <d v="2016-01-07T06:00:00"/>
    <d v="2016-01-07T06:00:00"/>
    <n v="1452146400"/>
    <s v="Jan"/>
    <s v="Jan"/>
    <s v="2016"/>
    <d v="2016-01-12T06:00:00"/>
    <n v="1452578400"/>
    <m/>
    <d v="2016-01-12T06:00:00"/>
    <s v="Jan"/>
    <s v="Jan"/>
    <n v="5"/>
    <n v="5"/>
    <s v="2016"/>
    <b v="0"/>
    <b v="0"/>
    <s v="music"/>
    <x v="1"/>
    <x v="7"/>
  </r>
  <r>
    <n v="304"/>
    <s v="Peterson PLC"/>
    <s v="User-friendly discrete benchmark"/>
    <n v="2100"/>
    <n v="11469"/>
    <x v="1"/>
    <n v="5.4614285714285717"/>
    <x v="302"/>
    <n v="80.767605633802816"/>
    <n v="142"/>
    <x v="1"/>
    <s v="USD"/>
    <d v="2016-08-07T05:00:00"/>
    <d v="2016-08-07T05:00:00"/>
    <n v="1470546000"/>
    <s v="Aug"/>
    <s v="Aug"/>
    <s v="2016"/>
    <d v="2016-09-17T05:00:00"/>
    <n v="1474088400"/>
    <m/>
    <d v="2016-09-17T05:00:00"/>
    <s v="Sep"/>
    <s v="Sep"/>
    <n v="41"/>
    <n v="41"/>
    <s v="2016"/>
    <b v="0"/>
    <b v="0"/>
    <s v="film &amp; video"/>
    <x v="4"/>
    <x v="4"/>
  </r>
  <r>
    <n v="305"/>
    <s v="Townsend Ltd"/>
    <s v="Grass-roots actuating policy"/>
    <n v="2800"/>
    <n v="8014"/>
    <x v="1"/>
    <n v="2.8621428571428571"/>
    <x v="303"/>
    <n v="94.28235294117647"/>
    <n v="85"/>
    <x v="1"/>
    <s v="USD"/>
    <d v="2016-03-19T05:00:00"/>
    <d v="2016-03-19T05:00:00"/>
    <n v="1458363600"/>
    <s v="Mar"/>
    <s v="Mar"/>
    <s v="2016"/>
    <d v="2016-04-29T05:00:00"/>
    <n v="1461906000"/>
    <m/>
    <d v="2016-04-29T05:00:00"/>
    <s v="Apr"/>
    <s v="Apr"/>
    <n v="41"/>
    <n v="41"/>
    <s v="2016"/>
    <b v="0"/>
    <b v="0"/>
    <s v="theater"/>
    <x v="3"/>
    <x v="3"/>
  </r>
  <r>
    <n v="306"/>
    <s v="Rush, Reed and Hall"/>
    <s v="Enterprise-wide 3rdgeneration knowledge user"/>
    <n v="6500"/>
    <n v="514"/>
    <x v="0"/>
    <n v="7.9076923076923072E-2"/>
    <x v="304"/>
    <n v="73.428571428571431"/>
    <n v="7"/>
    <x v="1"/>
    <s v="USD"/>
    <d v="2017-07-14T05:00:00"/>
    <d v="2017-07-14T05:00:00"/>
    <n v="1500008400"/>
    <s v="Jul"/>
    <s v="Jul"/>
    <s v="2017"/>
    <d v="2017-07-17T05:00:00"/>
    <n v="1500267600"/>
    <m/>
    <d v="2017-07-17T05:00:00"/>
    <s v="Jul"/>
    <s v="Jul"/>
    <n v="3"/>
    <n v="3"/>
    <s v="2017"/>
    <b v="0"/>
    <b v="1"/>
    <s v="theater"/>
    <x v="3"/>
    <x v="3"/>
  </r>
  <r>
    <n v="307"/>
    <s v="Salazar-Dodson"/>
    <s v="Face-to-face zero tolerance moderator"/>
    <n v="32900"/>
    <n v="43473"/>
    <x v="1"/>
    <n v="1.3213677811550153"/>
    <x v="305"/>
    <n v="65.968133535660087"/>
    <n v="659"/>
    <x v="3"/>
    <s v="DKK"/>
    <d v="2012-06-06T05:00:00"/>
    <d v="2012-06-06T05:00:00"/>
    <n v="1338958800"/>
    <s v="Jun"/>
    <s v="Jun"/>
    <s v="2012"/>
    <d v="2012-06-26T05:00:00"/>
    <n v="1340686800"/>
    <m/>
    <d v="2012-06-26T05:00:00"/>
    <s v="Jun"/>
    <s v="Jun"/>
    <n v="20"/>
    <n v="20"/>
    <s v="2012"/>
    <b v="0"/>
    <b v="1"/>
    <s v="publishing"/>
    <x v="5"/>
    <x v="13"/>
  </r>
  <r>
    <n v="308"/>
    <s v="Davis Ltd"/>
    <s v="Grass-roots optimizing projection"/>
    <n v="118200"/>
    <n v="87560"/>
    <x v="0"/>
    <n v="0.74077834179357027"/>
    <x v="306"/>
    <n v="109.04109589041096"/>
    <n v="803"/>
    <x v="1"/>
    <s v="USD"/>
    <d v="2011-04-18T05:00:00"/>
    <d v="2011-04-18T05:00:00"/>
    <n v="1303102800"/>
    <s v="Apr"/>
    <s v="Apr"/>
    <s v="2011"/>
    <d v="2011-04-19T05:00:00"/>
    <n v="1303189200"/>
    <m/>
    <d v="2011-04-19T05:00:00"/>
    <s v="Apr"/>
    <s v="Apr"/>
    <n v="1"/>
    <n v="1"/>
    <s v="2011"/>
    <b v="0"/>
    <b v="0"/>
    <s v="theater"/>
    <x v="3"/>
    <x v="3"/>
  </r>
  <r>
    <n v="309"/>
    <s v="Harris-Perry"/>
    <s v="User-centric 6thgeneration attitude"/>
    <n v="4100"/>
    <n v="3087"/>
    <x v="3"/>
    <n v="0.75292682926829269"/>
    <x v="307"/>
    <n v="41.16"/>
    <n v="75"/>
    <x v="1"/>
    <s v="USD"/>
    <d v="2011-09-21T05:00:00"/>
    <d v="2011-09-21T05:00:00"/>
    <n v="1316581200"/>
    <s v="Sep"/>
    <s v="Sep"/>
    <s v="2011"/>
    <d v="2011-10-11T05:00:00"/>
    <n v="1318309200"/>
    <m/>
    <d v="2011-10-11T05:00:00"/>
    <s v="Oct"/>
    <s v="Oct"/>
    <n v="20"/>
    <n v="20"/>
    <s v="2011"/>
    <b v="0"/>
    <b v="1"/>
    <s v="music"/>
    <x v="1"/>
    <x v="7"/>
  </r>
  <r>
    <n v="310"/>
    <s v="Velazquez, Hunt and Ortiz"/>
    <s v="Switchable zero tolerance website"/>
    <n v="7800"/>
    <n v="1586"/>
    <x v="0"/>
    <n v="0.20333333333333334"/>
    <x v="308"/>
    <n v="99.125"/>
    <n v="16"/>
    <x v="1"/>
    <s v="USD"/>
    <d v="2010-04-09T05:00:00"/>
    <d v="2010-04-09T05:00:00"/>
    <n v="1270789200"/>
    <s v="Apr"/>
    <s v="Apr"/>
    <s v="2010"/>
    <d v="2010-04-25T05:00:00"/>
    <n v="1272171600"/>
    <m/>
    <d v="2010-04-25T05:00:00"/>
    <s v="Apr"/>
    <s v="Apr"/>
    <n v="16"/>
    <n v="16"/>
    <s v="2010"/>
    <b v="0"/>
    <b v="0"/>
    <s v="games"/>
    <x v="6"/>
    <x v="11"/>
  </r>
  <r>
    <n v="311"/>
    <s v="Flores PLC"/>
    <s v="Focused real-time help-desk"/>
    <n v="6300"/>
    <n v="12812"/>
    <x v="1"/>
    <n v="2.0336507936507937"/>
    <x v="309"/>
    <n v="105.88429752066116"/>
    <n v="121"/>
    <x v="1"/>
    <s v="USD"/>
    <d v="2011-02-16T06:00:00"/>
    <d v="2011-02-16T06:00:00"/>
    <n v="1297836000"/>
    <s v="Feb"/>
    <s v="Feb"/>
    <s v="2011"/>
    <d v="2011-02-28T06:00:00"/>
    <n v="1298872800"/>
    <m/>
    <d v="2011-02-28T06:00:00"/>
    <s v="Feb"/>
    <s v="Feb"/>
    <n v="12"/>
    <n v="12"/>
    <s v="2011"/>
    <b v="0"/>
    <b v="0"/>
    <s v="theater"/>
    <x v="3"/>
    <x v="3"/>
  </r>
  <r>
    <n v="312"/>
    <s v="Martinez LLC"/>
    <s v="Robust impactful approach"/>
    <n v="59100"/>
    <n v="183345"/>
    <x v="1"/>
    <n v="3.1022842639593908"/>
    <x v="310"/>
    <n v="48.996525921966864"/>
    <n v="3742"/>
    <x v="1"/>
    <s v="USD"/>
    <d v="2013-10-25T05:00:00"/>
    <d v="2013-10-25T05:00:00"/>
    <n v="1382677200"/>
    <s v="Oct"/>
    <s v="Oct"/>
    <s v="2013"/>
    <d v="2013-11-01T05:00:00"/>
    <n v="1383282000"/>
    <m/>
    <d v="2013-11-01T05:00:00"/>
    <s v="Nov"/>
    <s v="Nov"/>
    <n v="7"/>
    <n v="7"/>
    <s v="2013"/>
    <b v="0"/>
    <b v="0"/>
    <s v="theater"/>
    <x v="3"/>
    <x v="3"/>
  </r>
  <r>
    <n v="313"/>
    <s v="Miller-Irwin"/>
    <s v="Secured maximized policy"/>
    <n v="2200"/>
    <n v="8697"/>
    <x v="1"/>
    <n v="3.9531818181818181"/>
    <x v="311"/>
    <n v="39"/>
    <n v="223"/>
    <x v="1"/>
    <s v="USD"/>
    <d v="2012-02-27T06:00:00"/>
    <d v="2012-02-27T06:00:00"/>
    <n v="1330322400"/>
    <s v="Feb"/>
    <s v="Feb"/>
    <s v="2012"/>
    <d v="2012-02-29T06:00:00"/>
    <n v="1330495200"/>
    <m/>
    <d v="2012-02-29T06:00:00"/>
    <s v="Feb"/>
    <s v="Feb"/>
    <n v="2"/>
    <n v="2"/>
    <s v="2012"/>
    <b v="0"/>
    <b v="0"/>
    <s v="music"/>
    <x v="1"/>
    <x v="1"/>
  </r>
  <r>
    <n v="314"/>
    <s v="Sanchez-Morgan"/>
    <s v="Realigned upward-trending strategy"/>
    <n v="1400"/>
    <n v="4126"/>
    <x v="1"/>
    <n v="2.9471428571428571"/>
    <x v="312"/>
    <n v="31.022556390977442"/>
    <n v="133"/>
    <x v="1"/>
    <s v="USD"/>
    <d v="2019-03-12T05:00:00"/>
    <d v="2019-03-12T05:00:00"/>
    <n v="1552366800"/>
    <s v="Mar"/>
    <s v="Mar"/>
    <s v="2019"/>
    <d v="2019-03-17T05:00:00"/>
    <n v="1552798800"/>
    <m/>
    <d v="2019-03-17T05:00:00"/>
    <s v="Mar"/>
    <s v="Mar"/>
    <n v="5"/>
    <n v="5"/>
    <s v="2019"/>
    <b v="0"/>
    <b v="1"/>
    <s v="film &amp; video"/>
    <x v="4"/>
    <x v="4"/>
  </r>
  <r>
    <n v="315"/>
    <s v="Lopez, Adams and Johnson"/>
    <s v="Open-source interactive knowledge user"/>
    <n v="9500"/>
    <n v="3220"/>
    <x v="0"/>
    <n v="0.33894736842105261"/>
    <x v="313"/>
    <n v="103.87096774193549"/>
    <n v="31"/>
    <x v="1"/>
    <s v="USD"/>
    <d v="2014-05-24T05:00:00"/>
    <d v="2014-05-24T05:00:00"/>
    <n v="1400907600"/>
    <s v="May"/>
    <s v="May"/>
    <s v="2014"/>
    <d v="2014-06-22T05:00:00"/>
    <n v="1403413200"/>
    <m/>
    <d v="2014-06-22T05:00:00"/>
    <s v="Jun"/>
    <s v="Jun"/>
    <n v="29"/>
    <n v="29"/>
    <s v="2014"/>
    <b v="0"/>
    <b v="0"/>
    <s v="theater"/>
    <x v="3"/>
    <x v="3"/>
  </r>
  <r>
    <n v="316"/>
    <s v="Martin-Marshall"/>
    <s v="Configurable demand-driven matrix"/>
    <n v="9600"/>
    <n v="6401"/>
    <x v="0"/>
    <n v="0.66677083333333331"/>
    <x v="314"/>
    <n v="59.268518518518519"/>
    <n v="108"/>
    <x v="6"/>
    <s v="EUR"/>
    <d v="2019-11-19T06:00:00"/>
    <d v="2019-11-19T06:00:00"/>
    <n v="1574143200"/>
    <s v="Nov"/>
    <s v="Nov"/>
    <s v="2019"/>
    <d v="2019-11-20T06:00:00"/>
    <n v="1574229600"/>
    <m/>
    <d v="2019-11-20T06:00:00"/>
    <s v="Nov"/>
    <s v="Nov"/>
    <n v="1"/>
    <n v="1"/>
    <s v="2019"/>
    <b v="0"/>
    <b v="1"/>
    <s v="food"/>
    <x v="0"/>
    <x v="0"/>
  </r>
  <r>
    <n v="317"/>
    <s v="Summers PLC"/>
    <s v="Cross-group coherent hierarchy"/>
    <n v="6600"/>
    <n v="1269"/>
    <x v="0"/>
    <n v="0.19227272727272726"/>
    <x v="315"/>
    <n v="42.3"/>
    <n v="30"/>
    <x v="1"/>
    <s v="USD"/>
    <d v="2017-05-14T05:00:00"/>
    <d v="2017-05-14T05:00:00"/>
    <n v="1494738000"/>
    <s v="May"/>
    <s v="May"/>
    <s v="2017"/>
    <d v="2017-05-27T05:00:00"/>
    <n v="1495861200"/>
    <m/>
    <d v="2017-05-27T05:00:00"/>
    <s v="May"/>
    <s v="May"/>
    <n v="13"/>
    <n v="13"/>
    <s v="2017"/>
    <b v="0"/>
    <b v="0"/>
    <s v="theater"/>
    <x v="3"/>
    <x v="3"/>
  </r>
  <r>
    <n v="318"/>
    <s v="Young, Hart and Ryan"/>
    <s v="Decentralized demand-driven open system"/>
    <n v="5700"/>
    <n v="903"/>
    <x v="0"/>
    <n v="0.15842105263157893"/>
    <x v="316"/>
    <n v="53.117647058823529"/>
    <n v="17"/>
    <x v="1"/>
    <s v="USD"/>
    <d v="2014-02-14T06:00:00"/>
    <d v="2014-02-14T06:00:00"/>
    <n v="1392357600"/>
    <s v="Feb"/>
    <s v="Feb"/>
    <s v="2014"/>
    <d v="2014-02-16T06:00:00"/>
    <n v="1392530400"/>
    <m/>
    <d v="2014-02-16T06:00:00"/>
    <s v="Feb"/>
    <s v="Feb"/>
    <n v="2"/>
    <n v="2"/>
    <s v="2014"/>
    <b v="0"/>
    <b v="0"/>
    <s v="music"/>
    <x v="1"/>
    <x v="1"/>
  </r>
  <r>
    <n v="319"/>
    <s v="Mills Group"/>
    <s v="Advanced empowering matrix"/>
    <n v="8400"/>
    <n v="3251"/>
    <x v="3"/>
    <n v="0.38702380952380955"/>
    <x v="317"/>
    <n v="50.796875"/>
    <n v="64"/>
    <x v="1"/>
    <s v="USD"/>
    <d v="2010-08-12T05:00:00"/>
    <d v="2010-08-12T05:00:00"/>
    <n v="1281589200"/>
    <s v="Aug"/>
    <s v="Aug"/>
    <s v="2010"/>
    <d v="2010-09-05T05:00:00"/>
    <n v="1283662800"/>
    <m/>
    <d v="2010-09-05T05:00:00"/>
    <s v="Sep"/>
    <s v="Sep"/>
    <n v="24"/>
    <n v="24"/>
    <s v="2010"/>
    <b v="0"/>
    <b v="0"/>
    <s v="technology"/>
    <x v="2"/>
    <x v="2"/>
  </r>
  <r>
    <n v="320"/>
    <s v="Sandoval-Powell"/>
    <s v="Phased holistic implementation"/>
    <n v="84400"/>
    <n v="8092"/>
    <x v="0"/>
    <n v="9.5876777251184833E-2"/>
    <x v="318"/>
    <n v="101.15"/>
    <n v="80"/>
    <x v="1"/>
    <s v="USD"/>
    <d v="2011-05-10T05:00:00"/>
    <d v="2011-05-10T05:00:00"/>
    <n v="1305003600"/>
    <s v="May"/>
    <s v="May"/>
    <s v="2011"/>
    <d v="2011-05-19T05:00:00"/>
    <n v="1305781200"/>
    <m/>
    <d v="2011-05-19T05:00:00"/>
    <s v="May"/>
    <s v="May"/>
    <n v="9"/>
    <n v="9"/>
    <s v="2011"/>
    <b v="0"/>
    <b v="0"/>
    <s v="publishing"/>
    <x v="5"/>
    <x v="13"/>
  </r>
  <r>
    <n v="321"/>
    <s v="Mills, Frazier and Perez"/>
    <s v="Proactive attitude-oriented knowledge user"/>
    <n v="170400"/>
    <n v="160422"/>
    <x v="0"/>
    <n v="0.94144366197183094"/>
    <x v="319"/>
    <n v="65.000810372771468"/>
    <n v="2468"/>
    <x v="1"/>
    <s v="USD"/>
    <d v="2011-04-01T05:00:00"/>
    <d v="2011-04-01T05:00:00"/>
    <n v="1301634000"/>
    <s v="Apr"/>
    <s v="Apr"/>
    <s v="2011"/>
    <d v="2011-04-09T05:00:00"/>
    <n v="1302325200"/>
    <m/>
    <d v="2011-04-09T05:00:00"/>
    <s v="Apr"/>
    <s v="Apr"/>
    <n v="8"/>
    <n v="8"/>
    <s v="2011"/>
    <b v="0"/>
    <b v="0"/>
    <s v="film &amp; video"/>
    <x v="4"/>
    <x v="12"/>
  </r>
  <r>
    <n v="322"/>
    <s v="Hebert Group"/>
    <s v="Visionary asymmetric Graphical User Interface"/>
    <n v="117900"/>
    <n v="196377"/>
    <x v="1"/>
    <n v="1.6656234096692113"/>
    <x v="320"/>
    <n v="37.998645510835914"/>
    <n v="5168"/>
    <x v="1"/>
    <s v="USD"/>
    <d v="2010-11-25T06:00:00"/>
    <d v="2010-11-25T06:00:00"/>
    <n v="1290664800"/>
    <s v="Nov"/>
    <s v="Nov"/>
    <s v="2010"/>
    <d v="2010-12-08T06:00:00"/>
    <n v="1291788000"/>
    <m/>
    <d v="2010-12-08T06:00:00"/>
    <s v="Dec"/>
    <s v="Dec"/>
    <n v="13"/>
    <n v="13"/>
    <s v="2010"/>
    <b v="0"/>
    <b v="0"/>
    <s v="theater"/>
    <x v="3"/>
    <x v="3"/>
  </r>
  <r>
    <n v="323"/>
    <s v="Cole, Smith and Wood"/>
    <s v="Integrated zero-defect help-desk"/>
    <n v="8900"/>
    <n v="2148"/>
    <x v="0"/>
    <n v="0.24134831460674158"/>
    <x v="321"/>
    <n v="82.615384615384613"/>
    <n v="26"/>
    <x v="4"/>
    <s v="GBP"/>
    <d v="2014-03-27T05:00:00"/>
    <d v="2014-03-27T05:00:00"/>
    <n v="1395896400"/>
    <s v="Mar"/>
    <s v="Mar"/>
    <s v="2014"/>
    <d v="2014-03-29T05:00:00"/>
    <n v="1396069200"/>
    <m/>
    <d v="2014-03-29T05:00:00"/>
    <s v="Mar"/>
    <s v="Mar"/>
    <n v="2"/>
    <n v="2"/>
    <s v="2014"/>
    <b v="0"/>
    <b v="0"/>
    <s v="film &amp; video"/>
    <x v="4"/>
    <x v="4"/>
  </r>
  <r>
    <n v="324"/>
    <s v="Harris, Hall and Harris"/>
    <s v="Inverse analyzing matrices"/>
    <n v="7100"/>
    <n v="11648"/>
    <x v="1"/>
    <n v="1.6405633802816901"/>
    <x v="322"/>
    <n v="37.941368078175898"/>
    <n v="307"/>
    <x v="1"/>
    <s v="USD"/>
    <d v="2015-06-21T05:00:00"/>
    <d v="2015-06-21T05:00:00"/>
    <n v="1434862800"/>
    <s v="Jun"/>
    <s v="Jun"/>
    <s v="2015"/>
    <d v="2015-07-03T05:00:00"/>
    <n v="1435899600"/>
    <m/>
    <d v="2015-07-03T05:00:00"/>
    <s v="Jul"/>
    <s v="Jul"/>
    <n v="12"/>
    <n v="12"/>
    <s v="2015"/>
    <b v="0"/>
    <b v="1"/>
    <s v="theater"/>
    <x v="3"/>
    <x v="3"/>
  </r>
  <r>
    <n v="325"/>
    <s v="Saunders Group"/>
    <s v="Programmable systemic implementation"/>
    <n v="6500"/>
    <n v="5897"/>
    <x v="0"/>
    <n v="0.90723076923076929"/>
    <x v="323"/>
    <n v="80.780821917808225"/>
    <n v="73"/>
    <x v="1"/>
    <s v="USD"/>
    <d v="2018-06-16T05:00:00"/>
    <d v="2018-06-16T05:00:00"/>
    <n v="1529125200"/>
    <s v="Jun"/>
    <s v="Jun"/>
    <s v="2018"/>
    <d v="2018-07-09T05:00:00"/>
    <n v="1531112400"/>
    <m/>
    <d v="2018-07-09T05:00:00"/>
    <s v="Jul"/>
    <s v="Jul"/>
    <n v="23"/>
    <n v="23"/>
    <s v="2018"/>
    <b v="0"/>
    <b v="1"/>
    <s v="theater"/>
    <x v="3"/>
    <x v="3"/>
  </r>
  <r>
    <n v="326"/>
    <s v="Pham, Avila and Nash"/>
    <s v="Multi-channeled next generation architecture"/>
    <n v="7200"/>
    <n v="3326"/>
    <x v="0"/>
    <n v="0.46194444444444444"/>
    <x v="324"/>
    <n v="25.984375"/>
    <n v="128"/>
    <x v="1"/>
    <s v="USD"/>
    <d v="2015-12-26T06:00:00"/>
    <d v="2015-12-26T06:00:00"/>
    <n v="1451109600"/>
    <s v="Dec"/>
    <s v="Dec"/>
    <s v="2015"/>
    <d v="2016-01-01T06:00:00"/>
    <n v="1451628000"/>
    <m/>
    <d v="2016-01-01T06:00:00"/>
    <s v="Jan"/>
    <s v="Jan"/>
    <n v="6"/>
    <n v="6"/>
    <s v="2016"/>
    <b v="0"/>
    <b v="0"/>
    <s v="film &amp; video"/>
    <x v="4"/>
    <x v="10"/>
  </r>
  <r>
    <n v="327"/>
    <s v="Patterson, Salinas and Lucas"/>
    <s v="Digitized 3rdgeneration encoding"/>
    <n v="2600"/>
    <n v="1002"/>
    <x v="0"/>
    <n v="0.38538461538461538"/>
    <x v="325"/>
    <n v="30.363636363636363"/>
    <n v="33"/>
    <x v="1"/>
    <s v="USD"/>
    <d v="2019-08-28T05:00:00"/>
    <d v="2019-08-28T05:00:00"/>
    <n v="1566968400"/>
    <s v="Aug"/>
    <s v="Aug"/>
    <s v="2019"/>
    <d v="2019-09-01T05:00:00"/>
    <n v="1567314000"/>
    <m/>
    <d v="2019-09-01T05:00:00"/>
    <s v="Sep"/>
    <s v="Sep"/>
    <n v="4"/>
    <n v="4"/>
    <s v="2019"/>
    <b v="0"/>
    <b v="1"/>
    <s v="theater"/>
    <x v="3"/>
    <x v="3"/>
  </r>
  <r>
    <n v="328"/>
    <s v="Young PLC"/>
    <s v="Innovative well-modulated functionalities"/>
    <n v="98700"/>
    <n v="131826"/>
    <x v="1"/>
    <n v="1.3356231003039514"/>
    <x v="326"/>
    <n v="54.004916018025398"/>
    <n v="2441"/>
    <x v="1"/>
    <s v="USD"/>
    <d v="2018-11-30T06:00:00"/>
    <d v="2018-11-30T06:00:00"/>
    <n v="1543557600"/>
    <s v="Nov"/>
    <s v="Nov"/>
    <s v="2018"/>
    <d v="2018-12-11T06:00:00"/>
    <n v="1544508000"/>
    <m/>
    <d v="2018-12-11T06:00:00"/>
    <s v="Dec"/>
    <s v="Dec"/>
    <n v="11"/>
    <n v="11"/>
    <s v="2018"/>
    <b v="0"/>
    <b v="0"/>
    <s v="music"/>
    <x v="1"/>
    <x v="1"/>
  </r>
  <r>
    <n v="329"/>
    <s v="Willis and Sons"/>
    <s v="Fundamental incremental database"/>
    <n v="93800"/>
    <n v="21477"/>
    <x v="2"/>
    <n v="0.22896588486140726"/>
    <x v="327"/>
    <n v="101.78672985781991"/>
    <n v="211"/>
    <x v="1"/>
    <s v="USD"/>
    <d v="2016-12-12T06:00:00"/>
    <d v="2016-12-12T06:00:00"/>
    <n v="1481522400"/>
    <s v="Dec"/>
    <s v="Dec"/>
    <s v="2016"/>
    <d v="2016-12-23T06:00:00"/>
    <n v="1482472800"/>
    <m/>
    <d v="2016-12-23T06:00:00"/>
    <s v="Dec"/>
    <s v="Dec"/>
    <n v="11"/>
    <n v="11"/>
    <s v="2016"/>
    <b v="0"/>
    <b v="0"/>
    <s v="games"/>
    <x v="6"/>
    <x v="11"/>
  </r>
  <r>
    <n v="330"/>
    <s v="Thompson-Bates"/>
    <s v="Expanded encompassing open architecture"/>
    <n v="33700"/>
    <n v="62330"/>
    <x v="1"/>
    <n v="1.8495548961424333"/>
    <x v="328"/>
    <n v="45.003610108303249"/>
    <n v="1385"/>
    <x v="4"/>
    <s v="GBP"/>
    <d v="2017-12-08T06:00:00"/>
    <d v="2017-12-08T06:00:00"/>
    <n v="1512712800"/>
    <s v="Dec"/>
    <s v="Dec"/>
    <s v="2017"/>
    <d v="2017-12-09T06:00:00"/>
    <n v="1512799200"/>
    <m/>
    <d v="2017-12-09T06:00:00"/>
    <s v="Dec"/>
    <s v="Dec"/>
    <n v="1"/>
    <n v="1"/>
    <s v="2017"/>
    <b v="0"/>
    <b v="0"/>
    <s v="film &amp; video"/>
    <x v="4"/>
    <x v="4"/>
  </r>
  <r>
    <n v="331"/>
    <s v="Rose-Silva"/>
    <s v="Intuitive static portal"/>
    <n v="3300"/>
    <n v="14643"/>
    <x v="1"/>
    <n v="4.4372727272727275"/>
    <x v="329"/>
    <n v="77.068421052631578"/>
    <n v="190"/>
    <x v="1"/>
    <s v="USD"/>
    <d v="2011-12-19T06:00:00"/>
    <d v="2011-12-19T06:00:00"/>
    <n v="1324274400"/>
    <s v="Dec"/>
    <s v="Dec"/>
    <s v="2011"/>
    <d v="2011-12-20T06:00:00"/>
    <n v="1324360800"/>
    <m/>
    <d v="2011-12-20T06:00:00"/>
    <s v="Dec"/>
    <s v="Dec"/>
    <n v="1"/>
    <n v="1"/>
    <s v="2011"/>
    <b v="0"/>
    <b v="0"/>
    <s v="food"/>
    <x v="0"/>
    <x v="0"/>
  </r>
  <r>
    <n v="332"/>
    <s v="Pacheco, Johnson and Torres"/>
    <s v="Optional bandwidth-monitored definition"/>
    <n v="20700"/>
    <n v="41396"/>
    <x v="1"/>
    <n v="1.999806763285024"/>
    <x v="330"/>
    <n v="88.076595744680844"/>
    <n v="470"/>
    <x v="1"/>
    <s v="USD"/>
    <d v="2013-03-28T05:00:00"/>
    <d v="2013-03-28T05:00:00"/>
    <n v="1364446800"/>
    <s v="Mar"/>
    <s v="Mar"/>
    <s v="2013"/>
    <d v="2013-03-29T05:00:00"/>
    <n v="1364533200"/>
    <m/>
    <d v="2013-03-29T05:00:00"/>
    <s v="Mar"/>
    <s v="Mar"/>
    <n v="1"/>
    <n v="1"/>
    <s v="2013"/>
    <b v="0"/>
    <b v="0"/>
    <s v="technology"/>
    <x v="2"/>
    <x v="8"/>
  </r>
  <r>
    <n v="333"/>
    <s v="Carlson, Dixon and Jones"/>
    <s v="Persistent well-modulated synergy"/>
    <n v="9600"/>
    <n v="11900"/>
    <x v="1"/>
    <n v="1.2395833333333333"/>
    <x v="331"/>
    <n v="47.035573122529641"/>
    <n v="253"/>
    <x v="1"/>
    <s v="USD"/>
    <d v="2018-11-20T06:00:00"/>
    <d v="2018-11-20T06:00:00"/>
    <n v="1542693600"/>
    <s v="Nov"/>
    <s v="Nov"/>
    <s v="2018"/>
    <d v="2018-12-18T06:00:00"/>
    <n v="1545112800"/>
    <m/>
    <d v="2018-12-18T06:00:00"/>
    <s v="Dec"/>
    <s v="Dec"/>
    <n v="28"/>
    <n v="28"/>
    <s v="2018"/>
    <b v="0"/>
    <b v="0"/>
    <s v="theater"/>
    <x v="3"/>
    <x v="3"/>
  </r>
  <r>
    <n v="334"/>
    <s v="Mcgee Group"/>
    <s v="Assimilated discrete algorithm"/>
    <n v="66200"/>
    <n v="123538"/>
    <x v="1"/>
    <n v="1.8661329305135952"/>
    <x v="332"/>
    <n v="110.99550763701707"/>
    <n v="1113"/>
    <x v="1"/>
    <s v="USD"/>
    <d v="2018-01-10T06:00:00"/>
    <d v="2018-01-10T06:00:00"/>
    <n v="1515564000"/>
    <s v="Jan"/>
    <s v="Jan"/>
    <s v="2018"/>
    <d v="2018-01-17T06:00:00"/>
    <n v="1516168800"/>
    <m/>
    <d v="2018-01-17T06:00:00"/>
    <s v="Jan"/>
    <s v="Jan"/>
    <n v="7"/>
    <n v="7"/>
    <s v="2018"/>
    <b v="0"/>
    <b v="0"/>
    <s v="music"/>
    <x v="1"/>
    <x v="1"/>
  </r>
  <r>
    <n v="335"/>
    <s v="Jordan-Acosta"/>
    <s v="Operative uniform hub"/>
    <n v="173800"/>
    <n v="198628"/>
    <x v="1"/>
    <n v="1.1428538550057536"/>
    <x v="333"/>
    <n v="87.003066141042481"/>
    <n v="2283"/>
    <x v="1"/>
    <s v="USD"/>
    <d v="2019-11-15T06:00:00"/>
    <d v="2019-11-15T06:00:00"/>
    <n v="1573797600"/>
    <s v="Nov"/>
    <s v="Nov"/>
    <s v="2019"/>
    <d v="2019-11-28T06:00:00"/>
    <n v="1574920800"/>
    <m/>
    <d v="2019-11-28T06:00:00"/>
    <s v="Nov"/>
    <s v="Nov"/>
    <n v="13"/>
    <n v="13"/>
    <s v="2019"/>
    <b v="0"/>
    <b v="0"/>
    <s v="music"/>
    <x v="1"/>
    <x v="1"/>
  </r>
  <r>
    <n v="336"/>
    <s v="Nunez Inc"/>
    <s v="Customizable intangible capability"/>
    <n v="70700"/>
    <n v="68602"/>
    <x v="0"/>
    <n v="0.97032531824611035"/>
    <x v="334"/>
    <n v="63.994402985074629"/>
    <n v="1072"/>
    <x v="1"/>
    <s v="USD"/>
    <d v="2010-12-15T06:00:00"/>
    <d v="2010-12-15T06:00:00"/>
    <n v="1292392800"/>
    <s v="Dec"/>
    <s v="Dec"/>
    <s v="2010"/>
    <d v="2010-12-16T06:00:00"/>
    <n v="1292479200"/>
    <m/>
    <d v="2010-12-16T06:00:00"/>
    <s v="Dec"/>
    <s v="Dec"/>
    <n v="1"/>
    <n v="1"/>
    <s v="2010"/>
    <b v="0"/>
    <b v="1"/>
    <s v="music"/>
    <x v="1"/>
    <x v="1"/>
  </r>
  <r>
    <n v="337"/>
    <s v="Hayden Ltd"/>
    <s v="Innovative didactic analyzer"/>
    <n v="94500"/>
    <n v="116064"/>
    <x v="1"/>
    <n v="1.2281904761904763"/>
    <x v="335"/>
    <n v="105.9945205479452"/>
    <n v="1095"/>
    <x v="1"/>
    <s v="USD"/>
    <d v="2019-11-11T06:00:00"/>
    <d v="2019-11-11T06:00:00"/>
    <n v="1573452000"/>
    <s v="Nov"/>
    <s v="Nov"/>
    <s v="2019"/>
    <d v="2019-11-12T06:00:00"/>
    <n v="1573538400"/>
    <m/>
    <d v="2019-11-12T06:00:00"/>
    <s v="Nov"/>
    <s v="Nov"/>
    <n v="1"/>
    <n v="1"/>
    <s v="2019"/>
    <b v="0"/>
    <b v="0"/>
    <s v="theater"/>
    <x v="3"/>
    <x v="3"/>
  </r>
  <r>
    <n v="338"/>
    <s v="Gonzalez-Burton"/>
    <s v="Decentralized intangible encoding"/>
    <n v="69800"/>
    <n v="125042"/>
    <x v="1"/>
    <n v="1.7914326647564469"/>
    <x v="336"/>
    <n v="73.989349112426041"/>
    <n v="1690"/>
    <x v="1"/>
    <s v="USD"/>
    <d v="2011-10-05T05:00:00"/>
    <d v="2011-10-05T05:00:00"/>
    <n v="1317790800"/>
    <s v="Oct"/>
    <s v="Oct"/>
    <s v="2011"/>
    <d v="2011-11-04T05:00:00"/>
    <n v="1320382800"/>
    <m/>
    <d v="2011-11-04T05:00:00"/>
    <s v="Nov"/>
    <s v="Nov"/>
    <n v="30"/>
    <n v="30"/>
    <s v="2011"/>
    <b v="0"/>
    <b v="0"/>
    <s v="theater"/>
    <x v="3"/>
    <x v="3"/>
  </r>
  <r>
    <n v="339"/>
    <s v="Lewis, Taylor and Rivers"/>
    <s v="Front-line transitional algorithm"/>
    <n v="136300"/>
    <n v="108974"/>
    <x v="3"/>
    <n v="0.79951577402787966"/>
    <x v="337"/>
    <n v="84.02004626060139"/>
    <n v="1297"/>
    <x v="0"/>
    <s v="CAD"/>
    <d v="2017-08-02T05:00:00"/>
    <d v="2017-08-02T05:00:00"/>
    <n v="1501650000"/>
    <s v="Aug"/>
    <s v="Aug"/>
    <s v="2017"/>
    <d v="2017-08-16T05:00:00"/>
    <n v="1502859600"/>
    <m/>
    <d v="2017-08-16T05:00:00"/>
    <s v="Aug"/>
    <s v="Aug"/>
    <n v="14"/>
    <n v="14"/>
    <s v="2017"/>
    <b v="0"/>
    <b v="0"/>
    <s v="theater"/>
    <x v="3"/>
    <x v="3"/>
  </r>
  <r>
    <n v="340"/>
    <s v="Butler, Henry and Espinoza"/>
    <s v="Switchable didactic matrices"/>
    <n v="37100"/>
    <n v="34964"/>
    <x v="0"/>
    <n v="0.94242587601078165"/>
    <x v="338"/>
    <n v="88.966921119592882"/>
    <n v="393"/>
    <x v="1"/>
    <s v="USD"/>
    <d v="2011-12-12T06:00:00"/>
    <d v="2011-12-12T06:00:00"/>
    <n v="1323669600"/>
    <s v="Dec"/>
    <s v="Dec"/>
    <s v="2011"/>
    <d v="2011-12-13T06:00:00"/>
    <n v="1323756000"/>
    <m/>
    <d v="2011-12-13T06:00:00"/>
    <s v="Dec"/>
    <s v="Dec"/>
    <n v="1"/>
    <n v="1"/>
    <s v="2011"/>
    <b v="0"/>
    <b v="0"/>
    <s v="photography"/>
    <x v="7"/>
    <x v="14"/>
  </r>
  <r>
    <n v="341"/>
    <s v="Guzman Group"/>
    <s v="Ameliorated disintermediate utilization"/>
    <n v="114300"/>
    <n v="96777"/>
    <x v="0"/>
    <n v="0.84669291338582675"/>
    <x v="339"/>
    <n v="76.990453460620529"/>
    <n v="1257"/>
    <x v="1"/>
    <s v="USD"/>
    <d v="2015-08-28T05:00:00"/>
    <d v="2015-08-28T05:00:00"/>
    <n v="1440738000"/>
    <s v="Aug"/>
    <s v="Aug"/>
    <s v="2015"/>
    <d v="2015-09-04T05:00:00"/>
    <n v="1441342800"/>
    <m/>
    <d v="2015-09-04T05:00:00"/>
    <s v="Sep"/>
    <s v="Sep"/>
    <n v="7"/>
    <n v="7"/>
    <s v="2015"/>
    <b v="0"/>
    <b v="0"/>
    <s v="music"/>
    <x v="1"/>
    <x v="7"/>
  </r>
  <r>
    <n v="342"/>
    <s v="Gibson-Hernandez"/>
    <s v="Visionary foreground middleware"/>
    <n v="47900"/>
    <n v="31864"/>
    <x v="0"/>
    <n v="0.66521920668058454"/>
    <x v="340"/>
    <n v="97.146341463414629"/>
    <n v="328"/>
    <x v="1"/>
    <s v="USD"/>
    <d v="2013-07-20T05:00:00"/>
    <d v="2013-07-20T05:00:00"/>
    <n v="1374296400"/>
    <s v="Jul"/>
    <s v="Jul"/>
    <s v="2013"/>
    <d v="2013-08-01T05:00:00"/>
    <n v="1375333200"/>
    <m/>
    <d v="2013-08-01T05:00:00"/>
    <s v="Aug"/>
    <s v="Aug"/>
    <n v="12"/>
    <n v="12"/>
    <s v="2013"/>
    <b v="0"/>
    <b v="0"/>
    <s v="theater"/>
    <x v="3"/>
    <x v="3"/>
  </r>
  <r>
    <n v="343"/>
    <s v="Spencer-Weber"/>
    <s v="Optional zero-defect task-force"/>
    <n v="9000"/>
    <n v="4853"/>
    <x v="0"/>
    <n v="0.53922222222222227"/>
    <x v="341"/>
    <n v="33.013605442176868"/>
    <n v="147"/>
    <x v="1"/>
    <s v="USD"/>
    <d v="2013-11-19T06:00:00"/>
    <d v="2013-11-19T06:00:00"/>
    <n v="1384840800"/>
    <s v="Nov"/>
    <s v="Nov"/>
    <s v="2013"/>
    <d v="2014-01-11T06:00:00"/>
    <n v="1389420000"/>
    <m/>
    <d v="2014-01-11T06:00:00"/>
    <s v="Jan"/>
    <s v="Jan"/>
    <n v="53"/>
    <n v="53"/>
    <s v="2014"/>
    <b v="0"/>
    <b v="0"/>
    <s v="theater"/>
    <x v="3"/>
    <x v="3"/>
  </r>
  <r>
    <n v="344"/>
    <s v="Berger, Johnson and Marshall"/>
    <s v="Devolved exuding emulation"/>
    <n v="197600"/>
    <n v="82959"/>
    <x v="0"/>
    <n v="0.41983299595141699"/>
    <x v="342"/>
    <n v="99.950602409638549"/>
    <n v="830"/>
    <x v="1"/>
    <s v="USD"/>
    <d v="2018-01-22T06:00:00"/>
    <d v="2018-01-22T06:00:00"/>
    <n v="1516600800"/>
    <s v="Jan"/>
    <s v="Jan"/>
    <s v="2018"/>
    <d v="2018-03-03T06:00:00"/>
    <n v="1520056800"/>
    <m/>
    <d v="2018-03-03T06:00:00"/>
    <s v="Mar"/>
    <s v="Mar"/>
    <n v="40"/>
    <n v="40"/>
    <s v="2018"/>
    <b v="0"/>
    <b v="0"/>
    <s v="games"/>
    <x v="6"/>
    <x v="11"/>
  </r>
  <r>
    <n v="345"/>
    <s v="Taylor, Cisneros and Romero"/>
    <s v="Open-source neutral task-force"/>
    <n v="157600"/>
    <n v="23159"/>
    <x v="0"/>
    <n v="0.14694796954314721"/>
    <x v="343"/>
    <n v="69.966767371601208"/>
    <n v="331"/>
    <x v="4"/>
    <s v="GBP"/>
    <d v="2015-07-09T05:00:00"/>
    <d v="2015-07-09T05:00:00"/>
    <n v="1436418000"/>
    <s v="Jul"/>
    <s v="Jul"/>
    <s v="2015"/>
    <d v="2015-07-10T05:00:00"/>
    <n v="1436504400"/>
    <m/>
    <d v="2015-07-10T05:00:00"/>
    <s v="Jul"/>
    <s v="Jul"/>
    <n v="1"/>
    <n v="1"/>
    <s v="2015"/>
    <b v="0"/>
    <b v="0"/>
    <s v="film &amp; video"/>
    <x v="4"/>
    <x v="6"/>
  </r>
  <r>
    <n v="346"/>
    <s v="Little-Marsh"/>
    <s v="Virtual attitude-oriented migration"/>
    <n v="8000"/>
    <n v="2758"/>
    <x v="0"/>
    <n v="0.34475"/>
    <x v="344"/>
    <n v="110.32"/>
    <n v="25"/>
    <x v="1"/>
    <s v="USD"/>
    <d v="2017-08-24T05:00:00"/>
    <d v="2017-08-24T05:00:00"/>
    <n v="1503550800"/>
    <s v="Aug"/>
    <s v="Aug"/>
    <s v="2017"/>
    <d v="2017-10-18T05:00:00"/>
    <n v="1508302800"/>
    <m/>
    <d v="2017-10-18T05:00:00"/>
    <s v="Oct"/>
    <s v="Oct"/>
    <n v="55"/>
    <n v="55"/>
    <s v="2017"/>
    <b v="0"/>
    <b v="1"/>
    <s v="music"/>
    <x v="1"/>
    <x v="7"/>
  </r>
  <r>
    <n v="347"/>
    <s v="Petersen and Sons"/>
    <s v="Open-source full-range portal"/>
    <n v="900"/>
    <n v="12607"/>
    <x v="1"/>
    <n v="14.007777777777777"/>
    <x v="345"/>
    <n v="66.005235602094245"/>
    <n v="191"/>
    <x v="1"/>
    <s v="USD"/>
    <d v="2015-02-11T06:00:00"/>
    <d v="2015-02-11T06:00:00"/>
    <n v="1423634400"/>
    <s v="Feb"/>
    <s v="Feb"/>
    <s v="2015"/>
    <d v="2015-03-07T06:00:00"/>
    <n v="1425708000"/>
    <m/>
    <d v="2015-03-07T06:00:00"/>
    <s v="Mar"/>
    <s v="Mar"/>
    <n v="24"/>
    <n v="24"/>
    <s v="2015"/>
    <b v="0"/>
    <b v="0"/>
    <s v="technology"/>
    <x v="2"/>
    <x v="2"/>
  </r>
  <r>
    <n v="348"/>
    <s v="Hensley Ltd"/>
    <s v="Versatile cohesive open system"/>
    <n v="199000"/>
    <n v="142823"/>
    <x v="0"/>
    <n v="0.71770351758793971"/>
    <x v="346"/>
    <n v="41.005742176284812"/>
    <n v="3483"/>
    <x v="1"/>
    <s v="USD"/>
    <d v="2017-02-16T06:00:00"/>
    <d v="2017-02-16T06:00:00"/>
    <n v="1487224800"/>
    <s v="Feb"/>
    <s v="Feb"/>
    <s v="2017"/>
    <d v="2017-03-01T06:00:00"/>
    <n v="1488348000"/>
    <m/>
    <d v="2017-03-01T06:00:00"/>
    <s v="Mar"/>
    <s v="Mar"/>
    <n v="13"/>
    <n v="13"/>
    <s v="2017"/>
    <b v="0"/>
    <b v="0"/>
    <s v="food"/>
    <x v="0"/>
    <x v="0"/>
  </r>
  <r>
    <n v="349"/>
    <s v="Navarro and Sons"/>
    <s v="Multi-layered bottom-line frame"/>
    <n v="180800"/>
    <n v="95958"/>
    <x v="0"/>
    <n v="0.53074115044247783"/>
    <x v="347"/>
    <n v="103.96316359696641"/>
    <n v="923"/>
    <x v="1"/>
    <s v="USD"/>
    <d v="2017-07-14T05:00:00"/>
    <d v="2017-07-14T05:00:00"/>
    <n v="1500008400"/>
    <s v="Jul"/>
    <s v="Jul"/>
    <s v="2017"/>
    <d v="2017-08-13T05:00:00"/>
    <n v="1502600400"/>
    <m/>
    <d v="2017-08-13T05:00:00"/>
    <s v="Aug"/>
    <s v="Aug"/>
    <n v="30"/>
    <n v="30"/>
    <s v="2017"/>
    <b v="0"/>
    <b v="0"/>
    <s v="theater"/>
    <x v="3"/>
    <x v="3"/>
  </r>
  <r>
    <n v="350"/>
    <s v="Shannon Ltd"/>
    <s v="Pre-emptive neutral capacity"/>
    <n v="100"/>
    <n v="5"/>
    <x v="0"/>
    <n v="0.05"/>
    <x v="298"/>
    <n v="5"/>
    <n v="1"/>
    <x v="1"/>
    <s v="USD"/>
    <d v="2015-05-20T05:00:00"/>
    <d v="2015-05-20T05:00:00"/>
    <n v="1432098000"/>
    <s v="May"/>
    <s v="May"/>
    <s v="2015"/>
    <d v="2015-06-07T05:00:00"/>
    <n v="1433653200"/>
    <m/>
    <d v="2015-06-07T05:00:00"/>
    <s v="Jun"/>
    <s v="Jun"/>
    <n v="18"/>
    <n v="18"/>
    <s v="2015"/>
    <b v="0"/>
    <b v="1"/>
    <s v="music"/>
    <x v="1"/>
    <x v="17"/>
  </r>
  <r>
    <n v="351"/>
    <s v="Young LLC"/>
    <s v="Universal maximized methodology"/>
    <n v="74100"/>
    <n v="94631"/>
    <x v="1"/>
    <n v="1.2770715249662619"/>
    <x v="348"/>
    <n v="47.009935419771487"/>
    <n v="2013"/>
    <x v="1"/>
    <s v="USD"/>
    <d v="2015-08-24T05:00:00"/>
    <d v="2015-08-24T05:00:00"/>
    <n v="1440392400"/>
    <s v="Aug"/>
    <s v="Aug"/>
    <s v="2015"/>
    <d v="2015-09-07T05:00:00"/>
    <n v="1441602000"/>
    <m/>
    <d v="2015-09-07T05:00:00"/>
    <s v="Sep"/>
    <s v="Sep"/>
    <n v="14"/>
    <n v="14"/>
    <s v="2015"/>
    <b v="0"/>
    <b v="0"/>
    <s v="music"/>
    <x v="1"/>
    <x v="1"/>
  </r>
  <r>
    <n v="352"/>
    <s v="Adams, Willis and Sanchez"/>
    <s v="Expanded hybrid hardware"/>
    <n v="2800"/>
    <n v="977"/>
    <x v="0"/>
    <n v="0.34892857142857142"/>
    <x v="349"/>
    <n v="29.606060606060606"/>
    <n v="33"/>
    <x v="0"/>
    <s v="CAD"/>
    <d v="2015-11-07T06:00:00"/>
    <d v="2015-11-07T06:00:00"/>
    <n v="1446876000"/>
    <s v="Nov"/>
    <s v="Nov"/>
    <s v="2015"/>
    <d v="2015-11-15T06:00:00"/>
    <n v="1447567200"/>
    <m/>
    <d v="2015-11-15T06:00:00"/>
    <s v="Nov"/>
    <s v="Nov"/>
    <n v="8"/>
    <n v="8"/>
    <s v="2015"/>
    <b v="0"/>
    <b v="0"/>
    <s v="theater"/>
    <x v="3"/>
    <x v="3"/>
  </r>
  <r>
    <n v="353"/>
    <s v="Mills-Roy"/>
    <s v="Profit-focused multi-tasking access"/>
    <n v="33600"/>
    <n v="137961"/>
    <x v="1"/>
    <n v="4.105982142857143"/>
    <x v="350"/>
    <n v="81.010569583088667"/>
    <n v="1703"/>
    <x v="1"/>
    <s v="USD"/>
    <d v="2019-07-05T05:00:00"/>
    <d v="2019-07-05T05:00:00"/>
    <n v="1562302800"/>
    <s v="Jul"/>
    <s v="Jul"/>
    <s v="2019"/>
    <d v="2019-07-06T05:00:00"/>
    <n v="1562389200"/>
    <m/>
    <d v="2019-07-06T05:00:00"/>
    <s v="Jul"/>
    <s v="Jul"/>
    <n v="1"/>
    <n v="1"/>
    <s v="2019"/>
    <b v="0"/>
    <b v="0"/>
    <s v="theater"/>
    <x v="3"/>
    <x v="3"/>
  </r>
  <r>
    <n v="354"/>
    <s v="Brown Group"/>
    <s v="Profit-focused transitional capability"/>
    <n v="6100"/>
    <n v="7548"/>
    <x v="1"/>
    <n v="1.2373770491803278"/>
    <x v="351"/>
    <n v="94.35"/>
    <n v="80"/>
    <x v="3"/>
    <s v="DKK"/>
    <d v="2013-09-03T05:00:00"/>
    <d v="2013-09-03T05:00:00"/>
    <n v="1378184400"/>
    <s v="Sep"/>
    <s v="Sep"/>
    <s v="2013"/>
    <d v="2013-09-10T05:00:00"/>
    <n v="1378789200"/>
    <m/>
    <d v="2013-09-10T05:00:00"/>
    <s v="Sep"/>
    <s v="Sep"/>
    <n v="7"/>
    <n v="7"/>
    <s v="2013"/>
    <b v="0"/>
    <b v="0"/>
    <s v="film &amp; video"/>
    <x v="4"/>
    <x v="4"/>
  </r>
  <r>
    <n v="355"/>
    <s v="Burns-Burnett"/>
    <s v="Front-line scalable definition"/>
    <n v="3800"/>
    <n v="2241"/>
    <x v="2"/>
    <n v="0.58973684210526311"/>
    <x v="352"/>
    <n v="26.058139534883722"/>
    <n v="86"/>
    <x v="1"/>
    <s v="USD"/>
    <d v="2017-01-22T06:00:00"/>
    <d v="2017-01-22T06:00:00"/>
    <n v="1485064800"/>
    <s v="Jan"/>
    <s v="Jan"/>
    <s v="2017"/>
    <d v="2017-03-03T06:00:00"/>
    <n v="1488520800"/>
    <m/>
    <d v="2017-03-03T06:00:00"/>
    <s v="Mar"/>
    <s v="Mar"/>
    <n v="40"/>
    <n v="40"/>
    <s v="2017"/>
    <b v="0"/>
    <b v="0"/>
    <s v="technology"/>
    <x v="2"/>
    <x v="8"/>
  </r>
  <r>
    <n v="356"/>
    <s v="Glass, Nunez and Mcdonald"/>
    <s v="Open-source systematic protocol"/>
    <n v="9300"/>
    <n v="3431"/>
    <x v="0"/>
    <n v="0.36892473118279567"/>
    <x v="353"/>
    <n v="85.775000000000006"/>
    <n v="40"/>
    <x v="6"/>
    <s v="EUR"/>
    <d v="2012-01-14T06:00:00"/>
    <d v="2012-01-14T06:00:00"/>
    <n v="1326520800"/>
    <s v="Jan"/>
    <s v="Jan"/>
    <s v="2012"/>
    <d v="2012-01-23T06:00:00"/>
    <n v="1327298400"/>
    <m/>
    <d v="2012-01-23T06:00:00"/>
    <s v="Jan"/>
    <s v="Jan"/>
    <n v="9"/>
    <n v="9"/>
    <s v="2012"/>
    <b v="0"/>
    <b v="0"/>
    <s v="theater"/>
    <x v="3"/>
    <x v="3"/>
  </r>
  <r>
    <n v="357"/>
    <s v="Perez, Davis and Wilson"/>
    <s v="Implemented tangible algorithm"/>
    <n v="2300"/>
    <n v="4253"/>
    <x v="1"/>
    <n v="1.8491304347826087"/>
    <x v="354"/>
    <n v="103.73170731707317"/>
    <n v="41"/>
    <x v="1"/>
    <s v="USD"/>
    <d v="2015-09-03T05:00:00"/>
    <d v="2015-09-03T05:00:00"/>
    <n v="1441256400"/>
    <s v="Sep"/>
    <s v="Sep"/>
    <s v="2015"/>
    <d v="2015-09-28T05:00:00"/>
    <n v="1443416400"/>
    <m/>
    <d v="2015-09-28T05:00:00"/>
    <s v="Sep"/>
    <s v="Sep"/>
    <n v="25"/>
    <n v="25"/>
    <s v="2015"/>
    <b v="0"/>
    <b v="0"/>
    <s v="games"/>
    <x v="6"/>
    <x v="11"/>
  </r>
  <r>
    <n v="358"/>
    <s v="Diaz-Garcia"/>
    <s v="Profit-focused 3rdgeneration circuit"/>
    <n v="9700"/>
    <n v="1146"/>
    <x v="0"/>
    <n v="0.11814432989690722"/>
    <x v="355"/>
    <n v="49.826086956521742"/>
    <n v="23"/>
    <x v="0"/>
    <s v="CAD"/>
    <d v="2018-08-10T05:00:00"/>
    <d v="2018-08-10T05:00:00"/>
    <n v="1533877200"/>
    <s v="Aug"/>
    <s v="Aug"/>
    <s v="2018"/>
    <d v="2018-08-13T05:00:00"/>
    <n v="1534136400"/>
    <m/>
    <d v="2018-08-13T05:00:00"/>
    <s v="Aug"/>
    <s v="Aug"/>
    <n v="3"/>
    <n v="3"/>
    <s v="2018"/>
    <b v="1"/>
    <b v="0"/>
    <s v="photography"/>
    <x v="7"/>
    <x v="14"/>
  </r>
  <r>
    <n v="359"/>
    <s v="Salazar-Moon"/>
    <s v="Compatible needs-based architecture"/>
    <n v="4000"/>
    <n v="11948"/>
    <x v="1"/>
    <n v="2.9870000000000001"/>
    <x v="356"/>
    <n v="63.893048128342244"/>
    <n v="187"/>
    <x v="1"/>
    <s v="USD"/>
    <d v="2011-08-27T05:00:00"/>
    <d v="2011-08-27T05:00:00"/>
    <n v="1314421200"/>
    <s v="Aug"/>
    <s v="Aug"/>
    <s v="2011"/>
    <d v="2011-09-03T05:00:00"/>
    <n v="1315026000"/>
    <m/>
    <d v="2011-09-03T05:00:00"/>
    <s v="Sep"/>
    <s v="Sep"/>
    <n v="7"/>
    <n v="7"/>
    <s v="2011"/>
    <b v="0"/>
    <b v="0"/>
    <s v="film &amp; video"/>
    <x v="4"/>
    <x v="10"/>
  </r>
  <r>
    <n v="360"/>
    <s v="Larsen-Chung"/>
    <s v="Right-sized zero tolerance migration"/>
    <n v="59700"/>
    <n v="135132"/>
    <x v="1"/>
    <n v="2.2635175879396985"/>
    <x v="357"/>
    <n v="47.002434782608695"/>
    <n v="2875"/>
    <x v="4"/>
    <s v="GBP"/>
    <d v="2011-01-01T06:00:00"/>
    <d v="2011-01-01T06:00:00"/>
    <n v="1293861600"/>
    <s v="Jan"/>
    <s v="Jan"/>
    <s v="2011"/>
    <d v="2011-01-15T06:00:00"/>
    <n v="1295071200"/>
    <m/>
    <d v="2011-01-15T06:00:00"/>
    <s v="Jan"/>
    <s v="Jan"/>
    <n v="14"/>
    <n v="14"/>
    <s v="2011"/>
    <b v="0"/>
    <b v="1"/>
    <s v="theater"/>
    <x v="3"/>
    <x v="3"/>
  </r>
  <r>
    <n v="361"/>
    <s v="Anderson and Sons"/>
    <s v="Quality-focused reciprocal structure"/>
    <n v="5500"/>
    <n v="9546"/>
    <x v="1"/>
    <n v="1.7356363636363636"/>
    <x v="358"/>
    <n v="108.47727272727273"/>
    <n v="88"/>
    <x v="1"/>
    <s v="USD"/>
    <d v="2017-10-07T05:00:00"/>
    <d v="2017-10-07T05:00:00"/>
    <n v="1507352400"/>
    <s v="Oct"/>
    <s v="Oct"/>
    <s v="2017"/>
    <d v="2017-10-31T05:00:00"/>
    <n v="1509426000"/>
    <m/>
    <d v="2017-10-31T05:00:00"/>
    <s v="Oct"/>
    <s v="Oct"/>
    <n v="24"/>
    <n v="24"/>
    <s v="2017"/>
    <b v="0"/>
    <b v="0"/>
    <s v="theater"/>
    <x v="3"/>
    <x v="3"/>
  </r>
  <r>
    <n v="362"/>
    <s v="Lawrence Group"/>
    <s v="Automated actuating conglomeration"/>
    <n v="3700"/>
    <n v="13755"/>
    <x v="1"/>
    <n v="3.7175675675675675"/>
    <x v="359"/>
    <n v="72.015706806282722"/>
    <n v="191"/>
    <x v="1"/>
    <s v="USD"/>
    <d v="2011-01-27T06:00:00"/>
    <d v="2011-01-27T06:00:00"/>
    <n v="1296108000"/>
    <s v="Jan"/>
    <s v="Jan"/>
    <s v="2011"/>
    <d v="2011-03-06T06:00:00"/>
    <n v="1299391200"/>
    <m/>
    <d v="2011-03-06T06:00:00"/>
    <s v="Mar"/>
    <s v="Mar"/>
    <n v="38"/>
    <n v="38"/>
    <s v="2011"/>
    <b v="0"/>
    <b v="0"/>
    <s v="music"/>
    <x v="1"/>
    <x v="1"/>
  </r>
  <r>
    <n v="363"/>
    <s v="Gray-Davis"/>
    <s v="Re-contextualized local initiative"/>
    <n v="5200"/>
    <n v="8330"/>
    <x v="1"/>
    <n v="1.601923076923077"/>
    <x v="360"/>
    <n v="59.928057553956833"/>
    <n v="139"/>
    <x v="1"/>
    <s v="USD"/>
    <d v="2011-12-27T06:00:00"/>
    <d v="2011-12-27T06:00:00"/>
    <n v="1324965600"/>
    <s v="Dec"/>
    <s v="Dec"/>
    <s v="2011"/>
    <d v="2011-12-28T06:00:00"/>
    <n v="1325052000"/>
    <m/>
    <d v="2011-12-28T06:00:00"/>
    <s v="Dec"/>
    <s v="Dec"/>
    <n v="1"/>
    <n v="1"/>
    <s v="2011"/>
    <b v="0"/>
    <b v="0"/>
    <s v="music"/>
    <x v="1"/>
    <x v="1"/>
  </r>
  <r>
    <n v="364"/>
    <s v="Ramirez-Myers"/>
    <s v="Switchable intangible definition"/>
    <n v="900"/>
    <n v="14547"/>
    <x v="1"/>
    <n v="16.163333333333334"/>
    <x v="361"/>
    <n v="78.209677419354833"/>
    <n v="186"/>
    <x v="1"/>
    <s v="USD"/>
    <d v="2018-03-05T06:00:00"/>
    <d v="2018-03-05T06:00:00"/>
    <n v="1520229600"/>
    <s v="Mar"/>
    <s v="Mar"/>
    <s v="2018"/>
    <d v="2018-04-04T05:00:00"/>
    <n v="1522818000"/>
    <m/>
    <d v="2018-04-04T05:00:00"/>
    <s v="Apr"/>
    <s v="Apr"/>
    <n v="29.958333333328483"/>
    <n v="29.958333333328483"/>
    <s v="2018"/>
    <b v="0"/>
    <b v="0"/>
    <s v="music"/>
    <x v="1"/>
    <x v="7"/>
  </r>
  <r>
    <n v="365"/>
    <s v="Lucas, Hall and Bonilla"/>
    <s v="Networked bottom-line initiative"/>
    <n v="1600"/>
    <n v="11735"/>
    <x v="1"/>
    <n v="7.3343749999999996"/>
    <x v="362"/>
    <n v="104.77678571428571"/>
    <n v="112"/>
    <x v="2"/>
    <s v="AUD"/>
    <d v="2016-12-29T06:00:00"/>
    <d v="2016-12-29T06:00:00"/>
    <n v="1482991200"/>
    <s v="Dec"/>
    <s v="Dec"/>
    <s v="2016"/>
    <d v="2017-01-25T06:00:00"/>
    <n v="1485324000"/>
    <m/>
    <d v="2017-01-25T06:00:00"/>
    <s v="Jan"/>
    <s v="Jan"/>
    <n v="27"/>
    <n v="27"/>
    <s v="2017"/>
    <b v="0"/>
    <b v="0"/>
    <s v="theater"/>
    <x v="3"/>
    <x v="3"/>
  </r>
  <r>
    <n v="366"/>
    <s v="Williams, Perez and Villegas"/>
    <s v="Robust directional system engine"/>
    <n v="1800"/>
    <n v="10658"/>
    <x v="1"/>
    <n v="5.9211111111111112"/>
    <x v="363"/>
    <n v="105.52475247524752"/>
    <n v="101"/>
    <x v="1"/>
    <s v="USD"/>
    <d v="2011-01-03T06:00:00"/>
    <d v="2011-01-03T06:00:00"/>
    <n v="1294034400"/>
    <s v="Jan"/>
    <s v="Jan"/>
    <s v="2011"/>
    <d v="2011-01-04T06:00:00"/>
    <n v="1294120800"/>
    <m/>
    <d v="2011-01-04T06:00:00"/>
    <s v="Jan"/>
    <s v="Jan"/>
    <n v="1"/>
    <n v="1"/>
    <s v="2011"/>
    <b v="0"/>
    <b v="1"/>
    <s v="theater"/>
    <x v="3"/>
    <x v="3"/>
  </r>
  <r>
    <n v="367"/>
    <s v="Brooks, Jones and Ingram"/>
    <s v="Triple-buffered explicit methodology"/>
    <n v="9900"/>
    <n v="1870"/>
    <x v="0"/>
    <n v="0.18888888888888888"/>
    <x v="364"/>
    <n v="24.933333333333334"/>
    <n v="75"/>
    <x v="1"/>
    <s v="USD"/>
    <d v="2014-10-18T05:00:00"/>
    <d v="2014-10-18T05:00:00"/>
    <n v="1413608400"/>
    <s v="Oct"/>
    <s v="Oct"/>
    <s v="2014"/>
    <d v="2014-11-11T06:00:00"/>
    <n v="1415685600"/>
    <m/>
    <d v="2014-11-11T06:00:00"/>
    <s v="Nov"/>
    <s v="Nov"/>
    <n v="24.041666666664241"/>
    <n v="24.041666666664241"/>
    <s v="2014"/>
    <b v="0"/>
    <b v="1"/>
    <s v="theater"/>
    <x v="3"/>
    <x v="3"/>
  </r>
  <r>
    <n v="368"/>
    <s v="Whitaker, Wallace and Daniels"/>
    <s v="Reactive directional capacity"/>
    <n v="5200"/>
    <n v="14394"/>
    <x v="1"/>
    <n v="2.7680769230769231"/>
    <x v="365"/>
    <n v="69.873786407766985"/>
    <n v="206"/>
    <x v="4"/>
    <s v="GBP"/>
    <d v="2010-10-13T05:00:00"/>
    <d v="2010-10-13T05:00:00"/>
    <n v="1286946000"/>
    <s v="Oct"/>
    <s v="Oct"/>
    <s v="2010"/>
    <d v="2010-11-05T05:00:00"/>
    <n v="1288933200"/>
    <m/>
    <d v="2010-11-05T05:00:00"/>
    <s v="Nov"/>
    <s v="Nov"/>
    <n v="23"/>
    <n v="23"/>
    <s v="2010"/>
    <b v="0"/>
    <b v="1"/>
    <s v="film &amp; video"/>
    <x v="4"/>
    <x v="4"/>
  </r>
  <r>
    <n v="369"/>
    <s v="Smith-Gonzalez"/>
    <s v="Polarized needs-based approach"/>
    <n v="5400"/>
    <n v="14743"/>
    <x v="1"/>
    <n v="2.730185185185185"/>
    <x v="366"/>
    <n v="95.733766233766232"/>
    <n v="154"/>
    <x v="1"/>
    <s v="USD"/>
    <d v="2013-02-03T06:00:00"/>
    <d v="2013-02-03T06:00:00"/>
    <n v="1359871200"/>
    <s v="Feb"/>
    <s v="Feb"/>
    <s v="2013"/>
    <d v="2013-03-14T05:00:00"/>
    <n v="1363237200"/>
    <m/>
    <d v="2013-03-14T05:00:00"/>
    <s v="Mar"/>
    <s v="Mar"/>
    <n v="38.958333333335759"/>
    <n v="38.958333333335759"/>
    <s v="2013"/>
    <b v="0"/>
    <b v="1"/>
    <s v="film &amp; video"/>
    <x v="4"/>
    <x v="19"/>
  </r>
  <r>
    <n v="370"/>
    <s v="Skinner PLC"/>
    <s v="Intuitive well-modulated middleware"/>
    <n v="112300"/>
    <n v="178965"/>
    <x v="1"/>
    <n v="1.593633125556545"/>
    <x v="367"/>
    <n v="29.997485752598056"/>
    <n v="5966"/>
    <x v="1"/>
    <s v="USD"/>
    <d v="2019-04-15T05:00:00"/>
    <d v="2019-04-15T05:00:00"/>
    <n v="1555304400"/>
    <s v="Apr"/>
    <s v="Apr"/>
    <s v="2019"/>
    <d v="2019-04-21T05:00:00"/>
    <n v="1555822800"/>
    <m/>
    <d v="2019-04-21T05:00:00"/>
    <s v="Apr"/>
    <s v="Apr"/>
    <n v="6"/>
    <n v="6"/>
    <s v="2019"/>
    <b v="0"/>
    <b v="0"/>
    <s v="theater"/>
    <x v="3"/>
    <x v="3"/>
  </r>
  <r>
    <n v="371"/>
    <s v="Nolan, Smith and Sanchez"/>
    <s v="Multi-channeled logistical matrices"/>
    <n v="189200"/>
    <n v="128410"/>
    <x v="0"/>
    <n v="0.67869978858350954"/>
    <x v="368"/>
    <n v="59.011948529411768"/>
    <n v="2176"/>
    <x v="1"/>
    <s v="USD"/>
    <d v="2015-02-08T06:00:00"/>
    <d v="2015-02-08T06:00:00"/>
    <n v="1423375200"/>
    <s v="Feb"/>
    <s v="Feb"/>
    <s v="2015"/>
    <d v="2015-03-31T05:00:00"/>
    <n v="1427778000"/>
    <m/>
    <d v="2015-03-31T05:00:00"/>
    <s v="Mar"/>
    <s v="Mar"/>
    <n v="50.958333333328483"/>
    <n v="50.958333333328483"/>
    <s v="2015"/>
    <b v="0"/>
    <b v="0"/>
    <s v="theater"/>
    <x v="3"/>
    <x v="3"/>
  </r>
  <r>
    <n v="372"/>
    <s v="Green-Carr"/>
    <s v="Pre-emptive bifurcated artificial intelligence"/>
    <n v="900"/>
    <n v="14324"/>
    <x v="1"/>
    <n v="15.915555555555555"/>
    <x v="369"/>
    <n v="84.757396449704146"/>
    <n v="169"/>
    <x v="1"/>
    <s v="USD"/>
    <d v="2015-01-08T06:00:00"/>
    <d v="2015-01-08T06:00:00"/>
    <n v="1420696800"/>
    <s v="Jan"/>
    <s v="Jan"/>
    <s v="2015"/>
    <d v="2015-01-28T06:00:00"/>
    <n v="1422424800"/>
    <m/>
    <d v="2015-01-28T06:00:00"/>
    <s v="Jan"/>
    <s v="Jan"/>
    <n v="20"/>
    <n v="20"/>
    <s v="2015"/>
    <b v="0"/>
    <b v="1"/>
    <s v="film &amp; video"/>
    <x v="4"/>
    <x v="4"/>
  </r>
  <r>
    <n v="373"/>
    <s v="Brown-Parker"/>
    <s v="Down-sized coherent toolset"/>
    <n v="22500"/>
    <n v="164291"/>
    <x v="1"/>
    <n v="7.3018222222222224"/>
    <x v="370"/>
    <n v="78.010921177587846"/>
    <n v="2106"/>
    <x v="1"/>
    <s v="USD"/>
    <d v="2017-08-17T05:00:00"/>
    <d v="2017-08-17T05:00:00"/>
    <n v="1502946000"/>
    <s v="Aug"/>
    <s v="Aug"/>
    <s v="2017"/>
    <d v="2017-08-25T05:00:00"/>
    <n v="1503637200"/>
    <m/>
    <d v="2017-08-25T05:00:00"/>
    <s v="Aug"/>
    <s v="Aug"/>
    <n v="8"/>
    <n v="8"/>
    <s v="2017"/>
    <b v="0"/>
    <b v="0"/>
    <s v="theater"/>
    <x v="3"/>
    <x v="3"/>
  </r>
  <r>
    <n v="374"/>
    <s v="Marshall Inc"/>
    <s v="Open-source multi-tasking data-warehouse"/>
    <n v="167400"/>
    <n v="22073"/>
    <x v="0"/>
    <n v="0.13185782556750297"/>
    <x v="371"/>
    <n v="50.05215419501134"/>
    <n v="441"/>
    <x v="1"/>
    <s v="USD"/>
    <d v="2019-01-11T06:00:00"/>
    <d v="2019-01-11T06:00:00"/>
    <n v="1547186400"/>
    <s v="Jan"/>
    <s v="Jan"/>
    <s v="2019"/>
    <d v="2019-01-16T06:00:00"/>
    <n v="1547618400"/>
    <m/>
    <d v="2019-01-16T06:00:00"/>
    <s v="Jan"/>
    <s v="Jan"/>
    <n v="5"/>
    <n v="5"/>
    <s v="2019"/>
    <b v="0"/>
    <b v="1"/>
    <s v="film &amp; video"/>
    <x v="4"/>
    <x v="4"/>
  </r>
  <r>
    <n v="375"/>
    <s v="Leblanc-Pineda"/>
    <s v="Future-proofed upward-trending contingency"/>
    <n v="2700"/>
    <n v="1479"/>
    <x v="0"/>
    <n v="0.54777777777777781"/>
    <x v="372"/>
    <n v="59.16"/>
    <n v="25"/>
    <x v="1"/>
    <s v="USD"/>
    <d v="2015-10-16T05:00:00"/>
    <d v="2015-10-16T05:00:00"/>
    <n v="1444971600"/>
    <s v="Oct"/>
    <s v="Oct"/>
    <s v="2015"/>
    <d v="2015-12-12T06:00:00"/>
    <n v="1449900000"/>
    <m/>
    <d v="2015-12-12T06:00:00"/>
    <s v="Dec"/>
    <s v="Dec"/>
    <n v="57.041666666671517"/>
    <n v="57.041666666671517"/>
    <s v="2015"/>
    <b v="0"/>
    <b v="0"/>
    <s v="music"/>
    <x v="1"/>
    <x v="7"/>
  </r>
  <r>
    <n v="376"/>
    <s v="Perry PLC"/>
    <s v="Mandatory uniform matrix"/>
    <n v="3400"/>
    <n v="12275"/>
    <x v="1"/>
    <n v="3.6102941176470589"/>
    <x v="373"/>
    <n v="93.702290076335885"/>
    <n v="131"/>
    <x v="1"/>
    <s v="USD"/>
    <d v="2014-07-06T05:00:00"/>
    <d v="2014-07-06T05:00:00"/>
    <n v="1404622800"/>
    <s v="Jul"/>
    <s v="Jul"/>
    <s v="2014"/>
    <d v="2014-07-12T05:00:00"/>
    <n v="1405141200"/>
    <m/>
    <d v="2014-07-12T05:00:00"/>
    <s v="Jul"/>
    <s v="Jul"/>
    <n v="6"/>
    <n v="6"/>
    <s v="2014"/>
    <b v="0"/>
    <b v="0"/>
    <s v="music"/>
    <x v="1"/>
    <x v="1"/>
  </r>
  <r>
    <n v="377"/>
    <s v="Klein, Stark and Livingston"/>
    <s v="Phased methodical initiative"/>
    <n v="49700"/>
    <n v="5098"/>
    <x v="0"/>
    <n v="0.10257545271629778"/>
    <x v="374"/>
    <n v="40.14173228346457"/>
    <n v="127"/>
    <x v="1"/>
    <s v="USD"/>
    <d v="2019-10-22T05:00:00"/>
    <d v="2019-10-22T05:00:00"/>
    <n v="1571720400"/>
    <s v="Oct"/>
    <s v="Oct"/>
    <s v="2019"/>
    <d v="2019-11-05T06:00:00"/>
    <n v="1572933600"/>
    <m/>
    <d v="2019-11-05T06:00:00"/>
    <s v="Nov"/>
    <s v="Nov"/>
    <n v="14.041666666671517"/>
    <n v="14.041666666671517"/>
    <s v="2019"/>
    <b v="0"/>
    <b v="0"/>
    <s v="theater"/>
    <x v="3"/>
    <x v="3"/>
  </r>
  <r>
    <n v="378"/>
    <s v="Fleming-Oliver"/>
    <s v="Managed stable function"/>
    <n v="178200"/>
    <n v="24882"/>
    <x v="0"/>
    <n v="0.13962962962962963"/>
    <x v="375"/>
    <n v="70.090140845070422"/>
    <n v="355"/>
    <x v="1"/>
    <s v="USD"/>
    <d v="2018-05-21T05:00:00"/>
    <d v="2018-05-21T05:00:00"/>
    <n v="1526878800"/>
    <s v="May"/>
    <s v="May"/>
    <s v="2018"/>
    <d v="2018-06-28T05:00:00"/>
    <n v="1530162000"/>
    <m/>
    <d v="2018-06-28T05:00:00"/>
    <s v="Jun"/>
    <s v="Jun"/>
    <n v="38"/>
    <n v="38"/>
    <s v="2018"/>
    <b v="0"/>
    <b v="0"/>
    <s v="film &amp; video"/>
    <x v="4"/>
    <x v="4"/>
  </r>
  <r>
    <n v="379"/>
    <s v="Reilly, Aguirre and Johnson"/>
    <s v="Realigned clear-thinking migration"/>
    <n v="7200"/>
    <n v="2912"/>
    <x v="0"/>
    <n v="0.40444444444444444"/>
    <x v="376"/>
    <n v="66.181818181818187"/>
    <n v="44"/>
    <x v="4"/>
    <s v="GBP"/>
    <d v="2011-10-27T05:00:00"/>
    <d v="2011-10-27T05:00:00"/>
    <n v="1319691600"/>
    <s v="Oct"/>
    <s v="Oct"/>
    <s v="2011"/>
    <d v="2011-11-10T06:00:00"/>
    <n v="1320904800"/>
    <m/>
    <d v="2011-11-10T06:00:00"/>
    <s v="Nov"/>
    <s v="Nov"/>
    <n v="14.041666666664241"/>
    <n v="14.041666666664241"/>
    <s v="2011"/>
    <b v="0"/>
    <b v="0"/>
    <s v="theater"/>
    <x v="3"/>
    <x v="3"/>
  </r>
  <r>
    <n v="380"/>
    <s v="Davidson, Wilcox and Lewis"/>
    <s v="Optional clear-thinking process improvement"/>
    <n v="2500"/>
    <n v="4008"/>
    <x v="1"/>
    <n v="1.6032"/>
    <x v="377"/>
    <n v="47.714285714285715"/>
    <n v="84"/>
    <x v="1"/>
    <s v="USD"/>
    <d v="2013-06-23T05:00:00"/>
    <d v="2013-06-23T05:00:00"/>
    <n v="1371963600"/>
    <s v="Jun"/>
    <s v="Jun"/>
    <s v="2013"/>
    <d v="2013-06-28T05:00:00"/>
    <n v="1372395600"/>
    <m/>
    <d v="2013-06-28T05:00:00"/>
    <s v="Jun"/>
    <s v="Jun"/>
    <n v="5"/>
    <n v="5"/>
    <s v="2013"/>
    <b v="0"/>
    <b v="0"/>
    <s v="theater"/>
    <x v="3"/>
    <x v="3"/>
  </r>
  <r>
    <n v="381"/>
    <s v="Michael, Anderson and Vincent"/>
    <s v="Cross-group global moratorium"/>
    <n v="5300"/>
    <n v="9749"/>
    <x v="1"/>
    <n v="1.8394339622641509"/>
    <x v="378"/>
    <n v="62.896774193548389"/>
    <n v="155"/>
    <x v="1"/>
    <s v="USD"/>
    <d v="2015-06-08T05:00:00"/>
    <d v="2015-06-08T05:00:00"/>
    <n v="1433739600"/>
    <s v="Jun"/>
    <s v="Jun"/>
    <s v="2015"/>
    <d v="2015-07-24T05:00:00"/>
    <n v="1437714000"/>
    <m/>
    <d v="2015-07-24T05:00:00"/>
    <s v="Jul"/>
    <s v="Jul"/>
    <n v="46"/>
    <n v="46"/>
    <s v="2015"/>
    <b v="0"/>
    <b v="0"/>
    <s v="theater"/>
    <x v="3"/>
    <x v="3"/>
  </r>
  <r>
    <n v="382"/>
    <s v="King Ltd"/>
    <s v="Visionary systemic process improvement"/>
    <n v="9100"/>
    <n v="5803"/>
    <x v="0"/>
    <n v="0.63769230769230767"/>
    <x v="379"/>
    <n v="86.611940298507463"/>
    <n v="67"/>
    <x v="1"/>
    <s v="USD"/>
    <d v="2017-10-16T05:00:00"/>
    <d v="2017-10-16T05:00:00"/>
    <n v="1508130000"/>
    <s v="Oct"/>
    <s v="Oct"/>
    <s v="2017"/>
    <d v="2017-11-04T05:00:00"/>
    <n v="1509771600"/>
    <m/>
    <d v="2017-11-04T05:00:00"/>
    <s v="Nov"/>
    <s v="Nov"/>
    <n v="19"/>
    <n v="19"/>
    <s v="2017"/>
    <b v="0"/>
    <b v="0"/>
    <s v="photography"/>
    <x v="7"/>
    <x v="14"/>
  </r>
  <r>
    <n v="383"/>
    <s v="Baker Ltd"/>
    <s v="Progressive intangible flexibility"/>
    <n v="6300"/>
    <n v="14199"/>
    <x v="1"/>
    <n v="2.2538095238095237"/>
    <x v="380"/>
    <n v="75.126984126984127"/>
    <n v="189"/>
    <x v="1"/>
    <s v="USD"/>
    <d v="2019-02-13T06:00:00"/>
    <d v="2019-02-13T06:00:00"/>
    <n v="1550037600"/>
    <s v="Feb"/>
    <s v="Feb"/>
    <s v="2019"/>
    <d v="2019-02-19T06:00:00"/>
    <n v="1550556000"/>
    <m/>
    <d v="2019-02-19T06:00:00"/>
    <s v="Feb"/>
    <s v="Feb"/>
    <n v="6"/>
    <n v="6"/>
    <s v="2019"/>
    <b v="0"/>
    <b v="1"/>
    <s v="food"/>
    <x v="0"/>
    <x v="0"/>
  </r>
  <r>
    <n v="384"/>
    <s v="Baker, Collins and Smith"/>
    <s v="Reactive real-time software"/>
    <n v="114400"/>
    <n v="196779"/>
    <x v="1"/>
    <n v="1.7200961538461539"/>
    <x v="381"/>
    <n v="41.004167534903104"/>
    <n v="4799"/>
    <x v="1"/>
    <s v="USD"/>
    <d v="2017-02-10T06:00:00"/>
    <d v="2017-02-10T06:00:00"/>
    <n v="1486706400"/>
    <s v="Feb"/>
    <s v="Feb"/>
    <s v="2017"/>
    <d v="2017-03-09T06:00:00"/>
    <n v="1489039200"/>
    <m/>
    <d v="2017-03-09T06:00:00"/>
    <s v="Mar"/>
    <s v="Mar"/>
    <n v="27"/>
    <n v="27"/>
    <s v="2017"/>
    <b v="1"/>
    <b v="1"/>
    <s v="film &amp; video"/>
    <x v="4"/>
    <x v="4"/>
  </r>
  <r>
    <n v="385"/>
    <s v="Warren-Harrison"/>
    <s v="Programmable incremental knowledge user"/>
    <n v="38900"/>
    <n v="56859"/>
    <x v="1"/>
    <n v="1.4616709511568124"/>
    <x v="382"/>
    <n v="50.007915567282325"/>
    <n v="1137"/>
    <x v="1"/>
    <s v="USD"/>
    <d v="2019-03-29T05:00:00"/>
    <d v="2019-03-29T05:00:00"/>
    <n v="1553835600"/>
    <s v="Mar"/>
    <s v="Mar"/>
    <s v="2019"/>
    <d v="2019-04-30T05:00:00"/>
    <n v="1556600400"/>
    <m/>
    <d v="2019-04-30T05:00:00"/>
    <s v="Apr"/>
    <s v="Apr"/>
    <n v="32"/>
    <n v="32"/>
    <s v="2019"/>
    <b v="0"/>
    <b v="0"/>
    <s v="publishing"/>
    <x v="5"/>
    <x v="9"/>
  </r>
  <r>
    <n v="386"/>
    <s v="Gardner Group"/>
    <s v="Progressive 5thgeneration customer loyalty"/>
    <n v="135500"/>
    <n v="103554"/>
    <x v="0"/>
    <n v="0.76423616236162362"/>
    <x v="383"/>
    <n v="96.960674157303373"/>
    <n v="1068"/>
    <x v="1"/>
    <s v="USD"/>
    <d v="2010-06-26T05:00:00"/>
    <d v="2010-06-26T05:00:00"/>
    <n v="1277528400"/>
    <s v="Jun"/>
    <s v="Jun"/>
    <s v="2010"/>
    <d v="2010-07-08T05:00:00"/>
    <n v="1278565200"/>
    <m/>
    <d v="2010-07-08T05:00:00"/>
    <s v="Jul"/>
    <s v="Jul"/>
    <n v="12"/>
    <n v="12"/>
    <s v="2010"/>
    <b v="0"/>
    <b v="0"/>
    <s v="theater"/>
    <x v="3"/>
    <x v="3"/>
  </r>
  <r>
    <n v="387"/>
    <s v="Flores-Lambert"/>
    <s v="Triple-buffered logistical frame"/>
    <n v="109000"/>
    <n v="42795"/>
    <x v="0"/>
    <n v="0.39261467889908258"/>
    <x v="384"/>
    <n v="100.93160377358491"/>
    <n v="424"/>
    <x v="1"/>
    <s v="USD"/>
    <d v="2012-06-12T05:00:00"/>
    <d v="2012-06-12T05:00:00"/>
    <n v="1339477200"/>
    <s v="Jun"/>
    <s v="Jun"/>
    <s v="2012"/>
    <d v="2012-06-17T05:00:00"/>
    <n v="1339909200"/>
    <m/>
    <d v="2012-06-17T05:00:00"/>
    <s v="Jun"/>
    <s v="Jun"/>
    <n v="5"/>
    <n v="5"/>
    <s v="2012"/>
    <b v="0"/>
    <b v="0"/>
    <s v="technology"/>
    <x v="2"/>
    <x v="8"/>
  </r>
  <r>
    <n v="388"/>
    <s v="Cruz Ltd"/>
    <s v="Exclusive dynamic adapter"/>
    <n v="114800"/>
    <n v="12938"/>
    <x v="3"/>
    <n v="0.11270034843205574"/>
    <x v="385"/>
    <n v="89.227586206896547"/>
    <n v="145"/>
    <x v="5"/>
    <s v="CHF"/>
    <d v="2012-01-04T06:00:00"/>
    <d v="2012-01-04T06:00:00"/>
    <n v="1325656800"/>
    <s v="Jan"/>
    <s v="Jan"/>
    <s v="2012"/>
    <d v="2012-01-06T06:00:00"/>
    <n v="1325829600"/>
    <m/>
    <d v="2012-01-06T06:00:00"/>
    <s v="Jan"/>
    <s v="Jan"/>
    <n v="2"/>
    <n v="2"/>
    <s v="2012"/>
    <b v="0"/>
    <b v="0"/>
    <s v="music"/>
    <x v="1"/>
    <x v="7"/>
  </r>
  <r>
    <n v="389"/>
    <s v="Knox-Garner"/>
    <s v="Automated systemic hierarchy"/>
    <n v="83000"/>
    <n v="101352"/>
    <x v="1"/>
    <n v="1.2211084337349398"/>
    <x v="386"/>
    <n v="87.979166666666671"/>
    <n v="1152"/>
    <x v="1"/>
    <s v="USD"/>
    <d v="2010-10-28T05:00:00"/>
    <d v="2010-10-28T05:00:00"/>
    <n v="1288242000"/>
    <s v="Oct"/>
    <s v="Oct"/>
    <s v="2010"/>
    <d v="2010-11-24T06:00:00"/>
    <n v="1290578400"/>
    <m/>
    <d v="2010-11-24T06:00:00"/>
    <s v="Nov"/>
    <s v="Nov"/>
    <n v="27.041666666664241"/>
    <n v="27.041666666664241"/>
    <s v="2010"/>
    <b v="0"/>
    <b v="0"/>
    <s v="theater"/>
    <x v="3"/>
    <x v="3"/>
  </r>
  <r>
    <n v="390"/>
    <s v="Davis-Allen"/>
    <s v="Digitized eco-centric core"/>
    <n v="2400"/>
    <n v="4477"/>
    <x v="1"/>
    <n v="1.8654166666666667"/>
    <x v="387"/>
    <n v="89.54"/>
    <n v="50"/>
    <x v="1"/>
    <s v="USD"/>
    <d v="2013-09-13T05:00:00"/>
    <d v="2013-09-13T05:00:00"/>
    <n v="1379048400"/>
    <s v="Sep"/>
    <s v="Sep"/>
    <s v="2013"/>
    <d v="2013-09-28T05:00:00"/>
    <n v="1380344400"/>
    <m/>
    <d v="2013-09-28T05:00:00"/>
    <s v="Sep"/>
    <s v="Sep"/>
    <n v="15"/>
    <n v="15"/>
    <s v="2013"/>
    <b v="0"/>
    <b v="0"/>
    <s v="photography"/>
    <x v="7"/>
    <x v="14"/>
  </r>
  <r>
    <n v="391"/>
    <s v="Miller-Patel"/>
    <s v="Mandatory uniform strategy"/>
    <n v="60400"/>
    <n v="4393"/>
    <x v="0"/>
    <n v="7.27317880794702E-2"/>
    <x v="388"/>
    <n v="29.09271523178808"/>
    <n v="151"/>
    <x v="1"/>
    <s v="USD"/>
    <d v="2014-01-14T06:00:00"/>
    <d v="2014-01-14T06:00:00"/>
    <n v="1389679200"/>
    <s v="Jan"/>
    <s v="Jan"/>
    <s v="2014"/>
    <d v="2014-01-16T06:00:00"/>
    <n v="1389852000"/>
    <m/>
    <d v="2014-01-16T06:00:00"/>
    <s v="Jan"/>
    <s v="Jan"/>
    <n v="2"/>
    <n v="2"/>
    <s v="2014"/>
    <b v="0"/>
    <b v="0"/>
    <s v="publishing"/>
    <x v="5"/>
    <x v="9"/>
  </r>
  <r>
    <n v="392"/>
    <s v="Hernandez-Grimes"/>
    <s v="Profit-focused zero administration forecast"/>
    <n v="102900"/>
    <n v="67546"/>
    <x v="0"/>
    <n v="0.65642371234207963"/>
    <x v="389"/>
    <n v="42.006218905472636"/>
    <n v="1608"/>
    <x v="1"/>
    <s v="USD"/>
    <d v="2011-01-06T06:00:00"/>
    <d v="2011-01-06T06:00:00"/>
    <n v="1294293600"/>
    <s v="Jan"/>
    <s v="Jan"/>
    <s v="2011"/>
    <d v="2011-01-08T06:00:00"/>
    <n v="1294466400"/>
    <m/>
    <d v="2011-01-08T06:00:00"/>
    <s v="Jan"/>
    <s v="Jan"/>
    <n v="2"/>
    <n v="2"/>
    <s v="2011"/>
    <b v="0"/>
    <b v="0"/>
    <s v="technology"/>
    <x v="2"/>
    <x v="8"/>
  </r>
  <r>
    <n v="393"/>
    <s v="Owens, Hall and Gonzalez"/>
    <s v="De-engineered static orchestration"/>
    <n v="62800"/>
    <n v="143788"/>
    <x v="1"/>
    <n v="2.2896178343949045"/>
    <x v="390"/>
    <n v="47.004903563255965"/>
    <n v="3059"/>
    <x v="0"/>
    <s v="CAD"/>
    <d v="2017-07-17T05:00:00"/>
    <d v="2017-07-17T05:00:00"/>
    <n v="1500267600"/>
    <s v="Jul"/>
    <s v="Jul"/>
    <s v="2017"/>
    <d v="2017-07-18T05:00:00"/>
    <n v="1500354000"/>
    <m/>
    <d v="2017-07-18T05:00:00"/>
    <s v="Jul"/>
    <s v="Jul"/>
    <n v="1"/>
    <n v="1"/>
    <s v="2017"/>
    <b v="0"/>
    <b v="0"/>
    <s v="music"/>
    <x v="1"/>
    <x v="17"/>
  </r>
  <r>
    <n v="394"/>
    <s v="Noble-Bailey"/>
    <s v="Customizable dynamic info-mediaries"/>
    <n v="800"/>
    <n v="3755"/>
    <x v="1"/>
    <n v="4.6937499999999996"/>
    <x v="391"/>
    <n v="110.44117647058823"/>
    <n v="34"/>
    <x v="1"/>
    <s v="USD"/>
    <d v="2013-07-29T05:00:00"/>
    <d v="2013-07-29T05:00:00"/>
    <n v="1375074000"/>
    <s v="Jul"/>
    <s v="Jul"/>
    <s v="2013"/>
    <d v="2013-08-08T05:00:00"/>
    <n v="1375938000"/>
    <m/>
    <d v="2013-08-08T05:00:00"/>
    <s v="Aug"/>
    <s v="Aug"/>
    <n v="10"/>
    <n v="10"/>
    <s v="2013"/>
    <b v="0"/>
    <b v="1"/>
    <s v="film &amp; video"/>
    <x v="4"/>
    <x v="4"/>
  </r>
  <r>
    <n v="395"/>
    <s v="Taylor PLC"/>
    <s v="Enhanced incremental budgetary management"/>
    <n v="7100"/>
    <n v="9238"/>
    <x v="1"/>
    <n v="1.3011267605633803"/>
    <x v="392"/>
    <n v="41.990909090909092"/>
    <n v="220"/>
    <x v="1"/>
    <s v="USD"/>
    <d v="2011-12-08T06:00:00"/>
    <d v="2011-12-08T06:00:00"/>
    <n v="1323324000"/>
    <s v="Dec"/>
    <s v="Dec"/>
    <s v="2011"/>
    <d v="2011-12-09T06:00:00"/>
    <n v="1323410400"/>
    <m/>
    <d v="2011-12-09T06:00:00"/>
    <s v="Dec"/>
    <s v="Dec"/>
    <n v="1"/>
    <n v="1"/>
    <s v="2011"/>
    <b v="1"/>
    <b v="0"/>
    <s v="theater"/>
    <x v="3"/>
    <x v="3"/>
  </r>
  <r>
    <n v="396"/>
    <s v="Holmes PLC"/>
    <s v="Digitized local info-mediaries"/>
    <n v="46100"/>
    <n v="77012"/>
    <x v="1"/>
    <n v="1.6705422993492407"/>
    <x v="393"/>
    <n v="48.012468827930178"/>
    <n v="1604"/>
    <x v="2"/>
    <s v="AUD"/>
    <d v="2018-10-05T05:00:00"/>
    <d v="2018-10-05T05:00:00"/>
    <n v="1538715600"/>
    <s v="Oct"/>
    <s v="Oct"/>
    <s v="2018"/>
    <d v="2018-10-13T05:00:00"/>
    <n v="1539406800"/>
    <m/>
    <d v="2018-10-13T05:00:00"/>
    <s v="Oct"/>
    <s v="Oct"/>
    <n v="8"/>
    <n v="8"/>
    <s v="2018"/>
    <b v="0"/>
    <b v="0"/>
    <s v="film &amp; video"/>
    <x v="4"/>
    <x v="6"/>
  </r>
  <r>
    <n v="397"/>
    <s v="Jones-Martin"/>
    <s v="Virtual systematic monitoring"/>
    <n v="8100"/>
    <n v="14083"/>
    <x v="1"/>
    <n v="1.738641975308642"/>
    <x v="394"/>
    <n v="31.019823788546255"/>
    <n v="454"/>
    <x v="1"/>
    <s v="USD"/>
    <d v="2013-05-23T05:00:00"/>
    <d v="2013-05-23T05:00:00"/>
    <n v="1369285200"/>
    <s v="May"/>
    <s v="May"/>
    <s v="2013"/>
    <d v="2013-05-29T05:00:00"/>
    <n v="1369803600"/>
    <m/>
    <d v="2013-05-29T05:00:00"/>
    <s v="May"/>
    <s v="May"/>
    <n v="6"/>
    <n v="6"/>
    <s v="2013"/>
    <b v="0"/>
    <b v="0"/>
    <s v="music"/>
    <x v="1"/>
    <x v="1"/>
  </r>
  <r>
    <n v="398"/>
    <s v="Myers LLC"/>
    <s v="Reactive bottom-line open architecture"/>
    <n v="1700"/>
    <n v="12202"/>
    <x v="1"/>
    <n v="7.1776470588235295"/>
    <x v="395"/>
    <n v="99.203252032520325"/>
    <n v="123"/>
    <x v="6"/>
    <s v="EUR"/>
    <d v="2018-05-08T05:00:00"/>
    <d v="2018-05-08T05:00:00"/>
    <n v="1525755600"/>
    <s v="May"/>
    <s v="May"/>
    <s v="2018"/>
    <d v="2018-05-10T05:00:00"/>
    <n v="1525928400"/>
    <m/>
    <d v="2018-05-10T05:00:00"/>
    <s v="May"/>
    <s v="May"/>
    <n v="2"/>
    <n v="2"/>
    <s v="2018"/>
    <b v="0"/>
    <b v="1"/>
    <s v="film &amp; video"/>
    <x v="4"/>
    <x v="10"/>
  </r>
  <r>
    <n v="399"/>
    <s v="Acosta, Mullins and Morris"/>
    <s v="Pre-emptive interactive model"/>
    <n v="97300"/>
    <n v="62127"/>
    <x v="0"/>
    <n v="0.63850976361767731"/>
    <x v="396"/>
    <n v="66.022316684378325"/>
    <n v="941"/>
    <x v="1"/>
    <s v="USD"/>
    <d v="2011-02-02T06:00:00"/>
    <d v="2011-02-02T06:00:00"/>
    <n v="1296626400"/>
    <s v="Feb"/>
    <s v="Feb"/>
    <s v="2011"/>
    <d v="2011-02-09T06:00:00"/>
    <n v="1297231200"/>
    <m/>
    <d v="2011-02-09T06:00:00"/>
    <s v="Feb"/>
    <s v="Feb"/>
    <n v="7"/>
    <n v="7"/>
    <s v="2011"/>
    <b v="0"/>
    <b v="0"/>
    <s v="music"/>
    <x v="1"/>
    <x v="7"/>
  </r>
  <r>
    <n v="400"/>
    <s v="Bell PLC"/>
    <s v="Ergonomic eco-centric open architecture"/>
    <n v="100"/>
    <n v="2"/>
    <x v="0"/>
    <n v="0.02"/>
    <x v="50"/>
    <n v="2"/>
    <n v="1"/>
    <x v="1"/>
    <s v="USD"/>
    <d v="2013-08-16T05:00:00"/>
    <d v="2013-08-16T05:00:00"/>
    <n v="1376629200"/>
    <s v="Aug"/>
    <s v="Aug"/>
    <s v="2013"/>
    <d v="2013-09-07T05:00:00"/>
    <n v="1378530000"/>
    <m/>
    <d v="2013-09-07T05:00:00"/>
    <s v="Sep"/>
    <s v="Sep"/>
    <n v="22"/>
    <n v="22"/>
    <s v="2013"/>
    <b v="0"/>
    <b v="1"/>
    <s v="photography"/>
    <x v="7"/>
    <x v="14"/>
  </r>
  <r>
    <n v="401"/>
    <s v="Smith-Schmidt"/>
    <s v="Inverse radical hierarchy"/>
    <n v="900"/>
    <n v="13772"/>
    <x v="1"/>
    <n v="15.302222222222222"/>
    <x v="397"/>
    <n v="46.060200668896321"/>
    <n v="299"/>
    <x v="1"/>
    <s v="USD"/>
    <d v="2019-10-27T05:00:00"/>
    <d v="2019-10-27T05:00:00"/>
    <n v="1572152400"/>
    <s v="Oct"/>
    <s v="Oct"/>
    <s v="2019"/>
    <d v="2019-10-27T05:00:00"/>
    <n v="1572152400"/>
    <m/>
    <d v="2019-10-27T05:00:00"/>
    <s v="Oct"/>
    <s v="Oct"/>
    <n v="0"/>
    <n v="0"/>
    <s v="2019"/>
    <b v="0"/>
    <b v="0"/>
    <s v="theater"/>
    <x v="3"/>
    <x v="3"/>
  </r>
  <r>
    <n v="402"/>
    <s v="Ruiz, Richardson and Cole"/>
    <s v="Team-oriented static interface"/>
    <n v="7300"/>
    <n v="2946"/>
    <x v="0"/>
    <n v="0.40356164383561643"/>
    <x v="398"/>
    <n v="73.650000000000006"/>
    <n v="40"/>
    <x v="1"/>
    <s v="USD"/>
    <d v="2012-01-06T06:00:00"/>
    <d v="2012-01-06T06:00:00"/>
    <n v="1325829600"/>
    <s v="Jan"/>
    <s v="Jan"/>
    <s v="2012"/>
    <d v="2012-02-22T06:00:00"/>
    <n v="1329890400"/>
    <m/>
    <d v="2012-02-22T06:00:00"/>
    <s v="Feb"/>
    <s v="Feb"/>
    <n v="47"/>
    <n v="47"/>
    <s v="2012"/>
    <b v="0"/>
    <b v="1"/>
    <s v="film &amp; video"/>
    <x v="4"/>
    <x v="12"/>
  </r>
  <r>
    <n v="403"/>
    <s v="Leonard-Mcclain"/>
    <s v="Virtual foreground throughput"/>
    <n v="195800"/>
    <n v="168820"/>
    <x v="0"/>
    <n v="0.86220633299284988"/>
    <x v="399"/>
    <n v="55.99336650082919"/>
    <n v="3015"/>
    <x v="0"/>
    <s v="CAD"/>
    <d v="2010-05-12T05:00:00"/>
    <d v="2010-05-12T05:00:00"/>
    <n v="1273640400"/>
    <s v="May"/>
    <s v="May"/>
    <s v="2010"/>
    <d v="2010-06-17T05:00:00"/>
    <n v="1276750800"/>
    <m/>
    <d v="2010-06-17T05:00:00"/>
    <s v="Jun"/>
    <s v="Jun"/>
    <n v="36"/>
    <n v="36"/>
    <s v="2010"/>
    <b v="0"/>
    <b v="1"/>
    <s v="theater"/>
    <x v="3"/>
    <x v="3"/>
  </r>
  <r>
    <n v="404"/>
    <s v="Bailey-Boyer"/>
    <s v="Visionary exuding Internet solution"/>
    <n v="48900"/>
    <n v="154321"/>
    <x v="1"/>
    <n v="3.1558486707566464"/>
    <x v="400"/>
    <n v="68.985695127402778"/>
    <n v="2237"/>
    <x v="1"/>
    <s v="USD"/>
    <d v="2017-11-14T06:00:00"/>
    <d v="2017-11-14T06:00:00"/>
    <n v="1510639200"/>
    <s v="Nov"/>
    <s v="Nov"/>
    <s v="2017"/>
    <d v="2017-11-17T06:00:00"/>
    <n v="1510898400"/>
    <m/>
    <d v="2017-11-17T06:00:00"/>
    <s v="Nov"/>
    <s v="Nov"/>
    <n v="3"/>
    <n v="3"/>
    <s v="2017"/>
    <b v="0"/>
    <b v="0"/>
    <s v="theater"/>
    <x v="3"/>
    <x v="3"/>
  </r>
  <r>
    <n v="405"/>
    <s v="Lee LLC"/>
    <s v="Synchronized secondary analyzer"/>
    <n v="29600"/>
    <n v="26527"/>
    <x v="0"/>
    <n v="0.89618243243243245"/>
    <x v="401"/>
    <n v="60.981609195402299"/>
    <n v="435"/>
    <x v="1"/>
    <s v="USD"/>
    <d v="2018-06-04T05:00:00"/>
    <d v="2018-06-04T05:00:00"/>
    <n v="1528088400"/>
    <s v="Jun"/>
    <s v="Jun"/>
    <s v="2018"/>
    <d v="2018-07-24T05:00:00"/>
    <n v="1532408400"/>
    <m/>
    <d v="2018-07-24T05:00:00"/>
    <s v="Jul"/>
    <s v="Jul"/>
    <n v="50"/>
    <n v="50"/>
    <s v="2018"/>
    <b v="0"/>
    <b v="0"/>
    <s v="theater"/>
    <x v="3"/>
    <x v="3"/>
  </r>
  <r>
    <n v="406"/>
    <s v="Lyons Inc"/>
    <s v="Balanced attitude-oriented parallelism"/>
    <n v="39300"/>
    <n v="71583"/>
    <x v="1"/>
    <n v="1.8214503816793892"/>
    <x v="402"/>
    <n v="110.98139534883721"/>
    <n v="645"/>
    <x v="1"/>
    <s v="USD"/>
    <d v="2013-01-30T06:00:00"/>
    <d v="2013-01-30T06:00:00"/>
    <n v="1359525600"/>
    <s v="Jan"/>
    <s v="Jan"/>
    <s v="2013"/>
    <d v="2013-02-11T06:00:00"/>
    <n v="1360562400"/>
    <m/>
    <d v="2013-02-11T06:00:00"/>
    <s v="Feb"/>
    <s v="Feb"/>
    <n v="12"/>
    <n v="12"/>
    <s v="2013"/>
    <b v="1"/>
    <b v="0"/>
    <s v="film &amp; video"/>
    <x v="4"/>
    <x v="4"/>
  </r>
  <r>
    <n v="407"/>
    <s v="Herrera-Wilson"/>
    <s v="Organized bandwidth-monitored core"/>
    <n v="3400"/>
    <n v="12100"/>
    <x v="1"/>
    <n v="3.5588235294117645"/>
    <x v="403"/>
    <n v="25"/>
    <n v="484"/>
    <x v="3"/>
    <s v="DKK"/>
    <d v="2019-10-13T05:00:00"/>
    <d v="2019-10-13T05:00:00"/>
    <n v="1570942800"/>
    <s v="Oct"/>
    <s v="Oct"/>
    <s v="2019"/>
    <d v="2019-10-20T05:00:00"/>
    <n v="1571547600"/>
    <m/>
    <d v="2019-10-20T05:00:00"/>
    <s v="Oct"/>
    <s v="Oct"/>
    <n v="7"/>
    <n v="7"/>
    <s v="2019"/>
    <b v="0"/>
    <b v="0"/>
    <s v="theater"/>
    <x v="3"/>
    <x v="3"/>
  </r>
  <r>
    <n v="408"/>
    <s v="Mahoney, Adams and Lucas"/>
    <s v="Cloned leadingedge utilization"/>
    <n v="9200"/>
    <n v="12129"/>
    <x v="1"/>
    <n v="1.3183695652173912"/>
    <x v="404"/>
    <n v="78.759740259740255"/>
    <n v="154"/>
    <x v="0"/>
    <s v="CAD"/>
    <d v="2016-06-20T05:00:00"/>
    <d v="2016-06-20T05:00:00"/>
    <n v="1466398800"/>
    <s v="Jun"/>
    <s v="Jun"/>
    <s v="2016"/>
    <d v="2016-07-10T05:00:00"/>
    <n v="1468126800"/>
    <m/>
    <d v="2016-07-10T05:00:00"/>
    <s v="Jul"/>
    <s v="Jul"/>
    <n v="20"/>
    <n v="20"/>
    <s v="2016"/>
    <b v="0"/>
    <b v="0"/>
    <s v="film &amp; video"/>
    <x v="4"/>
    <x v="4"/>
  </r>
  <r>
    <n v="409"/>
    <s v="Stewart LLC"/>
    <s v="Secured asymmetric projection"/>
    <n v="135600"/>
    <n v="62804"/>
    <x v="0"/>
    <n v="0.46315634218289087"/>
    <x v="405"/>
    <n v="87.960784313725483"/>
    <n v="714"/>
    <x v="1"/>
    <s v="USD"/>
    <d v="2017-04-18T05:00:00"/>
    <d v="2017-04-18T05:00:00"/>
    <n v="1492491600"/>
    <s v="Apr"/>
    <s v="Apr"/>
    <s v="2017"/>
    <d v="2017-04-22T05:00:00"/>
    <n v="1492837200"/>
    <m/>
    <d v="2017-04-22T05:00:00"/>
    <s v="Apr"/>
    <s v="Apr"/>
    <n v="4"/>
    <n v="4"/>
    <s v="2017"/>
    <b v="0"/>
    <b v="0"/>
    <s v="music"/>
    <x v="1"/>
    <x v="1"/>
  </r>
  <r>
    <n v="410"/>
    <s v="Mcmillan Group"/>
    <s v="Advanced cohesive Graphic Interface"/>
    <n v="153700"/>
    <n v="55536"/>
    <x v="2"/>
    <n v="0.36132726089785294"/>
    <x v="406"/>
    <n v="49.987398739873989"/>
    <n v="1111"/>
    <x v="1"/>
    <s v="USD"/>
    <d v="2015-04-28T05:00:00"/>
    <d v="2015-04-28T05:00:00"/>
    <n v="1430197200"/>
    <s v="Apr"/>
    <s v="Apr"/>
    <s v="2015"/>
    <d v="2015-04-28T05:00:00"/>
    <n v="1430197200"/>
    <m/>
    <d v="2015-04-28T05:00:00"/>
    <s v="Apr"/>
    <s v="Apr"/>
    <n v="0"/>
    <n v="0"/>
    <s v="2015"/>
    <b v="0"/>
    <b v="0"/>
    <s v="games"/>
    <x v="6"/>
    <x v="20"/>
  </r>
  <r>
    <n v="411"/>
    <s v="Beck, Thompson and Martinez"/>
    <s v="Down-sized maximized function"/>
    <n v="7800"/>
    <n v="8161"/>
    <x v="1"/>
    <n v="1.0462820512820512"/>
    <x v="407"/>
    <n v="99.524390243902445"/>
    <n v="82"/>
    <x v="1"/>
    <s v="USD"/>
    <d v="2017-05-29T05:00:00"/>
    <d v="2017-05-29T05:00:00"/>
    <n v="1496034000"/>
    <s v="May"/>
    <s v="May"/>
    <s v="2017"/>
    <d v="2017-05-31T05:00:00"/>
    <n v="1496206800"/>
    <m/>
    <d v="2017-05-31T05:00:00"/>
    <s v="May"/>
    <s v="May"/>
    <n v="2"/>
    <n v="2"/>
    <s v="2017"/>
    <b v="0"/>
    <b v="0"/>
    <s v="theater"/>
    <x v="3"/>
    <x v="3"/>
  </r>
  <r>
    <n v="412"/>
    <s v="Rodriguez-Scott"/>
    <s v="Realigned zero tolerance software"/>
    <n v="2100"/>
    <n v="14046"/>
    <x v="1"/>
    <n v="6.6885714285714286"/>
    <x v="408"/>
    <n v="104.82089552238806"/>
    <n v="134"/>
    <x v="1"/>
    <s v="USD"/>
    <d v="2014-01-03T06:00:00"/>
    <d v="2014-01-03T06:00:00"/>
    <n v="1388728800"/>
    <s v="Jan"/>
    <s v="Jan"/>
    <s v="2014"/>
    <d v="2014-01-13T06:00:00"/>
    <n v="1389592800"/>
    <m/>
    <d v="2014-01-13T06:00:00"/>
    <s v="Jan"/>
    <s v="Jan"/>
    <n v="10"/>
    <n v="10"/>
    <s v="2014"/>
    <b v="0"/>
    <b v="0"/>
    <s v="publishing"/>
    <x v="5"/>
    <x v="13"/>
  </r>
  <r>
    <n v="413"/>
    <s v="Rush-Bowers"/>
    <s v="Persevering analyzing extranet"/>
    <n v="189500"/>
    <n v="117628"/>
    <x v="2"/>
    <n v="0.62072823218997364"/>
    <x v="409"/>
    <n v="108.01469237832875"/>
    <n v="1089"/>
    <x v="1"/>
    <s v="USD"/>
    <d v="2018-11-27T06:00:00"/>
    <d v="2018-11-27T06:00:00"/>
    <n v="1543298400"/>
    <s v="Nov"/>
    <s v="Nov"/>
    <s v="2018"/>
    <d v="2018-12-24T06:00:00"/>
    <n v="1545631200"/>
    <m/>
    <d v="2018-12-24T06:00:00"/>
    <s v="Dec"/>
    <s v="Dec"/>
    <n v="27"/>
    <n v="27"/>
    <s v="2018"/>
    <b v="0"/>
    <b v="0"/>
    <s v="film &amp; video"/>
    <x v="4"/>
    <x v="10"/>
  </r>
  <r>
    <n v="414"/>
    <s v="Davis and Sons"/>
    <s v="Innovative human-resource migration"/>
    <n v="188200"/>
    <n v="159405"/>
    <x v="0"/>
    <n v="0.84699787460148779"/>
    <x v="410"/>
    <n v="28.998544660724033"/>
    <n v="5497"/>
    <x v="1"/>
    <s v="USD"/>
    <d v="2010-04-20T05:00:00"/>
    <d v="2010-04-20T05:00:00"/>
    <n v="1271739600"/>
    <s v="Apr"/>
    <s v="Apr"/>
    <s v="2010"/>
    <d v="2010-04-28T05:00:00"/>
    <n v="1272430800"/>
    <m/>
    <d v="2010-04-28T05:00:00"/>
    <s v="Apr"/>
    <s v="Apr"/>
    <n v="8"/>
    <n v="8"/>
    <s v="2010"/>
    <b v="0"/>
    <b v="1"/>
    <s v="food"/>
    <x v="0"/>
    <x v="0"/>
  </r>
  <r>
    <n v="415"/>
    <s v="Anderson-Pham"/>
    <s v="Intuitive needs-based monitoring"/>
    <n v="113500"/>
    <n v="12552"/>
    <x v="0"/>
    <n v="0.11059030837004405"/>
    <x v="411"/>
    <n v="30.028708133971293"/>
    <n v="418"/>
    <x v="1"/>
    <s v="USD"/>
    <d v="2012-01-13T06:00:00"/>
    <d v="2012-01-13T06:00:00"/>
    <n v="1326434400"/>
    <s v="Jan"/>
    <s v="Jan"/>
    <s v="2012"/>
    <d v="2012-01-30T06:00:00"/>
    <n v="1327903200"/>
    <m/>
    <d v="2012-01-30T06:00:00"/>
    <s v="Jan"/>
    <s v="Jan"/>
    <n v="17"/>
    <n v="17"/>
    <s v="2012"/>
    <b v="0"/>
    <b v="0"/>
    <s v="theater"/>
    <x v="3"/>
    <x v="3"/>
  </r>
  <r>
    <n v="416"/>
    <s v="Stewart-Coleman"/>
    <s v="Customer-focused disintermediate toolset"/>
    <n v="134600"/>
    <n v="59007"/>
    <x v="0"/>
    <n v="0.43838781575037145"/>
    <x v="412"/>
    <n v="41.005559416261292"/>
    <n v="1439"/>
    <x v="1"/>
    <s v="USD"/>
    <d v="2011-01-17T06:00:00"/>
    <d v="2011-01-17T06:00:00"/>
    <n v="1295244000"/>
    <s v="Jan"/>
    <s v="Jan"/>
    <s v="2011"/>
    <d v="2011-01-26T06:00:00"/>
    <n v="1296021600"/>
    <m/>
    <d v="2011-01-26T06:00:00"/>
    <s v="Jan"/>
    <s v="Jan"/>
    <n v="9"/>
    <n v="9"/>
    <s v="2011"/>
    <b v="0"/>
    <b v="1"/>
    <s v="film &amp; video"/>
    <x v="4"/>
    <x v="4"/>
  </r>
  <r>
    <n v="417"/>
    <s v="Bradshaw, Smith and Ryan"/>
    <s v="Upgradable 24/7 emulation"/>
    <n v="1700"/>
    <n v="943"/>
    <x v="0"/>
    <n v="0.55470588235294116"/>
    <x v="413"/>
    <n v="62.866666666666667"/>
    <n v="15"/>
    <x v="1"/>
    <s v="USD"/>
    <d v="2018-11-03T05:00:00"/>
    <d v="2018-11-03T05:00:00"/>
    <n v="1541221200"/>
    <s v="Nov"/>
    <s v="Nov"/>
    <s v="2018"/>
    <d v="2018-11-27T06:00:00"/>
    <n v="1543298400"/>
    <m/>
    <d v="2018-11-27T06:00:00"/>
    <s v="Nov"/>
    <s v="Nov"/>
    <n v="24.041666666671517"/>
    <n v="24.041666666671517"/>
    <s v="2018"/>
    <b v="0"/>
    <b v="0"/>
    <s v="theater"/>
    <x v="3"/>
    <x v="3"/>
  </r>
  <r>
    <n v="418"/>
    <s v="Jackson PLC"/>
    <s v="Quality-focused client-server core"/>
    <n v="163700"/>
    <n v="93963"/>
    <x v="0"/>
    <n v="0.57399511301160655"/>
    <x v="414"/>
    <n v="47.005002501250623"/>
    <n v="1999"/>
    <x v="0"/>
    <s v="CAD"/>
    <d v="2012-05-06T05:00:00"/>
    <d v="2012-05-06T05:00:00"/>
    <n v="1336280400"/>
    <s v="May"/>
    <s v="May"/>
    <s v="2012"/>
    <d v="2012-05-07T05:00:00"/>
    <n v="1336366800"/>
    <m/>
    <d v="2012-05-07T05:00:00"/>
    <s v="May"/>
    <s v="May"/>
    <n v="1"/>
    <n v="1"/>
    <s v="2012"/>
    <b v="0"/>
    <b v="0"/>
    <s v="film &amp; video"/>
    <x v="4"/>
    <x v="4"/>
  </r>
  <r>
    <n v="419"/>
    <s v="Ware-Arias"/>
    <s v="Upgradable maximized protocol"/>
    <n v="113800"/>
    <n v="140469"/>
    <x v="1"/>
    <n v="1.2343497363796134"/>
    <x v="415"/>
    <n v="26.997693638285604"/>
    <n v="5203"/>
    <x v="1"/>
    <s v="USD"/>
    <d v="2011-12-22T06:00:00"/>
    <d v="2011-12-22T06:00:00"/>
    <n v="1324533600"/>
    <s v="Dec"/>
    <s v="Dec"/>
    <s v="2011"/>
    <d v="2011-12-28T06:00:00"/>
    <n v="1325052000"/>
    <m/>
    <d v="2011-12-28T06:00:00"/>
    <s v="Dec"/>
    <s v="Dec"/>
    <n v="6"/>
    <n v="6"/>
    <s v="2011"/>
    <b v="0"/>
    <b v="0"/>
    <s v="technology"/>
    <x v="2"/>
    <x v="2"/>
  </r>
  <r>
    <n v="420"/>
    <s v="Blair, Reyes and Woods"/>
    <s v="Cross-platform interactive synergy"/>
    <n v="5000"/>
    <n v="6423"/>
    <x v="1"/>
    <n v="1.2846"/>
    <x v="416"/>
    <n v="68.329787234042556"/>
    <n v="94"/>
    <x v="1"/>
    <s v="USD"/>
    <d v="2017-06-25T05:00:00"/>
    <d v="2017-06-25T05:00:00"/>
    <n v="1498366800"/>
    <s v="Jun"/>
    <s v="Jun"/>
    <s v="2017"/>
    <d v="2017-07-09T05:00:00"/>
    <n v="1499576400"/>
    <m/>
    <d v="2017-07-09T05:00:00"/>
    <s v="Jul"/>
    <s v="Jul"/>
    <n v="14"/>
    <n v="14"/>
    <s v="2017"/>
    <b v="0"/>
    <b v="0"/>
    <s v="theater"/>
    <x v="3"/>
    <x v="3"/>
  </r>
  <r>
    <n v="421"/>
    <s v="Thomas-Lopez"/>
    <s v="User-centric fault-tolerant archive"/>
    <n v="9400"/>
    <n v="6015"/>
    <x v="0"/>
    <n v="0.63989361702127656"/>
    <x v="417"/>
    <n v="50.974576271186443"/>
    <n v="118"/>
    <x v="1"/>
    <s v="USD"/>
    <d v="2017-06-29T05:00:00"/>
    <d v="2017-06-29T05:00:00"/>
    <n v="1498712400"/>
    <s v="Jun"/>
    <s v="Jun"/>
    <s v="2017"/>
    <d v="2017-07-29T05:00:00"/>
    <n v="1501304400"/>
    <m/>
    <d v="2017-07-29T05:00:00"/>
    <s v="Jul"/>
    <s v="Jul"/>
    <n v="30"/>
    <n v="30"/>
    <s v="2017"/>
    <b v="0"/>
    <b v="1"/>
    <s v="technology"/>
    <x v="2"/>
    <x v="8"/>
  </r>
  <r>
    <n v="422"/>
    <s v="Brown, Davies and Pacheco"/>
    <s v="Reverse-engineered regional knowledge user"/>
    <n v="8700"/>
    <n v="11075"/>
    <x v="1"/>
    <n v="1.2729885057471264"/>
    <x v="418"/>
    <n v="54.024390243902438"/>
    <n v="205"/>
    <x v="1"/>
    <s v="USD"/>
    <d v="2010-04-17T05:00:00"/>
    <d v="2010-04-17T05:00:00"/>
    <n v="1271480400"/>
    <s v="Apr"/>
    <s v="Apr"/>
    <s v="2010"/>
    <d v="2010-05-07T05:00:00"/>
    <n v="1273208400"/>
    <m/>
    <d v="2010-05-07T05:00:00"/>
    <s v="May"/>
    <s v="May"/>
    <n v="20"/>
    <n v="20"/>
    <s v="2010"/>
    <b v="0"/>
    <b v="1"/>
    <s v="theater"/>
    <x v="3"/>
    <x v="3"/>
  </r>
  <r>
    <n v="423"/>
    <s v="Jones-Riddle"/>
    <s v="Self-enabling real-time definition"/>
    <n v="147800"/>
    <n v="15723"/>
    <x v="0"/>
    <n v="0.10638024357239513"/>
    <x v="419"/>
    <n v="97.055555555555557"/>
    <n v="162"/>
    <x v="1"/>
    <s v="USD"/>
    <d v="2011-09-22T05:00:00"/>
    <d v="2011-09-22T05:00:00"/>
    <n v="1316667600"/>
    <s v="Sep"/>
    <s v="Sep"/>
    <s v="2011"/>
    <d v="2011-09-24T05:00:00"/>
    <n v="1316840400"/>
    <m/>
    <d v="2011-09-24T05:00:00"/>
    <s v="Sep"/>
    <s v="Sep"/>
    <n v="2"/>
    <n v="2"/>
    <s v="2011"/>
    <b v="0"/>
    <b v="1"/>
    <s v="food"/>
    <x v="0"/>
    <x v="0"/>
  </r>
  <r>
    <n v="424"/>
    <s v="Schmidt-Gomez"/>
    <s v="User-centric impactful projection"/>
    <n v="5100"/>
    <n v="2064"/>
    <x v="0"/>
    <n v="0.40470588235294119"/>
    <x v="420"/>
    <n v="24.867469879518072"/>
    <n v="83"/>
    <x v="1"/>
    <s v="USD"/>
    <d v="2018-04-18T05:00:00"/>
    <d v="2018-04-18T05:00:00"/>
    <n v="1524027600"/>
    <s v="Apr"/>
    <s v="Apr"/>
    <s v="2018"/>
    <d v="2018-04-24T05:00:00"/>
    <n v="1524546000"/>
    <m/>
    <d v="2018-04-24T05:00:00"/>
    <s v="Apr"/>
    <s v="Apr"/>
    <n v="6"/>
    <n v="6"/>
    <s v="2018"/>
    <b v="0"/>
    <b v="0"/>
    <s v="music"/>
    <x v="1"/>
    <x v="7"/>
  </r>
  <r>
    <n v="425"/>
    <s v="Sullivan, Davis and Booth"/>
    <s v="Vision-oriented actuating hardware"/>
    <n v="2700"/>
    <n v="7767"/>
    <x v="1"/>
    <n v="2.8766666666666665"/>
    <x v="421"/>
    <n v="84.423913043478265"/>
    <n v="92"/>
    <x v="1"/>
    <s v="USD"/>
    <d v="2015-07-28T05:00:00"/>
    <d v="2015-07-28T05:00:00"/>
    <n v="1438059600"/>
    <s v="Jul"/>
    <s v="Jul"/>
    <s v="2015"/>
    <d v="2015-08-03T05:00:00"/>
    <n v="1438578000"/>
    <m/>
    <d v="2015-08-03T05:00:00"/>
    <s v="Aug"/>
    <s v="Aug"/>
    <n v="6"/>
    <n v="6"/>
    <s v="2015"/>
    <b v="0"/>
    <b v="0"/>
    <s v="photography"/>
    <x v="7"/>
    <x v="14"/>
  </r>
  <r>
    <n v="426"/>
    <s v="Edwards-Kane"/>
    <s v="Virtual leadingedge framework"/>
    <n v="1800"/>
    <n v="10313"/>
    <x v="1"/>
    <n v="5.7294444444444448"/>
    <x v="422"/>
    <n v="47.091324200913242"/>
    <n v="219"/>
    <x v="1"/>
    <s v="USD"/>
    <d v="2013-02-27T06:00:00"/>
    <d v="2013-02-27T06:00:00"/>
    <n v="1361944800"/>
    <s v="Feb"/>
    <s v="Feb"/>
    <s v="2013"/>
    <d v="2013-03-06T06:00:00"/>
    <n v="1362549600"/>
    <m/>
    <d v="2013-03-06T06:00:00"/>
    <s v="Mar"/>
    <s v="Mar"/>
    <n v="7"/>
    <n v="7"/>
    <s v="2013"/>
    <b v="0"/>
    <b v="0"/>
    <s v="theater"/>
    <x v="3"/>
    <x v="3"/>
  </r>
  <r>
    <n v="427"/>
    <s v="Hicks, Wall and Webb"/>
    <s v="Managed discrete framework"/>
    <n v="174500"/>
    <n v="197018"/>
    <x v="1"/>
    <n v="1.1290429799426933"/>
    <x v="423"/>
    <n v="77.996041171813147"/>
    <n v="2526"/>
    <x v="1"/>
    <s v="USD"/>
    <d v="2014-09-13T05:00:00"/>
    <d v="2014-09-13T05:00:00"/>
    <n v="1410584400"/>
    <s v="Sep"/>
    <s v="Sep"/>
    <s v="2014"/>
    <d v="2014-10-15T05:00:00"/>
    <n v="1413349200"/>
    <m/>
    <d v="2014-10-15T05:00:00"/>
    <s v="Oct"/>
    <s v="Oct"/>
    <n v="32"/>
    <n v="32"/>
    <s v="2014"/>
    <b v="0"/>
    <b v="1"/>
    <s v="theater"/>
    <x v="3"/>
    <x v="3"/>
  </r>
  <r>
    <n v="428"/>
    <s v="Mayer-Richmond"/>
    <s v="Progressive zero-defect capability"/>
    <n v="101400"/>
    <n v="47037"/>
    <x v="0"/>
    <n v="0.46387573964497042"/>
    <x v="424"/>
    <n v="62.967871485943775"/>
    <n v="747"/>
    <x v="1"/>
    <s v="USD"/>
    <d v="2011-02-11T06:00:00"/>
    <d v="2011-02-11T06:00:00"/>
    <n v="1297404000"/>
    <s v="Feb"/>
    <s v="Feb"/>
    <s v="2011"/>
    <d v="2011-02-18T06:00:00"/>
    <n v="1298008800"/>
    <m/>
    <d v="2011-02-18T06:00:00"/>
    <s v="Feb"/>
    <s v="Feb"/>
    <n v="7"/>
    <n v="7"/>
    <s v="2011"/>
    <b v="0"/>
    <b v="0"/>
    <s v="film &amp; video"/>
    <x v="4"/>
    <x v="10"/>
  </r>
  <r>
    <n v="429"/>
    <s v="Robles Ltd"/>
    <s v="Right-sized demand-driven adapter"/>
    <n v="191000"/>
    <n v="173191"/>
    <x v="3"/>
    <n v="0.90675916230366493"/>
    <x v="425"/>
    <n v="81.006080449017773"/>
    <n v="2138"/>
    <x v="1"/>
    <s v="USD"/>
    <d v="2014-02-10T06:00:00"/>
    <d v="2014-02-10T06:00:00"/>
    <n v="1392012000"/>
    <s v="Feb"/>
    <s v="Feb"/>
    <s v="2014"/>
    <d v="2014-03-10T05:00:00"/>
    <n v="1394427600"/>
    <m/>
    <d v="2014-03-10T05:00:00"/>
    <s v="Mar"/>
    <s v="Mar"/>
    <n v="27.958333333335759"/>
    <n v="27.958333333335759"/>
    <s v="2014"/>
    <b v="0"/>
    <b v="1"/>
    <s v="photography"/>
    <x v="7"/>
    <x v="14"/>
  </r>
  <r>
    <n v="430"/>
    <s v="Cochran Ltd"/>
    <s v="Re-engineered attitude-oriented frame"/>
    <n v="8100"/>
    <n v="5487"/>
    <x v="0"/>
    <n v="0.67740740740740746"/>
    <x v="426"/>
    <n v="65.321428571428569"/>
    <n v="84"/>
    <x v="1"/>
    <s v="USD"/>
    <d v="2019-09-29T05:00:00"/>
    <d v="2019-09-29T05:00:00"/>
    <n v="1569733200"/>
    <s v="Sep"/>
    <s v="Sep"/>
    <s v="2019"/>
    <d v="2019-11-02T05:00:00"/>
    <n v="1572670800"/>
    <m/>
    <d v="2019-11-02T05:00:00"/>
    <s v="Nov"/>
    <s v="Nov"/>
    <n v="34"/>
    <n v="34"/>
    <s v="2019"/>
    <b v="0"/>
    <b v="0"/>
    <s v="theater"/>
    <x v="3"/>
    <x v="3"/>
  </r>
  <r>
    <n v="431"/>
    <s v="Rosales LLC"/>
    <s v="Compatible multimedia utilization"/>
    <n v="5100"/>
    <n v="9817"/>
    <x v="1"/>
    <n v="1.9249019607843136"/>
    <x v="427"/>
    <n v="104.43617021276596"/>
    <n v="94"/>
    <x v="1"/>
    <s v="USD"/>
    <d v="2018-06-22T05:00:00"/>
    <d v="2018-06-22T05:00:00"/>
    <n v="1529643600"/>
    <s v="Jun"/>
    <s v="Jun"/>
    <s v="2018"/>
    <d v="2018-07-09T05:00:00"/>
    <n v="1531112400"/>
    <m/>
    <d v="2018-07-09T05:00:00"/>
    <s v="Jul"/>
    <s v="Jul"/>
    <n v="17"/>
    <n v="17"/>
    <s v="2018"/>
    <b v="1"/>
    <b v="0"/>
    <s v="theater"/>
    <x v="3"/>
    <x v="3"/>
  </r>
  <r>
    <n v="432"/>
    <s v="Harper-Bryan"/>
    <s v="Re-contextualized dedicated hardware"/>
    <n v="7700"/>
    <n v="6369"/>
    <x v="0"/>
    <n v="0.82714285714285718"/>
    <x v="428"/>
    <n v="69.989010989010993"/>
    <n v="91"/>
    <x v="1"/>
    <s v="USD"/>
    <d v="2014-05-02T05:00:00"/>
    <d v="2014-05-02T05:00:00"/>
    <n v="1399006800"/>
    <s v="May"/>
    <s v="May"/>
    <s v="2014"/>
    <d v="2014-05-22T05:00:00"/>
    <n v="1400734800"/>
    <m/>
    <d v="2014-05-22T05:00:00"/>
    <s v="May"/>
    <s v="May"/>
    <n v="20"/>
    <n v="20"/>
    <s v="2014"/>
    <b v="0"/>
    <b v="0"/>
    <s v="theater"/>
    <x v="3"/>
    <x v="3"/>
  </r>
  <r>
    <n v="433"/>
    <s v="Potter, Harper and Everett"/>
    <s v="Decentralized composite paradigm"/>
    <n v="121400"/>
    <n v="65755"/>
    <x v="0"/>
    <n v="0.54163920922570019"/>
    <x v="429"/>
    <n v="83.023989898989896"/>
    <n v="792"/>
    <x v="1"/>
    <s v="USD"/>
    <d v="2013-11-25T06:00:00"/>
    <d v="2013-11-25T06:00:00"/>
    <n v="1385359200"/>
    <s v="Nov"/>
    <s v="Nov"/>
    <s v="2013"/>
    <d v="2013-12-11T06:00:00"/>
    <n v="1386741600"/>
    <m/>
    <d v="2013-12-11T06:00:00"/>
    <s v="Dec"/>
    <s v="Dec"/>
    <n v="16"/>
    <n v="16"/>
    <s v="2013"/>
    <b v="0"/>
    <b v="1"/>
    <s v="film &amp; video"/>
    <x v="4"/>
    <x v="4"/>
  </r>
  <r>
    <n v="434"/>
    <s v="Floyd-Sims"/>
    <s v="Cloned transitional hierarchy"/>
    <n v="5400"/>
    <n v="903"/>
    <x v="3"/>
    <n v="0.16722222222222222"/>
    <x v="430"/>
    <n v="90.3"/>
    <n v="10"/>
    <x v="0"/>
    <s v="CAD"/>
    <d v="2016-12-01T06:00:00"/>
    <d v="2016-12-01T06:00:00"/>
    <n v="1480572000"/>
    <s v="Dec"/>
    <s v="Dec"/>
    <s v="2016"/>
    <d v="2016-12-15T06:00:00"/>
    <n v="1481781600"/>
    <m/>
    <d v="2016-12-15T06:00:00"/>
    <s v="Dec"/>
    <s v="Dec"/>
    <n v="14"/>
    <n v="14"/>
    <s v="2016"/>
    <b v="1"/>
    <b v="0"/>
    <s v="theater"/>
    <x v="3"/>
    <x v="3"/>
  </r>
  <r>
    <n v="435"/>
    <s v="Spence, Jackson and Kelly"/>
    <s v="Advanced discrete leverage"/>
    <n v="152400"/>
    <n v="178120"/>
    <x v="1"/>
    <n v="1.168766404199475"/>
    <x v="431"/>
    <n v="103.98131932282546"/>
    <n v="1713"/>
    <x v="6"/>
    <s v="EUR"/>
    <d v="2014-12-15T06:00:00"/>
    <d v="2014-12-15T06:00:00"/>
    <n v="1418623200"/>
    <s v="Dec"/>
    <s v="Dec"/>
    <s v="2014"/>
    <d v="2014-12-27T06:00:00"/>
    <n v="1419660000"/>
    <m/>
    <d v="2014-12-27T06:00:00"/>
    <s v="Dec"/>
    <s v="Dec"/>
    <n v="12"/>
    <n v="12"/>
    <s v="2014"/>
    <b v="0"/>
    <b v="1"/>
    <s v="theater"/>
    <x v="3"/>
    <x v="3"/>
  </r>
  <r>
    <n v="436"/>
    <s v="King-Nguyen"/>
    <s v="Open-source incremental throughput"/>
    <n v="1300"/>
    <n v="13678"/>
    <x v="1"/>
    <n v="10.521538461538462"/>
    <x v="432"/>
    <n v="54.931726907630519"/>
    <n v="249"/>
    <x v="1"/>
    <s v="USD"/>
    <d v="2019-04-20T05:00:00"/>
    <d v="2019-04-20T05:00:00"/>
    <n v="1555736400"/>
    <s v="Apr"/>
    <s v="Apr"/>
    <s v="2019"/>
    <d v="2019-04-21T05:00:00"/>
    <n v="1555822800"/>
    <m/>
    <d v="2019-04-21T05:00:00"/>
    <s v="Apr"/>
    <s v="Apr"/>
    <n v="1"/>
    <n v="1"/>
    <s v="2019"/>
    <b v="0"/>
    <b v="0"/>
    <s v="music"/>
    <x v="1"/>
    <x v="17"/>
  </r>
  <r>
    <n v="437"/>
    <s v="Hansen Group"/>
    <s v="Centralized regional interface"/>
    <n v="8100"/>
    <n v="9969"/>
    <x v="1"/>
    <n v="1.2307407407407407"/>
    <x v="433"/>
    <n v="51.921875"/>
    <n v="192"/>
    <x v="1"/>
    <s v="USD"/>
    <d v="2015-09-13T05:00:00"/>
    <d v="2015-09-13T05:00:00"/>
    <n v="1442120400"/>
    <s v="Sep"/>
    <s v="Sep"/>
    <s v="2015"/>
    <d v="2015-09-16T05:00:00"/>
    <n v="1442379600"/>
    <m/>
    <d v="2015-09-16T05:00:00"/>
    <s v="Sep"/>
    <s v="Sep"/>
    <n v="3"/>
    <n v="3"/>
    <s v="2015"/>
    <b v="0"/>
    <b v="1"/>
    <s v="film &amp; video"/>
    <x v="4"/>
    <x v="10"/>
  </r>
  <r>
    <n v="438"/>
    <s v="Mathis, Hall and Hansen"/>
    <s v="Streamlined web-enabled knowledgebase"/>
    <n v="8300"/>
    <n v="14827"/>
    <x v="1"/>
    <n v="1.7863855421686747"/>
    <x v="434"/>
    <n v="60.02834008097166"/>
    <n v="247"/>
    <x v="1"/>
    <s v="USD"/>
    <d v="2013-03-04T06:00:00"/>
    <d v="2013-03-04T06:00:00"/>
    <n v="1362376800"/>
    <s v="Mar"/>
    <s v="Mar"/>
    <s v="2013"/>
    <d v="2013-04-03T05:00:00"/>
    <n v="1364965200"/>
    <m/>
    <d v="2013-04-03T05:00:00"/>
    <s v="Apr"/>
    <s v="Apr"/>
    <n v="29.958333333335759"/>
    <n v="29.958333333335759"/>
    <s v="2013"/>
    <b v="0"/>
    <b v="0"/>
    <s v="theater"/>
    <x v="3"/>
    <x v="3"/>
  </r>
  <r>
    <n v="439"/>
    <s v="Cummings Inc"/>
    <s v="Digitized transitional monitoring"/>
    <n v="28400"/>
    <n v="100900"/>
    <x v="1"/>
    <n v="3.5528169014084505"/>
    <x v="435"/>
    <n v="44.003488879197555"/>
    <n v="2293"/>
    <x v="1"/>
    <s v="USD"/>
    <d v="2016-11-06T05:00:00"/>
    <d v="2016-11-06T05:00:00"/>
    <n v="1478408400"/>
    <s v="Nov"/>
    <s v="Nov"/>
    <s v="2016"/>
    <d v="2016-11-13T06:00:00"/>
    <n v="1479016800"/>
    <m/>
    <d v="2016-11-13T06:00:00"/>
    <s v="Nov"/>
    <s v="Nov"/>
    <n v="7.0416666666715173"/>
    <n v="7.0416666666715173"/>
    <s v="2016"/>
    <b v="0"/>
    <b v="0"/>
    <s v="film &amp; video"/>
    <x v="4"/>
    <x v="22"/>
  </r>
  <r>
    <n v="440"/>
    <s v="Miller-Poole"/>
    <s v="Networked optimal adapter"/>
    <n v="102500"/>
    <n v="165954"/>
    <x v="1"/>
    <n v="1.6190634146341463"/>
    <x v="436"/>
    <n v="53.003513254551258"/>
    <n v="3131"/>
    <x v="1"/>
    <s v="USD"/>
    <d v="2017-06-30T05:00:00"/>
    <d v="2017-06-30T05:00:00"/>
    <n v="1498798800"/>
    <s v="Jun"/>
    <s v="Jun"/>
    <s v="2017"/>
    <d v="2017-07-10T05:00:00"/>
    <n v="1499662800"/>
    <m/>
    <d v="2017-07-10T05:00:00"/>
    <s v="Jul"/>
    <s v="Jul"/>
    <n v="10"/>
    <n v="10"/>
    <s v="2017"/>
    <b v="0"/>
    <b v="0"/>
    <s v="film &amp; video"/>
    <x v="4"/>
    <x v="19"/>
  </r>
  <r>
    <n v="441"/>
    <s v="Rodriguez-West"/>
    <s v="Automated optimal function"/>
    <n v="7000"/>
    <n v="1744"/>
    <x v="0"/>
    <n v="0.24914285714285714"/>
    <x v="437"/>
    <n v="54.5"/>
    <n v="32"/>
    <x v="1"/>
    <s v="USD"/>
    <d v="2012-04-26T05:00:00"/>
    <d v="2012-04-26T05:00:00"/>
    <n v="1335416400"/>
    <s v="Apr"/>
    <s v="Apr"/>
    <s v="2012"/>
    <d v="2012-05-24T05:00:00"/>
    <n v="1337835600"/>
    <m/>
    <d v="2012-05-24T05:00:00"/>
    <s v="May"/>
    <s v="May"/>
    <n v="28"/>
    <n v="28"/>
    <s v="2012"/>
    <b v="0"/>
    <b v="0"/>
    <s v="technology"/>
    <x v="2"/>
    <x v="8"/>
  </r>
  <r>
    <n v="442"/>
    <s v="Calderon, Bradford and Dean"/>
    <s v="Devolved system-worthy framework"/>
    <n v="5400"/>
    <n v="10731"/>
    <x v="1"/>
    <n v="1.9872222222222222"/>
    <x v="438"/>
    <n v="75.04195804195804"/>
    <n v="143"/>
    <x v="6"/>
    <s v="EUR"/>
    <d v="2017-09-02T05:00:00"/>
    <d v="2017-09-02T05:00:00"/>
    <n v="1504328400"/>
    <s v="Sep"/>
    <s v="Sep"/>
    <s v="2017"/>
    <d v="2017-09-18T05:00:00"/>
    <n v="1505710800"/>
    <m/>
    <d v="2017-09-18T05:00:00"/>
    <s v="Sep"/>
    <s v="Sep"/>
    <n v="16"/>
    <n v="16"/>
    <s v="2017"/>
    <b v="0"/>
    <b v="0"/>
    <s v="theater"/>
    <x v="3"/>
    <x v="3"/>
  </r>
  <r>
    <n v="443"/>
    <s v="Clark-Bowman"/>
    <s v="Stand-alone user-facing service-desk"/>
    <n v="9300"/>
    <n v="3232"/>
    <x v="3"/>
    <n v="0.34752688172043011"/>
    <x v="439"/>
    <n v="35.911111111111111"/>
    <n v="90"/>
    <x v="1"/>
    <s v="USD"/>
    <d v="2010-09-30T05:00:00"/>
    <d v="2010-09-30T05:00:00"/>
    <n v="1285822800"/>
    <s v="Sep"/>
    <s v="Sep"/>
    <s v="2010"/>
    <d v="2010-10-19T05:00:00"/>
    <n v="1287464400"/>
    <m/>
    <d v="2010-10-19T05:00:00"/>
    <s v="Oct"/>
    <s v="Oct"/>
    <n v="19"/>
    <n v="19"/>
    <s v="2010"/>
    <b v="0"/>
    <b v="0"/>
    <s v="theater"/>
    <x v="3"/>
    <x v="3"/>
  </r>
  <r>
    <n v="444"/>
    <s v="Hensley Ltd"/>
    <s v="Versatile global attitude"/>
    <n v="6200"/>
    <n v="10938"/>
    <x v="1"/>
    <n v="1.7641935483870967"/>
    <x v="440"/>
    <n v="36.952702702702702"/>
    <n v="296"/>
    <x v="1"/>
    <s v="USD"/>
    <d v="2011-07-24T05:00:00"/>
    <d v="2011-07-24T05:00:00"/>
    <n v="1311483600"/>
    <s v="Jul"/>
    <s v="Jul"/>
    <s v="2011"/>
    <d v="2011-07-26T05:00:00"/>
    <n v="1311656400"/>
    <m/>
    <d v="2011-07-26T05:00:00"/>
    <s v="Jul"/>
    <s v="Jul"/>
    <n v="2"/>
    <n v="2"/>
    <s v="2011"/>
    <b v="0"/>
    <b v="1"/>
    <s v="music"/>
    <x v="1"/>
    <x v="7"/>
  </r>
  <r>
    <n v="445"/>
    <s v="Anderson-Pearson"/>
    <s v="Intuitive demand-driven Local Area Network"/>
    <n v="2100"/>
    <n v="10739"/>
    <x v="1"/>
    <n v="5.1138095238095236"/>
    <x v="441"/>
    <n v="63.170588235294119"/>
    <n v="170"/>
    <x v="1"/>
    <s v="USD"/>
    <d v="2010-12-03T06:00:00"/>
    <d v="2010-12-03T06:00:00"/>
    <n v="1291356000"/>
    <s v="Dec"/>
    <s v="Dec"/>
    <s v="2010"/>
    <d v="2010-12-24T06:00:00"/>
    <n v="1293170400"/>
    <m/>
    <d v="2010-12-24T06:00:00"/>
    <s v="Dec"/>
    <s v="Dec"/>
    <n v="21"/>
    <n v="21"/>
    <s v="2010"/>
    <b v="0"/>
    <b v="1"/>
    <s v="theater"/>
    <x v="3"/>
    <x v="3"/>
  </r>
  <r>
    <n v="446"/>
    <s v="Martin, Martin and Solis"/>
    <s v="Assimilated uniform methodology"/>
    <n v="6800"/>
    <n v="5579"/>
    <x v="0"/>
    <n v="0.82044117647058823"/>
    <x v="442"/>
    <n v="29.99462365591398"/>
    <n v="186"/>
    <x v="1"/>
    <s v="USD"/>
    <d v="2012-12-18T06:00:00"/>
    <d v="2012-12-18T06:00:00"/>
    <n v="1355810400"/>
    <s v="Dec"/>
    <s v="Dec"/>
    <s v="2012"/>
    <d v="2012-12-20T06:00:00"/>
    <n v="1355983200"/>
    <m/>
    <d v="2012-12-20T06:00:00"/>
    <s v="Dec"/>
    <s v="Dec"/>
    <n v="2"/>
    <n v="2"/>
    <s v="2012"/>
    <b v="0"/>
    <b v="0"/>
    <s v="technology"/>
    <x v="2"/>
    <x v="8"/>
  </r>
  <r>
    <n v="447"/>
    <s v="Harrington-Harper"/>
    <s v="Self-enabling next generation algorithm"/>
    <n v="155200"/>
    <n v="37754"/>
    <x v="3"/>
    <n v="0.24326030927835052"/>
    <x v="443"/>
    <n v="86"/>
    <n v="439"/>
    <x v="4"/>
    <s v="GBP"/>
    <d v="2017-12-19T06:00:00"/>
    <d v="2017-12-19T06:00:00"/>
    <n v="1513663200"/>
    <s v="Dec"/>
    <s v="Dec"/>
    <s v="2017"/>
    <d v="2018-01-04T06:00:00"/>
    <n v="1515045600"/>
    <m/>
    <d v="2018-01-04T06:00:00"/>
    <s v="Jan"/>
    <s v="Jan"/>
    <n v="16"/>
    <n v="16"/>
    <s v="2018"/>
    <b v="0"/>
    <b v="0"/>
    <s v="film &amp; video"/>
    <x v="4"/>
    <x v="19"/>
  </r>
  <r>
    <n v="448"/>
    <s v="Price and Sons"/>
    <s v="Object-based demand-driven strategy"/>
    <n v="89900"/>
    <n v="45384"/>
    <x v="0"/>
    <n v="0.50482758620689661"/>
    <x v="444"/>
    <n v="75.014876033057845"/>
    <n v="605"/>
    <x v="1"/>
    <s v="USD"/>
    <d v="2013-04-14T05:00:00"/>
    <d v="2013-04-14T05:00:00"/>
    <n v="1365915600"/>
    <s v="Apr"/>
    <s v="Apr"/>
    <s v="2013"/>
    <d v="2013-04-16T05:00:00"/>
    <n v="1366088400"/>
    <m/>
    <d v="2013-04-16T05:00:00"/>
    <s v="Apr"/>
    <s v="Apr"/>
    <n v="2"/>
    <n v="2"/>
    <s v="2013"/>
    <b v="0"/>
    <b v="1"/>
    <s v="games"/>
    <x v="6"/>
    <x v="11"/>
  </r>
  <r>
    <n v="449"/>
    <s v="Cuevas-Morales"/>
    <s v="Public-key coherent ability"/>
    <n v="900"/>
    <n v="8703"/>
    <x v="1"/>
    <n v="9.67"/>
    <x v="445"/>
    <n v="101.19767441860465"/>
    <n v="86"/>
    <x v="3"/>
    <s v="DKK"/>
    <d v="2019-03-06T06:00:00"/>
    <d v="2019-03-06T06:00:00"/>
    <n v="1551852000"/>
    <s v="Mar"/>
    <s v="Mar"/>
    <s v="2019"/>
    <d v="2019-03-23T05:00:00"/>
    <n v="1553317200"/>
    <m/>
    <d v="2019-03-23T05:00:00"/>
    <s v="Mar"/>
    <s v="Mar"/>
    <n v="16.958333333328483"/>
    <n v="16.958333333328483"/>
    <s v="2019"/>
    <b v="0"/>
    <b v="0"/>
    <s v="games"/>
    <x v="6"/>
    <x v="11"/>
  </r>
  <r>
    <n v="450"/>
    <s v="Delgado-Hatfield"/>
    <s v="Up-sized composite success"/>
    <n v="100"/>
    <n v="4"/>
    <x v="0"/>
    <n v="0.04"/>
    <x v="446"/>
    <n v="4"/>
    <n v="1"/>
    <x v="0"/>
    <s v="CAD"/>
    <d v="2018-10-21T05:00:00"/>
    <d v="2018-10-21T05:00:00"/>
    <n v="1540098000"/>
    <s v="Oct"/>
    <s v="Oct"/>
    <s v="2018"/>
    <d v="2018-11-13T06:00:00"/>
    <n v="1542088800"/>
    <m/>
    <d v="2018-11-13T06:00:00"/>
    <s v="Nov"/>
    <s v="Nov"/>
    <n v="23.041666666671517"/>
    <n v="23.041666666671517"/>
    <s v="2018"/>
    <b v="0"/>
    <b v="0"/>
    <s v="film &amp; video"/>
    <x v="4"/>
    <x v="10"/>
  </r>
  <r>
    <n v="451"/>
    <s v="Padilla-Porter"/>
    <s v="Innovative exuding matrix"/>
    <n v="148400"/>
    <n v="182302"/>
    <x v="1"/>
    <n v="1.2284501347708894"/>
    <x v="447"/>
    <n v="29.001272669424118"/>
    <n v="6286"/>
    <x v="1"/>
    <s v="USD"/>
    <d v="2017-07-19T05:00:00"/>
    <d v="2017-07-19T05:00:00"/>
    <n v="1500440400"/>
    <s v="Jul"/>
    <s v="Jul"/>
    <s v="2017"/>
    <d v="2017-08-19T05:00:00"/>
    <n v="1503118800"/>
    <m/>
    <d v="2017-08-19T05:00:00"/>
    <s v="Aug"/>
    <s v="Aug"/>
    <n v="31"/>
    <n v="31"/>
    <s v="2017"/>
    <b v="0"/>
    <b v="0"/>
    <s v="music"/>
    <x v="1"/>
    <x v="1"/>
  </r>
  <r>
    <n v="452"/>
    <s v="Morris Group"/>
    <s v="Realigned impactful artificial intelligence"/>
    <n v="4800"/>
    <n v="3045"/>
    <x v="0"/>
    <n v="0.63437500000000002"/>
    <x v="448"/>
    <n v="98.225806451612897"/>
    <n v="31"/>
    <x v="1"/>
    <s v="USD"/>
    <d v="2010-07-06T05:00:00"/>
    <d v="2010-07-06T05:00:00"/>
    <n v="1278392400"/>
    <s v="Jul"/>
    <s v="Jul"/>
    <s v="2010"/>
    <d v="2010-07-07T05:00:00"/>
    <n v="1278478800"/>
    <m/>
    <d v="2010-07-07T05:00:00"/>
    <s v="Jul"/>
    <s v="Jul"/>
    <n v="1"/>
    <n v="1"/>
    <s v="2010"/>
    <b v="0"/>
    <b v="0"/>
    <s v="film &amp; video"/>
    <x v="4"/>
    <x v="6"/>
  </r>
  <r>
    <n v="453"/>
    <s v="Saunders Ltd"/>
    <s v="Multi-layered multi-tasking secured line"/>
    <n v="182400"/>
    <n v="102749"/>
    <x v="0"/>
    <n v="0.56331688596491225"/>
    <x v="449"/>
    <n v="87.001693480101608"/>
    <n v="1181"/>
    <x v="1"/>
    <s v="USD"/>
    <d v="2016-12-01T06:00:00"/>
    <d v="2016-12-01T06:00:00"/>
    <n v="1480572000"/>
    <s v="Dec"/>
    <s v="Dec"/>
    <s v="2016"/>
    <d v="2017-01-11T06:00:00"/>
    <n v="1484114400"/>
    <m/>
    <d v="2017-01-11T06:00:00"/>
    <s v="Jan"/>
    <s v="Jan"/>
    <n v="41"/>
    <n v="41"/>
    <s v="2017"/>
    <b v="0"/>
    <b v="0"/>
    <s v="film &amp; video"/>
    <x v="4"/>
    <x v="22"/>
  </r>
  <r>
    <n v="454"/>
    <s v="Woods Inc"/>
    <s v="Upgradable upward-trending portal"/>
    <n v="4000"/>
    <n v="1763"/>
    <x v="0"/>
    <n v="0.44074999999999998"/>
    <x v="450"/>
    <n v="45.205128205128204"/>
    <n v="39"/>
    <x v="1"/>
    <s v="USD"/>
    <d v="2013-10-21T05:00:00"/>
    <d v="2013-10-21T05:00:00"/>
    <n v="1382331600"/>
    <s v="Oct"/>
    <s v="Oct"/>
    <s v="2013"/>
    <d v="2013-11-26T06:00:00"/>
    <n v="1385445600"/>
    <m/>
    <d v="2013-11-26T06:00:00"/>
    <s v="Nov"/>
    <s v="Nov"/>
    <n v="36.041666666664241"/>
    <n v="36.041666666664241"/>
    <s v="2013"/>
    <b v="0"/>
    <b v="1"/>
    <s v="film &amp; video"/>
    <x v="4"/>
    <x v="6"/>
  </r>
  <r>
    <n v="455"/>
    <s v="Villanueva, Wright and Richardson"/>
    <s v="Profit-focused global product"/>
    <n v="116500"/>
    <n v="137904"/>
    <x v="1"/>
    <n v="1.1837253218884121"/>
    <x v="451"/>
    <n v="37.001341561577675"/>
    <n v="3727"/>
    <x v="1"/>
    <s v="USD"/>
    <d v="2011-09-23T05:00:00"/>
    <d v="2011-09-23T05:00:00"/>
    <n v="1316754000"/>
    <s v="Sep"/>
    <s v="Sep"/>
    <s v="2011"/>
    <d v="2011-10-16T05:00:00"/>
    <n v="1318741200"/>
    <m/>
    <d v="2011-10-16T05:00:00"/>
    <s v="Oct"/>
    <s v="Oct"/>
    <n v="23"/>
    <n v="23"/>
    <s v="2011"/>
    <b v="0"/>
    <b v="0"/>
    <s v="theater"/>
    <x v="3"/>
    <x v="3"/>
  </r>
  <r>
    <n v="456"/>
    <s v="Wilson, Brooks and Clark"/>
    <s v="Operative well-modulated data-warehouse"/>
    <n v="146400"/>
    <n v="152438"/>
    <x v="1"/>
    <n v="1.041243169398907"/>
    <x v="452"/>
    <n v="94.976947040498445"/>
    <n v="1605"/>
    <x v="1"/>
    <s v="USD"/>
    <d v="2018-02-10T06:00:00"/>
    <d v="2018-02-10T06:00:00"/>
    <n v="1518242400"/>
    <s v="Feb"/>
    <s v="Feb"/>
    <s v="2018"/>
    <d v="2018-02-10T06:00:00"/>
    <n v="1518242400"/>
    <m/>
    <d v="2018-02-10T06:00:00"/>
    <s v="Feb"/>
    <s v="Feb"/>
    <n v="0"/>
    <n v="0"/>
    <s v="2018"/>
    <b v="0"/>
    <b v="1"/>
    <s v="music"/>
    <x v="1"/>
    <x v="7"/>
  </r>
  <r>
    <n v="457"/>
    <s v="Sheppard, Smith and Spence"/>
    <s v="Cloned asymmetric functionalities"/>
    <n v="5000"/>
    <n v="1332"/>
    <x v="0"/>
    <n v="0.26640000000000003"/>
    <x v="453"/>
    <n v="28.956521739130434"/>
    <n v="46"/>
    <x v="1"/>
    <s v="USD"/>
    <d v="2016-10-14T05:00:00"/>
    <d v="2016-10-14T05:00:00"/>
    <n v="1476421200"/>
    <s v="Oct"/>
    <s v="Oct"/>
    <s v="2016"/>
    <d v="2016-10-16T05:00:00"/>
    <n v="1476594000"/>
    <m/>
    <d v="2016-10-16T05:00:00"/>
    <s v="Oct"/>
    <s v="Oct"/>
    <n v="2"/>
    <n v="2"/>
    <s v="2016"/>
    <b v="0"/>
    <b v="0"/>
    <s v="theater"/>
    <x v="3"/>
    <x v="3"/>
  </r>
  <r>
    <n v="458"/>
    <s v="Wise, Thompson and Allen"/>
    <s v="Pre-emptive neutral portal"/>
    <n v="33800"/>
    <n v="118706"/>
    <x v="1"/>
    <n v="3.5120118343195266"/>
    <x v="454"/>
    <n v="55.993396226415094"/>
    <n v="2120"/>
    <x v="1"/>
    <s v="USD"/>
    <d v="2010-03-28T05:00:00"/>
    <d v="2010-03-28T05:00:00"/>
    <n v="1269752400"/>
    <s v="Mar"/>
    <s v="Mar"/>
    <s v="2010"/>
    <d v="2010-05-11T05:00:00"/>
    <n v="1273554000"/>
    <m/>
    <d v="2010-05-11T05:00:00"/>
    <s v="May"/>
    <s v="May"/>
    <n v="44"/>
    <n v="44"/>
    <s v="2010"/>
    <b v="0"/>
    <b v="0"/>
    <s v="theater"/>
    <x v="3"/>
    <x v="3"/>
  </r>
  <r>
    <n v="459"/>
    <s v="Lane, Ryan and Chapman"/>
    <s v="Switchable demand-driven help-desk"/>
    <n v="6300"/>
    <n v="5674"/>
    <x v="0"/>
    <n v="0.90063492063492068"/>
    <x v="455"/>
    <n v="54.038095238095238"/>
    <n v="105"/>
    <x v="1"/>
    <s v="USD"/>
    <d v="2014-12-28T06:00:00"/>
    <d v="2014-12-28T06:00:00"/>
    <n v="1419746400"/>
    <s v="Dec"/>
    <s v="Dec"/>
    <s v="2014"/>
    <d v="2015-01-22T06:00:00"/>
    <n v="1421906400"/>
    <m/>
    <d v="2015-01-22T06:00:00"/>
    <s v="Jan"/>
    <s v="Jan"/>
    <n v="25"/>
    <n v="25"/>
    <s v="2015"/>
    <b v="0"/>
    <b v="0"/>
    <s v="film &amp; video"/>
    <x v="4"/>
    <x v="4"/>
  </r>
  <r>
    <n v="460"/>
    <s v="Rich, Alvarez and King"/>
    <s v="Business-focused static ability"/>
    <n v="2400"/>
    <n v="4119"/>
    <x v="1"/>
    <n v="1.7162500000000001"/>
    <x v="456"/>
    <n v="82.38"/>
    <n v="50"/>
    <x v="1"/>
    <s v="USD"/>
    <d v="2010-08-09T05:00:00"/>
    <d v="2010-08-09T05:00:00"/>
    <n v="1281330000"/>
    <s v="Aug"/>
    <s v="Aug"/>
    <s v="2010"/>
    <d v="2010-08-12T05:00:00"/>
    <n v="1281589200"/>
    <m/>
    <d v="2010-08-12T05:00:00"/>
    <s v="Aug"/>
    <s v="Aug"/>
    <n v="3"/>
    <n v="3"/>
    <s v="2010"/>
    <b v="0"/>
    <b v="0"/>
    <s v="theater"/>
    <x v="3"/>
    <x v="3"/>
  </r>
  <r>
    <n v="461"/>
    <s v="Terry-Salinas"/>
    <s v="Networked secondary structure"/>
    <n v="98800"/>
    <n v="139354"/>
    <x v="1"/>
    <n v="1.4104655870445344"/>
    <x v="457"/>
    <n v="66.997115384615384"/>
    <n v="2080"/>
    <x v="1"/>
    <s v="USD"/>
    <d v="2014-04-28T05:00:00"/>
    <d v="2014-04-28T05:00:00"/>
    <n v="1398661200"/>
    <s v="Apr"/>
    <s v="Apr"/>
    <s v="2014"/>
    <d v="2014-05-18T05:00:00"/>
    <n v="1400389200"/>
    <m/>
    <d v="2014-05-18T05:00:00"/>
    <s v="May"/>
    <s v="May"/>
    <n v="20"/>
    <n v="20"/>
    <s v="2014"/>
    <b v="0"/>
    <b v="0"/>
    <s v="film &amp; video"/>
    <x v="4"/>
    <x v="6"/>
  </r>
  <r>
    <n v="462"/>
    <s v="Wang-Rodriguez"/>
    <s v="Total multimedia website"/>
    <n v="188800"/>
    <n v="57734"/>
    <x v="0"/>
    <n v="0.30579449152542371"/>
    <x v="458"/>
    <n v="107.91401869158878"/>
    <n v="535"/>
    <x v="1"/>
    <s v="USD"/>
    <d v="2013-01-30T06:00:00"/>
    <d v="2013-01-30T06:00:00"/>
    <n v="1359525600"/>
    <s v="Jan"/>
    <s v="Jan"/>
    <s v="2013"/>
    <d v="2013-03-09T06:00:00"/>
    <n v="1362808800"/>
    <m/>
    <d v="2013-03-09T06:00:00"/>
    <s v="Mar"/>
    <s v="Mar"/>
    <n v="38"/>
    <n v="38"/>
    <s v="2013"/>
    <b v="0"/>
    <b v="0"/>
    <s v="games"/>
    <x v="6"/>
    <x v="20"/>
  </r>
  <r>
    <n v="463"/>
    <s v="Mckee-Hill"/>
    <s v="Cross-platform upward-trending parallelism"/>
    <n v="134300"/>
    <n v="145265"/>
    <x v="1"/>
    <n v="1.0816455696202532"/>
    <x v="459"/>
    <n v="69.009501187648453"/>
    <n v="2105"/>
    <x v="1"/>
    <s v="USD"/>
    <d v="2013-12-31T06:00:00"/>
    <d v="2013-12-31T06:00:00"/>
    <n v="1388469600"/>
    <s v="Dec"/>
    <s v="Dec"/>
    <s v="2013"/>
    <d v="2014-01-04T06:00:00"/>
    <n v="1388815200"/>
    <m/>
    <d v="2014-01-04T06:00:00"/>
    <s v="Jan"/>
    <s v="Jan"/>
    <n v="4"/>
    <n v="4"/>
    <s v="2014"/>
    <b v="0"/>
    <b v="0"/>
    <s v="film &amp; video"/>
    <x v="4"/>
    <x v="10"/>
  </r>
  <r>
    <n v="464"/>
    <s v="Gomez LLC"/>
    <s v="Pre-emptive mission-critical hardware"/>
    <n v="71200"/>
    <n v="95020"/>
    <x v="1"/>
    <n v="1.3345505617977529"/>
    <x v="460"/>
    <n v="39.006568144499177"/>
    <n v="2436"/>
    <x v="1"/>
    <s v="USD"/>
    <d v="2018-02-11T06:00:00"/>
    <d v="2018-02-11T06:00:00"/>
    <n v="1518328800"/>
    <s v="Feb"/>
    <s v="Feb"/>
    <s v="2018"/>
    <d v="2018-02-25T06:00:00"/>
    <n v="1519538400"/>
    <m/>
    <d v="2018-02-25T06:00:00"/>
    <s v="Feb"/>
    <s v="Feb"/>
    <n v="14"/>
    <n v="14"/>
    <s v="2018"/>
    <b v="0"/>
    <b v="0"/>
    <s v="theater"/>
    <x v="3"/>
    <x v="3"/>
  </r>
  <r>
    <n v="465"/>
    <s v="Gonzalez-Robbins"/>
    <s v="Up-sized responsive protocol"/>
    <n v="4700"/>
    <n v="8829"/>
    <x v="1"/>
    <n v="1.8785106382978722"/>
    <x v="461"/>
    <n v="110.3625"/>
    <n v="80"/>
    <x v="1"/>
    <s v="USD"/>
    <d v="2018-01-27T06:00:00"/>
    <d v="2018-01-27T06:00:00"/>
    <n v="1517032800"/>
    <s v="Jan"/>
    <s v="Jan"/>
    <s v="2018"/>
    <d v="2018-02-05T06:00:00"/>
    <n v="1517810400"/>
    <m/>
    <d v="2018-02-05T06:00:00"/>
    <s v="Feb"/>
    <s v="Feb"/>
    <n v="9"/>
    <n v="9"/>
    <s v="2018"/>
    <b v="0"/>
    <b v="0"/>
    <s v="publishing"/>
    <x v="5"/>
    <x v="18"/>
  </r>
  <r>
    <n v="466"/>
    <s v="Obrien and Sons"/>
    <s v="Pre-emptive transitional frame"/>
    <n v="1200"/>
    <n v="3984"/>
    <x v="1"/>
    <n v="3.32"/>
    <x v="462"/>
    <n v="94.857142857142861"/>
    <n v="42"/>
    <x v="1"/>
    <s v="USD"/>
    <d v="2013-05-15T05:00:00"/>
    <d v="2013-05-15T05:00:00"/>
    <n v="1368594000"/>
    <s v="May"/>
    <s v="May"/>
    <s v="2013"/>
    <d v="2013-06-07T05:00:00"/>
    <n v="1370581200"/>
    <m/>
    <d v="2013-06-07T05:00:00"/>
    <s v="Jun"/>
    <s v="Jun"/>
    <n v="23"/>
    <n v="23"/>
    <s v="2013"/>
    <b v="0"/>
    <b v="1"/>
    <s v="technology"/>
    <x v="2"/>
    <x v="8"/>
  </r>
  <r>
    <n v="467"/>
    <s v="Shaw Ltd"/>
    <s v="Profit-focused content-based application"/>
    <n v="1400"/>
    <n v="8053"/>
    <x v="1"/>
    <n v="5.7521428571428572"/>
    <x v="463"/>
    <n v="57.935251798561154"/>
    <n v="139"/>
    <x v="0"/>
    <s v="CAD"/>
    <d v="2015-11-23T06:00:00"/>
    <d v="2015-11-23T06:00:00"/>
    <n v="1448258400"/>
    <s v="Nov"/>
    <s v="Nov"/>
    <s v="2015"/>
    <d v="2015-11-30T06:00:00"/>
    <n v="1448863200"/>
    <m/>
    <d v="2015-11-30T06:00:00"/>
    <s v="Nov"/>
    <s v="Nov"/>
    <n v="7"/>
    <n v="7"/>
    <s v="2015"/>
    <b v="0"/>
    <b v="1"/>
    <s v="technology"/>
    <x v="2"/>
    <x v="2"/>
  </r>
  <r>
    <n v="468"/>
    <s v="Hughes Inc"/>
    <s v="Streamlined neutral analyzer"/>
    <n v="4000"/>
    <n v="1620"/>
    <x v="0"/>
    <n v="0.40500000000000003"/>
    <x v="464"/>
    <n v="101.25"/>
    <n v="16"/>
    <x v="1"/>
    <s v="USD"/>
    <d v="2019-04-14T05:00:00"/>
    <d v="2019-04-14T05:00:00"/>
    <n v="1555218000"/>
    <s v="Apr"/>
    <s v="Apr"/>
    <s v="2019"/>
    <d v="2019-04-30T05:00:00"/>
    <n v="1556600400"/>
    <m/>
    <d v="2019-04-30T05:00:00"/>
    <s v="Apr"/>
    <s v="Apr"/>
    <n v="16"/>
    <n v="16"/>
    <s v="2019"/>
    <b v="0"/>
    <b v="0"/>
    <s v="theater"/>
    <x v="3"/>
    <x v="3"/>
  </r>
  <r>
    <n v="469"/>
    <s v="Olsen-Ryan"/>
    <s v="Assimilated neutral utilization"/>
    <n v="5600"/>
    <n v="10328"/>
    <x v="1"/>
    <n v="1.8442857142857143"/>
    <x v="465"/>
    <n v="64.95597484276729"/>
    <n v="159"/>
    <x v="1"/>
    <s v="USD"/>
    <d v="2015-05-18T05:00:00"/>
    <d v="2015-05-18T05:00:00"/>
    <n v="1431925200"/>
    <s v="May"/>
    <s v="May"/>
    <s v="2015"/>
    <d v="2015-05-20T05:00:00"/>
    <n v="1432098000"/>
    <m/>
    <d v="2015-05-20T05:00:00"/>
    <s v="May"/>
    <s v="May"/>
    <n v="2"/>
    <n v="2"/>
    <s v="2015"/>
    <b v="0"/>
    <b v="0"/>
    <s v="film &amp; video"/>
    <x v="4"/>
    <x v="6"/>
  </r>
  <r>
    <n v="470"/>
    <s v="Grimes, Holland and Sloan"/>
    <s v="Extended dedicated archive"/>
    <n v="3600"/>
    <n v="10289"/>
    <x v="1"/>
    <n v="2.8580555555555556"/>
    <x v="466"/>
    <n v="27.00524934383202"/>
    <n v="381"/>
    <x v="1"/>
    <s v="USD"/>
    <d v="2016-12-12T06:00:00"/>
    <d v="2016-12-12T06:00:00"/>
    <n v="1481522400"/>
    <s v="Dec"/>
    <s v="Dec"/>
    <s v="2016"/>
    <d v="2016-12-19T06:00:00"/>
    <n v="1482127200"/>
    <m/>
    <d v="2016-12-19T06:00:00"/>
    <s v="Dec"/>
    <s v="Dec"/>
    <n v="7"/>
    <n v="7"/>
    <s v="2016"/>
    <b v="0"/>
    <b v="0"/>
    <s v="technology"/>
    <x v="2"/>
    <x v="8"/>
  </r>
  <r>
    <n v="471"/>
    <s v="Perry and Sons"/>
    <s v="Configurable static help-desk"/>
    <n v="3100"/>
    <n v="9889"/>
    <x v="1"/>
    <n v="3.19"/>
    <x v="467"/>
    <n v="50.97422680412371"/>
    <n v="194"/>
    <x v="4"/>
    <s v="GBP"/>
    <d v="2012-05-02T05:00:00"/>
    <d v="2012-05-02T05:00:00"/>
    <n v="1335934800"/>
    <s v="May"/>
    <s v="May"/>
    <s v="2012"/>
    <d v="2012-05-02T05:00:00"/>
    <n v="1335934800"/>
    <m/>
    <d v="2012-05-02T05:00:00"/>
    <s v="May"/>
    <s v="May"/>
    <n v="0"/>
    <n v="0"/>
    <s v="2012"/>
    <b v="0"/>
    <b v="1"/>
    <s v="food"/>
    <x v="0"/>
    <x v="0"/>
  </r>
  <r>
    <n v="472"/>
    <s v="Turner, Young and Collins"/>
    <s v="Self-enabling clear-thinking framework"/>
    <n v="153800"/>
    <n v="60342"/>
    <x v="0"/>
    <n v="0.39234070221066319"/>
    <x v="468"/>
    <n v="104.94260869565217"/>
    <n v="575"/>
    <x v="1"/>
    <s v="USD"/>
    <d v="2019-03-11T05:00:00"/>
    <d v="2019-03-11T05:00:00"/>
    <n v="1552280400"/>
    <s v="Mar"/>
    <s v="Mar"/>
    <s v="2019"/>
    <d v="2019-05-04T05:00:00"/>
    <n v="1556946000"/>
    <m/>
    <d v="2019-05-04T05:00:00"/>
    <s v="May"/>
    <s v="May"/>
    <n v="54"/>
    <n v="54"/>
    <s v="2019"/>
    <b v="0"/>
    <b v="0"/>
    <s v="music"/>
    <x v="1"/>
    <x v="1"/>
  </r>
  <r>
    <n v="473"/>
    <s v="Richardson Inc"/>
    <s v="Assimilated fault-tolerant capacity"/>
    <n v="5000"/>
    <n v="8907"/>
    <x v="1"/>
    <n v="1.7814000000000001"/>
    <x v="469"/>
    <n v="84.028301886792448"/>
    <n v="106"/>
    <x v="1"/>
    <s v="USD"/>
    <d v="2018-06-26T05:00:00"/>
    <d v="2018-06-26T05:00:00"/>
    <n v="1529989200"/>
    <s v="Jun"/>
    <s v="Jun"/>
    <s v="2018"/>
    <d v="2018-06-27T05:00:00"/>
    <n v="1530075600"/>
    <m/>
    <d v="2018-06-27T05:00:00"/>
    <s v="Jun"/>
    <s v="Jun"/>
    <n v="1"/>
    <n v="1"/>
    <s v="2018"/>
    <b v="0"/>
    <b v="0"/>
    <s v="music"/>
    <x v="1"/>
    <x v="5"/>
  </r>
  <r>
    <n v="474"/>
    <s v="Santos-Young"/>
    <s v="Enhanced neutral ability"/>
    <n v="4000"/>
    <n v="14606"/>
    <x v="1"/>
    <n v="3.6515"/>
    <x v="470"/>
    <n v="102.85915492957747"/>
    <n v="142"/>
    <x v="1"/>
    <s v="USD"/>
    <d v="2014-12-16T06:00:00"/>
    <d v="2014-12-16T06:00:00"/>
    <n v="1418709600"/>
    <s v="Dec"/>
    <s v="Dec"/>
    <s v="2014"/>
    <d v="2014-12-17T06:00:00"/>
    <n v="1418796000"/>
    <m/>
    <d v="2014-12-17T06:00:00"/>
    <s v="Dec"/>
    <s v="Dec"/>
    <n v="1"/>
    <n v="1"/>
    <s v="2014"/>
    <b v="0"/>
    <b v="0"/>
    <s v="film &amp; video"/>
    <x v="4"/>
    <x v="19"/>
  </r>
  <r>
    <n v="475"/>
    <s v="Nichols Ltd"/>
    <s v="Function-based attitude-oriented groupware"/>
    <n v="7400"/>
    <n v="8432"/>
    <x v="1"/>
    <n v="1.1394594594594594"/>
    <x v="471"/>
    <n v="39.962085308056871"/>
    <n v="211"/>
    <x v="1"/>
    <s v="USD"/>
    <d v="2013-06-25T05:00:00"/>
    <d v="2013-06-25T05:00:00"/>
    <n v="1372136400"/>
    <s v="Jun"/>
    <s v="Jun"/>
    <s v="2013"/>
    <d v="2013-06-29T05:00:00"/>
    <n v="1372482000"/>
    <m/>
    <d v="2013-06-29T05:00:00"/>
    <s v="Jun"/>
    <s v="Jun"/>
    <n v="4"/>
    <n v="4"/>
    <s v="2013"/>
    <b v="0"/>
    <b v="1"/>
    <s v="publishing"/>
    <x v="5"/>
    <x v="18"/>
  </r>
  <r>
    <n v="476"/>
    <s v="Murphy PLC"/>
    <s v="Optional solution-oriented instruction set"/>
    <n v="191500"/>
    <n v="57122"/>
    <x v="0"/>
    <n v="0.29828720626631855"/>
    <x v="472"/>
    <n v="51.001785714285717"/>
    <n v="1120"/>
    <x v="1"/>
    <s v="USD"/>
    <d v="2018-08-10T05:00:00"/>
    <d v="2018-08-10T05:00:00"/>
    <n v="1533877200"/>
    <s v="Aug"/>
    <s v="Aug"/>
    <s v="2018"/>
    <d v="2018-08-16T05:00:00"/>
    <n v="1534395600"/>
    <m/>
    <d v="2018-08-16T05:00:00"/>
    <s v="Aug"/>
    <s v="Aug"/>
    <n v="6"/>
    <n v="6"/>
    <s v="2018"/>
    <b v="0"/>
    <b v="0"/>
    <s v="publishing"/>
    <x v="5"/>
    <x v="13"/>
  </r>
  <r>
    <n v="477"/>
    <s v="Hogan, Porter and Rivera"/>
    <s v="Organic object-oriented core"/>
    <n v="8500"/>
    <n v="4613"/>
    <x v="0"/>
    <n v="0.54270588235294115"/>
    <x v="473"/>
    <n v="40.823008849557525"/>
    <n v="113"/>
    <x v="1"/>
    <s v="USD"/>
    <d v="2011-06-26T05:00:00"/>
    <d v="2011-06-26T05:00:00"/>
    <n v="1309064400"/>
    <s v="Jun"/>
    <s v="Jun"/>
    <s v="2011"/>
    <d v="2011-07-23T05:00:00"/>
    <n v="1311397200"/>
    <m/>
    <d v="2011-07-23T05:00:00"/>
    <s v="Jul"/>
    <s v="Jul"/>
    <n v="27"/>
    <n v="27"/>
    <s v="2011"/>
    <b v="0"/>
    <b v="0"/>
    <s v="film &amp; video"/>
    <x v="4"/>
    <x v="22"/>
  </r>
  <r>
    <n v="478"/>
    <s v="Lyons LLC"/>
    <s v="Balanced impactful circuit"/>
    <n v="68800"/>
    <n v="162603"/>
    <x v="1"/>
    <n v="2.3634156976744185"/>
    <x v="474"/>
    <n v="58.999637155297535"/>
    <n v="2756"/>
    <x v="1"/>
    <s v="USD"/>
    <d v="2015-03-09T05:00:00"/>
    <d v="2015-03-09T05:00:00"/>
    <n v="1425877200"/>
    <s v="Mar"/>
    <s v="Mar"/>
    <s v="2015"/>
    <d v="2015-03-21T05:00:00"/>
    <n v="1426914000"/>
    <m/>
    <d v="2015-03-21T05:00:00"/>
    <s v="Mar"/>
    <s v="Mar"/>
    <n v="12"/>
    <n v="12"/>
    <s v="2015"/>
    <b v="0"/>
    <b v="0"/>
    <s v="technology"/>
    <x v="2"/>
    <x v="8"/>
  </r>
  <r>
    <n v="479"/>
    <s v="Long-Greene"/>
    <s v="Future-proofed heuristic encryption"/>
    <n v="2400"/>
    <n v="12310"/>
    <x v="1"/>
    <n v="5.1291666666666664"/>
    <x v="475"/>
    <n v="71.156069364161851"/>
    <n v="173"/>
    <x v="4"/>
    <s v="GBP"/>
    <d v="2017-07-29T05:00:00"/>
    <d v="2017-07-29T05:00:00"/>
    <n v="1501304400"/>
    <s v="Jul"/>
    <s v="Jul"/>
    <s v="2017"/>
    <d v="2017-07-31T05:00:00"/>
    <n v="1501477200"/>
    <m/>
    <d v="2017-07-31T05:00:00"/>
    <s v="Jul"/>
    <s v="Jul"/>
    <n v="2"/>
    <n v="2"/>
    <s v="2017"/>
    <b v="0"/>
    <b v="0"/>
    <s v="food"/>
    <x v="0"/>
    <x v="0"/>
  </r>
  <r>
    <n v="480"/>
    <s v="Robles-Hudson"/>
    <s v="Balanced bifurcated leverage"/>
    <n v="8600"/>
    <n v="8656"/>
    <x v="1"/>
    <n v="1.0065116279069768"/>
    <x v="476"/>
    <n v="99.494252873563212"/>
    <n v="87"/>
    <x v="1"/>
    <s v="USD"/>
    <d v="2010-03-11T06:00:00"/>
    <d v="2010-03-11T06:00:00"/>
    <n v="1268287200"/>
    <s v="Mar"/>
    <s v="Mar"/>
    <s v="2010"/>
    <d v="2010-03-20T05:00:00"/>
    <n v="1269061200"/>
    <m/>
    <d v="2010-03-20T05:00:00"/>
    <s v="Mar"/>
    <s v="Mar"/>
    <n v="8.9583333333357587"/>
    <n v="8.9583333333357587"/>
    <s v="2010"/>
    <b v="0"/>
    <b v="1"/>
    <s v="photography"/>
    <x v="7"/>
    <x v="14"/>
  </r>
  <r>
    <n v="481"/>
    <s v="Mcclure LLC"/>
    <s v="Sharable discrete budgetary management"/>
    <n v="196600"/>
    <n v="159931"/>
    <x v="0"/>
    <n v="0.81348423194303154"/>
    <x v="477"/>
    <n v="103.98634590377114"/>
    <n v="1538"/>
    <x v="1"/>
    <s v="USD"/>
    <d v="2014-10-01T05:00:00"/>
    <d v="2014-10-01T05:00:00"/>
    <n v="1412139600"/>
    <s v="Oct"/>
    <s v="Oct"/>
    <s v="2014"/>
    <d v="2014-11-12T06:00:00"/>
    <n v="1415772000"/>
    <m/>
    <d v="2014-11-12T06:00:00"/>
    <s v="Nov"/>
    <s v="Nov"/>
    <n v="42.041666666664241"/>
    <n v="42.041666666664241"/>
    <s v="2014"/>
    <b v="0"/>
    <b v="1"/>
    <s v="theater"/>
    <x v="3"/>
    <x v="3"/>
  </r>
  <r>
    <n v="482"/>
    <s v="Martin, Russell and Baker"/>
    <s v="Focused solution-oriented instruction set"/>
    <n v="4200"/>
    <n v="689"/>
    <x v="0"/>
    <n v="0.16404761904761905"/>
    <x v="478"/>
    <n v="76.555555555555557"/>
    <n v="9"/>
    <x v="1"/>
    <s v="USD"/>
    <d v="2012-02-24T06:00:00"/>
    <d v="2012-02-24T06:00:00"/>
    <n v="1330063200"/>
    <s v="Feb"/>
    <s v="Feb"/>
    <s v="2012"/>
    <d v="2012-03-06T06:00:00"/>
    <n v="1331013600"/>
    <m/>
    <d v="2012-03-06T06:00:00"/>
    <s v="Mar"/>
    <s v="Mar"/>
    <n v="11"/>
    <n v="11"/>
    <s v="2012"/>
    <b v="0"/>
    <b v="1"/>
    <s v="publishing"/>
    <x v="5"/>
    <x v="13"/>
  </r>
  <r>
    <n v="483"/>
    <s v="Rice-Parker"/>
    <s v="Down-sized actuating infrastructure"/>
    <n v="91400"/>
    <n v="48236"/>
    <x v="0"/>
    <n v="0.52774617067833696"/>
    <x v="479"/>
    <n v="87.068592057761734"/>
    <n v="554"/>
    <x v="1"/>
    <s v="USD"/>
    <d v="2019-12-12T06:00:00"/>
    <d v="2019-12-12T06:00:00"/>
    <n v="1576130400"/>
    <s v="Dec"/>
    <s v="Dec"/>
    <s v="2019"/>
    <d v="2019-12-19T06:00:00"/>
    <n v="1576735200"/>
    <m/>
    <d v="2019-12-19T06:00:00"/>
    <s v="Dec"/>
    <s v="Dec"/>
    <n v="7"/>
    <n v="7"/>
    <s v="2019"/>
    <b v="0"/>
    <b v="0"/>
    <s v="theater"/>
    <x v="3"/>
    <x v="3"/>
  </r>
  <r>
    <n v="484"/>
    <s v="Landry Inc"/>
    <s v="Synergistic cohesive adapter"/>
    <n v="29600"/>
    <n v="77021"/>
    <x v="1"/>
    <n v="2.6020608108108108"/>
    <x v="480"/>
    <n v="48.99554707379135"/>
    <n v="1572"/>
    <x v="4"/>
    <s v="GBP"/>
    <d v="2014-08-04T05:00:00"/>
    <d v="2014-08-04T05:00:00"/>
    <n v="1407128400"/>
    <s v="Aug"/>
    <s v="Aug"/>
    <s v="2014"/>
    <d v="2014-09-22T05:00:00"/>
    <n v="1411362000"/>
    <m/>
    <d v="2014-09-22T05:00:00"/>
    <s v="Sep"/>
    <s v="Sep"/>
    <n v="49"/>
    <n v="49"/>
    <s v="2014"/>
    <b v="0"/>
    <b v="1"/>
    <s v="food"/>
    <x v="0"/>
    <x v="0"/>
  </r>
  <r>
    <n v="485"/>
    <s v="Richards-Davis"/>
    <s v="Quality-focused mission-critical structure"/>
    <n v="90600"/>
    <n v="27844"/>
    <x v="0"/>
    <n v="0.30732891832229581"/>
    <x v="481"/>
    <n v="42.969135802469133"/>
    <n v="648"/>
    <x v="4"/>
    <s v="GBP"/>
    <d v="2019-06-10T05:00:00"/>
    <d v="2019-06-10T05:00:00"/>
    <n v="1560142800"/>
    <s v="Jun"/>
    <s v="Jun"/>
    <s v="2019"/>
    <d v="2019-07-21T05:00:00"/>
    <n v="1563685200"/>
    <m/>
    <d v="2019-07-21T05:00:00"/>
    <s v="Jul"/>
    <s v="Jul"/>
    <n v="41"/>
    <n v="41"/>
    <s v="2019"/>
    <b v="0"/>
    <b v="0"/>
    <s v="theater"/>
    <x v="3"/>
    <x v="3"/>
  </r>
  <r>
    <n v="486"/>
    <s v="Davis, Cox and Fox"/>
    <s v="Compatible exuding Graphical User Interface"/>
    <n v="5200"/>
    <n v="702"/>
    <x v="0"/>
    <n v="0.13500000000000001"/>
    <x v="482"/>
    <n v="33.428571428571431"/>
    <n v="21"/>
    <x v="4"/>
    <s v="GBP"/>
    <d v="2018-03-09T06:00:00"/>
    <d v="2018-03-09T06:00:00"/>
    <n v="1520575200"/>
    <s v="Mar"/>
    <s v="Mar"/>
    <s v="2018"/>
    <d v="2018-03-24T05:00:00"/>
    <n v="1521867600"/>
    <m/>
    <d v="2018-03-24T05:00:00"/>
    <s v="Mar"/>
    <s v="Mar"/>
    <n v="14.958333333328483"/>
    <n v="14.958333333328483"/>
    <s v="2018"/>
    <b v="0"/>
    <b v="1"/>
    <s v="publishing"/>
    <x v="5"/>
    <x v="18"/>
  </r>
  <r>
    <n v="487"/>
    <s v="Smith-Wallace"/>
    <s v="Monitored 24/7 time-frame"/>
    <n v="110300"/>
    <n v="197024"/>
    <x v="1"/>
    <n v="1.7862556663644606"/>
    <x v="483"/>
    <n v="83.982949701619773"/>
    <n v="2346"/>
    <x v="1"/>
    <s v="USD"/>
    <d v="2017-04-20T05:00:00"/>
    <d v="2017-04-20T05:00:00"/>
    <n v="1492664400"/>
    <s v="Apr"/>
    <s v="Apr"/>
    <s v="2017"/>
    <d v="2017-05-23T05:00:00"/>
    <n v="1495515600"/>
    <m/>
    <d v="2017-05-23T05:00:00"/>
    <s v="May"/>
    <s v="May"/>
    <n v="33"/>
    <n v="33"/>
    <s v="2017"/>
    <b v="0"/>
    <b v="0"/>
    <s v="theater"/>
    <x v="3"/>
    <x v="3"/>
  </r>
  <r>
    <n v="488"/>
    <s v="Cordova, Shaw and Wang"/>
    <s v="Virtual secondary open architecture"/>
    <n v="5300"/>
    <n v="11663"/>
    <x v="1"/>
    <n v="2.2005660377358489"/>
    <x v="484"/>
    <n v="101.41739130434783"/>
    <n v="115"/>
    <x v="1"/>
    <s v="USD"/>
    <d v="2016-02-03T06:00:00"/>
    <d v="2016-02-03T06:00:00"/>
    <n v="1454479200"/>
    <s v="Feb"/>
    <s v="Feb"/>
    <s v="2016"/>
    <d v="2016-02-20T06:00:00"/>
    <n v="1455948000"/>
    <m/>
    <d v="2016-02-20T06:00:00"/>
    <s v="Feb"/>
    <s v="Feb"/>
    <n v="17"/>
    <n v="17"/>
    <s v="2016"/>
    <b v="0"/>
    <b v="0"/>
    <s v="theater"/>
    <x v="3"/>
    <x v="3"/>
  </r>
  <r>
    <n v="489"/>
    <s v="Clark Inc"/>
    <s v="Down-sized mobile time-frame"/>
    <n v="9200"/>
    <n v="9339"/>
    <x v="1"/>
    <n v="1.015108695652174"/>
    <x v="485"/>
    <n v="109.87058823529412"/>
    <n v="85"/>
    <x v="6"/>
    <s v="EUR"/>
    <d v="2010-08-16T05:00:00"/>
    <d v="2010-08-16T05:00:00"/>
    <n v="1281934800"/>
    <s v="Aug"/>
    <s v="Aug"/>
    <s v="2010"/>
    <d v="2010-08-21T05:00:00"/>
    <n v="1282366800"/>
    <m/>
    <d v="2010-08-21T05:00:00"/>
    <s v="Aug"/>
    <s v="Aug"/>
    <n v="5"/>
    <n v="5"/>
    <s v="2010"/>
    <b v="0"/>
    <b v="0"/>
    <s v="technology"/>
    <x v="2"/>
    <x v="8"/>
  </r>
  <r>
    <n v="490"/>
    <s v="Young and Sons"/>
    <s v="Innovative disintermediate encryption"/>
    <n v="2400"/>
    <n v="4596"/>
    <x v="1"/>
    <n v="1.915"/>
    <x v="486"/>
    <n v="31.916666666666668"/>
    <n v="144"/>
    <x v="1"/>
    <s v="USD"/>
    <d v="2019-11-17T06:00:00"/>
    <d v="2019-11-17T06:00:00"/>
    <n v="1573970400"/>
    <s v="Nov"/>
    <s v="Nov"/>
    <s v="2019"/>
    <d v="2019-11-24T06:00:00"/>
    <n v="1574575200"/>
    <m/>
    <d v="2019-11-24T06:00:00"/>
    <s v="Nov"/>
    <s v="Nov"/>
    <n v="7"/>
    <n v="7"/>
    <s v="2019"/>
    <b v="0"/>
    <b v="0"/>
    <s v="journalism"/>
    <x v="8"/>
    <x v="23"/>
  </r>
  <r>
    <n v="491"/>
    <s v="Henson PLC"/>
    <s v="Universal contextually-based knowledgebase"/>
    <n v="56800"/>
    <n v="173437"/>
    <x v="1"/>
    <n v="3.0534683098591549"/>
    <x v="487"/>
    <n v="70.993450675399103"/>
    <n v="2443"/>
    <x v="1"/>
    <s v="USD"/>
    <d v="2013-07-01T05:00:00"/>
    <d v="2013-07-01T05:00:00"/>
    <n v="1372654800"/>
    <s v="Jul"/>
    <s v="Jul"/>
    <s v="2013"/>
    <d v="2013-07-27T05:00:00"/>
    <n v="1374901200"/>
    <m/>
    <d v="2013-07-27T05:00:00"/>
    <s v="Jul"/>
    <s v="Jul"/>
    <n v="26"/>
    <n v="26"/>
    <s v="2013"/>
    <b v="0"/>
    <b v="1"/>
    <s v="food"/>
    <x v="0"/>
    <x v="0"/>
  </r>
  <r>
    <n v="492"/>
    <s v="Garcia Group"/>
    <s v="Persevering interactive matrix"/>
    <n v="191000"/>
    <n v="45831"/>
    <x v="3"/>
    <n v="0.23995287958115183"/>
    <x v="488"/>
    <n v="77.026890756302521"/>
    <n v="595"/>
    <x v="1"/>
    <s v="USD"/>
    <d v="2010-06-07T05:00:00"/>
    <d v="2010-06-07T05:00:00"/>
    <n v="1275886800"/>
    <s v="Jun"/>
    <s v="Jun"/>
    <s v="2010"/>
    <d v="2010-07-12T05:00:00"/>
    <n v="1278910800"/>
    <m/>
    <d v="2010-07-12T05:00:00"/>
    <s v="Jul"/>
    <s v="Jul"/>
    <n v="35"/>
    <n v="35"/>
    <s v="2010"/>
    <b v="1"/>
    <b v="1"/>
    <s v="film &amp; video"/>
    <x v="4"/>
    <x v="12"/>
  </r>
  <r>
    <n v="493"/>
    <s v="Adams, Walker and Wong"/>
    <s v="Seamless background framework"/>
    <n v="900"/>
    <n v="6514"/>
    <x v="1"/>
    <n v="7.2377777777777776"/>
    <x v="489"/>
    <n v="101.78125"/>
    <n v="64"/>
    <x v="1"/>
    <s v="USD"/>
    <d v="2019-06-29T05:00:00"/>
    <d v="2019-06-29T05:00:00"/>
    <n v="1561784400"/>
    <s v="Jun"/>
    <s v="Jun"/>
    <s v="2019"/>
    <d v="2019-07-12T05:00:00"/>
    <n v="1562907600"/>
    <m/>
    <d v="2019-07-12T05:00:00"/>
    <s v="Jul"/>
    <s v="Jul"/>
    <n v="13"/>
    <n v="13"/>
    <s v="2019"/>
    <b v="0"/>
    <b v="0"/>
    <s v="photography"/>
    <x v="7"/>
    <x v="14"/>
  </r>
  <r>
    <n v="494"/>
    <s v="Hopkins-Browning"/>
    <s v="Balanced upward-trending productivity"/>
    <n v="2500"/>
    <n v="13684"/>
    <x v="1"/>
    <n v="5.4736000000000002"/>
    <x v="490"/>
    <n v="51.059701492537314"/>
    <n v="268"/>
    <x v="1"/>
    <s v="USD"/>
    <d v="2012-03-22T05:00:00"/>
    <d v="2012-03-22T05:00:00"/>
    <n v="1332392400"/>
    <s v="Mar"/>
    <s v="Mar"/>
    <s v="2012"/>
    <d v="2012-03-23T05:00:00"/>
    <n v="1332478800"/>
    <m/>
    <d v="2012-03-23T05:00:00"/>
    <s v="Mar"/>
    <s v="Mar"/>
    <n v="1"/>
    <n v="1"/>
    <s v="2012"/>
    <b v="0"/>
    <b v="0"/>
    <s v="technology"/>
    <x v="2"/>
    <x v="8"/>
  </r>
  <r>
    <n v="495"/>
    <s v="Bell, Edwards and Andersen"/>
    <s v="Centralized clear-thinking solution"/>
    <n v="3200"/>
    <n v="13264"/>
    <x v="1"/>
    <n v="4.1449999999999996"/>
    <x v="491"/>
    <n v="68.02051282051282"/>
    <n v="195"/>
    <x v="3"/>
    <s v="DKK"/>
    <d v="2014-06-10T05:00:00"/>
    <d v="2014-06-10T05:00:00"/>
    <n v="1402376400"/>
    <s v="Jun"/>
    <s v="Jun"/>
    <s v="2014"/>
    <d v="2014-06-14T05:00:00"/>
    <n v="1402722000"/>
    <m/>
    <d v="2014-06-14T05:00:00"/>
    <s v="Jun"/>
    <s v="Jun"/>
    <n v="4"/>
    <n v="4"/>
    <s v="2014"/>
    <b v="0"/>
    <b v="0"/>
    <s v="theater"/>
    <x v="3"/>
    <x v="3"/>
  </r>
  <r>
    <n v="496"/>
    <s v="Morales Group"/>
    <s v="Optimized bi-directional extranet"/>
    <n v="183800"/>
    <n v="1667"/>
    <x v="0"/>
    <n v="9.0696409140369975E-3"/>
    <x v="492"/>
    <n v="30.87037037037037"/>
    <n v="54"/>
    <x v="1"/>
    <s v="USD"/>
    <d v="2017-05-21T05:00:00"/>
    <d v="2017-05-21T05:00:00"/>
    <n v="1495342800"/>
    <s v="May"/>
    <s v="May"/>
    <s v="2017"/>
    <d v="2017-06-07T05:00:00"/>
    <n v="1496811600"/>
    <m/>
    <d v="2017-06-07T05:00:00"/>
    <s v="Jun"/>
    <s v="Jun"/>
    <n v="17"/>
    <n v="17"/>
    <s v="2017"/>
    <b v="0"/>
    <b v="0"/>
    <s v="film &amp; video"/>
    <x v="4"/>
    <x v="10"/>
  </r>
  <r>
    <n v="497"/>
    <s v="Lucero Group"/>
    <s v="Intuitive actuating benchmark"/>
    <n v="9800"/>
    <n v="3349"/>
    <x v="0"/>
    <n v="0.34173469387755101"/>
    <x v="493"/>
    <n v="27.908333333333335"/>
    <n v="120"/>
    <x v="1"/>
    <s v="USD"/>
    <d v="2016-12-20T06:00:00"/>
    <d v="2016-12-20T06:00:00"/>
    <n v="1482213600"/>
    <s v="Dec"/>
    <s v="Dec"/>
    <s v="2016"/>
    <d v="2016-12-20T06:00:00"/>
    <n v="1482213600"/>
    <m/>
    <d v="2016-12-20T06:00:00"/>
    <s v="Dec"/>
    <s v="Dec"/>
    <n v="0"/>
    <n v="0"/>
    <s v="2016"/>
    <b v="0"/>
    <b v="1"/>
    <s v="technology"/>
    <x v="2"/>
    <x v="8"/>
  </r>
  <r>
    <n v="498"/>
    <s v="Smith, Brown and Davis"/>
    <s v="Devolved background project"/>
    <n v="193400"/>
    <n v="46317"/>
    <x v="0"/>
    <n v="0.239488107549121"/>
    <x v="494"/>
    <n v="79.994818652849744"/>
    <n v="579"/>
    <x v="3"/>
    <s v="DKK"/>
    <d v="2015-01-01T06:00:00"/>
    <d v="2015-01-01T06:00:00"/>
    <n v="1420092000"/>
    <s v="Jan"/>
    <s v="Jan"/>
    <s v="2015"/>
    <d v="2015-01-03T06:00:00"/>
    <n v="1420264800"/>
    <m/>
    <d v="2015-01-03T06:00:00"/>
    <s v="Jan"/>
    <s v="Jan"/>
    <n v="2"/>
    <n v="2"/>
    <s v="2015"/>
    <b v="0"/>
    <b v="0"/>
    <s v="technology"/>
    <x v="2"/>
    <x v="2"/>
  </r>
  <r>
    <n v="499"/>
    <s v="Hunt Group"/>
    <s v="Reverse-engineered executive emulation"/>
    <n v="163800"/>
    <n v="78743"/>
    <x v="0"/>
    <n v="0.48072649572649573"/>
    <x v="495"/>
    <n v="38.003378378378379"/>
    <n v="2072"/>
    <x v="1"/>
    <s v="USD"/>
    <d v="2016-03-15T05:00:00"/>
    <d v="2016-03-15T05:00:00"/>
    <n v="1458018000"/>
    <s v="Mar"/>
    <s v="Mar"/>
    <s v="2016"/>
    <d v="2016-03-20T05:00:00"/>
    <n v="1458450000"/>
    <m/>
    <d v="2016-03-20T05:00:00"/>
    <s v="Mar"/>
    <s v="Mar"/>
    <n v="5"/>
    <n v="5"/>
    <s v="2016"/>
    <b v="0"/>
    <b v="1"/>
    <s v="film &amp; video"/>
    <x v="4"/>
    <x v="4"/>
  </r>
  <r>
    <n v="500"/>
    <s v="Valdez Ltd"/>
    <s v="Team-oriented clear-thinking matrix"/>
    <n v="100"/>
    <n v="0"/>
    <x v="0"/>
    <n v="0"/>
    <x v="0"/>
    <e v="#DIV/0!"/>
    <n v="0"/>
    <x v="1"/>
    <s v="USD"/>
    <d v="2013-05-01T05:00:00"/>
    <d v="2013-05-01T05:00:00"/>
    <n v="1367384400"/>
    <s v="May"/>
    <s v="May"/>
    <s v="2013"/>
    <d v="2013-05-29T05:00:00"/>
    <n v="1369803600"/>
    <m/>
    <d v="2013-05-29T05:00:00"/>
    <s v="May"/>
    <s v="May"/>
    <n v="28"/>
    <n v="28"/>
    <s v="2013"/>
    <b v="0"/>
    <b v="1"/>
    <s v="theater"/>
    <x v="3"/>
    <x v="3"/>
  </r>
  <r>
    <n v="501"/>
    <s v="Mccann-Le"/>
    <s v="Focused coherent methodology"/>
    <n v="153600"/>
    <n v="107743"/>
    <x v="0"/>
    <n v="0.70145182291666663"/>
    <x v="496"/>
    <n v="59.990534521158132"/>
    <n v="1796"/>
    <x v="1"/>
    <s v="USD"/>
    <d v="2013-03-12T05:00:00"/>
    <d v="2013-03-12T05:00:00"/>
    <n v="1363064400"/>
    <s v="Mar"/>
    <s v="Mar"/>
    <s v="2013"/>
    <d v="2013-03-14T05:00:00"/>
    <n v="1363237200"/>
    <m/>
    <d v="2013-03-14T05:00:00"/>
    <s v="Mar"/>
    <s v="Mar"/>
    <n v="2"/>
    <n v="2"/>
    <s v="2013"/>
    <b v="0"/>
    <b v="0"/>
    <s v="film &amp; video"/>
    <x v="4"/>
    <x v="4"/>
  </r>
  <r>
    <n v="502"/>
    <s v="Johnson Inc"/>
    <s v="Reduced context-sensitive complexity"/>
    <n v="1300"/>
    <n v="6889"/>
    <x v="1"/>
    <n v="5.2992307692307694"/>
    <x v="497"/>
    <n v="37.037634408602152"/>
    <n v="186"/>
    <x v="2"/>
    <s v="AUD"/>
    <d v="2012-07-27T05:00:00"/>
    <d v="2012-07-27T05:00:00"/>
    <n v="1343365200"/>
    <s v="Jul"/>
    <s v="Jul"/>
    <s v="2012"/>
    <d v="2012-08-25T05:00:00"/>
    <n v="1345870800"/>
    <m/>
    <d v="2012-08-25T05:00:00"/>
    <s v="Aug"/>
    <s v="Aug"/>
    <n v="29"/>
    <n v="29"/>
    <s v="2012"/>
    <b v="0"/>
    <b v="1"/>
    <s v="games"/>
    <x v="6"/>
    <x v="11"/>
  </r>
  <r>
    <n v="503"/>
    <s v="Collins LLC"/>
    <s v="Decentralized 4thgeneration time-frame"/>
    <n v="25500"/>
    <n v="45983"/>
    <x v="1"/>
    <n v="1.8032549019607844"/>
    <x v="498"/>
    <n v="99.963043478260872"/>
    <n v="460"/>
    <x v="1"/>
    <s v="USD"/>
    <d v="2015-07-01T05:00:00"/>
    <d v="2015-07-01T05:00:00"/>
    <n v="1435726800"/>
    <s v="Jul"/>
    <s v="Jul"/>
    <s v="2015"/>
    <d v="2015-07-21T05:00:00"/>
    <n v="1437454800"/>
    <m/>
    <d v="2015-07-21T05:00:00"/>
    <s v="Jul"/>
    <s v="Jul"/>
    <n v="20"/>
    <n v="20"/>
    <s v="2015"/>
    <b v="0"/>
    <b v="0"/>
    <s v="film &amp; video"/>
    <x v="4"/>
    <x v="6"/>
  </r>
  <r>
    <n v="504"/>
    <s v="Smith-Miller"/>
    <s v="De-engineered cohesive moderator"/>
    <n v="7500"/>
    <n v="6924"/>
    <x v="0"/>
    <n v="0.92320000000000002"/>
    <x v="499"/>
    <n v="111.6774193548387"/>
    <n v="62"/>
    <x v="6"/>
    <s v="EUR"/>
    <d v="2015-05-18T05:00:00"/>
    <d v="2015-05-18T05:00:00"/>
    <n v="1431925200"/>
    <s v="May"/>
    <s v="May"/>
    <s v="2015"/>
    <d v="2015-05-19T05:00:00"/>
    <n v="1432011600"/>
    <m/>
    <d v="2015-05-19T05:00:00"/>
    <s v="May"/>
    <s v="May"/>
    <n v="1"/>
    <n v="1"/>
    <s v="2015"/>
    <b v="0"/>
    <b v="0"/>
    <s v="music"/>
    <x v="1"/>
    <x v="1"/>
  </r>
  <r>
    <n v="505"/>
    <s v="Jensen-Vargas"/>
    <s v="Ameliorated explicit parallelism"/>
    <n v="89900"/>
    <n v="12497"/>
    <x v="0"/>
    <n v="0.13901001112347053"/>
    <x v="500"/>
    <n v="36.014409221902014"/>
    <n v="347"/>
    <x v="1"/>
    <s v="USD"/>
    <d v="2013-03-08T06:00:00"/>
    <d v="2013-03-08T06:00:00"/>
    <n v="1362722400"/>
    <s v="Mar"/>
    <s v="Mar"/>
    <s v="2013"/>
    <d v="2013-04-19T05:00:00"/>
    <n v="1366347600"/>
    <m/>
    <d v="2013-04-19T05:00:00"/>
    <s v="Apr"/>
    <s v="Apr"/>
    <n v="41.958333333335759"/>
    <n v="41.958333333335759"/>
    <s v="2013"/>
    <b v="0"/>
    <b v="1"/>
    <s v="publishing"/>
    <x v="5"/>
    <x v="15"/>
  </r>
  <r>
    <n v="506"/>
    <s v="Robles, Bell and Gonzalez"/>
    <s v="Customizable background monitoring"/>
    <n v="18000"/>
    <n v="166874"/>
    <x v="1"/>
    <n v="9.2707777777777771"/>
    <x v="501"/>
    <n v="66.010284810126578"/>
    <n v="2528"/>
    <x v="1"/>
    <s v="USD"/>
    <d v="2017-11-23T06:00:00"/>
    <d v="2017-11-23T06:00:00"/>
    <n v="1511416800"/>
    <s v="Nov"/>
    <s v="Nov"/>
    <s v="2017"/>
    <d v="2017-12-10T06:00:00"/>
    <n v="1512885600"/>
    <m/>
    <d v="2017-12-10T06:00:00"/>
    <s v="Dec"/>
    <s v="Dec"/>
    <n v="17"/>
    <n v="17"/>
    <s v="2017"/>
    <b v="0"/>
    <b v="1"/>
    <s v="theater"/>
    <x v="3"/>
    <x v="3"/>
  </r>
  <r>
    <n v="507"/>
    <s v="Turner, Miller and Francis"/>
    <s v="Compatible well-modulated budgetary management"/>
    <n v="2100"/>
    <n v="837"/>
    <x v="0"/>
    <n v="0.39857142857142858"/>
    <x v="502"/>
    <n v="44.05263157894737"/>
    <n v="19"/>
    <x v="1"/>
    <s v="USD"/>
    <d v="2013-04-09T05:00:00"/>
    <d v="2013-04-09T05:00:00"/>
    <n v="1365483600"/>
    <s v="Apr"/>
    <s v="Apr"/>
    <s v="2013"/>
    <d v="2013-05-28T05:00:00"/>
    <n v="1369717200"/>
    <m/>
    <d v="2013-05-28T05:00:00"/>
    <s v="May"/>
    <s v="May"/>
    <n v="49"/>
    <n v="49"/>
    <s v="2013"/>
    <b v="0"/>
    <b v="1"/>
    <s v="technology"/>
    <x v="2"/>
    <x v="2"/>
  </r>
  <r>
    <n v="508"/>
    <s v="Roberts Group"/>
    <s v="Up-sized radical pricing structure"/>
    <n v="172700"/>
    <n v="193820"/>
    <x v="1"/>
    <n v="1.1222929936305732"/>
    <x v="503"/>
    <n v="52.999726551818434"/>
    <n v="3657"/>
    <x v="1"/>
    <s v="USD"/>
    <d v="2018-07-29T05:00:00"/>
    <d v="2018-07-29T05:00:00"/>
    <n v="1532840400"/>
    <s v="Jul"/>
    <s v="Jul"/>
    <s v="2018"/>
    <d v="2018-08-19T05:00:00"/>
    <n v="1534654800"/>
    <m/>
    <d v="2018-08-19T05:00:00"/>
    <s v="Aug"/>
    <s v="Aug"/>
    <n v="21"/>
    <n v="21"/>
    <s v="2018"/>
    <b v="0"/>
    <b v="0"/>
    <s v="theater"/>
    <x v="3"/>
    <x v="3"/>
  </r>
  <r>
    <n v="509"/>
    <s v="White LLC"/>
    <s v="Robust zero-defect project"/>
    <n v="168500"/>
    <n v="119510"/>
    <x v="0"/>
    <n v="0.70925816023738875"/>
    <x v="504"/>
    <n v="95"/>
    <n v="1258"/>
    <x v="1"/>
    <s v="USD"/>
    <d v="2012-05-05T05:00:00"/>
    <d v="2012-05-05T05:00:00"/>
    <n v="1336194000"/>
    <s v="May"/>
    <s v="May"/>
    <s v="2012"/>
    <d v="2012-05-15T05:00:00"/>
    <n v="1337058000"/>
    <m/>
    <d v="2012-05-15T05:00:00"/>
    <s v="May"/>
    <s v="May"/>
    <n v="10"/>
    <n v="10"/>
    <s v="2012"/>
    <b v="0"/>
    <b v="0"/>
    <s v="theater"/>
    <x v="3"/>
    <x v="3"/>
  </r>
  <r>
    <n v="510"/>
    <s v="Best, Miller and Thomas"/>
    <s v="Re-engineered mobile task-force"/>
    <n v="7800"/>
    <n v="9289"/>
    <x v="1"/>
    <n v="1.1908974358974358"/>
    <x v="505"/>
    <n v="70.908396946564892"/>
    <n v="131"/>
    <x v="2"/>
    <s v="AUD"/>
    <d v="2018-05-31T05:00:00"/>
    <d v="2018-05-31T05:00:00"/>
    <n v="1527742800"/>
    <s v="May"/>
    <s v="May"/>
    <s v="2018"/>
    <d v="2018-06-24T05:00:00"/>
    <n v="1529816400"/>
    <m/>
    <d v="2018-06-24T05:00:00"/>
    <s v="Jun"/>
    <s v="Jun"/>
    <n v="24"/>
    <n v="24"/>
    <s v="2018"/>
    <b v="0"/>
    <b v="0"/>
    <s v="film &amp; video"/>
    <x v="4"/>
    <x v="6"/>
  </r>
  <r>
    <n v="511"/>
    <s v="Smith-Mullins"/>
    <s v="User-centric intangible neural-net"/>
    <n v="147800"/>
    <n v="35498"/>
    <x v="0"/>
    <n v="0.24017591339648173"/>
    <x v="506"/>
    <n v="98.060773480662988"/>
    <n v="362"/>
    <x v="1"/>
    <s v="USD"/>
    <d v="2019-07-25T05:00:00"/>
    <d v="2019-07-25T05:00:00"/>
    <n v="1564030800"/>
    <s v="Jul"/>
    <s v="Jul"/>
    <s v="2019"/>
    <d v="2019-08-04T05:00:00"/>
    <n v="1564894800"/>
    <m/>
    <d v="2019-08-04T05:00:00"/>
    <s v="Aug"/>
    <s v="Aug"/>
    <n v="10"/>
    <n v="10"/>
    <s v="2019"/>
    <b v="0"/>
    <b v="0"/>
    <s v="theater"/>
    <x v="3"/>
    <x v="3"/>
  </r>
  <r>
    <n v="512"/>
    <s v="Williams-Walsh"/>
    <s v="Organized explicit core"/>
    <n v="9100"/>
    <n v="12678"/>
    <x v="1"/>
    <n v="1.3931868131868133"/>
    <x v="507"/>
    <n v="53.046025104602514"/>
    <n v="239"/>
    <x v="1"/>
    <s v="USD"/>
    <d v="2014-07-05T05:00:00"/>
    <d v="2014-07-05T05:00:00"/>
    <n v="1404536400"/>
    <s v="Jul"/>
    <s v="Jul"/>
    <s v="2014"/>
    <d v="2014-07-06T05:00:00"/>
    <n v="1404622800"/>
    <m/>
    <d v="2014-07-06T05:00:00"/>
    <s v="Jul"/>
    <s v="Jul"/>
    <n v="1"/>
    <n v="1"/>
    <s v="2014"/>
    <b v="0"/>
    <b v="1"/>
    <s v="games"/>
    <x v="6"/>
    <x v="11"/>
  </r>
  <r>
    <n v="513"/>
    <s v="Harrison, Blackwell and Mendez"/>
    <s v="Synchronized 6thgeneration adapter"/>
    <n v="8300"/>
    <n v="3260"/>
    <x v="3"/>
    <n v="0.39277108433734942"/>
    <x v="508"/>
    <n v="93.142857142857139"/>
    <n v="35"/>
    <x v="1"/>
    <s v="USD"/>
    <d v="2010-09-09T05:00:00"/>
    <d v="2010-09-09T05:00:00"/>
    <n v="1284008400"/>
    <s v="Sep"/>
    <s v="Sep"/>
    <s v="2010"/>
    <d v="2010-09-11T05:00:00"/>
    <n v="1284181200"/>
    <m/>
    <d v="2010-09-11T05:00:00"/>
    <s v="Sep"/>
    <s v="Sep"/>
    <n v="2"/>
    <n v="2"/>
    <s v="2010"/>
    <b v="0"/>
    <b v="0"/>
    <s v="film &amp; video"/>
    <x v="4"/>
    <x v="19"/>
  </r>
  <r>
    <n v="514"/>
    <s v="Sanchez, Bradley and Flores"/>
    <s v="Centralized motivating capacity"/>
    <n v="138700"/>
    <n v="31123"/>
    <x v="3"/>
    <n v="0.22439077144917088"/>
    <x v="509"/>
    <n v="58.945075757575758"/>
    <n v="528"/>
    <x v="5"/>
    <s v="CHF"/>
    <d v="2013-12-06T06:00:00"/>
    <d v="2013-12-06T06:00:00"/>
    <n v="1386309600"/>
    <s v="Dec"/>
    <s v="Dec"/>
    <s v="2013"/>
    <d v="2013-12-11T06:00:00"/>
    <n v="1386741600"/>
    <m/>
    <d v="2013-12-11T06:00:00"/>
    <s v="Dec"/>
    <s v="Dec"/>
    <n v="5"/>
    <n v="5"/>
    <s v="2013"/>
    <b v="0"/>
    <b v="1"/>
    <s v="music"/>
    <x v="1"/>
    <x v="1"/>
  </r>
  <r>
    <n v="515"/>
    <s v="Cox LLC"/>
    <s v="Phased 24hour flexibility"/>
    <n v="8600"/>
    <n v="4797"/>
    <x v="0"/>
    <n v="0.55779069767441858"/>
    <x v="510"/>
    <n v="36.067669172932334"/>
    <n v="133"/>
    <x v="0"/>
    <s v="CAD"/>
    <d v="2011-12-23T06:00:00"/>
    <d v="2011-12-23T06:00:00"/>
    <n v="1324620000"/>
    <s v="Dec"/>
    <s v="Dec"/>
    <s v="2011"/>
    <d v="2011-12-25T06:00:00"/>
    <n v="1324792800"/>
    <m/>
    <d v="2011-12-25T06:00:00"/>
    <s v="Dec"/>
    <s v="Dec"/>
    <n v="2"/>
    <n v="2"/>
    <s v="2011"/>
    <b v="0"/>
    <b v="1"/>
    <s v="theater"/>
    <x v="3"/>
    <x v="3"/>
  </r>
  <r>
    <n v="516"/>
    <s v="Morales-Odonnell"/>
    <s v="Exclusive 5thgeneration structure"/>
    <n v="125400"/>
    <n v="53324"/>
    <x v="0"/>
    <n v="0.42523125996810207"/>
    <x v="511"/>
    <n v="63.030732860520096"/>
    <n v="846"/>
    <x v="1"/>
    <s v="USD"/>
    <d v="2010-08-06T05:00:00"/>
    <d v="2010-08-06T05:00:00"/>
    <n v="1281070800"/>
    <s v="Aug"/>
    <s v="Aug"/>
    <s v="2010"/>
    <d v="2010-09-13T05:00:00"/>
    <n v="1284354000"/>
    <m/>
    <d v="2010-09-13T05:00:00"/>
    <s v="Sep"/>
    <s v="Sep"/>
    <n v="38"/>
    <n v="38"/>
    <s v="2010"/>
    <b v="0"/>
    <b v="0"/>
    <s v="publishing"/>
    <x v="5"/>
    <x v="9"/>
  </r>
  <r>
    <n v="517"/>
    <s v="Ramirez LLC"/>
    <s v="Multi-tiered maximized orchestration"/>
    <n v="5900"/>
    <n v="6608"/>
    <x v="1"/>
    <n v="1.1200000000000001"/>
    <x v="512"/>
    <n v="84.717948717948715"/>
    <n v="78"/>
    <x v="1"/>
    <s v="USD"/>
    <d v="2017-05-05T05:00:00"/>
    <d v="2017-05-05T05:00:00"/>
    <n v="1493960400"/>
    <s v="May"/>
    <s v="May"/>
    <s v="2017"/>
    <d v="2017-05-10T05:00:00"/>
    <n v="1494392400"/>
    <m/>
    <d v="2017-05-10T05:00:00"/>
    <s v="May"/>
    <s v="May"/>
    <n v="5"/>
    <n v="5"/>
    <s v="2017"/>
    <b v="0"/>
    <b v="0"/>
    <s v="food"/>
    <x v="0"/>
    <x v="0"/>
  </r>
  <r>
    <n v="518"/>
    <s v="Ramirez Group"/>
    <s v="Open-architected uniform instruction set"/>
    <n v="8800"/>
    <n v="622"/>
    <x v="0"/>
    <n v="7.0681818181818179E-2"/>
    <x v="513"/>
    <n v="62.2"/>
    <n v="10"/>
    <x v="1"/>
    <s v="USD"/>
    <d v="2018-02-23T06:00:00"/>
    <d v="2018-02-23T06:00:00"/>
    <n v="1519365600"/>
    <s v="Feb"/>
    <s v="Feb"/>
    <s v="2018"/>
    <d v="2018-02-25T06:00:00"/>
    <n v="1519538400"/>
    <m/>
    <d v="2018-02-25T06:00:00"/>
    <s v="Feb"/>
    <s v="Feb"/>
    <n v="2"/>
    <n v="2"/>
    <s v="2018"/>
    <b v="0"/>
    <b v="1"/>
    <s v="film &amp; video"/>
    <x v="4"/>
    <x v="10"/>
  </r>
  <r>
    <n v="519"/>
    <s v="Marsh-Coleman"/>
    <s v="Exclusive asymmetric analyzer"/>
    <n v="177700"/>
    <n v="180802"/>
    <x v="1"/>
    <n v="1.0174563871693867"/>
    <x v="514"/>
    <n v="101.97518330513255"/>
    <n v="1773"/>
    <x v="1"/>
    <s v="USD"/>
    <d v="2015-01-08T06:00:00"/>
    <d v="2015-01-08T06:00:00"/>
    <n v="1420696800"/>
    <s v="Jan"/>
    <s v="Jan"/>
    <s v="2015"/>
    <d v="2015-01-22T06:00:00"/>
    <n v="1421906400"/>
    <m/>
    <d v="2015-01-22T06:00:00"/>
    <s v="Jan"/>
    <s v="Jan"/>
    <n v="14"/>
    <n v="14"/>
    <s v="2015"/>
    <b v="0"/>
    <b v="1"/>
    <s v="music"/>
    <x v="1"/>
    <x v="1"/>
  </r>
  <r>
    <n v="520"/>
    <s v="Frederick, Jenkins and Collins"/>
    <s v="Organic radical collaboration"/>
    <n v="800"/>
    <n v="3406"/>
    <x v="1"/>
    <n v="4.2575000000000003"/>
    <x v="515"/>
    <n v="106.4375"/>
    <n v="32"/>
    <x v="1"/>
    <s v="USD"/>
    <d v="2019-04-19T05:00:00"/>
    <d v="2019-04-19T05:00:00"/>
    <n v="1555650000"/>
    <s v="Apr"/>
    <s v="Apr"/>
    <s v="2019"/>
    <d v="2019-04-22T05:00:00"/>
    <n v="1555909200"/>
    <m/>
    <d v="2019-04-22T05:00:00"/>
    <s v="Apr"/>
    <s v="Apr"/>
    <n v="3"/>
    <n v="3"/>
    <s v="2019"/>
    <b v="0"/>
    <b v="0"/>
    <s v="theater"/>
    <x v="3"/>
    <x v="3"/>
  </r>
  <r>
    <n v="521"/>
    <s v="Wilson Ltd"/>
    <s v="Function-based multi-state software"/>
    <n v="7600"/>
    <n v="11061"/>
    <x v="1"/>
    <n v="1.4553947368421052"/>
    <x v="516"/>
    <n v="29.975609756097562"/>
    <n v="369"/>
    <x v="1"/>
    <s v="USD"/>
    <d v="2016-08-23T05:00:00"/>
    <d v="2016-08-23T05:00:00"/>
    <n v="1471928400"/>
    <s v="Aug"/>
    <s v="Aug"/>
    <s v="2016"/>
    <d v="2016-08-29T05:00:00"/>
    <n v="1472446800"/>
    <m/>
    <d v="2016-08-29T05:00:00"/>
    <s v="Aug"/>
    <s v="Aug"/>
    <n v="6"/>
    <n v="6"/>
    <s v="2016"/>
    <b v="0"/>
    <b v="1"/>
    <s v="film &amp; video"/>
    <x v="4"/>
    <x v="6"/>
  </r>
  <r>
    <n v="522"/>
    <s v="Cline, Peterson and Lowery"/>
    <s v="Innovative static budgetary management"/>
    <n v="50500"/>
    <n v="16389"/>
    <x v="0"/>
    <n v="0.32453465346534655"/>
    <x v="517"/>
    <n v="85.806282722513089"/>
    <n v="191"/>
    <x v="1"/>
    <s v="USD"/>
    <d v="2012-07-03T05:00:00"/>
    <d v="2012-07-03T05:00:00"/>
    <n v="1341291600"/>
    <s v="Jul"/>
    <s v="Jul"/>
    <s v="2012"/>
    <d v="2012-07-15T05:00:00"/>
    <n v="1342328400"/>
    <m/>
    <d v="2012-07-15T05:00:00"/>
    <s v="Jul"/>
    <s v="Jul"/>
    <n v="12"/>
    <n v="12"/>
    <s v="2012"/>
    <b v="0"/>
    <b v="0"/>
    <s v="film &amp; video"/>
    <x v="4"/>
    <x v="12"/>
  </r>
  <r>
    <n v="523"/>
    <s v="Underwood, James and Jones"/>
    <s v="Triple-buffered holistic ability"/>
    <n v="900"/>
    <n v="6303"/>
    <x v="1"/>
    <n v="7.003333333333333"/>
    <x v="518"/>
    <n v="70.82022471910112"/>
    <n v="89"/>
    <x v="1"/>
    <s v="USD"/>
    <d v="2010-03-04T06:00:00"/>
    <d v="2010-03-04T06:00:00"/>
    <n v="1267682400"/>
    <s v="Mar"/>
    <s v="Mar"/>
    <s v="2010"/>
    <d v="2010-03-09T06:00:00"/>
    <n v="1268114400"/>
    <m/>
    <d v="2010-03-09T06:00:00"/>
    <s v="Mar"/>
    <s v="Mar"/>
    <n v="5"/>
    <n v="5"/>
    <s v="2010"/>
    <b v="0"/>
    <b v="0"/>
    <s v="film &amp; video"/>
    <x v="4"/>
    <x v="12"/>
  </r>
  <r>
    <n v="524"/>
    <s v="Johnson-Contreras"/>
    <s v="Diverse scalable superstructure"/>
    <n v="96700"/>
    <n v="81136"/>
    <x v="0"/>
    <n v="0.83904860392967939"/>
    <x v="519"/>
    <n v="40.998484082870135"/>
    <n v="1979"/>
    <x v="1"/>
    <s v="USD"/>
    <d v="2010-04-26T05:00:00"/>
    <d v="2010-04-26T05:00:00"/>
    <n v="1272258000"/>
    <s v="Apr"/>
    <s v="Apr"/>
    <s v="2010"/>
    <d v="2010-05-09T05:00:00"/>
    <n v="1273381200"/>
    <m/>
    <d v="2010-05-09T05:00:00"/>
    <s v="May"/>
    <s v="May"/>
    <n v="13"/>
    <n v="13"/>
    <s v="2010"/>
    <b v="0"/>
    <b v="0"/>
    <s v="theater"/>
    <x v="3"/>
    <x v="3"/>
  </r>
  <r>
    <n v="525"/>
    <s v="Greene, Lloyd and Sims"/>
    <s v="Balanced leadingedge data-warehouse"/>
    <n v="2100"/>
    <n v="1768"/>
    <x v="0"/>
    <n v="0.84190476190476193"/>
    <x v="520"/>
    <n v="28.063492063492063"/>
    <n v="63"/>
    <x v="1"/>
    <s v="USD"/>
    <d v="2010-11-23T06:00:00"/>
    <d v="2010-11-23T06:00:00"/>
    <n v="1290492000"/>
    <s v="Nov"/>
    <s v="Nov"/>
    <s v="2010"/>
    <d v="2010-11-27T06:00:00"/>
    <n v="1290837600"/>
    <m/>
    <d v="2010-11-27T06:00:00"/>
    <s v="Nov"/>
    <s v="Nov"/>
    <n v="4"/>
    <n v="4"/>
    <s v="2010"/>
    <b v="0"/>
    <b v="0"/>
    <s v="technology"/>
    <x v="2"/>
    <x v="8"/>
  </r>
  <r>
    <n v="526"/>
    <s v="Smith-Sparks"/>
    <s v="Digitized bandwidth-monitored open architecture"/>
    <n v="8300"/>
    <n v="12944"/>
    <x v="1"/>
    <n v="1.5595180722891566"/>
    <x v="521"/>
    <n v="88.054421768707485"/>
    <n v="147"/>
    <x v="1"/>
    <s v="USD"/>
    <d v="2015-12-26T06:00:00"/>
    <d v="2015-12-26T06:00:00"/>
    <n v="1451109600"/>
    <s v="Dec"/>
    <s v="Dec"/>
    <s v="2015"/>
    <d v="2016-02-01T06:00:00"/>
    <n v="1454306400"/>
    <m/>
    <d v="2016-02-01T06:00:00"/>
    <s v="Feb"/>
    <s v="Feb"/>
    <n v="37"/>
    <n v="37"/>
    <s v="2016"/>
    <b v="0"/>
    <b v="1"/>
    <s v="theater"/>
    <x v="3"/>
    <x v="3"/>
  </r>
  <r>
    <n v="527"/>
    <s v="Rosario-Smith"/>
    <s v="Enterprise-wide intermediate portal"/>
    <n v="189200"/>
    <n v="188480"/>
    <x v="0"/>
    <n v="0.99619450317124736"/>
    <x v="522"/>
    <n v="31"/>
    <n v="6080"/>
    <x v="0"/>
    <s v="CAD"/>
    <d v="2016-02-05T06:00:00"/>
    <d v="2016-02-05T06:00:00"/>
    <n v="1454652000"/>
    <s v="Feb"/>
    <s v="Feb"/>
    <s v="2016"/>
    <d v="2016-03-12T06:00:00"/>
    <n v="1457762400"/>
    <m/>
    <d v="2016-03-12T06:00:00"/>
    <s v="Mar"/>
    <s v="Mar"/>
    <n v="36"/>
    <n v="36"/>
    <s v="2016"/>
    <b v="0"/>
    <b v="0"/>
    <s v="film &amp; video"/>
    <x v="4"/>
    <x v="10"/>
  </r>
  <r>
    <n v="528"/>
    <s v="Avila, Ford and Welch"/>
    <s v="Focused leadingedge matrix"/>
    <n v="9000"/>
    <n v="7227"/>
    <x v="0"/>
    <n v="0.80300000000000005"/>
    <x v="523"/>
    <n v="90.337500000000006"/>
    <n v="80"/>
    <x v="4"/>
    <s v="GBP"/>
    <d v="2013-11-23T06:00:00"/>
    <d v="2013-11-23T06:00:00"/>
    <n v="1385186400"/>
    <s v="Nov"/>
    <s v="Nov"/>
    <s v="2013"/>
    <d v="2014-01-07T06:00:00"/>
    <n v="1389074400"/>
    <m/>
    <d v="2014-01-07T06:00:00"/>
    <s v="Jan"/>
    <s v="Jan"/>
    <n v="45"/>
    <n v="45"/>
    <s v="2014"/>
    <b v="0"/>
    <b v="0"/>
    <s v="music"/>
    <x v="1"/>
    <x v="7"/>
  </r>
  <r>
    <n v="529"/>
    <s v="Gallegos Inc"/>
    <s v="Seamless logistical encryption"/>
    <n v="5100"/>
    <n v="574"/>
    <x v="0"/>
    <n v="0.11254901960784314"/>
    <x v="524"/>
    <n v="63.777777777777779"/>
    <n v="9"/>
    <x v="1"/>
    <s v="USD"/>
    <d v="2014-05-10T05:00:00"/>
    <d v="2014-05-10T05:00:00"/>
    <n v="1399698000"/>
    <s v="May"/>
    <s v="May"/>
    <s v="2014"/>
    <d v="2014-06-07T05:00:00"/>
    <n v="1402117200"/>
    <m/>
    <d v="2014-06-07T05:00:00"/>
    <s v="Jun"/>
    <s v="Jun"/>
    <n v="28"/>
    <n v="28"/>
    <s v="2014"/>
    <b v="0"/>
    <b v="0"/>
    <s v="games"/>
    <x v="6"/>
    <x v="11"/>
  </r>
  <r>
    <n v="530"/>
    <s v="Morrow, Santiago and Soto"/>
    <s v="Stand-alone human-resource workforce"/>
    <n v="105000"/>
    <n v="96328"/>
    <x v="0"/>
    <n v="0.91740952380952379"/>
    <x v="525"/>
    <n v="53.995515695067262"/>
    <n v="1784"/>
    <x v="1"/>
    <s v="USD"/>
    <d v="2010-08-31T05:00:00"/>
    <d v="2010-08-31T05:00:00"/>
    <n v="1283230800"/>
    <s v="Aug"/>
    <s v="Aug"/>
    <s v="2010"/>
    <d v="2010-09-14T05:00:00"/>
    <n v="1284440400"/>
    <m/>
    <d v="2010-09-14T05:00:00"/>
    <s v="Sep"/>
    <s v="Sep"/>
    <n v="14"/>
    <n v="14"/>
    <s v="2010"/>
    <b v="0"/>
    <b v="1"/>
    <s v="publishing"/>
    <x v="5"/>
    <x v="13"/>
  </r>
  <r>
    <n v="531"/>
    <s v="Berry-Richardson"/>
    <s v="Automated zero tolerance implementation"/>
    <n v="186700"/>
    <n v="178338"/>
    <x v="2"/>
    <n v="0.95521156936261387"/>
    <x v="526"/>
    <n v="48.993956043956047"/>
    <n v="3640"/>
    <x v="5"/>
    <s v="CHF"/>
    <d v="2013-11-11T06:00:00"/>
    <d v="2013-11-11T06:00:00"/>
    <n v="1384149600"/>
    <s v="Nov"/>
    <s v="Nov"/>
    <s v="2013"/>
    <d v="2014-01-06T06:00:00"/>
    <n v="1388988000"/>
    <m/>
    <d v="2014-01-06T06:00:00"/>
    <s v="Jan"/>
    <s v="Jan"/>
    <n v="56"/>
    <n v="56"/>
    <s v="2014"/>
    <b v="0"/>
    <b v="0"/>
    <s v="games"/>
    <x v="6"/>
    <x v="11"/>
  </r>
  <r>
    <n v="532"/>
    <s v="Cordova-Torres"/>
    <s v="Pre-emptive grid-enabled contingency"/>
    <n v="1600"/>
    <n v="8046"/>
    <x v="1"/>
    <n v="5.0287499999999996"/>
    <x v="527"/>
    <n v="63.857142857142854"/>
    <n v="126"/>
    <x v="0"/>
    <s v="CAD"/>
    <d v="2018-01-25T06:00:00"/>
    <d v="2018-01-25T06:00:00"/>
    <n v="1516860000"/>
    <s v="Jan"/>
    <s v="Jan"/>
    <s v="2018"/>
    <d v="2018-01-26T06:00:00"/>
    <n v="1516946400"/>
    <m/>
    <d v="2018-01-26T06:00:00"/>
    <s v="Jan"/>
    <s v="Jan"/>
    <n v="1"/>
    <n v="1"/>
    <s v="2018"/>
    <b v="0"/>
    <b v="0"/>
    <s v="theater"/>
    <x v="3"/>
    <x v="3"/>
  </r>
  <r>
    <n v="533"/>
    <s v="Holt, Bernard and Johnson"/>
    <s v="Multi-lateral didactic encoding"/>
    <n v="115600"/>
    <n v="184086"/>
    <x v="1"/>
    <n v="1.5924394463667819"/>
    <x v="528"/>
    <n v="82.996393146979258"/>
    <n v="2218"/>
    <x v="4"/>
    <s v="GBP"/>
    <d v="2013-07-24T05:00:00"/>
    <d v="2013-07-24T05:00:00"/>
    <n v="1374642000"/>
    <s v="Jul"/>
    <s v="Jul"/>
    <s v="2013"/>
    <d v="2013-08-29T05:00:00"/>
    <n v="1377752400"/>
    <m/>
    <d v="2013-08-29T05:00:00"/>
    <s v="Aug"/>
    <s v="Aug"/>
    <n v="36"/>
    <n v="36"/>
    <s v="2013"/>
    <b v="0"/>
    <b v="0"/>
    <s v="music"/>
    <x v="1"/>
    <x v="7"/>
  </r>
  <r>
    <n v="534"/>
    <s v="Clark, Mccormick and Mendoza"/>
    <s v="Self-enabling didactic orchestration"/>
    <n v="89100"/>
    <n v="13385"/>
    <x v="0"/>
    <n v="0.15022446689113356"/>
    <x v="529"/>
    <n v="55.08230452674897"/>
    <n v="243"/>
    <x v="1"/>
    <s v="USD"/>
    <d v="2018-08-17T05:00:00"/>
    <d v="2018-08-17T05:00:00"/>
    <n v="1534482000"/>
    <s v="Aug"/>
    <s v="Aug"/>
    <s v="2018"/>
    <d v="2018-08-18T05:00:00"/>
    <n v="1534568400"/>
    <m/>
    <d v="2018-08-18T05:00:00"/>
    <s v="Aug"/>
    <s v="Aug"/>
    <n v="1"/>
    <n v="1"/>
    <s v="2018"/>
    <b v="0"/>
    <b v="1"/>
    <s v="film &amp; video"/>
    <x v="4"/>
    <x v="6"/>
  </r>
  <r>
    <n v="535"/>
    <s v="Garrison LLC"/>
    <s v="Profit-focused 24/7 data-warehouse"/>
    <n v="2600"/>
    <n v="12533"/>
    <x v="1"/>
    <n v="4.820384615384615"/>
    <x v="530"/>
    <n v="62.044554455445542"/>
    <n v="202"/>
    <x v="6"/>
    <s v="EUR"/>
    <d v="2018-06-08T05:00:00"/>
    <d v="2018-06-08T05:00:00"/>
    <n v="1528434000"/>
    <s v="Jun"/>
    <s v="Jun"/>
    <s v="2018"/>
    <d v="2018-06-10T05:00:00"/>
    <n v="1528606800"/>
    <m/>
    <d v="2018-06-10T05:00:00"/>
    <s v="Jun"/>
    <s v="Jun"/>
    <n v="2"/>
    <n v="2"/>
    <s v="2018"/>
    <b v="0"/>
    <b v="1"/>
    <s v="theater"/>
    <x v="3"/>
    <x v="3"/>
  </r>
  <r>
    <n v="536"/>
    <s v="Shannon-Olson"/>
    <s v="Enhanced methodical middleware"/>
    <n v="9800"/>
    <n v="14697"/>
    <x v="1"/>
    <n v="1.4996938775510205"/>
    <x v="531"/>
    <n v="104.97857142857143"/>
    <n v="140"/>
    <x v="6"/>
    <s v="EUR"/>
    <d v="2010-08-24T05:00:00"/>
    <d v="2010-08-24T05:00:00"/>
    <n v="1282626000"/>
    <s v="Aug"/>
    <s v="Aug"/>
    <s v="2010"/>
    <d v="2010-09-19T05:00:00"/>
    <n v="1284872400"/>
    <m/>
    <d v="2010-09-19T05:00:00"/>
    <s v="Sep"/>
    <s v="Sep"/>
    <n v="26"/>
    <n v="26"/>
    <s v="2010"/>
    <b v="0"/>
    <b v="0"/>
    <s v="publishing"/>
    <x v="5"/>
    <x v="13"/>
  </r>
  <r>
    <n v="537"/>
    <s v="Murillo-Mcfarland"/>
    <s v="Synchronized client-driven projection"/>
    <n v="84400"/>
    <n v="98935"/>
    <x v="1"/>
    <n v="1.1722156398104266"/>
    <x v="532"/>
    <n v="94.044676806083643"/>
    <n v="1052"/>
    <x v="3"/>
    <s v="DKK"/>
    <d v="2018-08-30T05:00:00"/>
    <d v="2018-08-30T05:00:00"/>
    <n v="1535605200"/>
    <s v="Aug"/>
    <s v="Aug"/>
    <s v="2018"/>
    <d v="2018-09-22T05:00:00"/>
    <n v="1537592400"/>
    <m/>
    <d v="2018-09-22T05:00:00"/>
    <s v="Sep"/>
    <s v="Sep"/>
    <n v="23"/>
    <n v="23"/>
    <s v="2018"/>
    <b v="1"/>
    <b v="1"/>
    <s v="film &amp; video"/>
    <x v="4"/>
    <x v="4"/>
  </r>
  <r>
    <n v="538"/>
    <s v="Young, Gilbert and Escobar"/>
    <s v="Networked didactic time-frame"/>
    <n v="151300"/>
    <n v="57034"/>
    <x v="0"/>
    <n v="0.37695968274950431"/>
    <x v="533"/>
    <n v="44.007716049382715"/>
    <n v="1296"/>
    <x v="1"/>
    <s v="USD"/>
    <d v="2013-09-22T05:00:00"/>
    <d v="2013-09-22T05:00:00"/>
    <n v="1379826000"/>
    <s v="Sep"/>
    <s v="Sep"/>
    <s v="2013"/>
    <d v="2013-10-08T05:00:00"/>
    <n v="1381208400"/>
    <m/>
    <d v="2013-10-08T05:00:00"/>
    <s v="Oct"/>
    <s v="Oct"/>
    <n v="16"/>
    <n v="16"/>
    <s v="2013"/>
    <b v="0"/>
    <b v="0"/>
    <s v="games"/>
    <x v="6"/>
    <x v="20"/>
  </r>
  <r>
    <n v="539"/>
    <s v="Thomas, Welch and Santana"/>
    <s v="Assimilated exuding toolset"/>
    <n v="9800"/>
    <n v="7120"/>
    <x v="0"/>
    <n v="0.72653061224489801"/>
    <x v="534"/>
    <n v="92.467532467532465"/>
    <n v="77"/>
    <x v="1"/>
    <s v="USD"/>
    <d v="2019-07-01T05:00:00"/>
    <d v="2019-07-01T05:00:00"/>
    <n v="1561957200"/>
    <s v="Jul"/>
    <s v="Jul"/>
    <s v="2019"/>
    <d v="2019-07-07T05:00:00"/>
    <n v="1562475600"/>
    <m/>
    <d v="2019-07-07T05:00:00"/>
    <s v="Jul"/>
    <s v="Jul"/>
    <n v="6"/>
    <n v="6"/>
    <s v="2019"/>
    <b v="0"/>
    <b v="1"/>
    <s v="food"/>
    <x v="0"/>
    <x v="0"/>
  </r>
  <r>
    <n v="540"/>
    <s v="Brown-Pena"/>
    <s v="Front-line client-server secured line"/>
    <n v="5300"/>
    <n v="14097"/>
    <x v="1"/>
    <n v="2.6598113207547169"/>
    <x v="535"/>
    <n v="57.072874493927124"/>
    <n v="247"/>
    <x v="1"/>
    <s v="USD"/>
    <d v="2018-05-05T05:00:00"/>
    <d v="2018-05-05T05:00:00"/>
    <n v="1525496400"/>
    <s v="May"/>
    <s v="May"/>
    <s v="2018"/>
    <d v="2018-05-27T05:00:00"/>
    <n v="1527397200"/>
    <m/>
    <d v="2018-05-27T05:00:00"/>
    <s v="May"/>
    <s v="May"/>
    <n v="22"/>
    <n v="22"/>
    <s v="2018"/>
    <b v="0"/>
    <b v="0"/>
    <s v="photography"/>
    <x v="7"/>
    <x v="14"/>
  </r>
  <r>
    <n v="541"/>
    <s v="Holder, Caldwell and Vance"/>
    <s v="Polarized systemic Internet solution"/>
    <n v="178000"/>
    <n v="43086"/>
    <x v="0"/>
    <n v="0.24205617977528091"/>
    <x v="536"/>
    <n v="109.07848101265823"/>
    <n v="395"/>
    <x v="6"/>
    <s v="EUR"/>
    <d v="2015-06-10T05:00:00"/>
    <d v="2015-06-10T05:00:00"/>
    <n v="1433912400"/>
    <s v="Jun"/>
    <s v="Jun"/>
    <s v="2015"/>
    <d v="2015-07-06T05:00:00"/>
    <n v="1436158800"/>
    <m/>
    <d v="2015-07-06T05:00:00"/>
    <s v="Jul"/>
    <s v="Jul"/>
    <n v="26"/>
    <n v="26"/>
    <s v="2015"/>
    <b v="0"/>
    <b v="0"/>
    <s v="games"/>
    <x v="6"/>
    <x v="20"/>
  </r>
  <r>
    <n v="542"/>
    <s v="Harrison-Bridges"/>
    <s v="Profit-focused exuding moderator"/>
    <n v="77000"/>
    <n v="1930"/>
    <x v="0"/>
    <n v="2.5064935064935064E-2"/>
    <x v="537"/>
    <n v="39.387755102040813"/>
    <n v="49"/>
    <x v="4"/>
    <s v="GBP"/>
    <d v="2016-01-22T06:00:00"/>
    <d v="2016-01-22T06:00:00"/>
    <n v="1453442400"/>
    <s v="Jan"/>
    <s v="Jan"/>
    <s v="2016"/>
    <d v="2016-02-21T06:00:00"/>
    <n v="1456034400"/>
    <m/>
    <d v="2016-02-21T06:00:00"/>
    <s v="Feb"/>
    <s v="Feb"/>
    <n v="30"/>
    <n v="30"/>
    <s v="2016"/>
    <b v="0"/>
    <b v="0"/>
    <s v="music"/>
    <x v="1"/>
    <x v="7"/>
  </r>
  <r>
    <n v="543"/>
    <s v="Johnson, Murphy and Peterson"/>
    <s v="Cross-group high-level moderator"/>
    <n v="84900"/>
    <n v="13864"/>
    <x v="0"/>
    <n v="0.1632979976442874"/>
    <x v="538"/>
    <n v="77.022222222222226"/>
    <n v="180"/>
    <x v="1"/>
    <s v="USD"/>
    <d v="2013-09-11T05:00:00"/>
    <d v="2013-09-11T05:00:00"/>
    <n v="1378875600"/>
    <s v="Sep"/>
    <s v="Sep"/>
    <s v="2013"/>
    <d v="2013-09-26T05:00:00"/>
    <n v="1380171600"/>
    <m/>
    <d v="2013-09-26T05:00:00"/>
    <s v="Sep"/>
    <s v="Sep"/>
    <n v="15"/>
    <n v="15"/>
    <s v="2013"/>
    <b v="0"/>
    <b v="0"/>
    <s v="games"/>
    <x v="6"/>
    <x v="11"/>
  </r>
  <r>
    <n v="544"/>
    <s v="Taylor Inc"/>
    <s v="Public-key 3rdgeneration system engine"/>
    <n v="2800"/>
    <n v="7742"/>
    <x v="1"/>
    <n v="2.7650000000000001"/>
    <x v="539"/>
    <n v="92.166666666666671"/>
    <n v="84"/>
    <x v="1"/>
    <s v="USD"/>
    <d v="2016-01-08T06:00:00"/>
    <d v="2016-01-08T06:00:00"/>
    <n v="1452232800"/>
    <s v="Jan"/>
    <s v="Jan"/>
    <s v="2016"/>
    <d v="2016-01-21T06:00:00"/>
    <n v="1453356000"/>
    <m/>
    <d v="2016-01-21T06:00:00"/>
    <s v="Jan"/>
    <s v="Jan"/>
    <n v="13"/>
    <n v="13"/>
    <s v="2016"/>
    <b v="0"/>
    <b v="0"/>
    <s v="music"/>
    <x v="1"/>
    <x v="1"/>
  </r>
  <r>
    <n v="545"/>
    <s v="Deleon and Sons"/>
    <s v="Organized value-added access"/>
    <n v="184800"/>
    <n v="164109"/>
    <x v="0"/>
    <n v="0.88803571428571426"/>
    <x v="540"/>
    <n v="61.007063197026021"/>
    <n v="2690"/>
    <x v="1"/>
    <s v="USD"/>
    <d v="2019-12-25T06:00:00"/>
    <d v="2019-12-25T06:00:00"/>
    <n v="1577253600"/>
    <s v="Dec"/>
    <s v="Dec"/>
    <s v="2019"/>
    <d v="2020-01-14T06:00:00"/>
    <n v="1578981600"/>
    <m/>
    <d v="2020-01-14T06:00:00"/>
    <s v="Jan"/>
    <s v="Jan"/>
    <n v="20"/>
    <n v="20"/>
    <s v="2020"/>
    <b v="0"/>
    <b v="0"/>
    <s v="theater"/>
    <x v="3"/>
    <x v="3"/>
  </r>
  <r>
    <n v="546"/>
    <s v="Benjamin, Paul and Ferguson"/>
    <s v="Cloned global Graphical User Interface"/>
    <n v="4200"/>
    <n v="6870"/>
    <x v="1"/>
    <n v="1.6357142857142857"/>
    <x v="541"/>
    <n v="78.068181818181813"/>
    <n v="88"/>
    <x v="1"/>
    <s v="USD"/>
    <d v="2018-09-17T05:00:00"/>
    <d v="2018-09-17T05:00:00"/>
    <n v="1537160400"/>
    <s v="Sep"/>
    <s v="Sep"/>
    <s v="2018"/>
    <d v="2018-09-20T05:00:00"/>
    <n v="1537419600"/>
    <m/>
    <d v="2018-09-20T05:00:00"/>
    <s v="Sep"/>
    <s v="Sep"/>
    <n v="3"/>
    <n v="3"/>
    <s v="2018"/>
    <b v="0"/>
    <b v="1"/>
    <s v="theater"/>
    <x v="3"/>
    <x v="3"/>
  </r>
  <r>
    <n v="547"/>
    <s v="Hardin-Dixon"/>
    <s v="Focused solution-oriented matrix"/>
    <n v="1300"/>
    <n v="12597"/>
    <x v="1"/>
    <n v="9.69"/>
    <x v="542"/>
    <n v="80.75"/>
    <n v="156"/>
    <x v="1"/>
    <s v="USD"/>
    <d v="2015-01-25T06:00:00"/>
    <d v="2015-01-25T06:00:00"/>
    <n v="1422165600"/>
    <s v="Jan"/>
    <s v="Jan"/>
    <s v="2015"/>
    <d v="2015-02-06T06:00:00"/>
    <n v="1423202400"/>
    <m/>
    <d v="2015-02-06T06:00:00"/>
    <s v="Feb"/>
    <s v="Feb"/>
    <n v="12"/>
    <n v="12"/>
    <s v="2015"/>
    <b v="0"/>
    <b v="0"/>
    <s v="film &amp; video"/>
    <x v="4"/>
    <x v="6"/>
  </r>
  <r>
    <n v="548"/>
    <s v="York-Pitts"/>
    <s v="Monitored discrete toolset"/>
    <n v="66100"/>
    <n v="179074"/>
    <x v="1"/>
    <n v="2.7091376701966716"/>
    <x v="543"/>
    <n v="59.991289782244557"/>
    <n v="2985"/>
    <x v="1"/>
    <s v="USD"/>
    <d v="2016-04-01T05:00:00"/>
    <d v="2016-04-01T05:00:00"/>
    <n v="1459486800"/>
    <s v="Apr"/>
    <s v="Apr"/>
    <s v="2016"/>
    <d v="2016-04-14T05:00:00"/>
    <n v="1460610000"/>
    <m/>
    <d v="2016-04-14T05:00:00"/>
    <s v="Apr"/>
    <s v="Apr"/>
    <n v="13"/>
    <n v="13"/>
    <s v="2016"/>
    <b v="0"/>
    <b v="0"/>
    <s v="theater"/>
    <x v="3"/>
    <x v="3"/>
  </r>
  <r>
    <n v="549"/>
    <s v="Jarvis and Sons"/>
    <s v="Business-focused intermediate system engine"/>
    <n v="29500"/>
    <n v="83843"/>
    <x v="1"/>
    <n v="2.8421355932203389"/>
    <x v="544"/>
    <n v="110.03018372703411"/>
    <n v="762"/>
    <x v="1"/>
    <s v="USD"/>
    <d v="2013-05-28T05:00:00"/>
    <d v="2013-05-28T05:00:00"/>
    <n v="1369717200"/>
    <s v="May"/>
    <s v="May"/>
    <s v="2013"/>
    <d v="2013-06-06T05:00:00"/>
    <n v="1370494800"/>
    <m/>
    <d v="2013-06-06T05:00:00"/>
    <s v="Jun"/>
    <s v="Jun"/>
    <n v="9"/>
    <n v="9"/>
    <s v="2013"/>
    <b v="0"/>
    <b v="0"/>
    <s v="technology"/>
    <x v="2"/>
    <x v="8"/>
  </r>
  <r>
    <n v="550"/>
    <s v="Morrison-Henderson"/>
    <s v="De-engineered disintermediate encoding"/>
    <n v="100"/>
    <n v="4"/>
    <x v="3"/>
    <n v="0.04"/>
    <x v="446"/>
    <n v="4"/>
    <n v="1"/>
    <x v="5"/>
    <s v="CHF"/>
    <d v="2012-02-29T06:00:00"/>
    <d v="2012-02-29T06:00:00"/>
    <n v="1330495200"/>
    <s v="Feb"/>
    <s v="Feb"/>
    <s v="2012"/>
    <d v="2012-03-21T05:00:00"/>
    <n v="1332306000"/>
    <m/>
    <d v="2012-03-21T05:00:00"/>
    <s v="Mar"/>
    <s v="Mar"/>
    <n v="20.958333333335759"/>
    <n v="20.958333333335759"/>
    <s v="2012"/>
    <b v="0"/>
    <b v="0"/>
    <s v="music"/>
    <x v="1"/>
    <x v="7"/>
  </r>
  <r>
    <n v="551"/>
    <s v="Martin-James"/>
    <s v="Streamlined upward-trending analyzer"/>
    <n v="180100"/>
    <n v="105598"/>
    <x v="0"/>
    <n v="0.58632981676846196"/>
    <x v="545"/>
    <n v="37.99856063332134"/>
    <n v="2779"/>
    <x v="2"/>
    <s v="AUD"/>
    <d v="2014-12-20T06:00:00"/>
    <d v="2014-12-20T06:00:00"/>
    <n v="1419055200"/>
    <s v="Dec"/>
    <s v="Dec"/>
    <s v="2014"/>
    <d v="2015-01-29T06:00:00"/>
    <n v="1422511200"/>
    <m/>
    <d v="2015-01-29T06:00:00"/>
    <s v="Jan"/>
    <s v="Jan"/>
    <n v="40"/>
    <n v="40"/>
    <s v="2015"/>
    <b v="0"/>
    <b v="1"/>
    <s v="technology"/>
    <x v="2"/>
    <x v="2"/>
  </r>
  <r>
    <n v="552"/>
    <s v="Mercer, Solomon and Singleton"/>
    <s v="Distributed human-resource policy"/>
    <n v="9000"/>
    <n v="8866"/>
    <x v="0"/>
    <n v="0.98511111111111116"/>
    <x v="546"/>
    <n v="96.369565217391298"/>
    <n v="92"/>
    <x v="1"/>
    <s v="USD"/>
    <d v="2016-11-26T06:00:00"/>
    <d v="2016-11-26T06:00:00"/>
    <n v="1480140000"/>
    <s v="Nov"/>
    <s v="Nov"/>
    <s v="2016"/>
    <d v="2016-11-28T06:00:00"/>
    <n v="1480312800"/>
    <m/>
    <d v="2016-11-28T06:00:00"/>
    <s v="Nov"/>
    <s v="Nov"/>
    <n v="2"/>
    <n v="2"/>
    <s v="2016"/>
    <b v="0"/>
    <b v="0"/>
    <s v="theater"/>
    <x v="3"/>
    <x v="3"/>
  </r>
  <r>
    <n v="553"/>
    <s v="Dougherty, Austin and Mills"/>
    <s v="De-engineered 5thgeneration contingency"/>
    <n v="170600"/>
    <n v="75022"/>
    <x v="0"/>
    <n v="0.43975381008206332"/>
    <x v="547"/>
    <n v="72.978599221789878"/>
    <n v="1028"/>
    <x v="1"/>
    <s v="USD"/>
    <d v="2011-01-02T06:00:00"/>
    <d v="2011-01-02T06:00:00"/>
    <n v="1293948000"/>
    <s v="Jan"/>
    <s v="Jan"/>
    <s v="2011"/>
    <d v="2011-01-03T06:00:00"/>
    <n v="1294034400"/>
    <m/>
    <d v="2011-01-03T06:00:00"/>
    <s v="Jan"/>
    <s v="Jan"/>
    <n v="1"/>
    <n v="1"/>
    <s v="2011"/>
    <b v="0"/>
    <b v="0"/>
    <s v="music"/>
    <x v="1"/>
    <x v="1"/>
  </r>
  <r>
    <n v="554"/>
    <s v="Ritter PLC"/>
    <s v="Multi-channeled upward-trending application"/>
    <n v="9500"/>
    <n v="14408"/>
    <x v="1"/>
    <n v="1.5166315789473683"/>
    <x v="548"/>
    <n v="26.007220216606498"/>
    <n v="554"/>
    <x v="0"/>
    <s v="CAD"/>
    <d v="2016-12-19T06:00:00"/>
    <d v="2016-12-19T06:00:00"/>
    <n v="1482127200"/>
    <s v="Dec"/>
    <s v="Dec"/>
    <s v="2016"/>
    <d v="2016-12-25T06:00:00"/>
    <n v="1482645600"/>
    <m/>
    <d v="2016-12-25T06:00:00"/>
    <s v="Dec"/>
    <s v="Dec"/>
    <n v="6"/>
    <n v="6"/>
    <s v="2016"/>
    <b v="0"/>
    <b v="0"/>
    <s v="music"/>
    <x v="1"/>
    <x v="7"/>
  </r>
  <r>
    <n v="555"/>
    <s v="Anderson Group"/>
    <s v="Organic maximized database"/>
    <n v="6300"/>
    <n v="14089"/>
    <x v="1"/>
    <n v="2.2363492063492063"/>
    <x v="549"/>
    <n v="104.36296296296297"/>
    <n v="135"/>
    <x v="3"/>
    <s v="DKK"/>
    <d v="2014-04-02T05:00:00"/>
    <d v="2014-04-02T05:00:00"/>
    <n v="1396414800"/>
    <s v="Apr"/>
    <s v="Apr"/>
    <s v="2014"/>
    <d v="2014-05-03T05:00:00"/>
    <n v="1399093200"/>
    <m/>
    <d v="2014-05-03T05:00:00"/>
    <s v="May"/>
    <s v="May"/>
    <n v="31"/>
    <n v="31"/>
    <s v="2014"/>
    <b v="0"/>
    <b v="0"/>
    <s v="music"/>
    <x v="1"/>
    <x v="1"/>
  </r>
  <r>
    <n v="556"/>
    <s v="Smith and Sons"/>
    <s v="Grass-roots 24/7 attitude"/>
    <n v="5200"/>
    <n v="12467"/>
    <x v="1"/>
    <n v="2.3975"/>
    <x v="550"/>
    <n v="102.18852459016394"/>
    <n v="122"/>
    <x v="1"/>
    <s v="USD"/>
    <d v="2011-09-06T05:00:00"/>
    <d v="2011-09-06T05:00:00"/>
    <n v="1315285200"/>
    <s v="Sep"/>
    <s v="Sep"/>
    <s v="2011"/>
    <d v="2011-09-13T05:00:00"/>
    <n v="1315890000"/>
    <m/>
    <d v="2011-09-13T05:00:00"/>
    <s v="Sep"/>
    <s v="Sep"/>
    <n v="7"/>
    <n v="7"/>
    <s v="2011"/>
    <b v="0"/>
    <b v="1"/>
    <s v="publishing"/>
    <x v="5"/>
    <x v="18"/>
  </r>
  <r>
    <n v="557"/>
    <s v="Lam-Hamilton"/>
    <s v="Team-oriented global strategy"/>
    <n v="6000"/>
    <n v="11960"/>
    <x v="1"/>
    <n v="1.9933333333333334"/>
    <x v="551"/>
    <n v="54.117647058823529"/>
    <n v="221"/>
    <x v="1"/>
    <s v="USD"/>
    <d v="2015-10-02T05:00:00"/>
    <d v="2015-10-02T05:00:00"/>
    <n v="1443762000"/>
    <s v="Oct"/>
    <s v="Oct"/>
    <s v="2015"/>
    <d v="2015-10-05T05:00:00"/>
    <n v="1444021200"/>
    <m/>
    <d v="2015-10-05T05:00:00"/>
    <s v="Oct"/>
    <s v="Oct"/>
    <n v="3"/>
    <n v="3"/>
    <s v="2015"/>
    <b v="0"/>
    <b v="1"/>
    <s v="film &amp; video"/>
    <x v="4"/>
    <x v="22"/>
  </r>
  <r>
    <n v="558"/>
    <s v="Ho Ltd"/>
    <s v="Enhanced client-driven capacity"/>
    <n v="5800"/>
    <n v="7966"/>
    <x v="1"/>
    <n v="1.373448275862069"/>
    <x v="552"/>
    <n v="63.222222222222221"/>
    <n v="126"/>
    <x v="1"/>
    <s v="USD"/>
    <d v="2016-02-24T06:00:00"/>
    <d v="2016-02-24T06:00:00"/>
    <n v="1456293600"/>
    <s v="Feb"/>
    <s v="Feb"/>
    <s v="2016"/>
    <d v="2016-04-07T05:00:00"/>
    <n v="1460005200"/>
    <m/>
    <d v="2016-04-07T05:00:00"/>
    <s v="Apr"/>
    <s v="Apr"/>
    <n v="42.958333333328483"/>
    <n v="42.958333333328483"/>
    <s v="2016"/>
    <b v="0"/>
    <b v="0"/>
    <s v="theater"/>
    <x v="3"/>
    <x v="3"/>
  </r>
  <r>
    <n v="559"/>
    <s v="Brown, Estrada and Jensen"/>
    <s v="Exclusive systematic productivity"/>
    <n v="105300"/>
    <n v="106321"/>
    <x v="1"/>
    <n v="1.009696106362773"/>
    <x v="553"/>
    <n v="104.03228962818004"/>
    <n v="1022"/>
    <x v="1"/>
    <s v="USD"/>
    <d v="2016-08-02T05:00:00"/>
    <d v="2016-08-02T05:00:00"/>
    <n v="1470114000"/>
    <s v="Aug"/>
    <s v="Aug"/>
    <s v="2016"/>
    <d v="2016-08-09T05:00:00"/>
    <n v="1470718800"/>
    <m/>
    <d v="2016-08-09T05:00:00"/>
    <s v="Aug"/>
    <s v="Aug"/>
    <n v="7"/>
    <n v="7"/>
    <s v="2016"/>
    <b v="0"/>
    <b v="0"/>
    <s v="theater"/>
    <x v="3"/>
    <x v="3"/>
  </r>
  <r>
    <n v="560"/>
    <s v="Hunt LLC"/>
    <s v="Re-engineered radical policy"/>
    <n v="20000"/>
    <n v="158832"/>
    <x v="1"/>
    <n v="7.9416000000000002"/>
    <x v="554"/>
    <n v="49.994334277620396"/>
    <n v="3177"/>
    <x v="1"/>
    <s v="USD"/>
    <d v="2011-11-18T06:00:00"/>
    <d v="2011-11-18T06:00:00"/>
    <n v="1321596000"/>
    <s v="Nov"/>
    <s v="Nov"/>
    <s v="2011"/>
    <d v="2011-12-28T06:00:00"/>
    <n v="1325052000"/>
    <m/>
    <d v="2011-12-28T06:00:00"/>
    <s v="Dec"/>
    <s v="Dec"/>
    <n v="40"/>
    <n v="40"/>
    <s v="2011"/>
    <b v="0"/>
    <b v="0"/>
    <s v="film &amp; video"/>
    <x v="4"/>
    <x v="10"/>
  </r>
  <r>
    <n v="561"/>
    <s v="Fowler-Smith"/>
    <s v="Down-sized logistical adapter"/>
    <n v="3000"/>
    <n v="11091"/>
    <x v="1"/>
    <n v="3.6970000000000001"/>
    <x v="555"/>
    <n v="56.015151515151516"/>
    <n v="198"/>
    <x v="5"/>
    <s v="CHF"/>
    <d v="2011-10-17T05:00:00"/>
    <d v="2011-10-17T05:00:00"/>
    <n v="1318827600"/>
    <s v="Oct"/>
    <s v="Oct"/>
    <s v="2011"/>
    <d v="2011-10-19T05:00:00"/>
    <n v="1319000400"/>
    <m/>
    <d v="2011-10-19T05:00:00"/>
    <s v="Oct"/>
    <s v="Oct"/>
    <n v="2"/>
    <n v="2"/>
    <s v="2011"/>
    <b v="0"/>
    <b v="0"/>
    <s v="theater"/>
    <x v="3"/>
    <x v="3"/>
  </r>
  <r>
    <n v="562"/>
    <s v="Blair Inc"/>
    <s v="Configurable bandwidth-monitored throughput"/>
    <n v="9900"/>
    <n v="1269"/>
    <x v="0"/>
    <n v="0.12818181818181817"/>
    <x v="556"/>
    <n v="48.807692307692307"/>
    <n v="26"/>
    <x v="5"/>
    <s v="CHF"/>
    <d v="2019-03-12T05:00:00"/>
    <d v="2019-03-12T05:00:00"/>
    <n v="1552366800"/>
    <s v="Mar"/>
    <s v="Mar"/>
    <s v="2019"/>
    <d v="2019-03-14T05:00:00"/>
    <n v="1552539600"/>
    <m/>
    <d v="2019-03-14T05:00:00"/>
    <s v="Mar"/>
    <s v="Mar"/>
    <n v="2"/>
    <n v="2"/>
    <s v="2019"/>
    <b v="0"/>
    <b v="0"/>
    <s v="music"/>
    <x v="1"/>
    <x v="1"/>
  </r>
  <r>
    <n v="563"/>
    <s v="Kelley, Stanton and Sanchez"/>
    <s v="Optional tangible pricing structure"/>
    <n v="3700"/>
    <n v="5107"/>
    <x v="1"/>
    <n v="1.3802702702702703"/>
    <x v="557"/>
    <n v="60.082352941176474"/>
    <n v="85"/>
    <x v="2"/>
    <s v="AUD"/>
    <d v="2018-11-13T06:00:00"/>
    <d v="2018-11-13T06:00:00"/>
    <n v="1542088800"/>
    <s v="Nov"/>
    <s v="Nov"/>
    <s v="2018"/>
    <d v="2018-12-03T06:00:00"/>
    <n v="1543816800"/>
    <m/>
    <d v="2018-12-03T06:00:00"/>
    <s v="Dec"/>
    <s v="Dec"/>
    <n v="20"/>
    <n v="20"/>
    <s v="2018"/>
    <b v="0"/>
    <b v="0"/>
    <s v="film &amp; video"/>
    <x v="4"/>
    <x v="4"/>
  </r>
  <r>
    <n v="564"/>
    <s v="Hernandez-Macdonald"/>
    <s v="Organic high-level implementation"/>
    <n v="168700"/>
    <n v="141393"/>
    <x v="0"/>
    <n v="0.83813278008298753"/>
    <x v="558"/>
    <n v="78.990502793296088"/>
    <n v="1790"/>
    <x v="1"/>
    <s v="USD"/>
    <d v="2015-03-15T05:00:00"/>
    <d v="2015-03-15T05:00:00"/>
    <n v="1426395600"/>
    <s v="Mar"/>
    <s v="Mar"/>
    <s v="2015"/>
    <d v="2015-03-23T05:00:00"/>
    <n v="1427086800"/>
    <m/>
    <d v="2015-03-23T05:00:00"/>
    <s v="Mar"/>
    <s v="Mar"/>
    <n v="8"/>
    <n v="8"/>
    <s v="2015"/>
    <b v="0"/>
    <b v="0"/>
    <s v="theater"/>
    <x v="3"/>
    <x v="3"/>
  </r>
  <r>
    <n v="565"/>
    <s v="Joseph LLC"/>
    <s v="Decentralized logistical collaboration"/>
    <n v="94900"/>
    <n v="194166"/>
    <x v="1"/>
    <n v="2.0460063224446787"/>
    <x v="559"/>
    <n v="53.99499443826474"/>
    <n v="3596"/>
    <x v="1"/>
    <s v="USD"/>
    <d v="2011-11-15T06:00:00"/>
    <d v="2011-11-15T06:00:00"/>
    <n v="1321336800"/>
    <s v="Nov"/>
    <s v="Nov"/>
    <s v="2011"/>
    <d v="2011-12-05T06:00:00"/>
    <n v="1323064800"/>
    <m/>
    <d v="2011-12-05T06:00:00"/>
    <s v="Dec"/>
    <s v="Dec"/>
    <n v="20"/>
    <n v="20"/>
    <s v="2011"/>
    <b v="0"/>
    <b v="0"/>
    <s v="theater"/>
    <x v="3"/>
    <x v="3"/>
  </r>
  <r>
    <n v="566"/>
    <s v="Webb-Smith"/>
    <s v="Advanced content-based installation"/>
    <n v="9300"/>
    <n v="4124"/>
    <x v="0"/>
    <n v="0.44344086021505374"/>
    <x v="560"/>
    <n v="111.45945945945945"/>
    <n v="37"/>
    <x v="1"/>
    <s v="USD"/>
    <d v="2016-02-24T06:00:00"/>
    <d v="2016-02-24T06:00:00"/>
    <n v="1456293600"/>
    <s v="Feb"/>
    <s v="Feb"/>
    <s v="2016"/>
    <d v="2016-03-18T05:00:00"/>
    <n v="1458277200"/>
    <m/>
    <d v="2016-03-18T05:00:00"/>
    <s v="Mar"/>
    <s v="Mar"/>
    <n v="22.958333333328483"/>
    <n v="22.958333333328483"/>
    <s v="2016"/>
    <b v="0"/>
    <b v="1"/>
    <s v="music"/>
    <x v="1"/>
    <x v="5"/>
  </r>
  <r>
    <n v="567"/>
    <s v="Johns PLC"/>
    <s v="Distributed high-level open architecture"/>
    <n v="6800"/>
    <n v="14865"/>
    <x v="1"/>
    <n v="2.1860294117647059"/>
    <x v="561"/>
    <n v="60.922131147540981"/>
    <n v="244"/>
    <x v="1"/>
    <s v="USD"/>
    <d v="2014-07-10T05:00:00"/>
    <d v="2014-07-10T05:00:00"/>
    <n v="1404968400"/>
    <s v="Jul"/>
    <s v="Jul"/>
    <s v="2014"/>
    <d v="2014-07-12T05:00:00"/>
    <n v="1405141200"/>
    <m/>
    <d v="2014-07-12T05:00:00"/>
    <s v="Jul"/>
    <s v="Jul"/>
    <n v="2"/>
    <n v="2"/>
    <s v="2014"/>
    <b v="0"/>
    <b v="0"/>
    <s v="music"/>
    <x v="1"/>
    <x v="1"/>
  </r>
  <r>
    <n v="568"/>
    <s v="Hardin-Foley"/>
    <s v="Synergized zero tolerance help-desk"/>
    <n v="72400"/>
    <n v="134688"/>
    <x v="1"/>
    <n v="1.8603314917127072"/>
    <x v="562"/>
    <n v="26.0015444015444"/>
    <n v="5180"/>
    <x v="1"/>
    <s v="USD"/>
    <d v="2010-07-15T05:00:00"/>
    <d v="2010-07-15T05:00:00"/>
    <n v="1279170000"/>
    <s v="Jul"/>
    <s v="Jul"/>
    <s v="2010"/>
    <d v="2010-08-29T05:00:00"/>
    <n v="1283058000"/>
    <m/>
    <d v="2010-08-29T05:00:00"/>
    <s v="Aug"/>
    <s v="Aug"/>
    <n v="45"/>
    <n v="45"/>
    <s v="2010"/>
    <b v="0"/>
    <b v="0"/>
    <s v="theater"/>
    <x v="3"/>
    <x v="3"/>
  </r>
  <r>
    <n v="569"/>
    <s v="Fischer, Fowler and Arnold"/>
    <s v="Extended multi-tasking definition"/>
    <n v="20100"/>
    <n v="47705"/>
    <x v="1"/>
    <n v="2.3733830845771142"/>
    <x v="563"/>
    <n v="80.993208828522924"/>
    <n v="589"/>
    <x v="6"/>
    <s v="EUR"/>
    <d v="2011-01-11T06:00:00"/>
    <d v="2011-01-11T06:00:00"/>
    <n v="1294725600"/>
    <s v="Jan"/>
    <s v="Jan"/>
    <s v="2011"/>
    <d v="2011-01-23T06:00:00"/>
    <n v="1295762400"/>
    <m/>
    <d v="2011-01-23T06:00:00"/>
    <s v="Jan"/>
    <s v="Jan"/>
    <n v="12"/>
    <n v="12"/>
    <s v="2011"/>
    <b v="0"/>
    <b v="0"/>
    <s v="film &amp; video"/>
    <x v="4"/>
    <x v="10"/>
  </r>
  <r>
    <n v="570"/>
    <s v="Martinez-Juarez"/>
    <s v="Realigned uniform knowledge user"/>
    <n v="31200"/>
    <n v="95364"/>
    <x v="1"/>
    <n v="3.0565384615384614"/>
    <x v="564"/>
    <n v="34.995963302752294"/>
    <n v="2725"/>
    <x v="1"/>
    <s v="USD"/>
    <d v="2014-12-20T06:00:00"/>
    <d v="2014-12-20T06:00:00"/>
    <n v="1419055200"/>
    <s v="Dec"/>
    <s v="Dec"/>
    <s v="2014"/>
    <d v="2014-12-26T06:00:00"/>
    <n v="1419573600"/>
    <m/>
    <d v="2014-12-26T06:00:00"/>
    <s v="Dec"/>
    <s v="Dec"/>
    <n v="6"/>
    <n v="6"/>
    <s v="2014"/>
    <b v="0"/>
    <b v="1"/>
    <s v="music"/>
    <x v="1"/>
    <x v="1"/>
  </r>
  <r>
    <n v="571"/>
    <s v="Wilson and Sons"/>
    <s v="Monitored grid-enabled model"/>
    <n v="3500"/>
    <n v="3295"/>
    <x v="0"/>
    <n v="0.94142857142857139"/>
    <x v="565"/>
    <n v="94.142857142857139"/>
    <n v="35"/>
    <x v="6"/>
    <s v="EUR"/>
    <d v="2015-06-19T05:00:00"/>
    <d v="2015-06-19T05:00:00"/>
    <n v="1434690000"/>
    <s v="Jun"/>
    <s v="Jun"/>
    <s v="2015"/>
    <d v="2015-08-05T05:00:00"/>
    <n v="1438750800"/>
    <m/>
    <d v="2015-08-05T05:00:00"/>
    <s v="Aug"/>
    <s v="Aug"/>
    <n v="47"/>
    <n v="47"/>
    <s v="2015"/>
    <b v="0"/>
    <b v="0"/>
    <s v="film &amp; video"/>
    <x v="4"/>
    <x v="12"/>
  </r>
  <r>
    <n v="572"/>
    <s v="Clements Group"/>
    <s v="Assimilated actuating policy"/>
    <n v="9000"/>
    <n v="4896"/>
    <x v="3"/>
    <n v="0.54400000000000004"/>
    <x v="566"/>
    <n v="52.085106382978722"/>
    <n v="94"/>
    <x v="1"/>
    <s v="USD"/>
    <d v="2015-09-28T05:00:00"/>
    <d v="2015-09-28T05:00:00"/>
    <n v="1443416400"/>
    <s v="Sep"/>
    <s v="Sep"/>
    <s v="2015"/>
    <d v="2015-10-14T05:00:00"/>
    <n v="1444798800"/>
    <m/>
    <d v="2015-10-14T05:00:00"/>
    <s v="Oct"/>
    <s v="Oct"/>
    <n v="16"/>
    <n v="16"/>
    <s v="2015"/>
    <b v="0"/>
    <b v="1"/>
    <s v="music"/>
    <x v="1"/>
    <x v="1"/>
  </r>
  <r>
    <n v="573"/>
    <s v="Valenzuela-Cook"/>
    <s v="Total incremental productivity"/>
    <n v="6700"/>
    <n v="7496"/>
    <x v="1"/>
    <n v="1.1188059701492536"/>
    <x v="567"/>
    <n v="24.986666666666668"/>
    <n v="300"/>
    <x v="1"/>
    <s v="USD"/>
    <d v="2014-05-02T05:00:00"/>
    <d v="2014-05-02T05:00:00"/>
    <n v="1399006800"/>
    <s v="May"/>
    <s v="May"/>
    <s v="2014"/>
    <d v="2014-05-04T05:00:00"/>
    <n v="1399179600"/>
    <m/>
    <d v="2014-05-04T05:00:00"/>
    <s v="May"/>
    <s v="May"/>
    <n v="2"/>
    <n v="2"/>
    <s v="2014"/>
    <b v="0"/>
    <b v="0"/>
    <s v="journalism"/>
    <x v="8"/>
    <x v="23"/>
  </r>
  <r>
    <n v="574"/>
    <s v="Parker, Haley and Foster"/>
    <s v="Adaptive local task-force"/>
    <n v="2700"/>
    <n v="9967"/>
    <x v="1"/>
    <n v="3.6914814814814814"/>
    <x v="568"/>
    <n v="69.215277777777771"/>
    <n v="144"/>
    <x v="1"/>
    <s v="USD"/>
    <d v="2019-12-07T06:00:00"/>
    <d v="2019-12-07T06:00:00"/>
    <n v="1575698400"/>
    <s v="Dec"/>
    <s v="Dec"/>
    <s v="2019"/>
    <d v="2019-12-17T06:00:00"/>
    <n v="1576562400"/>
    <m/>
    <d v="2019-12-17T06:00:00"/>
    <s v="Dec"/>
    <s v="Dec"/>
    <n v="10"/>
    <n v="10"/>
    <s v="2019"/>
    <b v="0"/>
    <b v="1"/>
    <s v="food"/>
    <x v="0"/>
    <x v="0"/>
  </r>
  <r>
    <n v="575"/>
    <s v="Fuentes LLC"/>
    <s v="Universal zero-defect concept"/>
    <n v="83300"/>
    <n v="52421"/>
    <x v="0"/>
    <n v="0.62930372148859548"/>
    <x v="569"/>
    <n v="93.944444444444443"/>
    <n v="558"/>
    <x v="1"/>
    <s v="USD"/>
    <d v="2014-05-20T05:00:00"/>
    <d v="2014-05-20T05:00:00"/>
    <n v="1400562000"/>
    <s v="May"/>
    <s v="May"/>
    <s v="2014"/>
    <d v="2014-05-23T05:00:00"/>
    <n v="1400821200"/>
    <m/>
    <d v="2014-05-23T05:00:00"/>
    <s v="May"/>
    <s v="May"/>
    <n v="3"/>
    <n v="3"/>
    <s v="2014"/>
    <b v="0"/>
    <b v="1"/>
    <s v="theater"/>
    <x v="3"/>
    <x v="3"/>
  </r>
  <r>
    <n v="576"/>
    <s v="Moran and Sons"/>
    <s v="Object-based bottom-line superstructure"/>
    <n v="9700"/>
    <n v="6298"/>
    <x v="0"/>
    <n v="0.6492783505154639"/>
    <x v="570"/>
    <n v="98.40625"/>
    <n v="64"/>
    <x v="1"/>
    <s v="USD"/>
    <d v="2017-11-01T05:00:00"/>
    <d v="2017-11-01T05:00:00"/>
    <n v="1509512400"/>
    <s v="Nov"/>
    <s v="Nov"/>
    <s v="2017"/>
    <d v="2017-11-18T06:00:00"/>
    <n v="1510984800"/>
    <m/>
    <d v="2017-11-18T06:00:00"/>
    <s v="Nov"/>
    <s v="Nov"/>
    <n v="17.041666666671517"/>
    <n v="17.041666666671517"/>
    <s v="2017"/>
    <b v="0"/>
    <b v="0"/>
    <s v="theater"/>
    <x v="3"/>
    <x v="3"/>
  </r>
  <r>
    <n v="577"/>
    <s v="Stevens Inc"/>
    <s v="Adaptive 24hour projection"/>
    <n v="8200"/>
    <n v="1546"/>
    <x v="3"/>
    <n v="0.18853658536585366"/>
    <x v="571"/>
    <n v="41.783783783783782"/>
    <n v="37"/>
    <x v="1"/>
    <s v="USD"/>
    <d v="2011-03-11T06:00:00"/>
    <d v="2011-03-11T06:00:00"/>
    <n v="1299823200"/>
    <s v="Mar"/>
    <s v="Mar"/>
    <s v="2011"/>
    <d v="2011-04-06T05:00:00"/>
    <n v="1302066000"/>
    <m/>
    <d v="2011-04-06T05:00:00"/>
    <s v="Apr"/>
    <s v="Apr"/>
    <n v="25.958333333335759"/>
    <n v="25.958333333335759"/>
    <s v="2011"/>
    <b v="0"/>
    <b v="0"/>
    <s v="music"/>
    <x v="1"/>
    <x v="17"/>
  </r>
  <r>
    <n v="578"/>
    <s v="Martinez-Johnson"/>
    <s v="Sharable radical toolset"/>
    <n v="96500"/>
    <n v="16168"/>
    <x v="0"/>
    <n v="0.1675440414507772"/>
    <x v="572"/>
    <n v="65.991836734693877"/>
    <n v="245"/>
    <x v="1"/>
    <s v="USD"/>
    <d v="2011-12-01T06:00:00"/>
    <d v="2011-12-01T06:00:00"/>
    <n v="1322719200"/>
    <s v="Dec"/>
    <s v="Dec"/>
    <s v="2011"/>
    <d v="2011-12-04T06:00:00"/>
    <n v="1322978400"/>
    <m/>
    <d v="2011-12-04T06:00:00"/>
    <s v="Dec"/>
    <s v="Dec"/>
    <n v="3"/>
    <n v="3"/>
    <s v="2011"/>
    <b v="0"/>
    <b v="0"/>
    <s v="film &amp; video"/>
    <x v="4"/>
    <x v="22"/>
  </r>
  <r>
    <n v="579"/>
    <s v="Franklin Inc"/>
    <s v="Focused multimedia knowledgebase"/>
    <n v="6200"/>
    <n v="6269"/>
    <x v="1"/>
    <n v="1.0111290322580646"/>
    <x v="573"/>
    <n v="72.05747126436782"/>
    <n v="87"/>
    <x v="1"/>
    <s v="USD"/>
    <d v="2011-08-07T05:00:00"/>
    <d v="2011-08-07T05:00:00"/>
    <n v="1312693200"/>
    <s v="Aug"/>
    <s v="Aug"/>
    <s v="2011"/>
    <d v="2011-08-19T05:00:00"/>
    <n v="1313730000"/>
    <m/>
    <d v="2011-08-19T05:00:00"/>
    <s v="Aug"/>
    <s v="Aug"/>
    <n v="12"/>
    <n v="12"/>
    <s v="2011"/>
    <b v="0"/>
    <b v="0"/>
    <s v="music"/>
    <x v="1"/>
    <x v="17"/>
  </r>
  <r>
    <n v="580"/>
    <s v="Perez PLC"/>
    <s v="Seamless 6thgeneration extranet"/>
    <n v="43800"/>
    <n v="149578"/>
    <x v="1"/>
    <n v="3.4150228310502282"/>
    <x v="574"/>
    <n v="48.003209242618745"/>
    <n v="3116"/>
    <x v="1"/>
    <s v="USD"/>
    <d v="2014-02-26T06:00:00"/>
    <d v="2014-02-26T06:00:00"/>
    <n v="1393394400"/>
    <s v="Feb"/>
    <s v="Feb"/>
    <s v="2014"/>
    <d v="2014-03-06T06:00:00"/>
    <n v="1394085600"/>
    <m/>
    <d v="2014-03-06T06:00:00"/>
    <s v="Mar"/>
    <s v="Mar"/>
    <n v="8"/>
    <n v="8"/>
    <s v="2014"/>
    <b v="0"/>
    <b v="0"/>
    <s v="theater"/>
    <x v="3"/>
    <x v="3"/>
  </r>
  <r>
    <n v="581"/>
    <s v="Sanchez, Cross and Savage"/>
    <s v="Sharable mobile knowledgebase"/>
    <n v="6000"/>
    <n v="3841"/>
    <x v="0"/>
    <n v="0.64016666666666666"/>
    <x v="575"/>
    <n v="54.098591549295776"/>
    <n v="71"/>
    <x v="1"/>
    <s v="USD"/>
    <d v="2011-04-29T05:00:00"/>
    <d v="2011-04-29T05:00:00"/>
    <n v="1304053200"/>
    <s v="Apr"/>
    <s v="Apr"/>
    <s v="2011"/>
    <d v="2011-05-14T05:00:00"/>
    <n v="1305349200"/>
    <m/>
    <d v="2011-05-14T05:00:00"/>
    <s v="May"/>
    <s v="May"/>
    <n v="15"/>
    <n v="15"/>
    <s v="2011"/>
    <b v="0"/>
    <b v="0"/>
    <s v="technology"/>
    <x v="2"/>
    <x v="2"/>
  </r>
  <r>
    <n v="582"/>
    <s v="Pineda Ltd"/>
    <s v="Cross-group global system engine"/>
    <n v="8700"/>
    <n v="4531"/>
    <x v="0"/>
    <n v="0.5208045977011494"/>
    <x v="576"/>
    <n v="107.88095238095238"/>
    <n v="42"/>
    <x v="1"/>
    <s v="USD"/>
    <d v="2015-06-10T05:00:00"/>
    <d v="2015-06-10T05:00:00"/>
    <n v="1433912400"/>
    <s v="Jun"/>
    <s v="Jun"/>
    <s v="2015"/>
    <d v="2015-06-15T05:00:00"/>
    <n v="1434344400"/>
    <m/>
    <d v="2015-06-15T05:00:00"/>
    <s v="Jun"/>
    <s v="Jun"/>
    <n v="5"/>
    <n v="5"/>
    <s v="2015"/>
    <b v="0"/>
    <b v="1"/>
    <s v="games"/>
    <x v="6"/>
    <x v="11"/>
  </r>
  <r>
    <n v="583"/>
    <s v="Powell and Sons"/>
    <s v="Centralized clear-thinking conglomeration"/>
    <n v="18900"/>
    <n v="60934"/>
    <x v="1"/>
    <n v="3.2240211640211642"/>
    <x v="577"/>
    <n v="67.034103410341032"/>
    <n v="909"/>
    <x v="1"/>
    <s v="USD"/>
    <d v="2012-02-20T06:00:00"/>
    <d v="2012-02-20T06:00:00"/>
    <n v="1329717600"/>
    <s v="Feb"/>
    <s v="Feb"/>
    <s v="2012"/>
    <d v="2012-03-08T06:00:00"/>
    <n v="1331186400"/>
    <m/>
    <d v="2012-03-08T06:00:00"/>
    <s v="Mar"/>
    <s v="Mar"/>
    <n v="17"/>
    <n v="17"/>
    <s v="2012"/>
    <b v="0"/>
    <b v="0"/>
    <s v="film &amp; video"/>
    <x v="4"/>
    <x v="4"/>
  </r>
  <r>
    <n v="584"/>
    <s v="Nunez-Richards"/>
    <s v="De-engineered cohesive system engine"/>
    <n v="86400"/>
    <n v="103255"/>
    <x v="1"/>
    <n v="1.1950810185185186"/>
    <x v="578"/>
    <n v="64.01425914445133"/>
    <n v="1613"/>
    <x v="1"/>
    <s v="USD"/>
    <d v="2012-04-25T05:00:00"/>
    <d v="2012-04-25T05:00:00"/>
    <n v="1335330000"/>
    <s v="Apr"/>
    <s v="Apr"/>
    <s v="2012"/>
    <d v="2012-05-09T05:00:00"/>
    <n v="1336539600"/>
    <m/>
    <d v="2012-05-09T05:00:00"/>
    <s v="May"/>
    <s v="May"/>
    <n v="14"/>
    <n v="14"/>
    <s v="2012"/>
    <b v="0"/>
    <b v="0"/>
    <s v="technology"/>
    <x v="2"/>
    <x v="2"/>
  </r>
  <r>
    <n v="585"/>
    <s v="Pugh LLC"/>
    <s v="Reactive analyzing function"/>
    <n v="8900"/>
    <n v="13065"/>
    <x v="1"/>
    <n v="1.4679775280898877"/>
    <x v="579"/>
    <n v="96.066176470588232"/>
    <n v="136"/>
    <x v="1"/>
    <s v="USD"/>
    <d v="2010-03-18T05:00:00"/>
    <d v="2010-03-18T05:00:00"/>
    <n v="1268888400"/>
    <s v="Mar"/>
    <s v="Mar"/>
    <s v="2010"/>
    <d v="2010-03-28T05:00:00"/>
    <n v="1269752400"/>
    <m/>
    <d v="2010-03-28T05:00:00"/>
    <s v="Mar"/>
    <s v="Mar"/>
    <n v="10"/>
    <n v="10"/>
    <s v="2010"/>
    <b v="0"/>
    <b v="0"/>
    <s v="publishing"/>
    <x v="5"/>
    <x v="18"/>
  </r>
  <r>
    <n v="586"/>
    <s v="Rowe-Wong"/>
    <s v="Robust hybrid budgetary management"/>
    <n v="700"/>
    <n v="6654"/>
    <x v="1"/>
    <n v="9.5057142857142853"/>
    <x v="580"/>
    <n v="51.184615384615384"/>
    <n v="130"/>
    <x v="1"/>
    <s v="USD"/>
    <d v="2010-11-17T06:00:00"/>
    <d v="2010-11-17T06:00:00"/>
    <n v="1289973600"/>
    <s v="Nov"/>
    <s v="Nov"/>
    <s v="2010"/>
    <d v="2010-12-06T06:00:00"/>
    <n v="1291615200"/>
    <m/>
    <d v="2010-12-06T06:00:00"/>
    <s v="Dec"/>
    <s v="Dec"/>
    <n v="19"/>
    <n v="19"/>
    <s v="2010"/>
    <b v="0"/>
    <b v="0"/>
    <s v="music"/>
    <x v="1"/>
    <x v="1"/>
  </r>
  <r>
    <n v="587"/>
    <s v="Williams-Santos"/>
    <s v="Open-source analyzing monitoring"/>
    <n v="9400"/>
    <n v="6852"/>
    <x v="0"/>
    <n v="0.72893617021276591"/>
    <x v="581"/>
    <n v="43.92307692307692"/>
    <n v="156"/>
    <x v="0"/>
    <s v="CAD"/>
    <d v="2019-01-19T06:00:00"/>
    <d v="2019-01-19T06:00:00"/>
    <n v="1547877600"/>
    <s v="Jan"/>
    <s v="Jan"/>
    <s v="2019"/>
    <d v="2019-03-12T05:00:00"/>
    <n v="1552366800"/>
    <m/>
    <d v="2019-03-12T05:00:00"/>
    <s v="Mar"/>
    <s v="Mar"/>
    <n v="51.958333333328483"/>
    <n v="51.958333333328483"/>
    <s v="2019"/>
    <b v="0"/>
    <b v="1"/>
    <s v="food"/>
    <x v="0"/>
    <x v="0"/>
  </r>
  <r>
    <n v="588"/>
    <s v="Weber Inc"/>
    <s v="Up-sized discrete firmware"/>
    <n v="157600"/>
    <n v="124517"/>
    <x v="0"/>
    <n v="0.7900824873096447"/>
    <x v="582"/>
    <n v="91.021198830409361"/>
    <n v="1368"/>
    <x v="4"/>
    <s v="GBP"/>
    <d v="2010-03-25T05:00:00"/>
    <d v="2010-03-25T05:00:00"/>
    <n v="1269493200"/>
    <s v="Mar"/>
    <s v="Mar"/>
    <s v="2010"/>
    <d v="2010-04-25T05:00:00"/>
    <n v="1272171600"/>
    <m/>
    <d v="2010-04-25T05:00:00"/>
    <s v="Apr"/>
    <s v="Apr"/>
    <n v="31"/>
    <n v="31"/>
    <s v="2010"/>
    <b v="0"/>
    <b v="0"/>
    <s v="theater"/>
    <x v="3"/>
    <x v="3"/>
  </r>
  <r>
    <n v="589"/>
    <s v="Avery, Brown and Parker"/>
    <s v="Exclusive intangible extranet"/>
    <n v="7900"/>
    <n v="5113"/>
    <x v="0"/>
    <n v="0.64721518987341775"/>
    <x v="583"/>
    <n v="50.127450980392155"/>
    <n v="102"/>
    <x v="1"/>
    <s v="USD"/>
    <d v="2015-07-05T05:00:00"/>
    <d v="2015-07-05T05:00:00"/>
    <n v="1436072400"/>
    <s v="Jul"/>
    <s v="Jul"/>
    <s v="2015"/>
    <d v="2015-07-12T05:00:00"/>
    <n v="1436677200"/>
    <m/>
    <d v="2015-07-12T05:00:00"/>
    <s v="Jul"/>
    <s v="Jul"/>
    <n v="7"/>
    <n v="7"/>
    <s v="2015"/>
    <b v="0"/>
    <b v="0"/>
    <s v="film &amp; video"/>
    <x v="4"/>
    <x v="4"/>
  </r>
  <r>
    <n v="590"/>
    <s v="Cox Group"/>
    <s v="Synergized analyzing process improvement"/>
    <n v="7100"/>
    <n v="5824"/>
    <x v="0"/>
    <n v="0.82028169014084507"/>
    <x v="584"/>
    <n v="67.720930232558146"/>
    <n v="86"/>
    <x v="2"/>
    <s v="AUD"/>
    <d v="2014-12-21T06:00:00"/>
    <d v="2014-12-21T06:00:00"/>
    <n v="1419141600"/>
    <s v="Dec"/>
    <s v="Dec"/>
    <s v="2014"/>
    <d v="2015-01-01T06:00:00"/>
    <n v="1420092000"/>
    <m/>
    <d v="2015-01-01T06:00:00"/>
    <s v="Jan"/>
    <s v="Jan"/>
    <n v="11"/>
    <n v="11"/>
    <s v="2015"/>
    <b v="0"/>
    <b v="0"/>
    <s v="publishing"/>
    <x v="5"/>
    <x v="15"/>
  </r>
  <r>
    <n v="591"/>
    <s v="Jensen LLC"/>
    <s v="Realigned dedicated system engine"/>
    <n v="600"/>
    <n v="6226"/>
    <x v="1"/>
    <n v="10.376666666666667"/>
    <x v="585"/>
    <n v="61.03921568627451"/>
    <n v="102"/>
    <x v="1"/>
    <s v="USD"/>
    <d v="2010-07-14T05:00:00"/>
    <d v="2010-07-14T05:00:00"/>
    <n v="1279083600"/>
    <s v="Jul"/>
    <s v="Jul"/>
    <s v="2010"/>
    <d v="2010-07-24T05:00:00"/>
    <n v="1279947600"/>
    <m/>
    <d v="2010-07-24T05:00:00"/>
    <s v="Jul"/>
    <s v="Jul"/>
    <n v="10"/>
    <n v="10"/>
    <s v="2010"/>
    <b v="0"/>
    <b v="0"/>
    <s v="games"/>
    <x v="6"/>
    <x v="11"/>
  </r>
  <r>
    <n v="592"/>
    <s v="Brown Inc"/>
    <s v="Object-based bandwidth-monitored concept"/>
    <n v="156800"/>
    <n v="20243"/>
    <x v="0"/>
    <n v="0.12910076530612244"/>
    <x v="586"/>
    <n v="80.011857707509876"/>
    <n v="253"/>
    <x v="1"/>
    <s v="USD"/>
    <d v="2014-05-30T05:00:00"/>
    <d v="2014-05-30T05:00:00"/>
    <n v="1401426000"/>
    <s v="May"/>
    <s v="May"/>
    <s v="2014"/>
    <d v="2014-06-08T05:00:00"/>
    <n v="1402203600"/>
    <m/>
    <d v="2014-06-08T05:00:00"/>
    <s v="Jun"/>
    <s v="Jun"/>
    <n v="9"/>
    <n v="9"/>
    <s v="2014"/>
    <b v="0"/>
    <b v="0"/>
    <s v="theater"/>
    <x v="3"/>
    <x v="3"/>
  </r>
  <r>
    <n v="593"/>
    <s v="Hale-Hayes"/>
    <s v="Ameliorated client-driven open system"/>
    <n v="121600"/>
    <n v="188288"/>
    <x v="1"/>
    <n v="1.5484210526315789"/>
    <x v="587"/>
    <n v="47.001497753369947"/>
    <n v="4006"/>
    <x v="1"/>
    <s v="USD"/>
    <d v="2014-03-26T05:00:00"/>
    <d v="2014-03-26T05:00:00"/>
    <n v="1395810000"/>
    <s v="Mar"/>
    <s v="Mar"/>
    <s v="2014"/>
    <d v="2014-04-08T05:00:00"/>
    <n v="1396933200"/>
    <m/>
    <d v="2014-04-08T05:00:00"/>
    <s v="Apr"/>
    <s v="Apr"/>
    <n v="13"/>
    <n v="13"/>
    <s v="2014"/>
    <b v="0"/>
    <b v="0"/>
    <s v="film &amp; video"/>
    <x v="4"/>
    <x v="10"/>
  </r>
  <r>
    <n v="594"/>
    <s v="Mcbride PLC"/>
    <s v="Upgradable leadingedge Local Area Network"/>
    <n v="157300"/>
    <n v="11167"/>
    <x v="0"/>
    <n v="7.0991735537190084E-2"/>
    <x v="588"/>
    <n v="71.127388535031841"/>
    <n v="157"/>
    <x v="1"/>
    <s v="USD"/>
    <d v="2016-06-27T05:00:00"/>
    <d v="2016-06-27T05:00:00"/>
    <n v="1467003600"/>
    <s v="Jun"/>
    <s v="Jun"/>
    <s v="2016"/>
    <d v="2016-06-30T05:00:00"/>
    <n v="1467262800"/>
    <m/>
    <d v="2016-06-30T05:00:00"/>
    <s v="Jun"/>
    <s v="Jun"/>
    <n v="3"/>
    <n v="3"/>
    <s v="2016"/>
    <b v="0"/>
    <b v="1"/>
    <s v="theater"/>
    <x v="3"/>
    <x v="3"/>
  </r>
  <r>
    <n v="595"/>
    <s v="Harris-Jennings"/>
    <s v="Customizable intermediate data-warehouse"/>
    <n v="70300"/>
    <n v="146595"/>
    <x v="1"/>
    <n v="2.0852773826458035"/>
    <x v="589"/>
    <n v="89.99079189686924"/>
    <n v="1629"/>
    <x v="1"/>
    <s v="USD"/>
    <d v="2010-03-16T05:00:00"/>
    <d v="2010-03-16T05:00:00"/>
    <n v="1268715600"/>
    <s v="Mar"/>
    <s v="Mar"/>
    <s v="2010"/>
    <d v="2010-04-06T05:00:00"/>
    <n v="1270530000"/>
    <m/>
    <d v="2010-04-06T05:00:00"/>
    <s v="Apr"/>
    <s v="Apr"/>
    <n v="21"/>
    <n v="21"/>
    <s v="2010"/>
    <b v="0"/>
    <b v="1"/>
    <s v="theater"/>
    <x v="3"/>
    <x v="3"/>
  </r>
  <r>
    <n v="596"/>
    <s v="Becker-Scott"/>
    <s v="Managed optimizing archive"/>
    <n v="7900"/>
    <n v="7875"/>
    <x v="0"/>
    <n v="0.99683544303797467"/>
    <x v="590"/>
    <n v="43.032786885245905"/>
    <n v="183"/>
    <x v="1"/>
    <s v="USD"/>
    <d v="2016-03-05T06:00:00"/>
    <d v="2016-03-05T06:00:00"/>
    <n v="1457157600"/>
    <s v="Mar"/>
    <s v="Mar"/>
    <s v="2016"/>
    <d v="2016-03-12T06:00:00"/>
    <n v="1457762400"/>
    <m/>
    <d v="2016-03-12T06:00:00"/>
    <s v="Mar"/>
    <s v="Mar"/>
    <n v="7"/>
    <n v="7"/>
    <s v="2016"/>
    <b v="0"/>
    <b v="1"/>
    <s v="film &amp; video"/>
    <x v="4"/>
    <x v="6"/>
  </r>
  <r>
    <n v="597"/>
    <s v="Todd, Freeman and Henry"/>
    <s v="Diverse systematic projection"/>
    <n v="73800"/>
    <n v="148779"/>
    <x v="1"/>
    <n v="2.0159756097560977"/>
    <x v="591"/>
    <n v="67.997714808043881"/>
    <n v="2188"/>
    <x v="1"/>
    <s v="USD"/>
    <d v="2019-11-17T06:00:00"/>
    <d v="2019-11-17T06:00:00"/>
    <n v="1573970400"/>
    <s v="Nov"/>
    <s v="Nov"/>
    <s v="2019"/>
    <d v="2019-12-05T06:00:00"/>
    <n v="1575525600"/>
    <m/>
    <d v="2019-12-05T06:00:00"/>
    <s v="Dec"/>
    <s v="Dec"/>
    <n v="18"/>
    <n v="18"/>
    <s v="2019"/>
    <b v="0"/>
    <b v="0"/>
    <s v="theater"/>
    <x v="3"/>
    <x v="3"/>
  </r>
  <r>
    <n v="598"/>
    <s v="Martinez, Garza and Young"/>
    <s v="Up-sized web-enabled info-mediaries"/>
    <n v="108500"/>
    <n v="175868"/>
    <x v="1"/>
    <n v="1.6209032258064515"/>
    <x v="592"/>
    <n v="73.004566210045667"/>
    <n v="2409"/>
    <x v="6"/>
    <s v="EUR"/>
    <d v="2010-06-15T05:00:00"/>
    <d v="2010-06-15T05:00:00"/>
    <n v="1276578000"/>
    <s v="Jun"/>
    <s v="Jun"/>
    <s v="2010"/>
    <d v="2010-07-14T05:00:00"/>
    <n v="1279083600"/>
    <m/>
    <d v="2010-07-14T05:00:00"/>
    <s v="Jul"/>
    <s v="Jul"/>
    <n v="29"/>
    <n v="29"/>
    <s v="2010"/>
    <b v="0"/>
    <b v="0"/>
    <s v="music"/>
    <x v="1"/>
    <x v="1"/>
  </r>
  <r>
    <n v="599"/>
    <s v="Smith-Ramos"/>
    <s v="Persevering optimizing Graphical User Interface"/>
    <n v="140300"/>
    <n v="5112"/>
    <x v="0"/>
    <n v="3.6436208125445471E-2"/>
    <x v="593"/>
    <n v="62.341463414634148"/>
    <n v="82"/>
    <x v="3"/>
    <s v="DKK"/>
    <d v="2015-02-12T06:00:00"/>
    <d v="2015-02-12T06:00:00"/>
    <n v="1423720800"/>
    <s v="Feb"/>
    <s v="Feb"/>
    <s v="2015"/>
    <d v="2015-02-20T06:00:00"/>
    <n v="1424412000"/>
    <m/>
    <d v="2015-02-20T06:00:00"/>
    <s v="Feb"/>
    <s v="Feb"/>
    <n v="8"/>
    <n v="8"/>
    <s v="2015"/>
    <b v="0"/>
    <b v="0"/>
    <s v="film &amp; video"/>
    <x v="4"/>
    <x v="4"/>
  </r>
  <r>
    <n v="600"/>
    <s v="Brown-George"/>
    <s v="Cross-platform tertiary array"/>
    <n v="100"/>
    <n v="5"/>
    <x v="0"/>
    <n v="0.05"/>
    <x v="298"/>
    <n v="5"/>
    <n v="1"/>
    <x v="4"/>
    <s v="GBP"/>
    <d v="2013-07-30T05:00:00"/>
    <d v="2013-07-30T05:00:00"/>
    <n v="1375160400"/>
    <s v="Jul"/>
    <s v="Jul"/>
    <s v="2013"/>
    <d v="2013-08-11T05:00:00"/>
    <n v="1376197200"/>
    <m/>
    <d v="2013-08-11T05:00:00"/>
    <s v="Aug"/>
    <s v="Aug"/>
    <n v="12"/>
    <n v="12"/>
    <s v="2013"/>
    <b v="0"/>
    <b v="0"/>
    <s v="food"/>
    <x v="0"/>
    <x v="0"/>
  </r>
  <r>
    <n v="601"/>
    <s v="Waters and Sons"/>
    <s v="Inverse neutral structure"/>
    <n v="6300"/>
    <n v="13018"/>
    <x v="1"/>
    <n v="2.0663492063492064"/>
    <x v="594"/>
    <n v="67.103092783505161"/>
    <n v="194"/>
    <x v="1"/>
    <s v="USD"/>
    <d v="2014-05-30T05:00:00"/>
    <d v="2014-05-30T05:00:00"/>
    <n v="1401426000"/>
    <s v="May"/>
    <s v="May"/>
    <s v="2014"/>
    <d v="2014-06-16T05:00:00"/>
    <n v="1402894800"/>
    <m/>
    <d v="2014-06-16T05:00:00"/>
    <s v="Jun"/>
    <s v="Jun"/>
    <n v="17"/>
    <n v="17"/>
    <s v="2014"/>
    <b v="1"/>
    <b v="0"/>
    <s v="technology"/>
    <x v="2"/>
    <x v="8"/>
  </r>
  <r>
    <n v="602"/>
    <s v="Brown Ltd"/>
    <s v="Quality-focused system-worthy support"/>
    <n v="71100"/>
    <n v="91176"/>
    <x v="1"/>
    <n v="1.2823628691983122"/>
    <x v="595"/>
    <n v="79.978947368421046"/>
    <n v="1140"/>
    <x v="1"/>
    <s v="USD"/>
    <d v="2015-06-05T05:00:00"/>
    <d v="2015-06-05T05:00:00"/>
    <n v="1433480400"/>
    <s v="Jun"/>
    <s v="Jun"/>
    <s v="2015"/>
    <d v="2015-06-16T05:00:00"/>
    <n v="1434430800"/>
    <m/>
    <d v="2015-06-16T05:00:00"/>
    <s v="Jun"/>
    <s v="Jun"/>
    <n v="11"/>
    <n v="11"/>
    <s v="2015"/>
    <b v="0"/>
    <b v="0"/>
    <s v="theater"/>
    <x v="3"/>
    <x v="3"/>
  </r>
  <r>
    <n v="603"/>
    <s v="Christian, Yates and Greer"/>
    <s v="Vision-oriented 5thgeneration array"/>
    <n v="5300"/>
    <n v="6342"/>
    <x v="1"/>
    <n v="1.1966037735849056"/>
    <x v="596"/>
    <n v="62.176470588235297"/>
    <n v="102"/>
    <x v="1"/>
    <s v="USD"/>
    <d v="2019-04-18T05:00:00"/>
    <d v="2019-04-18T05:00:00"/>
    <n v="1555563600"/>
    <s v="Apr"/>
    <s v="Apr"/>
    <s v="2019"/>
    <d v="2019-05-15T05:00:00"/>
    <n v="1557896400"/>
    <m/>
    <d v="2019-05-15T05:00:00"/>
    <s v="May"/>
    <s v="May"/>
    <n v="27"/>
    <n v="27"/>
    <s v="2019"/>
    <b v="0"/>
    <b v="0"/>
    <s v="theater"/>
    <x v="3"/>
    <x v="3"/>
  </r>
  <r>
    <n v="604"/>
    <s v="Cole, Hernandez and Rodriguez"/>
    <s v="Cross-platform logistical circuit"/>
    <n v="88700"/>
    <n v="151438"/>
    <x v="1"/>
    <n v="1.7073055242390078"/>
    <x v="597"/>
    <n v="53.005950297514879"/>
    <n v="2857"/>
    <x v="1"/>
    <s v="USD"/>
    <d v="2011-01-22T06:00:00"/>
    <d v="2011-01-22T06:00:00"/>
    <n v="1295676000"/>
    <s v="Jan"/>
    <s v="Jan"/>
    <s v="2011"/>
    <d v="2011-02-12T06:00:00"/>
    <n v="1297490400"/>
    <m/>
    <d v="2011-02-12T06:00:00"/>
    <s v="Feb"/>
    <s v="Feb"/>
    <n v="21"/>
    <n v="21"/>
    <s v="2011"/>
    <b v="0"/>
    <b v="0"/>
    <s v="theater"/>
    <x v="3"/>
    <x v="3"/>
  </r>
  <r>
    <n v="605"/>
    <s v="Ortiz, Valenzuela and Collins"/>
    <s v="Profound solution-oriented matrix"/>
    <n v="3300"/>
    <n v="6178"/>
    <x v="1"/>
    <n v="1.8721212121212121"/>
    <x v="598"/>
    <n v="57.738317757009348"/>
    <n v="107"/>
    <x v="1"/>
    <s v="USD"/>
    <d v="2015-10-03T05:00:00"/>
    <d v="2015-10-03T05:00:00"/>
    <n v="1443848400"/>
    <s v="Oct"/>
    <s v="Oct"/>
    <s v="2015"/>
    <d v="2015-11-13T06:00:00"/>
    <n v="1447394400"/>
    <m/>
    <d v="2015-11-13T06:00:00"/>
    <s v="Nov"/>
    <s v="Nov"/>
    <n v="41.041666666671517"/>
    <n v="41.041666666671517"/>
    <s v="2015"/>
    <b v="0"/>
    <b v="0"/>
    <s v="publishing"/>
    <x v="5"/>
    <x v="9"/>
  </r>
  <r>
    <n v="606"/>
    <s v="Valencia PLC"/>
    <s v="Extended asynchronous initiative"/>
    <n v="3400"/>
    <n v="6405"/>
    <x v="1"/>
    <n v="1.8838235294117647"/>
    <x v="599"/>
    <n v="40.03125"/>
    <n v="160"/>
    <x v="4"/>
    <s v="GBP"/>
    <d v="2016-03-07T06:00:00"/>
    <d v="2016-03-07T06:00:00"/>
    <n v="1457330400"/>
    <s v="Mar"/>
    <s v="Mar"/>
    <s v="2016"/>
    <d v="2016-03-18T05:00:00"/>
    <n v="1458277200"/>
    <m/>
    <d v="2016-03-18T05:00:00"/>
    <s v="Mar"/>
    <s v="Mar"/>
    <n v="10.958333333328483"/>
    <n v="10.958333333328483"/>
    <s v="2016"/>
    <b v="0"/>
    <b v="0"/>
    <s v="music"/>
    <x v="1"/>
    <x v="1"/>
  </r>
  <r>
    <n v="607"/>
    <s v="Gordon, Mendez and Johnson"/>
    <s v="Fundamental needs-based frame"/>
    <n v="137600"/>
    <n v="180667"/>
    <x v="1"/>
    <n v="1.3129869186046512"/>
    <x v="600"/>
    <n v="81.016591928251117"/>
    <n v="2230"/>
    <x v="1"/>
    <s v="USD"/>
    <d v="2014-03-23T05:00:00"/>
    <d v="2014-03-23T05:00:00"/>
    <n v="1395550800"/>
    <s v="Mar"/>
    <s v="Mar"/>
    <s v="2014"/>
    <d v="2014-03-25T05:00:00"/>
    <n v="1395723600"/>
    <m/>
    <d v="2014-03-25T05:00:00"/>
    <s v="Mar"/>
    <s v="Mar"/>
    <n v="2"/>
    <n v="2"/>
    <s v="2014"/>
    <b v="0"/>
    <b v="0"/>
    <s v="food"/>
    <x v="0"/>
    <x v="0"/>
  </r>
  <r>
    <n v="608"/>
    <s v="Johnson Group"/>
    <s v="Compatible full-range leverage"/>
    <n v="3900"/>
    <n v="11075"/>
    <x v="1"/>
    <n v="2.8397435897435899"/>
    <x v="601"/>
    <n v="35.047468354430379"/>
    <n v="316"/>
    <x v="1"/>
    <s v="USD"/>
    <d v="2019-03-06T06:00:00"/>
    <d v="2019-03-06T06:00:00"/>
    <n v="1551852000"/>
    <s v="Mar"/>
    <s v="Mar"/>
    <s v="2019"/>
    <d v="2019-03-10T06:00:00"/>
    <n v="1552197600"/>
    <m/>
    <d v="2019-03-10T06:00:00"/>
    <s v="Mar"/>
    <s v="Mar"/>
    <n v="4"/>
    <n v="4"/>
    <s v="2019"/>
    <b v="0"/>
    <b v="1"/>
    <s v="music"/>
    <x v="1"/>
    <x v="17"/>
  </r>
  <r>
    <n v="609"/>
    <s v="Rose-Fuller"/>
    <s v="Upgradable holistic system engine"/>
    <n v="10000"/>
    <n v="12042"/>
    <x v="1"/>
    <n v="1.2041999999999999"/>
    <x v="602"/>
    <n v="102.92307692307692"/>
    <n v="117"/>
    <x v="1"/>
    <s v="USD"/>
    <d v="2019-01-16T06:00:00"/>
    <d v="2019-01-16T06:00:00"/>
    <n v="1547618400"/>
    <s v="Jan"/>
    <s v="Jan"/>
    <s v="2019"/>
    <d v="2019-02-02T06:00:00"/>
    <n v="1549087200"/>
    <m/>
    <d v="2019-02-02T06:00:00"/>
    <s v="Feb"/>
    <s v="Feb"/>
    <n v="17"/>
    <n v="17"/>
    <s v="2019"/>
    <b v="0"/>
    <b v="0"/>
    <s v="film &amp; video"/>
    <x v="4"/>
    <x v="22"/>
  </r>
  <r>
    <n v="610"/>
    <s v="Hughes, Mendez and Patterson"/>
    <s v="Stand-alone multi-state data-warehouse"/>
    <n v="42800"/>
    <n v="179356"/>
    <x v="1"/>
    <n v="4.1905607476635511"/>
    <x v="603"/>
    <n v="27.998126756166094"/>
    <n v="6406"/>
    <x v="1"/>
    <s v="USD"/>
    <d v="2012-12-16T06:00:00"/>
    <d v="2012-12-16T06:00:00"/>
    <n v="1355637600"/>
    <s v="Dec"/>
    <s v="Dec"/>
    <s v="2012"/>
    <d v="2012-12-30T06:00:00"/>
    <n v="1356847200"/>
    <m/>
    <d v="2012-12-30T06:00:00"/>
    <s v="Dec"/>
    <s v="Dec"/>
    <n v="14"/>
    <n v="14"/>
    <s v="2012"/>
    <b v="0"/>
    <b v="0"/>
    <s v="theater"/>
    <x v="3"/>
    <x v="3"/>
  </r>
  <r>
    <n v="611"/>
    <s v="Brady, Cortez and Rodriguez"/>
    <s v="Multi-lateral maximized core"/>
    <n v="8200"/>
    <n v="1136"/>
    <x v="3"/>
    <n v="0.13853658536585367"/>
    <x v="604"/>
    <n v="75.733333333333334"/>
    <n v="15"/>
    <x v="1"/>
    <s v="USD"/>
    <d v="2013-07-25T05:00:00"/>
    <d v="2013-07-25T05:00:00"/>
    <n v="1374728400"/>
    <s v="Jul"/>
    <s v="Jul"/>
    <s v="2013"/>
    <d v="2013-08-06T05:00:00"/>
    <n v="1375765200"/>
    <m/>
    <d v="2013-08-06T05:00:00"/>
    <s v="Aug"/>
    <s v="Aug"/>
    <n v="12"/>
    <n v="12"/>
    <s v="2013"/>
    <b v="0"/>
    <b v="0"/>
    <s v="theater"/>
    <x v="3"/>
    <x v="3"/>
  </r>
  <r>
    <n v="612"/>
    <s v="Wang, Nguyen and Horton"/>
    <s v="Innovative holistic hub"/>
    <n v="6200"/>
    <n v="8645"/>
    <x v="1"/>
    <n v="1.3943548387096774"/>
    <x v="605"/>
    <n v="45.026041666666664"/>
    <n v="192"/>
    <x v="1"/>
    <s v="USD"/>
    <d v="2010-10-23T05:00:00"/>
    <d v="2010-10-23T05:00:00"/>
    <n v="1287810000"/>
    <s v="Oct"/>
    <s v="Oct"/>
    <s v="2010"/>
    <d v="2010-11-15T06:00:00"/>
    <n v="1289800800"/>
    <m/>
    <d v="2010-11-15T06:00:00"/>
    <s v="Nov"/>
    <s v="Nov"/>
    <n v="23.041666666664241"/>
    <n v="23.041666666664241"/>
    <s v="2010"/>
    <b v="0"/>
    <b v="0"/>
    <s v="music"/>
    <x v="1"/>
    <x v="5"/>
  </r>
  <r>
    <n v="613"/>
    <s v="Santos, Williams and Brown"/>
    <s v="Reverse-engineered 24/7 methodology"/>
    <n v="1100"/>
    <n v="1914"/>
    <x v="1"/>
    <n v="1.74"/>
    <x v="606"/>
    <n v="73.615384615384613"/>
    <n v="26"/>
    <x v="0"/>
    <s v="CAD"/>
    <d v="2017-08-26T05:00:00"/>
    <d v="2017-08-26T05:00:00"/>
    <n v="1503723600"/>
    <s v="Aug"/>
    <s v="Aug"/>
    <s v="2017"/>
    <d v="2017-09-04T05:00:00"/>
    <n v="1504501200"/>
    <m/>
    <d v="2017-09-04T05:00:00"/>
    <s v="Sep"/>
    <s v="Sep"/>
    <n v="9"/>
    <n v="9"/>
    <s v="2017"/>
    <b v="0"/>
    <b v="0"/>
    <s v="theater"/>
    <x v="3"/>
    <x v="3"/>
  </r>
  <r>
    <n v="614"/>
    <s v="Barnett and Sons"/>
    <s v="Business-focused dynamic info-mediaries"/>
    <n v="26500"/>
    <n v="41205"/>
    <x v="1"/>
    <n v="1.5549056603773586"/>
    <x v="607"/>
    <n v="56.991701244813278"/>
    <n v="723"/>
    <x v="1"/>
    <s v="USD"/>
    <d v="2017-01-11T06:00:00"/>
    <d v="2017-01-11T06:00:00"/>
    <n v="1484114400"/>
    <s v="Jan"/>
    <s v="Jan"/>
    <s v="2017"/>
    <d v="2017-01-29T06:00:00"/>
    <n v="1485669600"/>
    <m/>
    <d v="2017-01-29T06:00:00"/>
    <s v="Jan"/>
    <s v="Jan"/>
    <n v="18"/>
    <n v="18"/>
    <s v="2017"/>
    <b v="0"/>
    <b v="0"/>
    <s v="theater"/>
    <x v="3"/>
    <x v="3"/>
  </r>
  <r>
    <n v="615"/>
    <s v="Petersen-Rodriguez"/>
    <s v="Digitized clear-thinking installation"/>
    <n v="8500"/>
    <n v="14488"/>
    <x v="1"/>
    <n v="1.7044705882352942"/>
    <x v="608"/>
    <n v="85.223529411764702"/>
    <n v="170"/>
    <x v="6"/>
    <s v="EUR"/>
    <d v="2016-04-29T05:00:00"/>
    <d v="2016-04-29T05:00:00"/>
    <n v="1461906000"/>
    <s v="Apr"/>
    <s v="Apr"/>
    <s v="2016"/>
    <d v="2016-05-09T05:00:00"/>
    <n v="1462770000"/>
    <m/>
    <d v="2016-05-09T05:00:00"/>
    <s v="May"/>
    <s v="May"/>
    <n v="10"/>
    <n v="10"/>
    <s v="2016"/>
    <b v="0"/>
    <b v="0"/>
    <s v="theater"/>
    <x v="3"/>
    <x v="3"/>
  </r>
  <r>
    <n v="616"/>
    <s v="Burnett-Mora"/>
    <s v="Quality-focused 24/7 superstructure"/>
    <n v="6400"/>
    <n v="12129"/>
    <x v="1"/>
    <n v="1.8951562500000001"/>
    <x v="609"/>
    <n v="50.962184873949582"/>
    <n v="238"/>
    <x v="4"/>
    <s v="GBP"/>
    <d v="2013-09-20T05:00:00"/>
    <d v="2013-09-20T05:00:00"/>
    <n v="1379653200"/>
    <s v="Sep"/>
    <s v="Sep"/>
    <s v="2013"/>
    <d v="2013-09-21T05:00:00"/>
    <n v="1379739600"/>
    <m/>
    <d v="2013-09-21T05:00:00"/>
    <s v="Sep"/>
    <s v="Sep"/>
    <n v="1"/>
    <n v="1"/>
    <s v="2013"/>
    <b v="0"/>
    <b v="1"/>
    <s v="music"/>
    <x v="1"/>
    <x v="7"/>
  </r>
  <r>
    <n v="617"/>
    <s v="King LLC"/>
    <s v="Multi-channeled local intranet"/>
    <n v="1400"/>
    <n v="3496"/>
    <x v="1"/>
    <n v="2.4971428571428573"/>
    <x v="610"/>
    <n v="63.563636363636363"/>
    <n v="55"/>
    <x v="1"/>
    <s v="USD"/>
    <d v="2014-06-04T05:00:00"/>
    <d v="2014-06-04T05:00:00"/>
    <n v="1401858000"/>
    <s v="Jun"/>
    <s v="Jun"/>
    <s v="2014"/>
    <d v="2014-06-14T05:00:00"/>
    <n v="1402722000"/>
    <m/>
    <d v="2014-06-14T05:00:00"/>
    <s v="Jun"/>
    <s v="Jun"/>
    <n v="10"/>
    <n v="10"/>
    <s v="2014"/>
    <b v="0"/>
    <b v="0"/>
    <s v="theater"/>
    <x v="3"/>
    <x v="3"/>
  </r>
  <r>
    <n v="618"/>
    <s v="Miller Ltd"/>
    <s v="Open-architected mobile emulation"/>
    <n v="198600"/>
    <n v="97037"/>
    <x v="0"/>
    <n v="0.48860523665659616"/>
    <x v="611"/>
    <n v="80.999165275459092"/>
    <n v="1198"/>
    <x v="1"/>
    <s v="USD"/>
    <d v="2013-05-02T05:00:00"/>
    <d v="2013-05-02T05:00:00"/>
    <n v="1367470800"/>
    <s v="May"/>
    <s v="May"/>
    <s v="2013"/>
    <d v="2013-05-23T05:00:00"/>
    <n v="1369285200"/>
    <m/>
    <d v="2013-05-23T05:00:00"/>
    <s v="May"/>
    <s v="May"/>
    <n v="21"/>
    <n v="21"/>
    <s v="2013"/>
    <b v="0"/>
    <b v="0"/>
    <s v="publishing"/>
    <x v="5"/>
    <x v="9"/>
  </r>
  <r>
    <n v="619"/>
    <s v="Case LLC"/>
    <s v="Ameliorated foreground methodology"/>
    <n v="195900"/>
    <n v="55757"/>
    <x v="0"/>
    <n v="0.28461970393057684"/>
    <x v="612"/>
    <n v="86.044753086419746"/>
    <n v="648"/>
    <x v="1"/>
    <s v="USD"/>
    <d v="2011-05-06T05:00:00"/>
    <d v="2011-05-06T05:00:00"/>
    <n v="1304658000"/>
    <s v="May"/>
    <s v="May"/>
    <s v="2011"/>
    <d v="2011-05-07T05:00:00"/>
    <n v="1304744400"/>
    <m/>
    <d v="2011-05-07T05:00:00"/>
    <s v="May"/>
    <s v="May"/>
    <n v="1"/>
    <n v="1"/>
    <s v="2011"/>
    <b v="1"/>
    <b v="1"/>
    <s v="theater"/>
    <x v="3"/>
    <x v="3"/>
  </r>
  <r>
    <n v="620"/>
    <s v="Swanson, Wilson and Baker"/>
    <s v="Synergized well-modulated project"/>
    <n v="4300"/>
    <n v="11525"/>
    <x v="1"/>
    <n v="2.6802325581395348"/>
    <x v="613"/>
    <n v="90.0390625"/>
    <n v="128"/>
    <x v="2"/>
    <s v="AUD"/>
    <d v="2016-07-08T05:00:00"/>
    <d v="2016-07-08T05:00:00"/>
    <n v="1467954000"/>
    <s v="Jul"/>
    <s v="Jul"/>
    <s v="2016"/>
    <d v="2016-07-12T05:00:00"/>
    <n v="1468299600"/>
    <m/>
    <d v="2016-07-12T05:00:00"/>
    <s v="Jul"/>
    <s v="Jul"/>
    <n v="4"/>
    <n v="4"/>
    <s v="2016"/>
    <b v="0"/>
    <b v="0"/>
    <s v="photography"/>
    <x v="7"/>
    <x v="14"/>
  </r>
  <r>
    <n v="621"/>
    <s v="Dean, Fox and Phillips"/>
    <s v="Extended context-sensitive forecast"/>
    <n v="25600"/>
    <n v="158669"/>
    <x v="1"/>
    <n v="6.1980078125000002"/>
    <x v="614"/>
    <n v="74.006063432835816"/>
    <n v="2144"/>
    <x v="1"/>
    <s v="USD"/>
    <d v="2016-09-13T05:00:00"/>
    <d v="2016-09-13T05:00:00"/>
    <n v="1473742800"/>
    <s v="Sep"/>
    <s v="Sep"/>
    <s v="2016"/>
    <d v="2016-09-18T05:00:00"/>
    <n v="1474174800"/>
    <m/>
    <d v="2016-09-18T05:00:00"/>
    <s v="Sep"/>
    <s v="Sep"/>
    <n v="5"/>
    <n v="5"/>
    <s v="2016"/>
    <b v="0"/>
    <b v="0"/>
    <s v="theater"/>
    <x v="3"/>
    <x v="3"/>
  </r>
  <r>
    <n v="622"/>
    <s v="Smith-Smith"/>
    <s v="Total leadingedge neural-net"/>
    <n v="189000"/>
    <n v="5916"/>
    <x v="0"/>
    <n v="3.1301587301587303E-2"/>
    <x v="615"/>
    <n v="92.4375"/>
    <n v="64"/>
    <x v="1"/>
    <s v="USD"/>
    <d v="2018-04-15T05:00:00"/>
    <d v="2018-04-15T05:00:00"/>
    <n v="1523768400"/>
    <s v="Apr"/>
    <s v="Apr"/>
    <s v="2018"/>
    <d v="2018-05-11T05:00:00"/>
    <n v="1526014800"/>
    <m/>
    <d v="2018-05-11T05:00:00"/>
    <s v="May"/>
    <s v="May"/>
    <n v="26"/>
    <n v="26"/>
    <s v="2018"/>
    <b v="0"/>
    <b v="0"/>
    <s v="music"/>
    <x v="1"/>
    <x v="7"/>
  </r>
  <r>
    <n v="623"/>
    <s v="Smith, Scott and Rodriguez"/>
    <s v="Organic actuating protocol"/>
    <n v="94300"/>
    <n v="150806"/>
    <x v="1"/>
    <n v="1.5992152704135738"/>
    <x v="616"/>
    <n v="55.999257333828446"/>
    <n v="2693"/>
    <x v="4"/>
    <s v="GBP"/>
    <d v="2015-07-16T05:00:00"/>
    <d v="2015-07-16T05:00:00"/>
    <n v="1437022800"/>
    <s v="Jul"/>
    <s v="Jul"/>
    <s v="2015"/>
    <d v="2015-07-21T05:00:00"/>
    <n v="1437454800"/>
    <m/>
    <d v="2015-07-21T05:00:00"/>
    <s v="Jul"/>
    <s v="Jul"/>
    <n v="5"/>
    <n v="5"/>
    <s v="2015"/>
    <b v="0"/>
    <b v="0"/>
    <s v="theater"/>
    <x v="3"/>
    <x v="3"/>
  </r>
  <r>
    <n v="624"/>
    <s v="White, Robertson and Roberts"/>
    <s v="Down-sized national software"/>
    <n v="5100"/>
    <n v="14249"/>
    <x v="1"/>
    <n v="2.793921568627451"/>
    <x v="617"/>
    <n v="32.983796296296298"/>
    <n v="432"/>
    <x v="1"/>
    <s v="USD"/>
    <d v="2015-01-25T06:00:00"/>
    <d v="2015-01-25T06:00:00"/>
    <n v="1422165600"/>
    <s v="Jan"/>
    <s v="Jan"/>
    <s v="2015"/>
    <d v="2015-01-31T06:00:00"/>
    <n v="1422684000"/>
    <m/>
    <d v="2015-01-31T06:00:00"/>
    <s v="Jan"/>
    <s v="Jan"/>
    <n v="6"/>
    <n v="6"/>
    <s v="2015"/>
    <b v="0"/>
    <b v="0"/>
    <s v="photography"/>
    <x v="7"/>
    <x v="14"/>
  </r>
  <r>
    <n v="625"/>
    <s v="Martinez Inc"/>
    <s v="Organic upward-trending Graphical User Interface"/>
    <n v="7500"/>
    <n v="5803"/>
    <x v="0"/>
    <n v="0.77373333333333338"/>
    <x v="618"/>
    <n v="93.596774193548384"/>
    <n v="62"/>
    <x v="1"/>
    <s v="USD"/>
    <d v="2020-01-27T06:00:00"/>
    <d v="2020-01-27T06:00:00"/>
    <n v="1580104800"/>
    <s v="Jan"/>
    <s v="Jan"/>
    <s v="2020"/>
    <d v="2020-02-10T06:00:00"/>
    <n v="1581314400"/>
    <m/>
    <d v="2020-02-10T06:00:00"/>
    <s v="Feb"/>
    <s v="Feb"/>
    <n v="14"/>
    <n v="14"/>
    <s v="2020"/>
    <b v="0"/>
    <b v="0"/>
    <s v="theater"/>
    <x v="3"/>
    <x v="3"/>
  </r>
  <r>
    <n v="626"/>
    <s v="Tucker, Mccoy and Marquez"/>
    <s v="Synergistic tertiary budgetary management"/>
    <n v="6400"/>
    <n v="13205"/>
    <x v="1"/>
    <n v="2.0632812500000002"/>
    <x v="619"/>
    <n v="69.867724867724874"/>
    <n v="189"/>
    <x v="1"/>
    <s v="USD"/>
    <d v="2010-09-28T05:00:00"/>
    <d v="2010-09-28T05:00:00"/>
    <n v="1285650000"/>
    <s v="Sep"/>
    <s v="Sep"/>
    <s v="2010"/>
    <d v="2010-10-07T05:00:00"/>
    <n v="1286427600"/>
    <m/>
    <d v="2010-10-07T05:00:00"/>
    <s v="Oct"/>
    <s v="Oct"/>
    <n v="9"/>
    <n v="9"/>
    <s v="2010"/>
    <b v="0"/>
    <b v="1"/>
    <s v="theater"/>
    <x v="3"/>
    <x v="3"/>
  </r>
  <r>
    <n v="627"/>
    <s v="Martin, Lee and Armstrong"/>
    <s v="Open-architected incremental ability"/>
    <n v="1600"/>
    <n v="11108"/>
    <x v="1"/>
    <n v="6.9424999999999999"/>
    <x v="620"/>
    <n v="72.129870129870127"/>
    <n v="154"/>
    <x v="4"/>
    <s v="GBP"/>
    <d v="2010-06-16T05:00:00"/>
    <d v="2010-06-16T05:00:00"/>
    <n v="1276664400"/>
    <s v="Jun"/>
    <s v="Jun"/>
    <s v="2010"/>
    <d v="2010-07-10T05:00:00"/>
    <n v="1278738000"/>
    <m/>
    <d v="2010-07-10T05:00:00"/>
    <s v="Jul"/>
    <s v="Jul"/>
    <n v="24"/>
    <n v="24"/>
    <s v="2010"/>
    <b v="1"/>
    <b v="0"/>
    <s v="food"/>
    <x v="0"/>
    <x v="0"/>
  </r>
  <r>
    <n v="628"/>
    <s v="Dunn, Moreno and Green"/>
    <s v="Intuitive object-oriented task-force"/>
    <n v="1900"/>
    <n v="2884"/>
    <x v="1"/>
    <n v="1.5178947368421052"/>
    <x v="621"/>
    <n v="30.041666666666668"/>
    <n v="96"/>
    <x v="1"/>
    <s v="USD"/>
    <d v="2010-10-04T05:00:00"/>
    <d v="2010-10-04T05:00:00"/>
    <n v="1286168400"/>
    <s v="Oct"/>
    <s v="Oct"/>
    <s v="2010"/>
    <d v="2010-10-07T05:00:00"/>
    <n v="1286427600"/>
    <m/>
    <d v="2010-10-07T05:00:00"/>
    <s v="Oct"/>
    <s v="Oct"/>
    <n v="3"/>
    <n v="3"/>
    <s v="2010"/>
    <b v="0"/>
    <b v="0"/>
    <s v="music"/>
    <x v="1"/>
    <x v="7"/>
  </r>
  <r>
    <n v="629"/>
    <s v="Jackson, Martinez and Ray"/>
    <s v="Multi-tiered executive toolset"/>
    <n v="85900"/>
    <n v="55476"/>
    <x v="0"/>
    <n v="0.64582072176949945"/>
    <x v="622"/>
    <n v="73.968000000000004"/>
    <n v="750"/>
    <x v="1"/>
    <s v="USD"/>
    <d v="2016-07-06T05:00:00"/>
    <d v="2016-07-06T05:00:00"/>
    <n v="1467781200"/>
    <s v="Jul"/>
    <s v="Jul"/>
    <s v="2016"/>
    <d v="2016-07-08T05:00:00"/>
    <n v="1467954000"/>
    <m/>
    <d v="2016-07-08T05:00:00"/>
    <s v="Jul"/>
    <s v="Jul"/>
    <n v="2"/>
    <n v="2"/>
    <s v="2016"/>
    <b v="0"/>
    <b v="1"/>
    <s v="theater"/>
    <x v="3"/>
    <x v="3"/>
  </r>
  <r>
    <n v="630"/>
    <s v="Patterson-Johnson"/>
    <s v="Grass-roots directional workforce"/>
    <n v="9500"/>
    <n v="5973"/>
    <x v="3"/>
    <n v="0.62873684210526315"/>
    <x v="623"/>
    <n v="68.65517241379311"/>
    <n v="87"/>
    <x v="1"/>
    <s v="USD"/>
    <d v="2019-05-01T05:00:00"/>
    <d v="2019-05-01T05:00:00"/>
    <n v="1556686800"/>
    <s v="May"/>
    <s v="May"/>
    <s v="2019"/>
    <d v="2019-05-12T05:00:00"/>
    <n v="1557637200"/>
    <m/>
    <d v="2019-05-12T05:00:00"/>
    <s v="May"/>
    <s v="May"/>
    <n v="11"/>
    <n v="11"/>
    <s v="2019"/>
    <b v="0"/>
    <b v="1"/>
    <s v="theater"/>
    <x v="3"/>
    <x v="3"/>
  </r>
  <r>
    <n v="631"/>
    <s v="Carlson-Hernandez"/>
    <s v="Quality-focused real-time solution"/>
    <n v="59200"/>
    <n v="183756"/>
    <x v="1"/>
    <n v="3.1039864864864866"/>
    <x v="624"/>
    <n v="59.992164544564154"/>
    <n v="3063"/>
    <x v="1"/>
    <s v="USD"/>
    <d v="2019-03-26T05:00:00"/>
    <d v="2019-03-26T05:00:00"/>
    <n v="1553576400"/>
    <s v="Mar"/>
    <s v="Mar"/>
    <s v="2019"/>
    <d v="2019-03-30T05:00:00"/>
    <n v="1553922000"/>
    <m/>
    <d v="2019-03-30T05:00:00"/>
    <s v="Mar"/>
    <s v="Mar"/>
    <n v="4"/>
    <n v="4"/>
    <s v="2019"/>
    <b v="0"/>
    <b v="0"/>
    <s v="theater"/>
    <x v="3"/>
    <x v="3"/>
  </r>
  <r>
    <n v="632"/>
    <s v="Parker PLC"/>
    <s v="Reduced interactive matrix"/>
    <n v="72100"/>
    <n v="30902"/>
    <x v="2"/>
    <n v="0.42859916782246882"/>
    <x v="625"/>
    <n v="111.15827338129496"/>
    <n v="278"/>
    <x v="1"/>
    <s v="USD"/>
    <d v="2014-11-02T05:00:00"/>
    <d v="2014-11-02T05:00:00"/>
    <n v="1414904400"/>
    <s v="Nov"/>
    <s v="Nov"/>
    <s v="2014"/>
    <d v="2014-11-20T06:00:00"/>
    <n v="1416463200"/>
    <m/>
    <d v="2014-11-20T06:00:00"/>
    <s v="Nov"/>
    <s v="Nov"/>
    <n v="18.041666666664241"/>
    <n v="18.041666666664241"/>
    <s v="2014"/>
    <b v="0"/>
    <b v="0"/>
    <s v="theater"/>
    <x v="3"/>
    <x v="3"/>
  </r>
  <r>
    <n v="633"/>
    <s v="Yu and Sons"/>
    <s v="Adaptive context-sensitive architecture"/>
    <n v="6700"/>
    <n v="5569"/>
    <x v="0"/>
    <n v="0.83119402985074631"/>
    <x v="626"/>
    <n v="53.038095238095238"/>
    <n v="105"/>
    <x v="1"/>
    <s v="USD"/>
    <d v="2015-11-07T06:00:00"/>
    <d v="2015-11-07T06:00:00"/>
    <n v="1446876000"/>
    <s v="Nov"/>
    <s v="Nov"/>
    <s v="2015"/>
    <d v="2015-11-11T06:00:00"/>
    <n v="1447221600"/>
    <m/>
    <d v="2015-11-11T06:00:00"/>
    <s v="Nov"/>
    <s v="Nov"/>
    <n v="4"/>
    <n v="4"/>
    <s v="2015"/>
    <b v="0"/>
    <b v="0"/>
    <s v="film &amp; video"/>
    <x v="4"/>
    <x v="10"/>
  </r>
  <r>
    <n v="634"/>
    <s v="Taylor, Johnson and Hernandez"/>
    <s v="Polarized incremental portal"/>
    <n v="118200"/>
    <n v="92824"/>
    <x v="3"/>
    <n v="0.78531302876480547"/>
    <x v="627"/>
    <n v="55.985524728588658"/>
    <n v="1658"/>
    <x v="1"/>
    <s v="USD"/>
    <d v="2017-03-25T05:00:00"/>
    <d v="2017-03-25T05:00:00"/>
    <n v="1490418000"/>
    <s v="Mar"/>
    <s v="Mar"/>
    <s v="2017"/>
    <d v="2017-04-08T05:00:00"/>
    <n v="1491627600"/>
    <m/>
    <d v="2017-04-08T05:00:00"/>
    <s v="Apr"/>
    <s v="Apr"/>
    <n v="14"/>
    <n v="14"/>
    <s v="2017"/>
    <b v="0"/>
    <b v="0"/>
    <s v="film &amp; video"/>
    <x v="4"/>
    <x v="19"/>
  </r>
  <r>
    <n v="635"/>
    <s v="Mack Ltd"/>
    <s v="Reactive regional access"/>
    <n v="139000"/>
    <n v="158590"/>
    <x v="1"/>
    <n v="1.1409352517985611"/>
    <x v="628"/>
    <n v="69.986760812003524"/>
    <n v="2266"/>
    <x v="1"/>
    <s v="USD"/>
    <d v="2013-02-09T06:00:00"/>
    <d v="2013-02-09T06:00:00"/>
    <n v="1360389600"/>
    <s v="Feb"/>
    <s v="Feb"/>
    <s v="2013"/>
    <d v="2013-03-13T05:00:00"/>
    <n v="1363150800"/>
    <m/>
    <d v="2013-03-13T05:00:00"/>
    <s v="Mar"/>
    <s v="Mar"/>
    <n v="31.958333333335759"/>
    <n v="31.958333333335759"/>
    <s v="2013"/>
    <b v="0"/>
    <b v="0"/>
    <s v="film &amp; video"/>
    <x v="4"/>
    <x v="19"/>
  </r>
  <r>
    <n v="636"/>
    <s v="Lamb-Sanders"/>
    <s v="Stand-alone reciprocal frame"/>
    <n v="197700"/>
    <n v="127591"/>
    <x v="0"/>
    <n v="0.64537683358624176"/>
    <x v="629"/>
    <n v="48.998079877112133"/>
    <n v="2604"/>
    <x v="3"/>
    <s v="DKK"/>
    <d v="2012-01-18T06:00:00"/>
    <d v="2012-01-18T06:00:00"/>
    <n v="1326866400"/>
    <s v="Jan"/>
    <s v="Jan"/>
    <s v="2012"/>
    <d v="2012-03-03T06:00:00"/>
    <n v="1330754400"/>
    <m/>
    <d v="2012-03-03T06:00:00"/>
    <s v="Mar"/>
    <s v="Mar"/>
    <n v="45"/>
    <n v="45"/>
    <s v="2012"/>
    <b v="0"/>
    <b v="1"/>
    <s v="film &amp; video"/>
    <x v="4"/>
    <x v="10"/>
  </r>
  <r>
    <n v="637"/>
    <s v="Williams-Ramirez"/>
    <s v="Open-architected 24/7 throughput"/>
    <n v="8500"/>
    <n v="6750"/>
    <x v="0"/>
    <n v="0.79411764705882348"/>
    <x v="630"/>
    <n v="103.84615384615384"/>
    <n v="65"/>
    <x v="1"/>
    <s v="USD"/>
    <d v="2016-11-14T06:00:00"/>
    <d v="2016-11-14T06:00:00"/>
    <n v="1479103200"/>
    <s v="Nov"/>
    <s v="Nov"/>
    <s v="2016"/>
    <d v="2016-11-22T06:00:00"/>
    <n v="1479794400"/>
    <m/>
    <d v="2016-11-22T06:00:00"/>
    <s v="Nov"/>
    <s v="Nov"/>
    <n v="8"/>
    <n v="8"/>
    <s v="2016"/>
    <b v="0"/>
    <b v="0"/>
    <s v="theater"/>
    <x v="3"/>
    <x v="3"/>
  </r>
  <r>
    <n v="638"/>
    <s v="Weaver Ltd"/>
    <s v="Monitored 24/7 approach"/>
    <n v="81600"/>
    <n v="9318"/>
    <x v="0"/>
    <n v="0.11419117647058824"/>
    <x v="631"/>
    <n v="99.127659574468083"/>
    <n v="94"/>
    <x v="1"/>
    <s v="USD"/>
    <d v="2010-07-27T05:00:00"/>
    <d v="2010-07-27T05:00:00"/>
    <n v="1280206800"/>
    <s v="Jul"/>
    <s v="Jul"/>
    <s v="2010"/>
    <d v="2010-08-08T05:00:00"/>
    <n v="1281243600"/>
    <m/>
    <d v="2010-08-08T05:00:00"/>
    <s v="Aug"/>
    <s v="Aug"/>
    <n v="12"/>
    <n v="12"/>
    <s v="2010"/>
    <b v="0"/>
    <b v="1"/>
    <s v="theater"/>
    <x v="3"/>
    <x v="3"/>
  </r>
  <r>
    <n v="639"/>
    <s v="Barnes-Williams"/>
    <s v="Upgradable explicit forecast"/>
    <n v="8600"/>
    <n v="4832"/>
    <x v="2"/>
    <n v="0.56186046511627907"/>
    <x v="632"/>
    <n v="107.37777777777778"/>
    <n v="45"/>
    <x v="1"/>
    <s v="USD"/>
    <d v="2018-07-28T05:00:00"/>
    <d v="2018-07-28T05:00:00"/>
    <n v="1532754000"/>
    <s v="Jul"/>
    <s v="Jul"/>
    <s v="2018"/>
    <d v="2018-07-28T05:00:00"/>
    <n v="1532754000"/>
    <m/>
    <d v="2018-07-28T05:00:00"/>
    <s v="Jul"/>
    <s v="Jul"/>
    <n v="0"/>
    <n v="0"/>
    <s v="2018"/>
    <b v="0"/>
    <b v="1"/>
    <s v="film &amp; video"/>
    <x v="4"/>
    <x v="6"/>
  </r>
  <r>
    <n v="640"/>
    <s v="Richardson, Woodward and Hansen"/>
    <s v="Pre-emptive context-sensitive support"/>
    <n v="119800"/>
    <n v="19769"/>
    <x v="0"/>
    <n v="0.16501669449081802"/>
    <x v="633"/>
    <n v="76.922178988326849"/>
    <n v="257"/>
    <x v="1"/>
    <s v="USD"/>
    <d v="2016-01-18T06:00:00"/>
    <d v="2016-01-18T06:00:00"/>
    <n v="1453096800"/>
    <s v="Jan"/>
    <s v="Jan"/>
    <s v="2016"/>
    <d v="2016-01-21T06:00:00"/>
    <n v="1453356000"/>
    <m/>
    <d v="2016-01-21T06:00:00"/>
    <s v="Jan"/>
    <s v="Jan"/>
    <n v="3"/>
    <n v="3"/>
    <s v="2016"/>
    <b v="0"/>
    <b v="0"/>
    <s v="theater"/>
    <x v="3"/>
    <x v="3"/>
  </r>
  <r>
    <n v="641"/>
    <s v="Hunt, Barker and Baker"/>
    <s v="Business-focused leadingedge instruction set"/>
    <n v="9400"/>
    <n v="11277"/>
    <x v="1"/>
    <n v="1.1996808510638297"/>
    <x v="634"/>
    <n v="58.128865979381445"/>
    <n v="194"/>
    <x v="5"/>
    <s v="CHF"/>
    <d v="2017-02-20T06:00:00"/>
    <d v="2017-02-20T06:00:00"/>
    <n v="1487570400"/>
    <s v="Feb"/>
    <s v="Feb"/>
    <s v="2017"/>
    <d v="2017-03-20T05:00:00"/>
    <n v="1489986000"/>
    <m/>
    <d v="2017-03-20T05:00:00"/>
    <s v="Mar"/>
    <s v="Mar"/>
    <n v="27.958333333328483"/>
    <n v="27.958333333328483"/>
    <s v="2017"/>
    <b v="0"/>
    <b v="0"/>
    <s v="theater"/>
    <x v="3"/>
    <x v="3"/>
  </r>
  <r>
    <n v="642"/>
    <s v="Ramos, Moreno and Lewis"/>
    <s v="Extended multi-state knowledge user"/>
    <n v="9200"/>
    <n v="13382"/>
    <x v="1"/>
    <n v="1.4545652173913044"/>
    <x v="635"/>
    <n v="103.73643410852713"/>
    <n v="129"/>
    <x v="0"/>
    <s v="CAD"/>
    <d v="2018-12-17T06:00:00"/>
    <d v="2018-12-17T06:00:00"/>
    <n v="1545026400"/>
    <s v="Dec"/>
    <s v="Dec"/>
    <s v="2018"/>
    <d v="2018-12-26T06:00:00"/>
    <n v="1545804000"/>
    <m/>
    <d v="2018-12-26T06:00:00"/>
    <s v="Dec"/>
    <s v="Dec"/>
    <n v="9"/>
    <n v="9"/>
    <s v="2018"/>
    <b v="0"/>
    <b v="0"/>
    <s v="technology"/>
    <x v="2"/>
    <x v="8"/>
  </r>
  <r>
    <n v="643"/>
    <s v="Harris Inc"/>
    <s v="Future-proofed modular groupware"/>
    <n v="14900"/>
    <n v="32986"/>
    <x v="1"/>
    <n v="2.2138255033557046"/>
    <x v="636"/>
    <n v="87.962666666666664"/>
    <n v="375"/>
    <x v="1"/>
    <s v="USD"/>
    <d v="2017-03-01T06:00:00"/>
    <d v="2017-03-01T06:00:00"/>
    <n v="1488348000"/>
    <s v="Mar"/>
    <s v="Mar"/>
    <s v="2017"/>
    <d v="2017-03-19T05:00:00"/>
    <n v="1489899600"/>
    <m/>
    <d v="2017-03-19T05:00:00"/>
    <s v="Mar"/>
    <s v="Mar"/>
    <n v="17.958333333328483"/>
    <n v="17.958333333328483"/>
    <s v="2017"/>
    <b v="0"/>
    <b v="0"/>
    <s v="theater"/>
    <x v="3"/>
    <x v="3"/>
  </r>
  <r>
    <n v="644"/>
    <s v="Peters-Nelson"/>
    <s v="Distributed real-time algorithm"/>
    <n v="169400"/>
    <n v="81984"/>
    <x v="0"/>
    <n v="0.48396694214876035"/>
    <x v="637"/>
    <n v="28"/>
    <n v="2928"/>
    <x v="0"/>
    <s v="CAD"/>
    <d v="2018-12-18T06:00:00"/>
    <d v="2018-12-18T06:00:00"/>
    <n v="1545112800"/>
    <s v="Dec"/>
    <s v="Dec"/>
    <s v="2018"/>
    <d v="2019-01-03T06:00:00"/>
    <n v="1546495200"/>
    <m/>
    <d v="2019-01-03T06:00:00"/>
    <s v="Jan"/>
    <s v="Jan"/>
    <n v="16"/>
    <n v="16"/>
    <s v="2019"/>
    <b v="0"/>
    <b v="0"/>
    <s v="theater"/>
    <x v="3"/>
    <x v="3"/>
  </r>
  <r>
    <n v="645"/>
    <s v="Ferguson, Murphy and Bright"/>
    <s v="Multi-lateral heuristic throughput"/>
    <n v="192100"/>
    <n v="178483"/>
    <x v="0"/>
    <n v="0.92911504424778757"/>
    <x v="638"/>
    <n v="37.999361294443261"/>
    <n v="4697"/>
    <x v="1"/>
    <s v="USD"/>
    <d v="2018-09-26T05:00:00"/>
    <d v="2018-09-26T05:00:00"/>
    <n v="1537938000"/>
    <s v="Sep"/>
    <s v="Sep"/>
    <s v="2018"/>
    <d v="2018-10-17T05:00:00"/>
    <n v="1539752400"/>
    <m/>
    <d v="2018-10-17T05:00:00"/>
    <s v="Oct"/>
    <s v="Oct"/>
    <n v="21"/>
    <n v="21"/>
    <s v="2018"/>
    <b v="0"/>
    <b v="1"/>
    <s v="music"/>
    <x v="1"/>
    <x v="1"/>
  </r>
  <r>
    <n v="646"/>
    <s v="Robinson Group"/>
    <s v="Switchable reciprocal middleware"/>
    <n v="98700"/>
    <n v="87448"/>
    <x v="0"/>
    <n v="0.88599797365754818"/>
    <x v="639"/>
    <n v="29.999313893653515"/>
    <n v="2915"/>
    <x v="1"/>
    <s v="USD"/>
    <d v="2013-03-13T05:00:00"/>
    <d v="2013-03-13T05:00:00"/>
    <n v="1363150800"/>
    <s v="Mar"/>
    <s v="Mar"/>
    <s v="2013"/>
    <d v="2013-03-24T05:00:00"/>
    <n v="1364101200"/>
    <m/>
    <d v="2013-03-24T05:00:00"/>
    <s v="Mar"/>
    <s v="Mar"/>
    <n v="11"/>
    <n v="11"/>
    <s v="2013"/>
    <b v="0"/>
    <b v="0"/>
    <s v="games"/>
    <x v="6"/>
    <x v="11"/>
  </r>
  <r>
    <n v="647"/>
    <s v="Jordan-Wolfe"/>
    <s v="Inverse multimedia Graphic Interface"/>
    <n v="4500"/>
    <n v="1863"/>
    <x v="0"/>
    <n v="0.41399999999999998"/>
    <x v="640"/>
    <n v="103.5"/>
    <n v="18"/>
    <x v="1"/>
    <s v="USD"/>
    <d v="2018-04-09T05:00:00"/>
    <d v="2018-04-09T05:00:00"/>
    <n v="1523250000"/>
    <s v="Apr"/>
    <s v="Apr"/>
    <s v="2018"/>
    <d v="2018-05-03T05:00:00"/>
    <n v="1525323600"/>
    <m/>
    <d v="2018-05-03T05:00:00"/>
    <s v="May"/>
    <s v="May"/>
    <n v="24"/>
    <n v="24"/>
    <s v="2018"/>
    <b v="0"/>
    <b v="0"/>
    <s v="publishing"/>
    <x v="5"/>
    <x v="18"/>
  </r>
  <r>
    <n v="648"/>
    <s v="Vargas-Cox"/>
    <s v="Vision-oriented local contingency"/>
    <n v="98600"/>
    <n v="62174"/>
    <x v="3"/>
    <n v="0.63056795131845844"/>
    <x v="641"/>
    <n v="85.994467496542185"/>
    <n v="723"/>
    <x v="1"/>
    <s v="USD"/>
    <d v="2017-07-06T05:00:00"/>
    <d v="2017-07-06T05:00:00"/>
    <n v="1499317200"/>
    <s v="Jul"/>
    <s v="Jul"/>
    <s v="2017"/>
    <d v="2017-07-24T05:00:00"/>
    <n v="1500872400"/>
    <m/>
    <d v="2017-07-24T05:00:00"/>
    <s v="Jul"/>
    <s v="Jul"/>
    <n v="18"/>
    <n v="18"/>
    <s v="2017"/>
    <b v="1"/>
    <b v="0"/>
    <s v="food"/>
    <x v="0"/>
    <x v="0"/>
  </r>
  <r>
    <n v="649"/>
    <s v="Yang and Sons"/>
    <s v="Reactive 6thgeneration hub"/>
    <n v="121700"/>
    <n v="59003"/>
    <x v="0"/>
    <n v="0.48482333607230893"/>
    <x v="642"/>
    <n v="98.011627906976742"/>
    <n v="602"/>
    <x v="5"/>
    <s v="CHF"/>
    <d v="2010-10-20T05:00:00"/>
    <d v="2010-10-20T05:00:00"/>
    <n v="1287550800"/>
    <s v="Oct"/>
    <s v="Oct"/>
    <s v="2010"/>
    <d v="2010-10-31T05:00:00"/>
    <n v="1288501200"/>
    <m/>
    <d v="2010-10-31T05:00:00"/>
    <s v="Oct"/>
    <s v="Oct"/>
    <n v="11"/>
    <n v="11"/>
    <s v="2010"/>
    <b v="1"/>
    <b v="1"/>
    <s v="theater"/>
    <x v="3"/>
    <x v="3"/>
  </r>
  <r>
    <n v="650"/>
    <s v="Wilson, Wilson and Mathis"/>
    <s v="Optional asymmetric success"/>
    <n v="100"/>
    <n v="2"/>
    <x v="0"/>
    <n v="0.02"/>
    <x v="50"/>
    <n v="2"/>
    <n v="1"/>
    <x v="1"/>
    <s v="USD"/>
    <d v="2014-07-08T05:00:00"/>
    <d v="2014-07-08T05:00:00"/>
    <n v="1404795600"/>
    <s v="Jul"/>
    <s v="Jul"/>
    <s v="2014"/>
    <d v="2014-08-04T05:00:00"/>
    <n v="1407128400"/>
    <m/>
    <d v="2014-08-04T05:00:00"/>
    <s v="Aug"/>
    <s v="Aug"/>
    <n v="27"/>
    <n v="27"/>
    <s v="2014"/>
    <b v="0"/>
    <b v="0"/>
    <s v="music"/>
    <x v="1"/>
    <x v="17"/>
  </r>
  <r>
    <n v="651"/>
    <s v="Wang, Koch and Weaver"/>
    <s v="Digitized analyzing capacity"/>
    <n v="196700"/>
    <n v="174039"/>
    <x v="0"/>
    <n v="0.88479410269445857"/>
    <x v="643"/>
    <n v="44.994570837642193"/>
    <n v="3868"/>
    <x v="6"/>
    <s v="EUR"/>
    <d v="2014-02-22T06:00:00"/>
    <d v="2014-02-22T06:00:00"/>
    <n v="1393048800"/>
    <s v="Feb"/>
    <s v="Feb"/>
    <s v="2014"/>
    <d v="2014-03-09T06:00:00"/>
    <n v="1394344800"/>
    <m/>
    <d v="2014-03-09T06:00:00"/>
    <s v="Mar"/>
    <s v="Mar"/>
    <n v="15"/>
    <n v="15"/>
    <s v="2014"/>
    <b v="0"/>
    <b v="0"/>
    <s v="film &amp; video"/>
    <x v="4"/>
    <x v="12"/>
  </r>
  <r>
    <n v="652"/>
    <s v="Cisneros Ltd"/>
    <s v="Vision-oriented regional hub"/>
    <n v="10000"/>
    <n v="12684"/>
    <x v="1"/>
    <n v="1.2684"/>
    <x v="644"/>
    <n v="31.012224938875306"/>
    <n v="409"/>
    <x v="1"/>
    <s v="USD"/>
    <d v="2016-08-05T05:00:00"/>
    <d v="2016-08-05T05:00:00"/>
    <n v="1470373200"/>
    <s v="Aug"/>
    <s v="Aug"/>
    <s v="2016"/>
    <d v="2016-09-17T05:00:00"/>
    <n v="1474088400"/>
    <m/>
    <d v="2016-09-17T05:00:00"/>
    <s v="Sep"/>
    <s v="Sep"/>
    <n v="43"/>
    <n v="43"/>
    <s v="2016"/>
    <b v="0"/>
    <b v="0"/>
    <s v="technology"/>
    <x v="2"/>
    <x v="2"/>
  </r>
  <r>
    <n v="653"/>
    <s v="Williams-Jones"/>
    <s v="Monitored incremental info-mediaries"/>
    <n v="600"/>
    <n v="14033"/>
    <x v="1"/>
    <n v="23.388333333333332"/>
    <x v="645"/>
    <n v="59.970085470085472"/>
    <n v="234"/>
    <x v="1"/>
    <s v="USD"/>
    <d v="2016-04-08T05:00:00"/>
    <d v="2016-04-08T05:00:00"/>
    <n v="1460091600"/>
    <s v="Apr"/>
    <s v="Apr"/>
    <s v="2016"/>
    <d v="2016-04-10T05:00:00"/>
    <n v="1460264400"/>
    <m/>
    <d v="2016-04-10T05:00:00"/>
    <s v="Apr"/>
    <s v="Apr"/>
    <n v="2"/>
    <n v="2"/>
    <s v="2016"/>
    <b v="0"/>
    <b v="0"/>
    <s v="technology"/>
    <x v="2"/>
    <x v="2"/>
  </r>
  <r>
    <n v="654"/>
    <s v="Roberts, Hinton and Williams"/>
    <s v="Programmable static middleware"/>
    <n v="35000"/>
    <n v="177936"/>
    <x v="1"/>
    <n v="5.0838857142857146"/>
    <x v="646"/>
    <n v="58.9973474801061"/>
    <n v="3016"/>
    <x v="1"/>
    <s v="USD"/>
    <d v="2015-08-24T05:00:00"/>
    <d v="2015-08-24T05:00:00"/>
    <n v="1440392400"/>
    <s v="Aug"/>
    <s v="Aug"/>
    <s v="2015"/>
    <d v="2015-08-29T05:00:00"/>
    <n v="1440824400"/>
    <m/>
    <d v="2015-08-29T05:00:00"/>
    <s v="Aug"/>
    <s v="Aug"/>
    <n v="5"/>
    <n v="5"/>
    <s v="2015"/>
    <b v="0"/>
    <b v="0"/>
    <s v="music"/>
    <x v="1"/>
    <x v="16"/>
  </r>
  <r>
    <n v="655"/>
    <s v="Gonzalez, Williams and Benson"/>
    <s v="Multi-layered bottom-line encryption"/>
    <n v="6900"/>
    <n v="13212"/>
    <x v="1"/>
    <n v="1.9147826086956521"/>
    <x v="647"/>
    <n v="50.045454545454547"/>
    <n v="264"/>
    <x v="1"/>
    <s v="USD"/>
    <d v="2017-03-02T06:00:00"/>
    <d v="2017-03-02T06:00:00"/>
    <n v="1488434400"/>
    <s v="Mar"/>
    <s v="Mar"/>
    <s v="2017"/>
    <d v="2017-03-15T05:00:00"/>
    <n v="1489554000"/>
    <m/>
    <d v="2017-03-15T05:00:00"/>
    <s v="Mar"/>
    <s v="Mar"/>
    <n v="12.958333333328483"/>
    <n v="12.958333333328483"/>
    <s v="2017"/>
    <b v="1"/>
    <b v="0"/>
    <s v="photography"/>
    <x v="7"/>
    <x v="14"/>
  </r>
  <r>
    <n v="656"/>
    <s v="Hobbs, Brown and Lee"/>
    <s v="Vision-oriented systematic Graphical User Interface"/>
    <n v="118400"/>
    <n v="49879"/>
    <x v="0"/>
    <n v="0.42127533783783783"/>
    <x v="648"/>
    <n v="98.966269841269835"/>
    <n v="504"/>
    <x v="2"/>
    <s v="AUD"/>
    <d v="2017-12-28T06:00:00"/>
    <d v="2017-12-28T06:00:00"/>
    <n v="1514440800"/>
    <s v="Dec"/>
    <s v="Dec"/>
    <s v="2017"/>
    <d v="2018-01-02T06:00:00"/>
    <n v="1514872800"/>
    <m/>
    <d v="2018-01-02T06:00:00"/>
    <s v="Jan"/>
    <s v="Jan"/>
    <n v="5"/>
    <n v="5"/>
    <s v="2018"/>
    <b v="0"/>
    <b v="0"/>
    <s v="food"/>
    <x v="0"/>
    <x v="0"/>
  </r>
  <r>
    <n v="657"/>
    <s v="Russo, Kim and Mccoy"/>
    <s v="Balanced optimal hardware"/>
    <n v="10000"/>
    <n v="824"/>
    <x v="0"/>
    <n v="8.2400000000000001E-2"/>
    <x v="649"/>
    <n v="58.857142857142854"/>
    <n v="14"/>
    <x v="1"/>
    <s v="USD"/>
    <d v="2017-12-27T06:00:00"/>
    <d v="2017-12-27T06:00:00"/>
    <n v="1514354400"/>
    <s v="Dec"/>
    <s v="Dec"/>
    <s v="2017"/>
    <d v="2018-01-12T06:00:00"/>
    <n v="1515736800"/>
    <m/>
    <d v="2018-01-12T06:00:00"/>
    <s v="Jan"/>
    <s v="Jan"/>
    <n v="16"/>
    <n v="16"/>
    <s v="2018"/>
    <b v="0"/>
    <b v="0"/>
    <s v="film &amp; video"/>
    <x v="4"/>
    <x v="22"/>
  </r>
  <r>
    <n v="658"/>
    <s v="Howell, Myers and Olson"/>
    <s v="Self-enabling mission-critical success"/>
    <n v="52600"/>
    <n v="31594"/>
    <x v="3"/>
    <n v="0.60064638783269964"/>
    <x v="650"/>
    <n v="81.010256410256417"/>
    <n v="390"/>
    <x v="1"/>
    <s v="USD"/>
    <d v="2015-08-30T05:00:00"/>
    <d v="2015-08-30T05:00:00"/>
    <n v="1440910800"/>
    <s v="Aug"/>
    <s v="Aug"/>
    <s v="2015"/>
    <d v="2015-09-22T05:00:00"/>
    <n v="1442898000"/>
    <m/>
    <d v="2015-09-22T05:00:00"/>
    <s v="Sep"/>
    <s v="Sep"/>
    <n v="23"/>
    <n v="23"/>
    <s v="2015"/>
    <b v="0"/>
    <b v="0"/>
    <s v="music"/>
    <x v="1"/>
    <x v="1"/>
  </r>
  <r>
    <n v="659"/>
    <s v="Bailey and Sons"/>
    <s v="Grass-roots dynamic emulation"/>
    <n v="120700"/>
    <n v="57010"/>
    <x v="0"/>
    <n v="0.47232808616404309"/>
    <x v="651"/>
    <n v="76.013333333333335"/>
    <n v="750"/>
    <x v="4"/>
    <s v="GBP"/>
    <d v="2011-01-27T06:00:00"/>
    <d v="2011-01-27T06:00:00"/>
    <n v="1296108000"/>
    <s v="Jan"/>
    <s v="Jan"/>
    <s v="2011"/>
    <d v="2011-01-28T06:00:00"/>
    <n v="1296194400"/>
    <m/>
    <d v="2011-01-28T06:00:00"/>
    <s v="Jan"/>
    <s v="Jan"/>
    <n v="1"/>
    <n v="1"/>
    <s v="2011"/>
    <b v="0"/>
    <b v="0"/>
    <s v="film &amp; video"/>
    <x v="4"/>
    <x v="4"/>
  </r>
  <r>
    <n v="660"/>
    <s v="Jensen-Brown"/>
    <s v="Fundamental disintermediate matrix"/>
    <n v="9100"/>
    <n v="7438"/>
    <x v="0"/>
    <n v="0.81736263736263737"/>
    <x v="652"/>
    <n v="96.597402597402592"/>
    <n v="77"/>
    <x v="1"/>
    <s v="USD"/>
    <d v="2015-08-21T05:00:00"/>
    <d v="2015-08-21T05:00:00"/>
    <n v="1440133200"/>
    <s v="Aug"/>
    <s v="Aug"/>
    <s v="2015"/>
    <d v="2015-08-30T05:00:00"/>
    <n v="1440910800"/>
    <m/>
    <d v="2015-08-30T05:00:00"/>
    <s v="Aug"/>
    <s v="Aug"/>
    <n v="9"/>
    <n v="9"/>
    <s v="2015"/>
    <b v="1"/>
    <b v="0"/>
    <s v="theater"/>
    <x v="3"/>
    <x v="3"/>
  </r>
  <r>
    <n v="661"/>
    <s v="Smith Group"/>
    <s v="Right-sized secondary challenge"/>
    <n v="106800"/>
    <n v="57872"/>
    <x v="0"/>
    <n v="0.54187265917603"/>
    <x v="653"/>
    <n v="76.957446808510639"/>
    <n v="752"/>
    <x v="3"/>
    <s v="DKK"/>
    <d v="2012-03-28T05:00:00"/>
    <d v="2012-03-28T05:00:00"/>
    <n v="1332910800"/>
    <s v="Mar"/>
    <s v="Mar"/>
    <s v="2012"/>
    <d v="2012-04-27T05:00:00"/>
    <n v="1335502800"/>
    <m/>
    <d v="2012-04-27T05:00:00"/>
    <s v="Apr"/>
    <s v="Apr"/>
    <n v="30"/>
    <n v="30"/>
    <s v="2012"/>
    <b v="0"/>
    <b v="0"/>
    <s v="music"/>
    <x v="1"/>
    <x v="17"/>
  </r>
  <r>
    <n v="662"/>
    <s v="Murphy-Farrell"/>
    <s v="Implemented exuding software"/>
    <n v="9100"/>
    <n v="8906"/>
    <x v="0"/>
    <n v="0.97868131868131869"/>
    <x v="654"/>
    <n v="67.984732824427482"/>
    <n v="131"/>
    <x v="1"/>
    <s v="USD"/>
    <d v="2018-12-09T06:00:00"/>
    <d v="2018-12-09T06:00:00"/>
    <n v="1544335200"/>
    <s v="Dec"/>
    <s v="Dec"/>
    <s v="2018"/>
    <d v="2018-12-13T06:00:00"/>
    <n v="1544680800"/>
    <m/>
    <d v="2018-12-13T06:00:00"/>
    <s v="Dec"/>
    <s v="Dec"/>
    <n v="4"/>
    <n v="4"/>
    <s v="2018"/>
    <b v="0"/>
    <b v="0"/>
    <s v="theater"/>
    <x v="3"/>
    <x v="3"/>
  </r>
  <r>
    <n v="663"/>
    <s v="Everett-Wolfe"/>
    <s v="Total optimizing software"/>
    <n v="10000"/>
    <n v="7724"/>
    <x v="0"/>
    <n v="0.77239999999999998"/>
    <x v="655"/>
    <n v="88.781609195402297"/>
    <n v="87"/>
    <x v="1"/>
    <s v="USD"/>
    <d v="2010-10-07T05:00:00"/>
    <d v="2010-10-07T05:00:00"/>
    <n v="1286427600"/>
    <s v="Oct"/>
    <s v="Oct"/>
    <s v="2010"/>
    <d v="2010-10-30T05:00:00"/>
    <n v="1288414800"/>
    <m/>
    <d v="2010-10-30T05:00:00"/>
    <s v="Oct"/>
    <s v="Oct"/>
    <n v="23"/>
    <n v="23"/>
    <s v="2010"/>
    <b v="0"/>
    <b v="0"/>
    <s v="theater"/>
    <x v="3"/>
    <x v="3"/>
  </r>
  <r>
    <n v="664"/>
    <s v="Young PLC"/>
    <s v="Optional maximized attitude"/>
    <n v="79400"/>
    <n v="26571"/>
    <x v="0"/>
    <n v="0.33464735516372796"/>
    <x v="656"/>
    <n v="24.99623706491063"/>
    <n v="1063"/>
    <x v="1"/>
    <s v="USD"/>
    <d v="2012-02-20T06:00:00"/>
    <d v="2012-02-20T06:00:00"/>
    <n v="1329717600"/>
    <s v="Feb"/>
    <s v="Feb"/>
    <s v="2012"/>
    <d v="2012-03-01T06:00:00"/>
    <n v="1330581600"/>
    <m/>
    <d v="2012-03-01T06:00:00"/>
    <s v="Mar"/>
    <s v="Mar"/>
    <n v="10"/>
    <n v="10"/>
    <s v="2012"/>
    <b v="0"/>
    <b v="0"/>
    <s v="music"/>
    <x v="1"/>
    <x v="17"/>
  </r>
  <r>
    <n v="665"/>
    <s v="Park-Goodman"/>
    <s v="Customer-focused impactful extranet"/>
    <n v="5100"/>
    <n v="12219"/>
    <x v="1"/>
    <n v="2.3958823529411766"/>
    <x v="657"/>
    <n v="44.922794117647058"/>
    <n v="272"/>
    <x v="1"/>
    <s v="USD"/>
    <d v="2011-07-09T05:00:00"/>
    <d v="2011-07-09T05:00:00"/>
    <n v="1310187600"/>
    <s v="Jul"/>
    <s v="Jul"/>
    <s v="2011"/>
    <d v="2011-07-23T05:00:00"/>
    <n v="1311397200"/>
    <m/>
    <d v="2011-07-23T05:00:00"/>
    <s v="Jul"/>
    <s v="Jul"/>
    <n v="14"/>
    <n v="14"/>
    <s v="2011"/>
    <b v="0"/>
    <b v="1"/>
    <s v="film &amp; video"/>
    <x v="4"/>
    <x v="4"/>
  </r>
  <r>
    <n v="666"/>
    <s v="York, Barr and Grant"/>
    <s v="Cloned bottom-line success"/>
    <n v="3100"/>
    <n v="1985"/>
    <x v="3"/>
    <n v="0.64032258064516134"/>
    <x v="658"/>
    <n v="79.400000000000006"/>
    <n v="25"/>
    <x v="1"/>
    <s v="USD"/>
    <d v="2013-08-30T05:00:00"/>
    <d v="2013-08-30T05:00:00"/>
    <n v="1377838800"/>
    <s v="Aug"/>
    <s v="Aug"/>
    <s v="2013"/>
    <d v="2013-09-05T05:00:00"/>
    <n v="1378357200"/>
    <m/>
    <d v="2013-09-05T05:00:00"/>
    <s v="Sep"/>
    <s v="Sep"/>
    <n v="6"/>
    <n v="6"/>
    <s v="2013"/>
    <b v="0"/>
    <b v="1"/>
    <s v="theater"/>
    <x v="3"/>
    <x v="3"/>
  </r>
  <r>
    <n v="667"/>
    <s v="Little Ltd"/>
    <s v="Decentralized bandwidth-monitored ability"/>
    <n v="6900"/>
    <n v="12155"/>
    <x v="1"/>
    <n v="1.7615942028985507"/>
    <x v="659"/>
    <n v="29.009546539379475"/>
    <n v="419"/>
    <x v="1"/>
    <s v="USD"/>
    <d v="2014-09-10T05:00:00"/>
    <d v="2014-09-10T05:00:00"/>
    <n v="1410325200"/>
    <s v="Sep"/>
    <s v="Sep"/>
    <s v="2014"/>
    <d v="2014-09-19T05:00:00"/>
    <n v="1411102800"/>
    <m/>
    <d v="2014-09-19T05:00:00"/>
    <s v="Sep"/>
    <s v="Sep"/>
    <n v="9"/>
    <n v="9"/>
    <s v="2014"/>
    <b v="0"/>
    <b v="0"/>
    <s v="journalism"/>
    <x v="8"/>
    <x v="23"/>
  </r>
  <r>
    <n v="668"/>
    <s v="Brown and Sons"/>
    <s v="Programmable leadingedge budgetary management"/>
    <n v="27500"/>
    <n v="5593"/>
    <x v="0"/>
    <n v="0.20338181818181819"/>
    <x v="660"/>
    <n v="73.59210526315789"/>
    <n v="76"/>
    <x v="1"/>
    <s v="USD"/>
    <d v="2012-08-01T05:00:00"/>
    <d v="2012-08-01T05:00:00"/>
    <n v="1343797200"/>
    <s v="Aug"/>
    <s v="Aug"/>
    <s v="2012"/>
    <d v="2012-08-13T05:00:00"/>
    <n v="1344834000"/>
    <m/>
    <d v="2012-08-13T05:00:00"/>
    <s v="Aug"/>
    <s v="Aug"/>
    <n v="12"/>
    <n v="12"/>
    <s v="2012"/>
    <b v="0"/>
    <b v="0"/>
    <s v="theater"/>
    <x v="3"/>
    <x v="3"/>
  </r>
  <r>
    <n v="669"/>
    <s v="Payne, Garrett and Thomas"/>
    <s v="Upgradable bi-directional concept"/>
    <n v="48800"/>
    <n v="175020"/>
    <x v="1"/>
    <n v="3.5864754098360656"/>
    <x v="661"/>
    <n v="107.97038864898211"/>
    <n v="1621"/>
    <x v="6"/>
    <s v="EUR"/>
    <d v="2017-06-26T05:00:00"/>
    <d v="2017-06-26T05:00:00"/>
    <n v="1498453200"/>
    <s v="Jun"/>
    <s v="Jun"/>
    <s v="2017"/>
    <d v="2017-07-05T05:00:00"/>
    <n v="1499230800"/>
    <m/>
    <d v="2017-07-05T05:00:00"/>
    <s v="Jul"/>
    <s v="Jul"/>
    <n v="9"/>
    <n v="9"/>
    <s v="2017"/>
    <b v="0"/>
    <b v="0"/>
    <s v="theater"/>
    <x v="3"/>
    <x v="3"/>
  </r>
  <r>
    <n v="670"/>
    <s v="Robinson Group"/>
    <s v="Re-contextualized homogeneous flexibility"/>
    <n v="16200"/>
    <n v="75955"/>
    <x v="1"/>
    <n v="4.6885802469135802"/>
    <x v="662"/>
    <n v="68.987284287011803"/>
    <n v="1101"/>
    <x v="1"/>
    <s v="USD"/>
    <d v="2016-02-25T06:00:00"/>
    <d v="2016-02-25T06:00:00"/>
    <n v="1456380000"/>
    <s v="Feb"/>
    <s v="Feb"/>
    <s v="2016"/>
    <d v="2016-03-08T06:00:00"/>
    <n v="1457416800"/>
    <m/>
    <d v="2016-03-08T06:00:00"/>
    <s v="Mar"/>
    <s v="Mar"/>
    <n v="12"/>
    <n v="12"/>
    <s v="2016"/>
    <b v="0"/>
    <b v="0"/>
    <s v="music"/>
    <x v="1"/>
    <x v="7"/>
  </r>
  <r>
    <n v="671"/>
    <s v="Robinson-Kelly"/>
    <s v="Monitored bi-directional standardization"/>
    <n v="97600"/>
    <n v="119127"/>
    <x v="1"/>
    <n v="1.220563524590164"/>
    <x v="663"/>
    <n v="111.02236719478098"/>
    <n v="1073"/>
    <x v="1"/>
    <s v="USD"/>
    <d v="2010-07-31T05:00:00"/>
    <d v="2010-07-31T05:00:00"/>
    <n v="1280552400"/>
    <s v="Jul"/>
    <s v="Jul"/>
    <s v="2010"/>
    <d v="2010-08-04T05:00:00"/>
    <n v="1280898000"/>
    <m/>
    <d v="2010-08-04T05:00:00"/>
    <s v="Aug"/>
    <s v="Aug"/>
    <n v="4"/>
    <n v="4"/>
    <s v="2010"/>
    <b v="0"/>
    <b v="1"/>
    <s v="theater"/>
    <x v="3"/>
    <x v="3"/>
  </r>
  <r>
    <n v="672"/>
    <s v="Kelly-Colon"/>
    <s v="Stand-alone grid-enabled leverage"/>
    <n v="197900"/>
    <n v="110689"/>
    <x v="0"/>
    <n v="0.55931783729156137"/>
    <x v="664"/>
    <n v="24.997515808491418"/>
    <n v="4428"/>
    <x v="2"/>
    <s v="AUD"/>
    <d v="2018-03-21T05:00:00"/>
    <d v="2018-03-21T05:00:00"/>
    <n v="1521608400"/>
    <s v="Mar"/>
    <s v="Mar"/>
    <s v="2018"/>
    <d v="2018-03-31T05:00:00"/>
    <n v="1522472400"/>
    <m/>
    <d v="2018-03-31T05:00:00"/>
    <s v="Mar"/>
    <s v="Mar"/>
    <n v="10"/>
    <n v="10"/>
    <s v="2018"/>
    <b v="0"/>
    <b v="0"/>
    <s v="theater"/>
    <x v="3"/>
    <x v="3"/>
  </r>
  <r>
    <n v="673"/>
    <s v="Turner, Scott and Gentry"/>
    <s v="Assimilated regional groupware"/>
    <n v="5600"/>
    <n v="2445"/>
    <x v="0"/>
    <n v="0.43660714285714286"/>
    <x v="665"/>
    <n v="42.155172413793103"/>
    <n v="58"/>
    <x v="6"/>
    <s v="EUR"/>
    <d v="2016-04-15T05:00:00"/>
    <d v="2016-04-15T05:00:00"/>
    <n v="1460696400"/>
    <s v="Apr"/>
    <s v="Apr"/>
    <s v="2016"/>
    <d v="2016-05-06T05:00:00"/>
    <n v="1462510800"/>
    <m/>
    <d v="2016-05-06T05:00:00"/>
    <s v="May"/>
    <s v="May"/>
    <n v="21"/>
    <n v="21"/>
    <s v="2016"/>
    <b v="0"/>
    <b v="0"/>
    <s v="music"/>
    <x v="1"/>
    <x v="7"/>
  </r>
  <r>
    <n v="674"/>
    <s v="Sanchez Ltd"/>
    <s v="Up-sized 24hour instruction set"/>
    <n v="170700"/>
    <n v="57250"/>
    <x v="3"/>
    <n v="0.33538371411833628"/>
    <x v="666"/>
    <n v="47.003284072249592"/>
    <n v="1218"/>
    <x v="1"/>
    <s v="USD"/>
    <d v="2011-08-19T05:00:00"/>
    <d v="2011-08-19T05:00:00"/>
    <n v="1313730000"/>
    <s v="Aug"/>
    <s v="Aug"/>
    <s v="2011"/>
    <d v="2011-10-05T05:00:00"/>
    <n v="1317790800"/>
    <m/>
    <d v="2011-10-05T05:00:00"/>
    <s v="Oct"/>
    <s v="Oct"/>
    <n v="47"/>
    <n v="47"/>
    <s v="2011"/>
    <b v="0"/>
    <b v="0"/>
    <s v="photography"/>
    <x v="7"/>
    <x v="14"/>
  </r>
  <r>
    <n v="675"/>
    <s v="Giles-Smith"/>
    <s v="Right-sized web-enabled intranet"/>
    <n v="9700"/>
    <n v="11929"/>
    <x v="1"/>
    <n v="1.2297938144329896"/>
    <x v="667"/>
    <n v="36.0392749244713"/>
    <n v="331"/>
    <x v="1"/>
    <s v="USD"/>
    <d v="2019-09-11T05:00:00"/>
    <d v="2019-09-11T05:00:00"/>
    <n v="1568178000"/>
    <s v="Sep"/>
    <s v="Sep"/>
    <s v="2019"/>
    <d v="2019-09-18T05:00:00"/>
    <n v="1568782800"/>
    <m/>
    <d v="2019-09-18T05:00:00"/>
    <s v="Sep"/>
    <s v="Sep"/>
    <n v="7"/>
    <n v="7"/>
    <s v="2019"/>
    <b v="0"/>
    <b v="0"/>
    <s v="journalism"/>
    <x v="8"/>
    <x v="23"/>
  </r>
  <r>
    <n v="676"/>
    <s v="Thompson-Moreno"/>
    <s v="Expanded needs-based orchestration"/>
    <n v="62300"/>
    <n v="118214"/>
    <x v="1"/>
    <n v="1.8974959871589085"/>
    <x v="668"/>
    <n v="101.03760683760684"/>
    <n v="1170"/>
    <x v="1"/>
    <s v="USD"/>
    <d v="2012-09-26T05:00:00"/>
    <d v="2012-09-26T05:00:00"/>
    <n v="1348635600"/>
    <s v="Sep"/>
    <s v="Sep"/>
    <s v="2012"/>
    <d v="2012-10-05T05:00:00"/>
    <n v="1349413200"/>
    <m/>
    <d v="2012-10-05T05:00:00"/>
    <s v="Oct"/>
    <s v="Oct"/>
    <n v="9"/>
    <n v="9"/>
    <s v="2012"/>
    <b v="0"/>
    <b v="0"/>
    <s v="photography"/>
    <x v="7"/>
    <x v="14"/>
  </r>
  <r>
    <n v="677"/>
    <s v="Murphy-Fox"/>
    <s v="Organic system-worthy orchestration"/>
    <n v="5300"/>
    <n v="4432"/>
    <x v="0"/>
    <n v="0.83622641509433959"/>
    <x v="669"/>
    <n v="39.927927927927925"/>
    <n v="111"/>
    <x v="1"/>
    <s v="USD"/>
    <d v="2016-07-10T05:00:00"/>
    <d v="2016-07-10T05:00:00"/>
    <n v="1468126800"/>
    <s v="Jul"/>
    <s v="Jul"/>
    <s v="2016"/>
    <d v="2016-08-29T05:00:00"/>
    <n v="1472446800"/>
    <m/>
    <d v="2016-08-29T05:00:00"/>
    <s v="Aug"/>
    <s v="Aug"/>
    <n v="50"/>
    <n v="50"/>
    <s v="2016"/>
    <b v="0"/>
    <b v="0"/>
    <s v="publishing"/>
    <x v="5"/>
    <x v="13"/>
  </r>
  <r>
    <n v="678"/>
    <s v="Rodriguez-Patterson"/>
    <s v="Inverse static standardization"/>
    <n v="99500"/>
    <n v="17879"/>
    <x v="3"/>
    <n v="0.17968844221105529"/>
    <x v="670"/>
    <n v="83.158139534883716"/>
    <n v="215"/>
    <x v="1"/>
    <s v="USD"/>
    <d v="2019-01-19T06:00:00"/>
    <d v="2019-01-19T06:00:00"/>
    <n v="1547877600"/>
    <s v="Jan"/>
    <s v="Jan"/>
    <s v="2019"/>
    <d v="2019-01-21T06:00:00"/>
    <n v="1548050400"/>
    <m/>
    <d v="2019-01-21T06:00:00"/>
    <s v="Jan"/>
    <s v="Jan"/>
    <n v="2"/>
    <n v="2"/>
    <s v="2019"/>
    <b v="0"/>
    <b v="0"/>
    <s v="film &amp; video"/>
    <x v="4"/>
    <x v="6"/>
  </r>
  <r>
    <n v="679"/>
    <s v="Davis Ltd"/>
    <s v="Synchronized motivating solution"/>
    <n v="1400"/>
    <n v="14511"/>
    <x v="1"/>
    <n v="10.365"/>
    <x v="671"/>
    <n v="39.97520661157025"/>
    <n v="363"/>
    <x v="1"/>
    <s v="USD"/>
    <d v="2019-10-18T05:00:00"/>
    <d v="2019-10-18T05:00:00"/>
    <n v="1571374800"/>
    <s v="Oct"/>
    <s v="Oct"/>
    <s v="2019"/>
    <d v="2019-10-23T05:00:00"/>
    <n v="1571806800"/>
    <m/>
    <d v="2019-10-23T05:00:00"/>
    <s v="Oct"/>
    <s v="Oct"/>
    <n v="5"/>
    <n v="5"/>
    <s v="2019"/>
    <b v="0"/>
    <b v="1"/>
    <s v="food"/>
    <x v="0"/>
    <x v="0"/>
  </r>
  <r>
    <n v="680"/>
    <s v="Nelson-Valdez"/>
    <s v="Open-source 4thgeneration open system"/>
    <n v="145600"/>
    <n v="141822"/>
    <x v="0"/>
    <n v="0.97405219780219776"/>
    <x v="672"/>
    <n v="47.993908629441627"/>
    <n v="2955"/>
    <x v="1"/>
    <s v="USD"/>
    <d v="2019-12-14T06:00:00"/>
    <d v="2019-12-14T06:00:00"/>
    <n v="1576303200"/>
    <s v="Dec"/>
    <s v="Dec"/>
    <s v="2019"/>
    <d v="2019-12-16T06:00:00"/>
    <n v="1576476000"/>
    <m/>
    <d v="2019-12-16T06:00:00"/>
    <s v="Dec"/>
    <s v="Dec"/>
    <n v="2"/>
    <n v="2"/>
    <s v="2019"/>
    <b v="0"/>
    <b v="1"/>
    <s v="games"/>
    <x v="6"/>
    <x v="20"/>
  </r>
  <r>
    <n v="681"/>
    <s v="Kelly PLC"/>
    <s v="Decentralized context-sensitive superstructure"/>
    <n v="184100"/>
    <n v="159037"/>
    <x v="0"/>
    <n v="0.86386203150461705"/>
    <x v="673"/>
    <n v="95.978877489438744"/>
    <n v="1657"/>
    <x v="1"/>
    <s v="USD"/>
    <d v="2011-12-21T06:00:00"/>
    <d v="2011-12-21T06:00:00"/>
    <n v="1324447200"/>
    <s v="Dec"/>
    <s v="Dec"/>
    <s v="2011"/>
    <d v="2011-12-27T06:00:00"/>
    <n v="1324965600"/>
    <m/>
    <d v="2011-12-27T06:00:00"/>
    <s v="Dec"/>
    <s v="Dec"/>
    <n v="6"/>
    <n v="6"/>
    <s v="2011"/>
    <b v="0"/>
    <b v="0"/>
    <s v="theater"/>
    <x v="3"/>
    <x v="3"/>
  </r>
  <r>
    <n v="682"/>
    <s v="Nguyen and Sons"/>
    <s v="Compatible 5thgeneration concept"/>
    <n v="5400"/>
    <n v="8109"/>
    <x v="1"/>
    <n v="1.5016666666666667"/>
    <x v="674"/>
    <n v="78.728155339805824"/>
    <n v="103"/>
    <x v="1"/>
    <s v="USD"/>
    <d v="2013-12-11T06:00:00"/>
    <d v="2013-12-11T06:00:00"/>
    <n v="1386741600"/>
    <s v="Dec"/>
    <s v="Dec"/>
    <s v="2013"/>
    <d v="2013-12-20T06:00:00"/>
    <n v="1387519200"/>
    <m/>
    <d v="2013-12-20T06:00:00"/>
    <s v="Dec"/>
    <s v="Dec"/>
    <n v="9"/>
    <n v="9"/>
    <s v="2013"/>
    <b v="0"/>
    <b v="0"/>
    <s v="theater"/>
    <x v="3"/>
    <x v="3"/>
  </r>
  <r>
    <n v="683"/>
    <s v="Jones PLC"/>
    <s v="Virtual systemic intranet"/>
    <n v="2300"/>
    <n v="8244"/>
    <x v="1"/>
    <n v="3.5843478260869563"/>
    <x v="675"/>
    <n v="56.081632653061227"/>
    <n v="147"/>
    <x v="1"/>
    <s v="USD"/>
    <d v="2018-09-16T05:00:00"/>
    <d v="2018-09-16T05:00:00"/>
    <n v="1537074000"/>
    <s v="Sep"/>
    <s v="Sep"/>
    <s v="2018"/>
    <d v="2018-09-18T05:00:00"/>
    <n v="1537246800"/>
    <m/>
    <d v="2018-09-18T05:00:00"/>
    <s v="Sep"/>
    <s v="Sep"/>
    <n v="2"/>
    <n v="2"/>
    <s v="2018"/>
    <b v="0"/>
    <b v="0"/>
    <s v="theater"/>
    <x v="3"/>
    <x v="3"/>
  </r>
  <r>
    <n v="684"/>
    <s v="Gilmore LLC"/>
    <s v="Optimized systemic algorithm"/>
    <n v="1400"/>
    <n v="7600"/>
    <x v="1"/>
    <n v="5.4285714285714288"/>
    <x v="676"/>
    <n v="69.090909090909093"/>
    <n v="110"/>
    <x v="0"/>
    <s v="CAD"/>
    <d v="2010-06-29T05:00:00"/>
    <d v="2010-06-29T05:00:00"/>
    <n v="1277787600"/>
    <s v="Jun"/>
    <s v="Jun"/>
    <s v="2010"/>
    <d v="2010-07-19T05:00:00"/>
    <n v="1279515600"/>
    <m/>
    <d v="2010-07-19T05:00:00"/>
    <s v="Jul"/>
    <s v="Jul"/>
    <n v="20"/>
    <n v="20"/>
    <s v="2010"/>
    <b v="0"/>
    <b v="0"/>
    <s v="publishing"/>
    <x v="5"/>
    <x v="9"/>
  </r>
  <r>
    <n v="685"/>
    <s v="Lee-Cobb"/>
    <s v="Customizable homogeneous firmware"/>
    <n v="140000"/>
    <n v="94501"/>
    <x v="0"/>
    <n v="0.67500714285714281"/>
    <x v="677"/>
    <n v="102.05291576673866"/>
    <n v="926"/>
    <x v="0"/>
    <s v="CAD"/>
    <d v="2015-08-23T05:00:00"/>
    <d v="2015-08-23T05:00:00"/>
    <n v="1440306000"/>
    <s v="Aug"/>
    <s v="Aug"/>
    <s v="2015"/>
    <d v="2015-09-16T05:00:00"/>
    <n v="1442379600"/>
    <m/>
    <d v="2015-09-16T05:00:00"/>
    <s v="Sep"/>
    <s v="Sep"/>
    <n v="24"/>
    <n v="24"/>
    <s v="2015"/>
    <b v="0"/>
    <b v="0"/>
    <s v="theater"/>
    <x v="3"/>
    <x v="3"/>
  </r>
  <r>
    <n v="686"/>
    <s v="Jones, Wiley and Robbins"/>
    <s v="Front-line cohesive extranet"/>
    <n v="7500"/>
    <n v="14381"/>
    <x v="1"/>
    <n v="1.9174666666666667"/>
    <x v="678"/>
    <n v="107.32089552238806"/>
    <n v="134"/>
    <x v="1"/>
    <s v="USD"/>
    <d v="2018-03-27T05:00:00"/>
    <d v="2018-03-27T05:00:00"/>
    <n v="1522126800"/>
    <s v="Mar"/>
    <s v="Mar"/>
    <s v="2018"/>
    <d v="2018-04-07T05:00:00"/>
    <n v="1523077200"/>
    <m/>
    <d v="2018-04-07T05:00:00"/>
    <s v="Apr"/>
    <s v="Apr"/>
    <n v="11"/>
    <n v="11"/>
    <s v="2018"/>
    <b v="0"/>
    <b v="0"/>
    <s v="technology"/>
    <x v="2"/>
    <x v="8"/>
  </r>
  <r>
    <n v="687"/>
    <s v="Martin, Gates and Holt"/>
    <s v="Distributed holistic neural-net"/>
    <n v="1500"/>
    <n v="13980"/>
    <x v="1"/>
    <n v="9.32"/>
    <x v="679"/>
    <n v="51.970260223048328"/>
    <n v="269"/>
    <x v="1"/>
    <s v="USD"/>
    <d v="2017-03-12T06:00:00"/>
    <d v="2017-03-12T06:00:00"/>
    <n v="1489298400"/>
    <s v="Mar"/>
    <s v="Mar"/>
    <s v="2017"/>
    <d v="2017-03-15T05:00:00"/>
    <n v="1489554000"/>
    <m/>
    <d v="2017-03-15T05:00:00"/>
    <s v="Mar"/>
    <s v="Mar"/>
    <n v="2.9583333333284827"/>
    <n v="2.9583333333284827"/>
    <s v="2017"/>
    <b v="0"/>
    <b v="0"/>
    <s v="theater"/>
    <x v="3"/>
    <x v="3"/>
  </r>
  <r>
    <n v="688"/>
    <s v="Bowen, Davies and Burns"/>
    <s v="Devolved client-server monitoring"/>
    <n v="2900"/>
    <n v="12449"/>
    <x v="1"/>
    <n v="4.2927586206896553"/>
    <x v="680"/>
    <n v="71.137142857142862"/>
    <n v="175"/>
    <x v="1"/>
    <s v="USD"/>
    <d v="2019-01-10T06:00:00"/>
    <d v="2019-01-10T06:00:00"/>
    <n v="1547100000"/>
    <s v="Jan"/>
    <s v="Jan"/>
    <s v="2019"/>
    <d v="2019-01-26T06:00:00"/>
    <n v="1548482400"/>
    <m/>
    <d v="2019-01-26T06:00:00"/>
    <s v="Jan"/>
    <s v="Jan"/>
    <n v="16"/>
    <n v="16"/>
    <s v="2019"/>
    <b v="0"/>
    <b v="1"/>
    <s v="film &amp; video"/>
    <x v="4"/>
    <x v="19"/>
  </r>
  <r>
    <n v="689"/>
    <s v="Nguyen Inc"/>
    <s v="Seamless directional capacity"/>
    <n v="7300"/>
    <n v="7348"/>
    <x v="1"/>
    <n v="1.0065753424657535"/>
    <x v="681"/>
    <n v="106.49275362318841"/>
    <n v="69"/>
    <x v="1"/>
    <s v="USD"/>
    <d v="2013-10-29T05:00:00"/>
    <d v="2013-10-29T05:00:00"/>
    <n v="1383022800"/>
    <s v="Oct"/>
    <s v="Oct"/>
    <s v="2013"/>
    <d v="2013-11-10T06:00:00"/>
    <n v="1384063200"/>
    <m/>
    <d v="2013-11-10T06:00:00"/>
    <s v="Nov"/>
    <s v="Nov"/>
    <n v="12.041666666664241"/>
    <n v="12.041666666664241"/>
    <s v="2013"/>
    <b v="0"/>
    <b v="0"/>
    <s v="technology"/>
    <x v="2"/>
    <x v="2"/>
  </r>
  <r>
    <n v="690"/>
    <s v="Walsh-Watts"/>
    <s v="Polarized actuating implementation"/>
    <n v="3600"/>
    <n v="8158"/>
    <x v="1"/>
    <n v="2.266111111111111"/>
    <x v="682"/>
    <n v="42.93684210526316"/>
    <n v="190"/>
    <x v="1"/>
    <s v="USD"/>
    <d v="2011-11-27T06:00:00"/>
    <d v="2011-11-27T06:00:00"/>
    <n v="1322373600"/>
    <s v="Nov"/>
    <s v="Nov"/>
    <s v="2011"/>
    <d v="2011-12-03T06:00:00"/>
    <n v="1322892000"/>
    <m/>
    <d v="2011-12-03T06:00:00"/>
    <s v="Dec"/>
    <s v="Dec"/>
    <n v="6"/>
    <n v="6"/>
    <s v="2011"/>
    <b v="0"/>
    <b v="1"/>
    <s v="film &amp; video"/>
    <x v="4"/>
    <x v="4"/>
  </r>
  <r>
    <n v="691"/>
    <s v="Ray, Li and Li"/>
    <s v="Front-line disintermediate hub"/>
    <n v="5000"/>
    <n v="7119"/>
    <x v="1"/>
    <n v="1.4238"/>
    <x v="683"/>
    <n v="30.037974683544302"/>
    <n v="237"/>
    <x v="1"/>
    <s v="USD"/>
    <d v="2012-10-03T05:00:00"/>
    <d v="2012-10-03T05:00:00"/>
    <n v="1349240400"/>
    <s v="Oct"/>
    <s v="Oct"/>
    <s v="2012"/>
    <d v="2012-10-20T05:00:00"/>
    <n v="1350709200"/>
    <m/>
    <d v="2012-10-20T05:00:00"/>
    <s v="Oct"/>
    <s v="Oct"/>
    <n v="17"/>
    <n v="17"/>
    <s v="2012"/>
    <b v="1"/>
    <b v="1"/>
    <s v="film &amp; video"/>
    <x v="4"/>
    <x v="4"/>
  </r>
  <r>
    <n v="692"/>
    <s v="Murray Ltd"/>
    <s v="Decentralized 4thgeneration challenge"/>
    <n v="6000"/>
    <n v="5438"/>
    <x v="0"/>
    <n v="0.90633333333333332"/>
    <x v="684"/>
    <n v="70.623376623376629"/>
    <n v="77"/>
    <x v="4"/>
    <s v="GBP"/>
    <d v="2019-07-09T05:00:00"/>
    <d v="2019-07-09T05:00:00"/>
    <n v="1562648400"/>
    <s v="Jul"/>
    <s v="Jul"/>
    <s v="2019"/>
    <d v="2019-07-27T05:00:00"/>
    <n v="1564203600"/>
    <m/>
    <d v="2019-07-27T05:00:00"/>
    <s v="Jul"/>
    <s v="Jul"/>
    <n v="18"/>
    <n v="18"/>
    <s v="2019"/>
    <b v="0"/>
    <b v="0"/>
    <s v="music"/>
    <x v="1"/>
    <x v="1"/>
  </r>
  <r>
    <n v="693"/>
    <s v="Bradford-Silva"/>
    <s v="Reverse-engineered composite hierarchy"/>
    <n v="180400"/>
    <n v="115396"/>
    <x v="0"/>
    <n v="0.63966740576496672"/>
    <x v="685"/>
    <n v="66.016018306636155"/>
    <n v="1748"/>
    <x v="1"/>
    <s v="USD"/>
    <d v="2017-10-17T05:00:00"/>
    <d v="2017-10-17T05:00:00"/>
    <n v="1508216400"/>
    <s v="Oct"/>
    <s v="Oct"/>
    <s v="2017"/>
    <d v="2017-11-03T05:00:00"/>
    <n v="1509685200"/>
    <m/>
    <d v="2017-11-03T05:00:00"/>
    <s v="Nov"/>
    <s v="Nov"/>
    <n v="17"/>
    <n v="17"/>
    <s v="2017"/>
    <b v="0"/>
    <b v="0"/>
    <s v="theater"/>
    <x v="3"/>
    <x v="3"/>
  </r>
  <r>
    <n v="694"/>
    <s v="Mora-Bradley"/>
    <s v="Programmable tangible ability"/>
    <n v="9100"/>
    <n v="7656"/>
    <x v="0"/>
    <n v="0.84131868131868137"/>
    <x v="686"/>
    <n v="96.911392405063296"/>
    <n v="79"/>
    <x v="1"/>
    <s v="USD"/>
    <d v="2017-11-27T06:00:00"/>
    <d v="2017-11-27T06:00:00"/>
    <n v="1511762400"/>
    <s v="Nov"/>
    <s v="Nov"/>
    <s v="2017"/>
    <d v="2018-01-03T06:00:00"/>
    <n v="1514959200"/>
    <m/>
    <d v="2018-01-03T06:00:00"/>
    <s v="Jan"/>
    <s v="Jan"/>
    <n v="37"/>
    <n v="37"/>
    <s v="2018"/>
    <b v="0"/>
    <b v="0"/>
    <s v="theater"/>
    <x v="3"/>
    <x v="3"/>
  </r>
  <r>
    <n v="695"/>
    <s v="Cardenas, Thompson and Carey"/>
    <s v="Configurable full-range emulation"/>
    <n v="9200"/>
    <n v="12322"/>
    <x v="1"/>
    <n v="1.3393478260869565"/>
    <x v="687"/>
    <n v="62.867346938775512"/>
    <n v="196"/>
    <x v="6"/>
    <s v="EUR"/>
    <d v="2015-11-14T06:00:00"/>
    <d v="2015-11-14T06:00:00"/>
    <n v="1447480800"/>
    <s v="Nov"/>
    <s v="Nov"/>
    <s v="2015"/>
    <d v="2015-11-30T06:00:00"/>
    <n v="1448863200"/>
    <m/>
    <d v="2015-11-30T06:00:00"/>
    <s v="Nov"/>
    <s v="Nov"/>
    <n v="16"/>
    <n v="16"/>
    <s v="2015"/>
    <b v="1"/>
    <b v="0"/>
    <s v="music"/>
    <x v="1"/>
    <x v="1"/>
  </r>
  <r>
    <n v="696"/>
    <s v="Lopez, Reid and Johnson"/>
    <s v="Total real-time hardware"/>
    <n v="164100"/>
    <n v="96888"/>
    <x v="0"/>
    <n v="0.59042047531992692"/>
    <x v="688"/>
    <n v="108.98537682789652"/>
    <n v="889"/>
    <x v="1"/>
    <s v="USD"/>
    <d v="2015-04-20T05:00:00"/>
    <d v="2015-04-20T05:00:00"/>
    <n v="1429506000"/>
    <s v="Apr"/>
    <s v="Apr"/>
    <s v="2015"/>
    <d v="2015-04-21T05:00:00"/>
    <n v="1429592400"/>
    <m/>
    <d v="2015-04-21T05:00:00"/>
    <s v="Apr"/>
    <s v="Apr"/>
    <n v="1"/>
    <n v="1"/>
    <s v="2015"/>
    <b v="0"/>
    <b v="1"/>
    <s v="theater"/>
    <x v="3"/>
    <x v="3"/>
  </r>
  <r>
    <n v="697"/>
    <s v="Fox-Williams"/>
    <s v="Profound system-worthy functionalities"/>
    <n v="128900"/>
    <n v="196960"/>
    <x v="1"/>
    <n v="1.5280062063615205"/>
    <x v="689"/>
    <n v="26.999314599040439"/>
    <n v="7295"/>
    <x v="1"/>
    <s v="USD"/>
    <d v="2018-03-31T05:00:00"/>
    <d v="2018-03-31T05:00:00"/>
    <n v="1522472400"/>
    <s v="Mar"/>
    <s v="Mar"/>
    <s v="2018"/>
    <d v="2018-04-02T05:00:00"/>
    <n v="1522645200"/>
    <m/>
    <d v="2018-04-02T05:00:00"/>
    <s v="Apr"/>
    <s v="Apr"/>
    <n v="2"/>
    <n v="2"/>
    <s v="2018"/>
    <b v="0"/>
    <b v="0"/>
    <s v="music"/>
    <x v="1"/>
    <x v="5"/>
  </r>
  <r>
    <n v="698"/>
    <s v="Taylor, Wood and Taylor"/>
    <s v="Cloned hybrid focus group"/>
    <n v="42100"/>
    <n v="188057"/>
    <x v="1"/>
    <n v="4.466912114014252"/>
    <x v="690"/>
    <n v="65.004147943311438"/>
    <n v="2893"/>
    <x v="0"/>
    <s v="CAD"/>
    <d v="2011-11-24T06:00:00"/>
    <d v="2011-11-24T06:00:00"/>
    <n v="1322114400"/>
    <s v="Nov"/>
    <s v="Nov"/>
    <s v="2011"/>
    <d v="2011-12-08T06:00:00"/>
    <n v="1323324000"/>
    <m/>
    <d v="2011-12-08T06:00:00"/>
    <s v="Dec"/>
    <s v="Dec"/>
    <n v="14"/>
    <n v="14"/>
    <s v="2011"/>
    <b v="0"/>
    <b v="0"/>
    <s v="technology"/>
    <x v="2"/>
    <x v="8"/>
  </r>
  <r>
    <n v="699"/>
    <s v="King Inc"/>
    <s v="Ergonomic dedicated focus group"/>
    <n v="7400"/>
    <n v="6245"/>
    <x v="0"/>
    <n v="0.8439189189189189"/>
    <x v="691"/>
    <n v="111.51785714285714"/>
    <n v="56"/>
    <x v="1"/>
    <s v="USD"/>
    <d v="2019-06-25T05:00:00"/>
    <d v="2019-06-25T05:00:00"/>
    <n v="1561438800"/>
    <s v="Jun"/>
    <s v="Jun"/>
    <s v="2019"/>
    <d v="2019-06-26T05:00:00"/>
    <n v="1561525200"/>
    <m/>
    <d v="2019-06-26T05:00:00"/>
    <s v="Jun"/>
    <s v="Jun"/>
    <n v="1"/>
    <n v="1"/>
    <s v="2019"/>
    <b v="0"/>
    <b v="0"/>
    <s v="film &amp; video"/>
    <x v="4"/>
    <x v="6"/>
  </r>
  <r>
    <n v="700"/>
    <s v="Cole, Petty and Cameron"/>
    <s v="Realigned zero administration paradigm"/>
    <n v="100"/>
    <n v="3"/>
    <x v="0"/>
    <n v="0.03"/>
    <x v="248"/>
    <n v="3"/>
    <n v="1"/>
    <x v="1"/>
    <s v="USD"/>
    <d v="2010-01-25T06:00:00"/>
    <d v="2010-01-25T06:00:00"/>
    <n v="1264399200"/>
    <s v="Jan"/>
    <s v="Jan"/>
    <s v="2010"/>
    <d v="2010-02-09T06:00:00"/>
    <n v="1265695200"/>
    <m/>
    <d v="2010-02-09T06:00:00"/>
    <s v="Feb"/>
    <s v="Feb"/>
    <n v="15"/>
    <n v="15"/>
    <s v="2010"/>
    <b v="0"/>
    <b v="0"/>
    <s v="technology"/>
    <x v="2"/>
    <x v="8"/>
  </r>
  <r>
    <n v="701"/>
    <s v="Mcclain LLC"/>
    <s v="Open-source multi-tasking methodology"/>
    <n v="52000"/>
    <n v="91014"/>
    <x v="1"/>
    <n v="1.7502692307692307"/>
    <x v="692"/>
    <n v="110.99268292682927"/>
    <n v="820"/>
    <x v="1"/>
    <s v="USD"/>
    <d v="2011-03-27T05:00:00"/>
    <d v="2011-03-27T05:00:00"/>
    <n v="1301202000"/>
    <s v="Mar"/>
    <s v="Mar"/>
    <s v="2011"/>
    <d v="2011-04-03T05:00:00"/>
    <n v="1301806800"/>
    <m/>
    <d v="2011-04-03T05:00:00"/>
    <s v="Apr"/>
    <s v="Apr"/>
    <n v="7"/>
    <n v="7"/>
    <s v="2011"/>
    <b v="1"/>
    <b v="0"/>
    <s v="theater"/>
    <x v="3"/>
    <x v="3"/>
  </r>
  <r>
    <n v="702"/>
    <s v="Sims-Gross"/>
    <s v="Object-based attitude-oriented analyzer"/>
    <n v="8700"/>
    <n v="4710"/>
    <x v="0"/>
    <n v="0.54137931034482756"/>
    <x v="693"/>
    <n v="56.746987951807228"/>
    <n v="83"/>
    <x v="1"/>
    <s v="USD"/>
    <d v="2013-07-22T05:00:00"/>
    <d v="2013-07-22T05:00:00"/>
    <n v="1374469200"/>
    <s v="Jul"/>
    <s v="Jul"/>
    <s v="2013"/>
    <d v="2013-07-27T05:00:00"/>
    <n v="1374901200"/>
    <m/>
    <d v="2013-07-27T05:00:00"/>
    <s v="Jul"/>
    <s v="Jul"/>
    <n v="5"/>
    <n v="5"/>
    <s v="2013"/>
    <b v="0"/>
    <b v="0"/>
    <s v="technology"/>
    <x v="2"/>
    <x v="8"/>
  </r>
  <r>
    <n v="703"/>
    <s v="Perez Group"/>
    <s v="Cross-platform tertiary hub"/>
    <n v="63400"/>
    <n v="197728"/>
    <x v="1"/>
    <n v="3.1187381703470032"/>
    <x v="694"/>
    <n v="97.020608439646708"/>
    <n v="2038"/>
    <x v="1"/>
    <s v="USD"/>
    <d v="2012-04-21T05:00:00"/>
    <d v="2012-04-21T05:00:00"/>
    <n v="1334984400"/>
    <s v="Apr"/>
    <s v="Apr"/>
    <s v="2012"/>
    <d v="2012-05-08T05:00:00"/>
    <n v="1336453200"/>
    <m/>
    <d v="2012-05-08T05:00:00"/>
    <s v="May"/>
    <s v="May"/>
    <n v="17"/>
    <n v="17"/>
    <s v="2012"/>
    <b v="1"/>
    <b v="1"/>
    <s v="publishing"/>
    <x v="5"/>
    <x v="18"/>
  </r>
  <r>
    <n v="704"/>
    <s v="Haynes-Williams"/>
    <s v="Seamless clear-thinking artificial intelligence"/>
    <n v="8700"/>
    <n v="10682"/>
    <x v="1"/>
    <n v="1.2278160919540231"/>
    <x v="695"/>
    <n v="92.08620689655173"/>
    <n v="116"/>
    <x v="1"/>
    <s v="USD"/>
    <d v="2016-07-04T05:00:00"/>
    <d v="2016-07-04T05:00:00"/>
    <n v="1467608400"/>
    <s v="Jul"/>
    <s v="Jul"/>
    <s v="2016"/>
    <d v="2016-07-19T05:00:00"/>
    <n v="1468904400"/>
    <m/>
    <d v="2016-07-19T05:00:00"/>
    <s v="Jul"/>
    <s v="Jul"/>
    <n v="15"/>
    <n v="15"/>
    <s v="2016"/>
    <b v="0"/>
    <b v="0"/>
    <s v="film &amp; video"/>
    <x v="4"/>
    <x v="10"/>
  </r>
  <r>
    <n v="705"/>
    <s v="Ford LLC"/>
    <s v="Centralized tangible success"/>
    <n v="169700"/>
    <n v="168048"/>
    <x v="0"/>
    <n v="0.99026517383618151"/>
    <x v="696"/>
    <n v="82.986666666666665"/>
    <n v="2025"/>
    <x v="4"/>
    <s v="GBP"/>
    <d v="2013-12-11T06:00:00"/>
    <d v="2013-12-11T06:00:00"/>
    <n v="1386741600"/>
    <s v="Dec"/>
    <s v="Dec"/>
    <s v="2013"/>
    <d v="2013-12-15T06:00:00"/>
    <n v="1387087200"/>
    <m/>
    <d v="2013-12-15T06:00:00"/>
    <s v="Dec"/>
    <s v="Dec"/>
    <n v="4"/>
    <n v="4"/>
    <s v="2013"/>
    <b v="0"/>
    <b v="0"/>
    <s v="publishing"/>
    <x v="5"/>
    <x v="9"/>
  </r>
  <r>
    <n v="706"/>
    <s v="Moreno Ltd"/>
    <s v="Customer-focused multimedia methodology"/>
    <n v="108400"/>
    <n v="138586"/>
    <x v="1"/>
    <n v="1.278468634686347"/>
    <x v="697"/>
    <n v="103.03791821561339"/>
    <n v="1345"/>
    <x v="2"/>
    <s v="AUD"/>
    <d v="2019-01-06T06:00:00"/>
    <d v="2019-01-06T06:00:00"/>
    <n v="1546754400"/>
    <s v="Jan"/>
    <s v="Jan"/>
    <s v="2019"/>
    <d v="2019-01-14T06:00:00"/>
    <n v="1547445600"/>
    <m/>
    <d v="2019-01-14T06:00:00"/>
    <s v="Jan"/>
    <s v="Jan"/>
    <n v="8"/>
    <n v="8"/>
    <s v="2019"/>
    <b v="0"/>
    <b v="1"/>
    <s v="technology"/>
    <x v="2"/>
    <x v="2"/>
  </r>
  <r>
    <n v="707"/>
    <s v="Moore, Cook and Wright"/>
    <s v="Visionary maximized Local Area Network"/>
    <n v="7300"/>
    <n v="11579"/>
    <x v="1"/>
    <n v="1.5861643835616439"/>
    <x v="698"/>
    <n v="68.922619047619051"/>
    <n v="168"/>
    <x v="1"/>
    <s v="USD"/>
    <d v="2018-12-08T06:00:00"/>
    <d v="2018-12-08T06:00:00"/>
    <n v="1544248800"/>
    <s v="Dec"/>
    <s v="Dec"/>
    <s v="2018"/>
    <d v="2019-01-13T06:00:00"/>
    <n v="1547359200"/>
    <m/>
    <d v="2019-01-13T06:00:00"/>
    <s v="Jan"/>
    <s v="Jan"/>
    <n v="36"/>
    <n v="36"/>
    <s v="2019"/>
    <b v="0"/>
    <b v="0"/>
    <s v="film &amp; video"/>
    <x v="4"/>
    <x v="6"/>
  </r>
  <r>
    <n v="708"/>
    <s v="Ortega LLC"/>
    <s v="Secured bifurcated intranet"/>
    <n v="1700"/>
    <n v="12020"/>
    <x v="1"/>
    <n v="7.0705882352941174"/>
    <x v="699"/>
    <n v="87.737226277372258"/>
    <n v="137"/>
    <x v="5"/>
    <s v="CHF"/>
    <d v="2017-05-22T05:00:00"/>
    <d v="2017-05-22T05:00:00"/>
    <n v="1495429200"/>
    <s v="May"/>
    <s v="May"/>
    <s v="2017"/>
    <d v="2017-06-01T05:00:00"/>
    <n v="1496293200"/>
    <m/>
    <d v="2017-06-01T05:00:00"/>
    <s v="Jun"/>
    <s v="Jun"/>
    <n v="10"/>
    <n v="10"/>
    <s v="2017"/>
    <b v="0"/>
    <b v="0"/>
    <s v="theater"/>
    <x v="3"/>
    <x v="3"/>
  </r>
  <r>
    <n v="709"/>
    <s v="Silva, Walker and Martin"/>
    <s v="Grass-roots 4thgeneration product"/>
    <n v="9800"/>
    <n v="13954"/>
    <x v="1"/>
    <n v="1.4238775510204082"/>
    <x v="700"/>
    <n v="75.021505376344081"/>
    <n v="186"/>
    <x v="6"/>
    <s v="EUR"/>
    <d v="2012-04-19T05:00:00"/>
    <d v="2012-04-19T05:00:00"/>
    <n v="1334811600"/>
    <s v="Apr"/>
    <s v="Apr"/>
    <s v="2012"/>
    <d v="2012-04-26T05:00:00"/>
    <n v="1335416400"/>
    <m/>
    <d v="2012-04-26T05:00:00"/>
    <s v="Apr"/>
    <s v="Apr"/>
    <n v="7"/>
    <n v="7"/>
    <s v="2012"/>
    <b v="0"/>
    <b v="0"/>
    <s v="theater"/>
    <x v="3"/>
    <x v="3"/>
  </r>
  <r>
    <n v="710"/>
    <s v="Huynh, Gallegos and Mills"/>
    <s v="Reduced next generation info-mediaries"/>
    <n v="4300"/>
    <n v="6358"/>
    <x v="1"/>
    <n v="1.4786046511627906"/>
    <x v="701"/>
    <n v="50.863999999999997"/>
    <n v="125"/>
    <x v="1"/>
    <s v="USD"/>
    <d v="2018-07-14T05:00:00"/>
    <d v="2018-07-14T05:00:00"/>
    <n v="1531544400"/>
    <s v="Jul"/>
    <s v="Jul"/>
    <s v="2018"/>
    <d v="2018-07-21T05:00:00"/>
    <n v="1532149200"/>
    <m/>
    <d v="2018-07-21T05:00:00"/>
    <s v="Jul"/>
    <s v="Jul"/>
    <n v="7"/>
    <n v="7"/>
    <s v="2018"/>
    <b v="0"/>
    <b v="1"/>
    <s v="theater"/>
    <x v="3"/>
    <x v="3"/>
  </r>
  <r>
    <n v="711"/>
    <s v="Anderson LLC"/>
    <s v="Customizable full-range artificial intelligence"/>
    <n v="6200"/>
    <n v="1260"/>
    <x v="0"/>
    <n v="0.20322580645161289"/>
    <x v="702"/>
    <n v="90"/>
    <n v="14"/>
    <x v="6"/>
    <s v="EUR"/>
    <d v="2016-01-24T06:00:00"/>
    <d v="2016-01-24T06:00:00"/>
    <n v="1453615200"/>
    <s v="Jan"/>
    <s v="Jan"/>
    <s v="2016"/>
    <d v="2016-01-26T06:00:00"/>
    <n v="1453788000"/>
    <m/>
    <d v="2016-01-26T06:00:00"/>
    <s v="Jan"/>
    <s v="Jan"/>
    <n v="2"/>
    <n v="2"/>
    <s v="2016"/>
    <b v="1"/>
    <b v="1"/>
    <s v="theater"/>
    <x v="3"/>
    <x v="3"/>
  </r>
  <r>
    <n v="712"/>
    <s v="Garza-Bryant"/>
    <s v="Programmable leadingedge contingency"/>
    <n v="800"/>
    <n v="14725"/>
    <x v="1"/>
    <n v="18.40625"/>
    <x v="703"/>
    <n v="72.896039603960389"/>
    <n v="202"/>
    <x v="1"/>
    <s v="USD"/>
    <d v="2016-07-08T05:00:00"/>
    <d v="2016-07-08T05:00:00"/>
    <n v="1467954000"/>
    <s v="Jul"/>
    <s v="Jul"/>
    <s v="2016"/>
    <d v="2016-08-18T05:00:00"/>
    <n v="1471496400"/>
    <m/>
    <d v="2016-08-18T05:00:00"/>
    <s v="Aug"/>
    <s v="Aug"/>
    <n v="41"/>
    <n v="41"/>
    <s v="2016"/>
    <b v="0"/>
    <b v="0"/>
    <s v="theater"/>
    <x v="3"/>
    <x v="3"/>
  </r>
  <r>
    <n v="713"/>
    <s v="Mays LLC"/>
    <s v="Multi-layered global groupware"/>
    <n v="6900"/>
    <n v="11174"/>
    <x v="1"/>
    <n v="1.6194202898550725"/>
    <x v="704"/>
    <n v="108.48543689320388"/>
    <n v="103"/>
    <x v="1"/>
    <s v="USD"/>
    <d v="2016-08-22T05:00:00"/>
    <d v="2016-08-22T05:00:00"/>
    <n v="1471842000"/>
    <s v="Aug"/>
    <s v="Aug"/>
    <s v="2016"/>
    <d v="2016-09-03T05:00:00"/>
    <n v="1472878800"/>
    <m/>
    <d v="2016-09-03T05:00:00"/>
    <s v="Sep"/>
    <s v="Sep"/>
    <n v="12"/>
    <n v="12"/>
    <s v="2016"/>
    <b v="0"/>
    <b v="0"/>
    <s v="publishing"/>
    <x v="5"/>
    <x v="15"/>
  </r>
  <r>
    <n v="714"/>
    <s v="Evans-Jones"/>
    <s v="Switchable methodical superstructure"/>
    <n v="38500"/>
    <n v="182036"/>
    <x v="1"/>
    <n v="4.7282077922077921"/>
    <x v="705"/>
    <n v="101.98095238095237"/>
    <n v="1785"/>
    <x v="1"/>
    <s v="USD"/>
    <d v="2014-08-19T05:00:00"/>
    <d v="2014-08-19T05:00:00"/>
    <n v="1408424400"/>
    <s v="Aug"/>
    <s v="Aug"/>
    <s v="2014"/>
    <d v="2014-08-20T05:00:00"/>
    <n v="1408510800"/>
    <m/>
    <d v="2014-08-20T05:00:00"/>
    <s v="Aug"/>
    <s v="Aug"/>
    <n v="1"/>
    <n v="1"/>
    <s v="2014"/>
    <b v="0"/>
    <b v="0"/>
    <s v="music"/>
    <x v="1"/>
    <x v="1"/>
  </r>
  <r>
    <n v="715"/>
    <s v="Fischer, Torres and Walker"/>
    <s v="Expanded even-keeled portal"/>
    <n v="118000"/>
    <n v="28870"/>
    <x v="0"/>
    <n v="0.24466101694915254"/>
    <x v="706"/>
    <n v="44.009146341463413"/>
    <n v="656"/>
    <x v="1"/>
    <s v="USD"/>
    <d v="2010-08-07T05:00:00"/>
    <d v="2010-08-07T05:00:00"/>
    <n v="1281157200"/>
    <s v="Aug"/>
    <s v="Aug"/>
    <s v="2010"/>
    <d v="2010-08-12T05:00:00"/>
    <n v="1281589200"/>
    <m/>
    <d v="2010-08-12T05:00:00"/>
    <s v="Aug"/>
    <s v="Aug"/>
    <n v="5"/>
    <n v="5"/>
    <s v="2010"/>
    <b v="0"/>
    <b v="0"/>
    <s v="games"/>
    <x v="6"/>
    <x v="20"/>
  </r>
  <r>
    <n v="716"/>
    <s v="Tapia, Kramer and Hicks"/>
    <s v="Advanced modular moderator"/>
    <n v="2000"/>
    <n v="10353"/>
    <x v="1"/>
    <n v="5.1764999999999999"/>
    <x v="707"/>
    <n v="65.942675159235662"/>
    <n v="157"/>
    <x v="1"/>
    <s v="USD"/>
    <d v="2013-07-10T05:00:00"/>
    <d v="2013-07-10T05:00:00"/>
    <n v="1373432400"/>
    <s v="Jul"/>
    <s v="Jul"/>
    <s v="2013"/>
    <d v="2013-08-07T05:00:00"/>
    <n v="1375851600"/>
    <m/>
    <d v="2013-08-07T05:00:00"/>
    <s v="Aug"/>
    <s v="Aug"/>
    <n v="28"/>
    <n v="28"/>
    <s v="2013"/>
    <b v="0"/>
    <b v="1"/>
    <s v="theater"/>
    <x v="3"/>
    <x v="3"/>
  </r>
  <r>
    <n v="717"/>
    <s v="Barnes, Wilcox and Riley"/>
    <s v="Reverse-engineered well-modulated ability"/>
    <n v="5600"/>
    <n v="13868"/>
    <x v="1"/>
    <n v="2.4764285714285714"/>
    <x v="708"/>
    <n v="24.987387387387386"/>
    <n v="555"/>
    <x v="1"/>
    <s v="USD"/>
    <d v="2011-08-22T05:00:00"/>
    <d v="2011-08-22T05:00:00"/>
    <n v="1313989200"/>
    <s v="Aug"/>
    <s v="Aug"/>
    <s v="2011"/>
    <d v="2011-09-12T05:00:00"/>
    <n v="1315803600"/>
    <m/>
    <d v="2011-09-12T05:00:00"/>
    <s v="Sep"/>
    <s v="Sep"/>
    <n v="21"/>
    <n v="21"/>
    <s v="2011"/>
    <b v="0"/>
    <b v="0"/>
    <s v="film &amp; video"/>
    <x v="4"/>
    <x v="4"/>
  </r>
  <r>
    <n v="718"/>
    <s v="Reyes PLC"/>
    <s v="Expanded optimal pricing structure"/>
    <n v="8300"/>
    <n v="8317"/>
    <x v="1"/>
    <n v="1.0020481927710843"/>
    <x v="709"/>
    <n v="28.003367003367003"/>
    <n v="297"/>
    <x v="1"/>
    <s v="USD"/>
    <d v="2013-06-17T05:00:00"/>
    <d v="2013-06-17T05:00:00"/>
    <n v="1371445200"/>
    <s v="Jun"/>
    <s v="Jun"/>
    <s v="2013"/>
    <d v="2013-07-13T05:00:00"/>
    <n v="1373691600"/>
    <m/>
    <d v="2013-07-13T05:00:00"/>
    <s v="Jul"/>
    <s v="Jul"/>
    <n v="26"/>
    <n v="26"/>
    <s v="2013"/>
    <b v="0"/>
    <b v="0"/>
    <s v="technology"/>
    <x v="2"/>
    <x v="8"/>
  </r>
  <r>
    <n v="719"/>
    <s v="Pace, Simpson and Watkins"/>
    <s v="Down-sized uniform ability"/>
    <n v="6900"/>
    <n v="10557"/>
    <x v="1"/>
    <n v="1.53"/>
    <x v="710"/>
    <n v="85.829268292682926"/>
    <n v="123"/>
    <x v="1"/>
    <s v="USD"/>
    <d v="2012-05-29T05:00:00"/>
    <d v="2012-05-29T05:00:00"/>
    <n v="1338267600"/>
    <s v="May"/>
    <s v="May"/>
    <s v="2012"/>
    <d v="2012-06-09T05:00:00"/>
    <n v="1339218000"/>
    <m/>
    <d v="2012-06-09T05:00:00"/>
    <s v="Jun"/>
    <s v="Jun"/>
    <n v="11"/>
    <n v="11"/>
    <s v="2012"/>
    <b v="0"/>
    <b v="0"/>
    <s v="publishing"/>
    <x v="5"/>
    <x v="13"/>
  </r>
  <r>
    <n v="720"/>
    <s v="Valenzuela, Davidson and Castro"/>
    <s v="Multi-layered upward-trending conglomeration"/>
    <n v="8700"/>
    <n v="3227"/>
    <x v="3"/>
    <n v="0.37091954022988505"/>
    <x v="711"/>
    <n v="84.921052631578945"/>
    <n v="38"/>
    <x v="3"/>
    <s v="DKK"/>
    <d v="2018-02-21T06:00:00"/>
    <d v="2018-02-21T06:00:00"/>
    <n v="1519192800"/>
    <s v="Feb"/>
    <s v="Feb"/>
    <s v="2018"/>
    <d v="2018-03-07T06:00:00"/>
    <n v="1520402400"/>
    <m/>
    <d v="2018-03-07T06:00:00"/>
    <s v="Mar"/>
    <s v="Mar"/>
    <n v="14"/>
    <n v="14"/>
    <s v="2018"/>
    <b v="0"/>
    <b v="1"/>
    <s v="theater"/>
    <x v="3"/>
    <x v="3"/>
  </r>
  <r>
    <n v="721"/>
    <s v="Dominguez-Owens"/>
    <s v="Open-architected systematic intranet"/>
    <n v="123600"/>
    <n v="5429"/>
    <x v="3"/>
    <n v="4.3923948220064728E-2"/>
    <x v="712"/>
    <n v="90.483333333333334"/>
    <n v="60"/>
    <x v="1"/>
    <s v="USD"/>
    <d v="2018-04-04T05:00:00"/>
    <d v="2018-04-04T05:00:00"/>
    <n v="1522818000"/>
    <s v="Apr"/>
    <s v="Apr"/>
    <s v="2018"/>
    <d v="2018-04-10T05:00:00"/>
    <n v="1523336400"/>
    <m/>
    <d v="2018-04-10T05:00:00"/>
    <s v="Apr"/>
    <s v="Apr"/>
    <n v="6"/>
    <n v="6"/>
    <s v="2018"/>
    <b v="0"/>
    <b v="0"/>
    <s v="music"/>
    <x v="1"/>
    <x v="1"/>
  </r>
  <r>
    <n v="722"/>
    <s v="Thomas-Simmons"/>
    <s v="Proactive 24hour frame"/>
    <n v="48500"/>
    <n v="75906"/>
    <x v="1"/>
    <n v="1.5650721649484536"/>
    <x v="713"/>
    <n v="25.00197628458498"/>
    <n v="3036"/>
    <x v="1"/>
    <s v="USD"/>
    <d v="2017-11-06T06:00:00"/>
    <d v="2017-11-06T06:00:00"/>
    <n v="1509948000"/>
    <s v="Nov"/>
    <s v="Nov"/>
    <s v="2017"/>
    <d v="2017-12-03T06:00:00"/>
    <n v="1512280800"/>
    <m/>
    <d v="2017-12-03T06:00:00"/>
    <s v="Dec"/>
    <s v="Dec"/>
    <n v="27"/>
    <n v="27"/>
    <s v="2017"/>
    <b v="0"/>
    <b v="0"/>
    <s v="film &amp; video"/>
    <x v="4"/>
    <x v="4"/>
  </r>
  <r>
    <n v="723"/>
    <s v="Beck-Knight"/>
    <s v="Exclusive fresh-thinking model"/>
    <n v="4900"/>
    <n v="13250"/>
    <x v="1"/>
    <n v="2.704081632653061"/>
    <x v="714"/>
    <n v="92.013888888888886"/>
    <n v="144"/>
    <x v="2"/>
    <s v="AUD"/>
    <d v="2016-03-02T06:00:00"/>
    <d v="2016-03-02T06:00:00"/>
    <n v="1456898400"/>
    <s v="Mar"/>
    <s v="Mar"/>
    <s v="2016"/>
    <d v="2016-03-23T05:00:00"/>
    <n v="1458709200"/>
    <m/>
    <d v="2016-03-23T05:00:00"/>
    <s v="Mar"/>
    <s v="Mar"/>
    <n v="20.958333333328483"/>
    <n v="20.958333333328483"/>
    <s v="2016"/>
    <b v="0"/>
    <b v="0"/>
    <s v="theater"/>
    <x v="3"/>
    <x v="3"/>
  </r>
  <r>
    <n v="724"/>
    <s v="Mccoy Ltd"/>
    <s v="Business-focused encompassing intranet"/>
    <n v="8400"/>
    <n v="11261"/>
    <x v="1"/>
    <n v="1.3405952380952382"/>
    <x v="715"/>
    <n v="93.066115702479337"/>
    <n v="121"/>
    <x v="4"/>
    <s v="GBP"/>
    <d v="2014-10-22T05:00:00"/>
    <d v="2014-10-22T05:00:00"/>
    <n v="1413954000"/>
    <s v="Oct"/>
    <s v="Oct"/>
    <s v="2014"/>
    <d v="2014-10-24T05:00:00"/>
    <n v="1414126800"/>
    <m/>
    <d v="2014-10-24T05:00:00"/>
    <s v="Oct"/>
    <s v="Oct"/>
    <n v="2"/>
    <n v="2"/>
    <s v="2014"/>
    <b v="0"/>
    <b v="1"/>
    <s v="theater"/>
    <x v="3"/>
    <x v="3"/>
  </r>
  <r>
    <n v="725"/>
    <s v="Dawson-Tyler"/>
    <s v="Optional 6thgeneration access"/>
    <n v="193200"/>
    <n v="97369"/>
    <x v="0"/>
    <n v="0.50398033126293995"/>
    <x v="716"/>
    <n v="61.008145363408524"/>
    <n v="1596"/>
    <x v="1"/>
    <s v="USD"/>
    <d v="2014-11-15T06:00:00"/>
    <d v="2014-11-15T06:00:00"/>
    <n v="1416031200"/>
    <s v="Nov"/>
    <s v="Nov"/>
    <s v="2014"/>
    <d v="2014-11-17T06:00:00"/>
    <n v="1416204000"/>
    <m/>
    <d v="2014-11-17T06:00:00"/>
    <s v="Nov"/>
    <s v="Nov"/>
    <n v="2"/>
    <n v="2"/>
    <s v="2014"/>
    <b v="0"/>
    <b v="0"/>
    <s v="games"/>
    <x v="6"/>
    <x v="20"/>
  </r>
  <r>
    <n v="726"/>
    <s v="Johns-Thomas"/>
    <s v="Realigned web-enabled functionalities"/>
    <n v="54300"/>
    <n v="48227"/>
    <x v="3"/>
    <n v="0.88815837937384901"/>
    <x v="717"/>
    <n v="92.036259541984734"/>
    <n v="524"/>
    <x v="1"/>
    <s v="USD"/>
    <d v="2010-10-25T05:00:00"/>
    <d v="2010-10-25T05:00:00"/>
    <n v="1287982800"/>
    <s v="Oct"/>
    <s v="Oct"/>
    <s v="2010"/>
    <d v="2010-10-31T05:00:00"/>
    <n v="1288501200"/>
    <m/>
    <d v="2010-10-31T05:00:00"/>
    <s v="Oct"/>
    <s v="Oct"/>
    <n v="6"/>
    <n v="6"/>
    <s v="2010"/>
    <b v="0"/>
    <b v="1"/>
    <s v="theater"/>
    <x v="3"/>
    <x v="3"/>
  </r>
  <r>
    <n v="727"/>
    <s v="Quinn, Cruz and Schmidt"/>
    <s v="Enterprise-wide multimedia software"/>
    <n v="8900"/>
    <n v="14685"/>
    <x v="1"/>
    <n v="1.65"/>
    <x v="718"/>
    <n v="81.132596685082873"/>
    <n v="181"/>
    <x v="1"/>
    <s v="USD"/>
    <d v="2019-01-20T06:00:00"/>
    <d v="2019-01-20T06:00:00"/>
    <n v="1547964000"/>
    <s v="Jan"/>
    <s v="Jan"/>
    <s v="2019"/>
    <d v="2019-03-19T05:00:00"/>
    <n v="1552971600"/>
    <m/>
    <d v="2019-03-19T05:00:00"/>
    <s v="Mar"/>
    <s v="Mar"/>
    <n v="57.958333333328483"/>
    <n v="57.958333333328483"/>
    <s v="2019"/>
    <b v="0"/>
    <b v="0"/>
    <s v="technology"/>
    <x v="2"/>
    <x v="2"/>
  </r>
  <r>
    <n v="728"/>
    <s v="Stewart Inc"/>
    <s v="Versatile mission-critical knowledgebase"/>
    <n v="4200"/>
    <n v="735"/>
    <x v="0"/>
    <n v="0.17499999999999999"/>
    <x v="719"/>
    <n v="73.5"/>
    <n v="10"/>
    <x v="1"/>
    <s v="USD"/>
    <d v="2016-05-25T05:00:00"/>
    <d v="2016-05-25T05:00:00"/>
    <n v="1464152400"/>
    <s v="May"/>
    <s v="May"/>
    <s v="2016"/>
    <d v="2016-06-05T05:00:00"/>
    <n v="1465102800"/>
    <m/>
    <d v="2016-06-05T05:00:00"/>
    <s v="Jun"/>
    <s v="Jun"/>
    <n v="11"/>
    <n v="11"/>
    <s v="2016"/>
    <b v="0"/>
    <b v="0"/>
    <s v="theater"/>
    <x v="3"/>
    <x v="3"/>
  </r>
  <r>
    <n v="729"/>
    <s v="Moore Group"/>
    <s v="Multi-lateral object-oriented open system"/>
    <n v="5600"/>
    <n v="10397"/>
    <x v="1"/>
    <n v="1.8566071428571429"/>
    <x v="720"/>
    <n v="85.221311475409834"/>
    <n v="122"/>
    <x v="1"/>
    <s v="USD"/>
    <d v="2013-02-04T06:00:00"/>
    <d v="2013-02-04T06:00:00"/>
    <n v="1359957600"/>
    <s v="Feb"/>
    <s v="Feb"/>
    <s v="2013"/>
    <d v="2013-02-06T06:00:00"/>
    <n v="1360130400"/>
    <m/>
    <d v="2013-02-06T06:00:00"/>
    <s v="Feb"/>
    <s v="Feb"/>
    <n v="2"/>
    <n v="2"/>
    <s v="2013"/>
    <b v="0"/>
    <b v="0"/>
    <s v="film &amp; video"/>
    <x v="4"/>
    <x v="6"/>
  </r>
  <r>
    <n v="730"/>
    <s v="Carson PLC"/>
    <s v="Visionary system-worthy attitude"/>
    <n v="28800"/>
    <n v="118847"/>
    <x v="1"/>
    <n v="4.1266319444444441"/>
    <x v="721"/>
    <n v="110.96825396825396"/>
    <n v="1071"/>
    <x v="0"/>
    <s v="CAD"/>
    <d v="2015-05-23T05:00:00"/>
    <d v="2015-05-23T05:00:00"/>
    <n v="1432357200"/>
    <s v="May"/>
    <s v="May"/>
    <s v="2015"/>
    <d v="2015-05-29T05:00:00"/>
    <n v="1432875600"/>
    <m/>
    <d v="2015-05-29T05:00:00"/>
    <s v="May"/>
    <s v="May"/>
    <n v="6"/>
    <n v="6"/>
    <s v="2015"/>
    <b v="0"/>
    <b v="0"/>
    <s v="technology"/>
    <x v="2"/>
    <x v="8"/>
  </r>
  <r>
    <n v="731"/>
    <s v="Cruz, Hall and Mason"/>
    <s v="Synergized content-based hierarchy"/>
    <n v="8000"/>
    <n v="7220"/>
    <x v="3"/>
    <n v="0.90249999999999997"/>
    <x v="722"/>
    <n v="32.968036529680369"/>
    <n v="219"/>
    <x v="1"/>
    <s v="USD"/>
    <d v="2017-07-23T05:00:00"/>
    <d v="2017-07-23T05:00:00"/>
    <n v="1500786000"/>
    <s v="Jul"/>
    <s v="Jul"/>
    <s v="2017"/>
    <d v="2017-07-24T05:00:00"/>
    <n v="1500872400"/>
    <m/>
    <d v="2017-07-24T05:00:00"/>
    <s v="Jul"/>
    <s v="Jul"/>
    <n v="1"/>
    <n v="1"/>
    <s v="2017"/>
    <b v="0"/>
    <b v="0"/>
    <s v="technology"/>
    <x v="2"/>
    <x v="2"/>
  </r>
  <r>
    <n v="732"/>
    <s v="Glass, Baker and Jones"/>
    <s v="Business-focused 24hour access"/>
    <n v="117000"/>
    <n v="107622"/>
    <x v="0"/>
    <n v="0.91984615384615387"/>
    <x v="723"/>
    <n v="96.005352363960753"/>
    <n v="1121"/>
    <x v="1"/>
    <s v="USD"/>
    <d v="2017-03-22T05:00:00"/>
    <d v="2017-03-22T05:00:00"/>
    <n v="1490158800"/>
    <s v="Mar"/>
    <s v="Mar"/>
    <s v="2017"/>
    <d v="2017-04-14T05:00:00"/>
    <n v="1492146000"/>
    <m/>
    <d v="2017-04-14T05:00:00"/>
    <s v="Apr"/>
    <s v="Apr"/>
    <n v="23"/>
    <n v="23"/>
    <s v="2017"/>
    <b v="0"/>
    <b v="1"/>
    <s v="music"/>
    <x v="1"/>
    <x v="1"/>
  </r>
  <r>
    <n v="733"/>
    <s v="Marquez-Kerr"/>
    <s v="Automated hybrid orchestration"/>
    <n v="15800"/>
    <n v="83267"/>
    <x v="1"/>
    <n v="5.2700632911392402"/>
    <x v="724"/>
    <n v="84.96632653061225"/>
    <n v="980"/>
    <x v="1"/>
    <s v="USD"/>
    <d v="2014-07-24T05:00:00"/>
    <d v="2014-07-24T05:00:00"/>
    <n v="1406178000"/>
    <s v="Jul"/>
    <s v="Jul"/>
    <s v="2014"/>
    <d v="2014-08-06T05:00:00"/>
    <n v="1407301200"/>
    <m/>
    <d v="2014-08-06T05:00:00"/>
    <s v="Aug"/>
    <s v="Aug"/>
    <n v="13"/>
    <n v="13"/>
    <s v="2014"/>
    <b v="0"/>
    <b v="0"/>
    <s v="music"/>
    <x v="1"/>
    <x v="16"/>
  </r>
  <r>
    <n v="734"/>
    <s v="Stone PLC"/>
    <s v="Exclusive 5thgeneration leverage"/>
    <n v="4200"/>
    <n v="13404"/>
    <x v="1"/>
    <n v="3.1914285714285713"/>
    <x v="725"/>
    <n v="25.007462686567163"/>
    <n v="536"/>
    <x v="1"/>
    <s v="USD"/>
    <d v="2017-01-28T06:00:00"/>
    <d v="2017-01-28T06:00:00"/>
    <n v="1485583200"/>
    <s v="Jan"/>
    <s v="Jan"/>
    <s v="2017"/>
    <d v="2017-02-09T06:00:00"/>
    <n v="1486620000"/>
    <m/>
    <d v="2017-02-09T06:00:00"/>
    <s v="Feb"/>
    <s v="Feb"/>
    <n v="12"/>
    <n v="12"/>
    <s v="2017"/>
    <b v="0"/>
    <b v="1"/>
    <s v="theater"/>
    <x v="3"/>
    <x v="3"/>
  </r>
  <r>
    <n v="735"/>
    <s v="Caldwell PLC"/>
    <s v="Grass-roots zero administration alliance"/>
    <n v="37100"/>
    <n v="131404"/>
    <x v="1"/>
    <n v="3.5418867924528303"/>
    <x v="726"/>
    <n v="65.998995479658461"/>
    <n v="1991"/>
    <x v="1"/>
    <s v="USD"/>
    <d v="2016-03-30T05:00:00"/>
    <d v="2016-03-30T05:00:00"/>
    <n v="1459314000"/>
    <s v="Mar"/>
    <s v="Mar"/>
    <s v="2016"/>
    <d v="2016-04-06T05:00:00"/>
    <n v="1459918800"/>
    <m/>
    <d v="2016-04-06T05:00:00"/>
    <s v="Apr"/>
    <s v="Apr"/>
    <n v="7"/>
    <n v="7"/>
    <s v="2016"/>
    <b v="0"/>
    <b v="0"/>
    <s v="photography"/>
    <x v="7"/>
    <x v="14"/>
  </r>
  <r>
    <n v="736"/>
    <s v="Silva-Hawkins"/>
    <s v="Proactive heuristic orchestration"/>
    <n v="7700"/>
    <n v="2533"/>
    <x v="3"/>
    <n v="0.32896103896103895"/>
    <x v="727"/>
    <n v="87.34482758620689"/>
    <n v="29"/>
    <x v="1"/>
    <s v="USD"/>
    <d v="2015-02-20T06:00:00"/>
    <d v="2015-02-20T06:00:00"/>
    <n v="1424412000"/>
    <s v="Feb"/>
    <s v="Feb"/>
    <s v="2015"/>
    <d v="2015-02-24T06:00:00"/>
    <n v="1424757600"/>
    <m/>
    <d v="2015-02-24T06:00:00"/>
    <s v="Feb"/>
    <s v="Feb"/>
    <n v="4"/>
    <n v="4"/>
    <s v="2015"/>
    <b v="0"/>
    <b v="0"/>
    <s v="publishing"/>
    <x v="5"/>
    <x v="9"/>
  </r>
  <r>
    <n v="737"/>
    <s v="Gardner Inc"/>
    <s v="Function-based systematic Graphical User Interface"/>
    <n v="3700"/>
    <n v="5028"/>
    <x v="1"/>
    <n v="1.358918918918919"/>
    <x v="728"/>
    <n v="27.933333333333334"/>
    <n v="180"/>
    <x v="1"/>
    <s v="USD"/>
    <d v="2016-11-11T06:00:00"/>
    <d v="2016-11-11T06:00:00"/>
    <n v="1478844000"/>
    <s v="Nov"/>
    <s v="Nov"/>
    <s v="2016"/>
    <d v="2016-11-23T06:00:00"/>
    <n v="1479880800"/>
    <m/>
    <d v="2016-11-23T06:00:00"/>
    <s v="Nov"/>
    <s v="Nov"/>
    <n v="12"/>
    <n v="12"/>
    <s v="2016"/>
    <b v="0"/>
    <b v="0"/>
    <s v="music"/>
    <x v="1"/>
    <x v="7"/>
  </r>
  <r>
    <n v="738"/>
    <s v="Garcia Group"/>
    <s v="Extended zero administration software"/>
    <n v="74700"/>
    <n v="1557"/>
    <x v="0"/>
    <n v="2.0843373493975904E-2"/>
    <x v="729"/>
    <n v="103.8"/>
    <n v="15"/>
    <x v="1"/>
    <s v="USD"/>
    <d v="2014-11-16T06:00:00"/>
    <d v="2014-11-16T06:00:00"/>
    <n v="1416117600"/>
    <s v="Nov"/>
    <s v="Nov"/>
    <s v="2014"/>
    <d v="2014-12-08T06:00:00"/>
    <n v="1418018400"/>
    <m/>
    <d v="2014-12-08T06:00:00"/>
    <s v="Dec"/>
    <s v="Dec"/>
    <n v="22"/>
    <n v="22"/>
    <s v="2014"/>
    <b v="0"/>
    <b v="1"/>
    <s v="theater"/>
    <x v="3"/>
    <x v="3"/>
  </r>
  <r>
    <n v="739"/>
    <s v="Meyer-Avila"/>
    <s v="Multi-tiered discrete support"/>
    <n v="10000"/>
    <n v="6100"/>
    <x v="0"/>
    <n v="0.61"/>
    <x v="730"/>
    <n v="31.937172774869111"/>
    <n v="191"/>
    <x v="1"/>
    <s v="USD"/>
    <d v="2012-06-29T05:00:00"/>
    <d v="2012-06-29T05:00:00"/>
    <n v="1340946000"/>
    <s v="Jun"/>
    <s v="Jun"/>
    <s v="2012"/>
    <d v="2012-06-30T05:00:00"/>
    <n v="1341032400"/>
    <m/>
    <d v="2012-06-30T05:00:00"/>
    <s v="Jun"/>
    <s v="Jun"/>
    <n v="1"/>
    <n v="1"/>
    <s v="2012"/>
    <b v="0"/>
    <b v="0"/>
    <s v="music"/>
    <x v="1"/>
    <x v="7"/>
  </r>
  <r>
    <n v="740"/>
    <s v="Nelson, Smith and Graham"/>
    <s v="Phased system-worthy conglomeration"/>
    <n v="5300"/>
    <n v="1592"/>
    <x v="0"/>
    <n v="0.30037735849056602"/>
    <x v="731"/>
    <n v="99.5"/>
    <n v="16"/>
    <x v="1"/>
    <s v="USD"/>
    <d v="2017-02-03T06:00:00"/>
    <d v="2017-02-03T06:00:00"/>
    <n v="1486101600"/>
    <s v="Feb"/>
    <s v="Feb"/>
    <s v="2017"/>
    <d v="2017-02-06T06:00:00"/>
    <n v="1486360800"/>
    <m/>
    <d v="2017-02-06T06:00:00"/>
    <s v="Feb"/>
    <s v="Feb"/>
    <n v="3"/>
    <n v="3"/>
    <s v="2017"/>
    <b v="0"/>
    <b v="0"/>
    <s v="theater"/>
    <x v="3"/>
    <x v="3"/>
  </r>
  <r>
    <n v="741"/>
    <s v="Garcia Ltd"/>
    <s v="Balanced mobile alliance"/>
    <n v="1200"/>
    <n v="14150"/>
    <x v="1"/>
    <n v="11.791666666666666"/>
    <x v="732"/>
    <n v="108.84615384615384"/>
    <n v="130"/>
    <x v="1"/>
    <s v="USD"/>
    <d v="2010-05-23T05:00:00"/>
    <d v="2010-05-23T05:00:00"/>
    <n v="1274590800"/>
    <s v="May"/>
    <s v="May"/>
    <s v="2010"/>
    <d v="2010-05-24T05:00:00"/>
    <n v="1274677200"/>
    <m/>
    <d v="2010-05-24T05:00:00"/>
    <s v="May"/>
    <s v="May"/>
    <n v="1"/>
    <n v="1"/>
    <s v="2010"/>
    <b v="0"/>
    <b v="0"/>
    <s v="theater"/>
    <x v="3"/>
    <x v="3"/>
  </r>
  <r>
    <n v="742"/>
    <s v="West-Stevens"/>
    <s v="Reactive solution-oriented groupware"/>
    <n v="1200"/>
    <n v="13513"/>
    <x v="1"/>
    <n v="11.260833333333334"/>
    <x v="733"/>
    <n v="110.76229508196721"/>
    <n v="122"/>
    <x v="1"/>
    <s v="USD"/>
    <d v="2010-01-19T06:00:00"/>
    <d v="2010-01-19T06:00:00"/>
    <n v="1263880800"/>
    <s v="Jan"/>
    <s v="Jan"/>
    <s v="2010"/>
    <d v="2010-03-02T06:00:00"/>
    <n v="1267509600"/>
    <m/>
    <d v="2010-03-02T06:00:00"/>
    <s v="Mar"/>
    <s v="Mar"/>
    <n v="42"/>
    <n v="42"/>
    <s v="2010"/>
    <b v="0"/>
    <b v="0"/>
    <s v="music"/>
    <x v="1"/>
    <x v="5"/>
  </r>
  <r>
    <n v="743"/>
    <s v="Clark-Conrad"/>
    <s v="Exclusive bandwidth-monitored orchestration"/>
    <n v="3900"/>
    <n v="504"/>
    <x v="0"/>
    <n v="0.12923076923076923"/>
    <x v="734"/>
    <n v="29.647058823529413"/>
    <n v="17"/>
    <x v="1"/>
    <s v="USD"/>
    <d v="2015-10-21T05:00:00"/>
    <d v="2015-10-21T05:00:00"/>
    <n v="1445403600"/>
    <s v="Oct"/>
    <s v="Oct"/>
    <s v="2015"/>
    <d v="2015-10-27T05:00:00"/>
    <n v="1445922000"/>
    <m/>
    <d v="2015-10-27T05:00:00"/>
    <s v="Oct"/>
    <s v="Oct"/>
    <n v="6"/>
    <n v="6"/>
    <s v="2015"/>
    <b v="0"/>
    <b v="1"/>
    <s v="theater"/>
    <x v="3"/>
    <x v="3"/>
  </r>
  <r>
    <n v="744"/>
    <s v="Fitzgerald Group"/>
    <s v="Intuitive exuding initiative"/>
    <n v="2000"/>
    <n v="14240"/>
    <x v="1"/>
    <n v="7.12"/>
    <x v="735"/>
    <n v="101.71428571428571"/>
    <n v="140"/>
    <x v="1"/>
    <s v="USD"/>
    <d v="2018-08-10T05:00:00"/>
    <d v="2018-08-10T05:00:00"/>
    <n v="1533877200"/>
    <s v="Aug"/>
    <s v="Aug"/>
    <s v="2018"/>
    <d v="2018-08-12T05:00:00"/>
    <n v="1534050000"/>
    <m/>
    <d v="2018-08-12T05:00:00"/>
    <s v="Aug"/>
    <s v="Aug"/>
    <n v="2"/>
    <n v="2"/>
    <s v="2018"/>
    <b v="0"/>
    <b v="1"/>
    <s v="theater"/>
    <x v="3"/>
    <x v="3"/>
  </r>
  <r>
    <n v="745"/>
    <s v="Hill, Mccann and Moore"/>
    <s v="Streamlined needs-based knowledge user"/>
    <n v="6900"/>
    <n v="2091"/>
    <x v="0"/>
    <n v="0.30304347826086958"/>
    <x v="736"/>
    <n v="61.5"/>
    <n v="34"/>
    <x v="1"/>
    <s v="USD"/>
    <d v="2010-05-30T05:00:00"/>
    <d v="2010-05-30T05:00:00"/>
    <n v="1275195600"/>
    <s v="May"/>
    <s v="May"/>
    <s v="2010"/>
    <d v="2010-06-26T05:00:00"/>
    <n v="1277528400"/>
    <m/>
    <d v="2010-06-26T05:00:00"/>
    <s v="Jun"/>
    <s v="Jun"/>
    <n v="27"/>
    <n v="27"/>
    <s v="2010"/>
    <b v="0"/>
    <b v="0"/>
    <s v="technology"/>
    <x v="2"/>
    <x v="8"/>
  </r>
  <r>
    <n v="746"/>
    <s v="Edwards LLC"/>
    <s v="Automated system-worthy structure"/>
    <n v="55800"/>
    <n v="118580"/>
    <x v="1"/>
    <n v="2.1250896057347672"/>
    <x v="737"/>
    <n v="35"/>
    <n v="3388"/>
    <x v="1"/>
    <s v="USD"/>
    <d v="2011-10-09T05:00:00"/>
    <d v="2011-10-09T05:00:00"/>
    <n v="1318136400"/>
    <s v="Oct"/>
    <s v="Oct"/>
    <s v="2011"/>
    <d v="2011-10-14T05:00:00"/>
    <n v="1318568400"/>
    <m/>
    <d v="2011-10-14T05:00:00"/>
    <s v="Oct"/>
    <s v="Oct"/>
    <n v="5"/>
    <n v="5"/>
    <s v="2011"/>
    <b v="0"/>
    <b v="0"/>
    <s v="technology"/>
    <x v="2"/>
    <x v="2"/>
  </r>
  <r>
    <n v="747"/>
    <s v="Greer and Sons"/>
    <s v="Secured clear-thinking intranet"/>
    <n v="4900"/>
    <n v="11214"/>
    <x v="1"/>
    <n v="2.2885714285714287"/>
    <x v="738"/>
    <n v="40.049999999999997"/>
    <n v="280"/>
    <x v="1"/>
    <s v="USD"/>
    <d v="2010-09-02T05:00:00"/>
    <d v="2010-09-02T05:00:00"/>
    <n v="1283403600"/>
    <s v="Sep"/>
    <s v="Sep"/>
    <s v="2010"/>
    <d v="2010-09-13T05:00:00"/>
    <n v="1284354000"/>
    <m/>
    <d v="2010-09-13T05:00:00"/>
    <s v="Sep"/>
    <s v="Sep"/>
    <n v="11"/>
    <n v="11"/>
    <s v="2010"/>
    <b v="0"/>
    <b v="0"/>
    <s v="theater"/>
    <x v="3"/>
    <x v="3"/>
  </r>
  <r>
    <n v="748"/>
    <s v="Martinez PLC"/>
    <s v="Cloned actuating architecture"/>
    <n v="194900"/>
    <n v="68137"/>
    <x v="3"/>
    <n v="0.34959979476654696"/>
    <x v="739"/>
    <n v="110.97231270358306"/>
    <n v="614"/>
    <x v="1"/>
    <s v="USD"/>
    <d v="2010-03-01T06:00:00"/>
    <d v="2010-03-01T06:00:00"/>
    <n v="1267423200"/>
    <s v="Mar"/>
    <s v="Mar"/>
    <s v="2010"/>
    <d v="2010-03-26T05:00:00"/>
    <n v="1269579600"/>
    <m/>
    <d v="2010-03-26T05:00:00"/>
    <s v="Mar"/>
    <s v="Mar"/>
    <n v="24.958333333335759"/>
    <n v="24.958333333335759"/>
    <s v="2010"/>
    <b v="0"/>
    <b v="1"/>
    <s v="film &amp; video"/>
    <x v="4"/>
    <x v="10"/>
  </r>
  <r>
    <n v="749"/>
    <s v="Hunter-Logan"/>
    <s v="Down-sized needs-based task-force"/>
    <n v="8600"/>
    <n v="13527"/>
    <x v="1"/>
    <n v="1.5729069767441861"/>
    <x v="740"/>
    <n v="36.959016393442624"/>
    <n v="366"/>
    <x v="6"/>
    <s v="EUR"/>
    <d v="2014-10-08T05:00:00"/>
    <d v="2014-10-08T05:00:00"/>
    <n v="1412744400"/>
    <s v="Oct"/>
    <s v="Oct"/>
    <s v="2014"/>
    <d v="2014-10-20T05:00:00"/>
    <n v="1413781200"/>
    <m/>
    <d v="2014-10-20T05:00:00"/>
    <s v="Oct"/>
    <s v="Oct"/>
    <n v="12"/>
    <n v="12"/>
    <s v="2014"/>
    <b v="0"/>
    <b v="1"/>
    <s v="technology"/>
    <x v="2"/>
    <x v="8"/>
  </r>
  <r>
    <n v="750"/>
    <s v="Ramos and Sons"/>
    <s v="Extended responsive Internet solution"/>
    <n v="100"/>
    <n v="1"/>
    <x v="0"/>
    <n v="0.01"/>
    <x v="100"/>
    <n v="1"/>
    <n v="1"/>
    <x v="4"/>
    <s v="GBP"/>
    <d v="2010-07-01T05:00:00"/>
    <d v="2010-07-01T05:00:00"/>
    <n v="1277960400"/>
    <s v="Jul"/>
    <s v="Jul"/>
    <s v="2010"/>
    <d v="2010-07-26T05:00:00"/>
    <n v="1280120400"/>
    <m/>
    <d v="2010-07-26T05:00:00"/>
    <s v="Jul"/>
    <s v="Jul"/>
    <n v="25"/>
    <n v="25"/>
    <s v="2010"/>
    <b v="0"/>
    <b v="0"/>
    <s v="music"/>
    <x v="1"/>
    <x v="5"/>
  </r>
  <r>
    <n v="751"/>
    <s v="Lane-Barber"/>
    <s v="Universal value-added moderator"/>
    <n v="3600"/>
    <n v="8363"/>
    <x v="1"/>
    <n v="2.3230555555555554"/>
    <x v="741"/>
    <n v="30.974074074074075"/>
    <n v="270"/>
    <x v="1"/>
    <s v="USD"/>
    <d v="2016-03-17T05:00:00"/>
    <d v="2016-03-17T05:00:00"/>
    <n v="1458190800"/>
    <s v="Mar"/>
    <s v="Mar"/>
    <s v="2016"/>
    <d v="2016-04-01T05:00:00"/>
    <n v="1459486800"/>
    <m/>
    <d v="2016-04-01T05:00:00"/>
    <s v="Apr"/>
    <s v="Apr"/>
    <n v="15"/>
    <n v="15"/>
    <s v="2016"/>
    <b v="1"/>
    <b v="1"/>
    <s v="publishing"/>
    <x v="5"/>
    <x v="9"/>
  </r>
  <r>
    <n v="752"/>
    <s v="Lowery Group"/>
    <s v="Sharable motivating emulation"/>
    <n v="5800"/>
    <n v="5362"/>
    <x v="3"/>
    <n v="0.92448275862068963"/>
    <x v="742"/>
    <n v="47.035087719298247"/>
    <n v="114"/>
    <x v="1"/>
    <s v="USD"/>
    <d v="2010-08-05T05:00:00"/>
    <d v="2010-08-05T05:00:00"/>
    <n v="1280984400"/>
    <s v="Aug"/>
    <s v="Aug"/>
    <s v="2010"/>
    <d v="2010-08-23T05:00:00"/>
    <n v="1282539600"/>
    <m/>
    <d v="2010-08-23T05:00:00"/>
    <s v="Aug"/>
    <s v="Aug"/>
    <n v="18"/>
    <n v="18"/>
    <s v="2010"/>
    <b v="0"/>
    <b v="1"/>
    <s v="theater"/>
    <x v="3"/>
    <x v="3"/>
  </r>
  <r>
    <n v="753"/>
    <s v="Guerrero-Griffin"/>
    <s v="Networked web-enabled product"/>
    <n v="4700"/>
    <n v="12065"/>
    <x v="1"/>
    <n v="2.5670212765957445"/>
    <x v="743"/>
    <n v="88.065693430656935"/>
    <n v="137"/>
    <x v="1"/>
    <s v="USD"/>
    <d v="2010-05-23T05:00:00"/>
    <d v="2010-05-23T05:00:00"/>
    <n v="1274590800"/>
    <s v="May"/>
    <s v="May"/>
    <s v="2010"/>
    <d v="2010-06-07T05:00:00"/>
    <n v="1275886800"/>
    <m/>
    <d v="2010-06-07T05:00:00"/>
    <s v="Jun"/>
    <s v="Jun"/>
    <n v="15"/>
    <n v="15"/>
    <s v="2010"/>
    <b v="0"/>
    <b v="0"/>
    <s v="photography"/>
    <x v="7"/>
    <x v="14"/>
  </r>
  <r>
    <n v="754"/>
    <s v="Perez, Reed and Lee"/>
    <s v="Advanced dedicated encoding"/>
    <n v="70400"/>
    <n v="118603"/>
    <x v="1"/>
    <n v="1.6847017045454546"/>
    <x v="744"/>
    <n v="37.005616224648989"/>
    <n v="3205"/>
    <x v="1"/>
    <s v="USD"/>
    <d v="2012-10-28T05:00:00"/>
    <d v="2012-10-28T05:00:00"/>
    <n v="1351400400"/>
    <s v="Oct"/>
    <s v="Oct"/>
    <s v="2012"/>
    <d v="2012-12-20T06:00:00"/>
    <n v="1355983200"/>
    <m/>
    <d v="2012-12-20T06:00:00"/>
    <s v="Dec"/>
    <s v="Dec"/>
    <n v="53.041666666664241"/>
    <n v="53.041666666664241"/>
    <s v="2012"/>
    <b v="0"/>
    <b v="0"/>
    <s v="theater"/>
    <x v="3"/>
    <x v="3"/>
  </r>
  <r>
    <n v="755"/>
    <s v="Chen, Pollard and Clarke"/>
    <s v="Stand-alone multi-state project"/>
    <n v="4500"/>
    <n v="7496"/>
    <x v="1"/>
    <n v="1.6657777777777778"/>
    <x v="745"/>
    <n v="26.027777777777779"/>
    <n v="288"/>
    <x v="3"/>
    <s v="DKK"/>
    <d v="2017-12-27T06:00:00"/>
    <d v="2017-12-27T06:00:00"/>
    <n v="1514354400"/>
    <s v="Dec"/>
    <s v="Dec"/>
    <s v="2017"/>
    <d v="2018-01-08T06:00:00"/>
    <n v="1515391200"/>
    <m/>
    <d v="2018-01-08T06:00:00"/>
    <s v="Jan"/>
    <s v="Jan"/>
    <n v="12"/>
    <n v="12"/>
    <s v="2018"/>
    <b v="0"/>
    <b v="1"/>
    <s v="theater"/>
    <x v="3"/>
    <x v="3"/>
  </r>
  <r>
    <n v="756"/>
    <s v="Serrano, Gallagher and Griffith"/>
    <s v="Customizable bi-directional monitoring"/>
    <n v="1300"/>
    <n v="10037"/>
    <x v="1"/>
    <n v="7.7207692307692311"/>
    <x v="746"/>
    <n v="67.817567567567565"/>
    <n v="148"/>
    <x v="1"/>
    <s v="USD"/>
    <d v="2015-01-20T06:00:00"/>
    <d v="2015-01-20T06:00:00"/>
    <n v="1421733600"/>
    <s v="Jan"/>
    <s v="Jan"/>
    <s v="2015"/>
    <d v="2015-01-26T06:00:00"/>
    <n v="1422252000"/>
    <m/>
    <d v="2015-01-26T06:00:00"/>
    <s v="Jan"/>
    <s v="Jan"/>
    <n v="6"/>
    <n v="6"/>
    <s v="2015"/>
    <b v="0"/>
    <b v="0"/>
    <s v="theater"/>
    <x v="3"/>
    <x v="3"/>
  </r>
  <r>
    <n v="757"/>
    <s v="Callahan-Gilbert"/>
    <s v="Profit-focused motivating function"/>
    <n v="1400"/>
    <n v="5696"/>
    <x v="1"/>
    <n v="4.0685714285714285"/>
    <x v="747"/>
    <n v="49.964912280701753"/>
    <n v="114"/>
    <x v="1"/>
    <s v="USD"/>
    <d v="2011-05-12T05:00:00"/>
    <d v="2011-05-12T05:00:00"/>
    <n v="1305176400"/>
    <s v="May"/>
    <s v="May"/>
    <s v="2011"/>
    <d v="2011-05-16T05:00:00"/>
    <n v="1305522000"/>
    <m/>
    <d v="2011-05-16T05:00:00"/>
    <s v="May"/>
    <s v="May"/>
    <n v="4"/>
    <n v="4"/>
    <s v="2011"/>
    <b v="0"/>
    <b v="0"/>
    <s v="film &amp; video"/>
    <x v="4"/>
    <x v="6"/>
  </r>
  <r>
    <n v="758"/>
    <s v="Logan-Miranda"/>
    <s v="Proactive systemic firmware"/>
    <n v="29600"/>
    <n v="167005"/>
    <x v="1"/>
    <n v="5.6420608108108112"/>
    <x v="748"/>
    <n v="110.01646903820817"/>
    <n v="1518"/>
    <x v="0"/>
    <s v="CAD"/>
    <d v="2014-10-24T05:00:00"/>
    <d v="2014-10-24T05:00:00"/>
    <n v="1414126800"/>
    <s v="Oct"/>
    <s v="Oct"/>
    <s v="2014"/>
    <d v="2014-11-02T05:00:00"/>
    <n v="1414904400"/>
    <m/>
    <d v="2014-11-02T05:00:00"/>
    <s v="Nov"/>
    <s v="Nov"/>
    <n v="9"/>
    <n v="9"/>
    <s v="2014"/>
    <b v="0"/>
    <b v="0"/>
    <s v="music"/>
    <x v="1"/>
    <x v="1"/>
  </r>
  <r>
    <n v="759"/>
    <s v="Rodriguez PLC"/>
    <s v="Grass-roots upward-trending installation"/>
    <n v="167500"/>
    <n v="114615"/>
    <x v="0"/>
    <n v="0.6842686567164179"/>
    <x v="749"/>
    <n v="89.964678178963894"/>
    <n v="1274"/>
    <x v="1"/>
    <s v="USD"/>
    <d v="2018-02-05T06:00:00"/>
    <d v="2018-02-05T06:00:00"/>
    <n v="1517810400"/>
    <s v="Feb"/>
    <s v="Feb"/>
    <s v="2018"/>
    <d v="2018-03-07T06:00:00"/>
    <n v="1520402400"/>
    <m/>
    <d v="2018-03-07T06:00:00"/>
    <s v="Mar"/>
    <s v="Mar"/>
    <n v="30"/>
    <n v="30"/>
    <s v="2018"/>
    <b v="0"/>
    <b v="0"/>
    <s v="music"/>
    <x v="1"/>
    <x v="5"/>
  </r>
  <r>
    <n v="760"/>
    <s v="Smith-Kennedy"/>
    <s v="Virtual heuristic hub"/>
    <n v="48300"/>
    <n v="16592"/>
    <x v="0"/>
    <n v="0.34351966873706002"/>
    <x v="750"/>
    <n v="79.009523809523813"/>
    <n v="210"/>
    <x v="6"/>
    <s v="EUR"/>
    <d v="2019-08-01T05:00:00"/>
    <d v="2019-08-01T05:00:00"/>
    <n v="1564635600"/>
    <s v="Aug"/>
    <s v="Aug"/>
    <s v="2019"/>
    <d v="2019-08-30T05:00:00"/>
    <n v="1567141200"/>
    <m/>
    <d v="2019-08-30T05:00:00"/>
    <s v="Aug"/>
    <s v="Aug"/>
    <n v="29"/>
    <n v="29"/>
    <s v="2019"/>
    <b v="0"/>
    <b v="1"/>
    <s v="games"/>
    <x v="6"/>
    <x v="11"/>
  </r>
  <r>
    <n v="761"/>
    <s v="Mitchell-Lee"/>
    <s v="Customizable leadingedge model"/>
    <n v="2200"/>
    <n v="14420"/>
    <x v="1"/>
    <n v="6.5545454545454547"/>
    <x v="751"/>
    <n v="86.867469879518069"/>
    <n v="166"/>
    <x v="1"/>
    <s v="USD"/>
    <d v="2017-07-22T05:00:00"/>
    <d v="2017-07-22T05:00:00"/>
    <n v="1500699600"/>
    <s v="Jul"/>
    <s v="Jul"/>
    <s v="2017"/>
    <d v="2017-07-27T05:00:00"/>
    <n v="1501131600"/>
    <m/>
    <d v="2017-07-27T05:00:00"/>
    <s v="Jul"/>
    <s v="Jul"/>
    <n v="5"/>
    <n v="5"/>
    <s v="2017"/>
    <b v="0"/>
    <b v="0"/>
    <s v="music"/>
    <x v="1"/>
    <x v="1"/>
  </r>
  <r>
    <n v="762"/>
    <s v="Davis Ltd"/>
    <s v="Upgradable uniform service-desk"/>
    <n v="3500"/>
    <n v="6204"/>
    <x v="1"/>
    <n v="1.7725714285714285"/>
    <x v="752"/>
    <n v="62.04"/>
    <n v="100"/>
    <x v="2"/>
    <s v="AUD"/>
    <d v="2012-11-28T06:00:00"/>
    <d v="2012-11-28T06:00:00"/>
    <n v="1354082400"/>
    <s v="Nov"/>
    <s v="Nov"/>
    <s v="2012"/>
    <d v="2012-12-09T06:00:00"/>
    <n v="1355032800"/>
    <m/>
    <d v="2012-12-09T06:00:00"/>
    <s v="Dec"/>
    <s v="Dec"/>
    <n v="11"/>
    <n v="11"/>
    <s v="2012"/>
    <b v="0"/>
    <b v="0"/>
    <s v="music"/>
    <x v="1"/>
    <x v="17"/>
  </r>
  <r>
    <n v="763"/>
    <s v="Rowland PLC"/>
    <s v="Inverse client-driven product"/>
    <n v="5600"/>
    <n v="6338"/>
    <x v="1"/>
    <n v="1.1317857142857144"/>
    <x v="753"/>
    <n v="26.970212765957445"/>
    <n v="235"/>
    <x v="1"/>
    <s v="USD"/>
    <d v="2012-05-08T05:00:00"/>
    <d v="2012-05-08T05:00:00"/>
    <n v="1336453200"/>
    <s v="May"/>
    <s v="May"/>
    <s v="2012"/>
    <d v="2012-06-12T05:00:00"/>
    <n v="1339477200"/>
    <m/>
    <d v="2012-06-12T05:00:00"/>
    <s v="Jun"/>
    <s v="Jun"/>
    <n v="35"/>
    <n v="35"/>
    <s v="2012"/>
    <b v="0"/>
    <b v="1"/>
    <s v="theater"/>
    <x v="3"/>
    <x v="3"/>
  </r>
  <r>
    <n v="764"/>
    <s v="Shaffer-Mason"/>
    <s v="Managed bandwidth-monitored system engine"/>
    <n v="1100"/>
    <n v="8010"/>
    <x v="1"/>
    <n v="7.2818181818181822"/>
    <x v="754"/>
    <n v="54.121621621621621"/>
    <n v="148"/>
    <x v="1"/>
    <s v="USD"/>
    <d v="2011-05-13T05:00:00"/>
    <d v="2011-05-13T05:00:00"/>
    <n v="1305262800"/>
    <s v="May"/>
    <s v="May"/>
    <s v="2011"/>
    <d v="2011-05-21T05:00:00"/>
    <n v="1305954000"/>
    <m/>
    <d v="2011-05-21T05:00:00"/>
    <s v="May"/>
    <s v="May"/>
    <n v="8"/>
    <n v="8"/>
    <s v="2011"/>
    <b v="0"/>
    <b v="0"/>
    <s v="music"/>
    <x v="1"/>
    <x v="1"/>
  </r>
  <r>
    <n v="765"/>
    <s v="Matthews LLC"/>
    <s v="Advanced transitional help-desk"/>
    <n v="3900"/>
    <n v="8125"/>
    <x v="1"/>
    <n v="2.0833333333333335"/>
    <x v="755"/>
    <n v="41.035353535353536"/>
    <n v="198"/>
    <x v="1"/>
    <s v="USD"/>
    <d v="2017-04-15T05:00:00"/>
    <d v="2017-04-15T05:00:00"/>
    <n v="1492232400"/>
    <s v="Apr"/>
    <s v="Apr"/>
    <s v="2017"/>
    <d v="2017-05-10T05:00:00"/>
    <n v="1494392400"/>
    <m/>
    <d v="2017-05-10T05:00:00"/>
    <s v="May"/>
    <s v="May"/>
    <n v="25"/>
    <n v="25"/>
    <s v="2017"/>
    <b v="1"/>
    <b v="1"/>
    <s v="music"/>
    <x v="1"/>
    <x v="7"/>
  </r>
  <r>
    <n v="766"/>
    <s v="Montgomery-Castro"/>
    <s v="De-engineered disintermediate encryption"/>
    <n v="43800"/>
    <n v="13653"/>
    <x v="0"/>
    <n v="0.31171232876712329"/>
    <x v="756"/>
    <n v="55.052419354838712"/>
    <n v="248"/>
    <x v="2"/>
    <s v="AUD"/>
    <d v="2018-09-19T05:00:00"/>
    <d v="2018-09-19T05:00:00"/>
    <n v="1537333200"/>
    <s v="Sep"/>
    <s v="Sep"/>
    <s v="2018"/>
    <d v="2018-09-20T05:00:00"/>
    <n v="1537419600"/>
    <m/>
    <d v="2018-09-20T05:00:00"/>
    <s v="Sep"/>
    <s v="Sep"/>
    <n v="1"/>
    <n v="1"/>
    <s v="2018"/>
    <b v="0"/>
    <b v="0"/>
    <s v="film &amp; video"/>
    <x v="4"/>
    <x v="22"/>
  </r>
  <r>
    <n v="767"/>
    <s v="Hale, Pearson and Jenkins"/>
    <s v="Upgradable attitude-oriented project"/>
    <n v="97200"/>
    <n v="55372"/>
    <x v="0"/>
    <n v="0.56967078189300413"/>
    <x v="757"/>
    <n v="107.93762183235867"/>
    <n v="513"/>
    <x v="1"/>
    <s v="USD"/>
    <d v="2015-10-06T05:00:00"/>
    <d v="2015-10-06T05:00:00"/>
    <n v="1444107600"/>
    <s v="Oct"/>
    <s v="Oct"/>
    <s v="2015"/>
    <d v="2015-11-20T06:00:00"/>
    <n v="1447999200"/>
    <m/>
    <d v="2015-11-20T06:00:00"/>
    <s v="Nov"/>
    <s v="Nov"/>
    <n v="45.041666666671517"/>
    <n v="45.041666666671517"/>
    <s v="2015"/>
    <b v="0"/>
    <b v="0"/>
    <s v="publishing"/>
    <x v="5"/>
    <x v="18"/>
  </r>
  <r>
    <n v="768"/>
    <s v="Ramirez-Calderon"/>
    <s v="Fundamental zero tolerance alliance"/>
    <n v="4800"/>
    <n v="11088"/>
    <x v="1"/>
    <n v="2.31"/>
    <x v="758"/>
    <n v="73.92"/>
    <n v="150"/>
    <x v="1"/>
    <s v="USD"/>
    <d v="2013-12-11T06:00:00"/>
    <d v="2013-12-11T06:00:00"/>
    <n v="1386741600"/>
    <s v="Dec"/>
    <s v="Dec"/>
    <s v="2013"/>
    <d v="2013-12-26T06:00:00"/>
    <n v="1388037600"/>
    <m/>
    <d v="2013-12-26T06:00:00"/>
    <s v="Dec"/>
    <s v="Dec"/>
    <n v="15"/>
    <n v="15"/>
    <s v="2013"/>
    <b v="0"/>
    <b v="0"/>
    <s v="theater"/>
    <x v="3"/>
    <x v="3"/>
  </r>
  <r>
    <n v="769"/>
    <s v="Johnson-Morales"/>
    <s v="Devolved 24hour forecast"/>
    <n v="125600"/>
    <n v="109106"/>
    <x v="0"/>
    <n v="0.86867834394904464"/>
    <x v="759"/>
    <n v="31.995894428152493"/>
    <n v="3410"/>
    <x v="1"/>
    <s v="USD"/>
    <d v="2013-08-15T05:00:00"/>
    <d v="2013-08-15T05:00:00"/>
    <n v="1376542800"/>
    <s v="Aug"/>
    <s v="Aug"/>
    <s v="2013"/>
    <d v="2013-09-10T05:00:00"/>
    <n v="1378789200"/>
    <m/>
    <d v="2013-09-10T05:00:00"/>
    <s v="Sep"/>
    <s v="Sep"/>
    <n v="26"/>
    <n v="26"/>
    <s v="2013"/>
    <b v="0"/>
    <b v="0"/>
    <s v="games"/>
    <x v="6"/>
    <x v="11"/>
  </r>
  <r>
    <n v="770"/>
    <s v="Mathis-Rodriguez"/>
    <s v="User-centric attitude-oriented intranet"/>
    <n v="4300"/>
    <n v="11642"/>
    <x v="1"/>
    <n v="2.7074418604651163"/>
    <x v="760"/>
    <n v="53.898148148148145"/>
    <n v="216"/>
    <x v="6"/>
    <s v="EUR"/>
    <d v="2014-04-14T05:00:00"/>
    <d v="2014-04-14T05:00:00"/>
    <n v="1397451600"/>
    <s v="Apr"/>
    <s v="Apr"/>
    <s v="2014"/>
    <d v="2014-04-21T05:00:00"/>
    <n v="1398056400"/>
    <m/>
    <d v="2014-04-21T05:00:00"/>
    <s v="Apr"/>
    <s v="Apr"/>
    <n v="7"/>
    <n v="7"/>
    <s v="2014"/>
    <b v="0"/>
    <b v="1"/>
    <s v="theater"/>
    <x v="3"/>
    <x v="3"/>
  </r>
  <r>
    <n v="771"/>
    <s v="Smith, Mack and Williams"/>
    <s v="Self-enabling 5thgeneration paradigm"/>
    <n v="5600"/>
    <n v="2769"/>
    <x v="3"/>
    <n v="0.49446428571428569"/>
    <x v="761"/>
    <n v="106.5"/>
    <n v="26"/>
    <x v="1"/>
    <s v="USD"/>
    <d v="2019-01-26T06:00:00"/>
    <d v="2019-01-26T06:00:00"/>
    <n v="1548482400"/>
    <s v="Jan"/>
    <s v="Jan"/>
    <s v="2019"/>
    <d v="2019-02-22T06:00:00"/>
    <n v="1550815200"/>
    <m/>
    <d v="2019-02-22T06:00:00"/>
    <s v="Feb"/>
    <s v="Feb"/>
    <n v="27"/>
    <n v="27"/>
    <s v="2019"/>
    <b v="0"/>
    <b v="0"/>
    <s v="theater"/>
    <x v="3"/>
    <x v="3"/>
  </r>
  <r>
    <n v="772"/>
    <s v="Johnson-Pace"/>
    <s v="Persistent 3rdgeneration moratorium"/>
    <n v="149600"/>
    <n v="169586"/>
    <x v="1"/>
    <n v="1.1335962566844919"/>
    <x v="762"/>
    <n v="32.999805409612762"/>
    <n v="5139"/>
    <x v="1"/>
    <s v="USD"/>
    <d v="2019-02-09T06:00:00"/>
    <d v="2019-02-09T06:00:00"/>
    <n v="1549692000"/>
    <s v="Feb"/>
    <s v="Feb"/>
    <s v="2019"/>
    <d v="2019-02-13T06:00:00"/>
    <n v="1550037600"/>
    <m/>
    <d v="2019-02-13T06:00:00"/>
    <s v="Feb"/>
    <s v="Feb"/>
    <n v="4"/>
    <n v="4"/>
    <s v="2019"/>
    <b v="0"/>
    <b v="0"/>
    <s v="music"/>
    <x v="1"/>
    <x v="7"/>
  </r>
  <r>
    <n v="773"/>
    <s v="Meza, Kirby and Patel"/>
    <s v="Cross-platform empowering project"/>
    <n v="53100"/>
    <n v="101185"/>
    <x v="1"/>
    <n v="1.9055555555555554"/>
    <x v="763"/>
    <n v="43.00254993625159"/>
    <n v="2353"/>
    <x v="1"/>
    <s v="USD"/>
    <d v="2017-04-13T05:00:00"/>
    <d v="2017-04-13T05:00:00"/>
    <n v="1492059600"/>
    <s v="Apr"/>
    <s v="Apr"/>
    <s v="2017"/>
    <d v="2017-04-23T05:00:00"/>
    <n v="1492923600"/>
    <m/>
    <d v="2017-04-23T05:00:00"/>
    <s v="Apr"/>
    <s v="Apr"/>
    <n v="10"/>
    <n v="10"/>
    <s v="2017"/>
    <b v="0"/>
    <b v="0"/>
    <s v="theater"/>
    <x v="3"/>
    <x v="3"/>
  </r>
  <r>
    <n v="774"/>
    <s v="Gonzalez-Snow"/>
    <s v="Polarized user-facing interface"/>
    <n v="5000"/>
    <n v="6775"/>
    <x v="1"/>
    <n v="1.355"/>
    <x v="764"/>
    <n v="86.858974358974365"/>
    <n v="78"/>
    <x v="6"/>
    <s v="EUR"/>
    <d v="2016-05-23T05:00:00"/>
    <d v="2016-05-23T05:00:00"/>
    <n v="1463979600"/>
    <s v="May"/>
    <s v="May"/>
    <s v="2016"/>
    <d v="2016-07-03T05:00:00"/>
    <n v="1467522000"/>
    <m/>
    <d v="2016-07-03T05:00:00"/>
    <s v="Jul"/>
    <s v="Jul"/>
    <n v="41"/>
    <n v="41"/>
    <s v="2016"/>
    <b v="0"/>
    <b v="0"/>
    <s v="technology"/>
    <x v="2"/>
    <x v="2"/>
  </r>
  <r>
    <n v="775"/>
    <s v="Murphy LLC"/>
    <s v="Customer-focused non-volatile framework"/>
    <n v="9400"/>
    <n v="968"/>
    <x v="0"/>
    <n v="0.10297872340425532"/>
    <x v="765"/>
    <n v="96.8"/>
    <n v="10"/>
    <x v="1"/>
    <s v="USD"/>
    <d v="2014-11-06T06:00:00"/>
    <d v="2014-11-06T06:00:00"/>
    <n v="1415253600"/>
    <s v="Nov"/>
    <s v="Nov"/>
    <s v="2014"/>
    <d v="2014-11-16T06:00:00"/>
    <n v="1416117600"/>
    <m/>
    <d v="2014-11-16T06:00:00"/>
    <s v="Nov"/>
    <s v="Nov"/>
    <n v="10"/>
    <n v="10"/>
    <s v="2014"/>
    <b v="0"/>
    <b v="0"/>
    <s v="music"/>
    <x v="1"/>
    <x v="1"/>
  </r>
  <r>
    <n v="776"/>
    <s v="Taylor-Rowe"/>
    <s v="Synchronized multimedia frame"/>
    <n v="110800"/>
    <n v="72623"/>
    <x v="0"/>
    <n v="0.65544223826714798"/>
    <x v="766"/>
    <n v="32.995456610631528"/>
    <n v="2201"/>
    <x v="1"/>
    <s v="USD"/>
    <d v="2019-07-04T05:00:00"/>
    <d v="2019-07-04T05:00:00"/>
    <n v="1562216400"/>
    <s v="Jul"/>
    <s v="Jul"/>
    <s v="2019"/>
    <d v="2019-07-22T05:00:00"/>
    <n v="1563771600"/>
    <m/>
    <d v="2019-07-22T05:00:00"/>
    <s v="Jul"/>
    <s v="Jul"/>
    <n v="18"/>
    <n v="18"/>
    <s v="2019"/>
    <b v="0"/>
    <b v="0"/>
    <s v="theater"/>
    <x v="3"/>
    <x v="3"/>
  </r>
  <r>
    <n v="777"/>
    <s v="Henderson Ltd"/>
    <s v="Open-architected stable algorithm"/>
    <n v="93800"/>
    <n v="45987"/>
    <x v="0"/>
    <n v="0.49026652452025588"/>
    <x v="767"/>
    <n v="68.028106508875737"/>
    <n v="676"/>
    <x v="1"/>
    <s v="USD"/>
    <d v="2011-09-23T05:00:00"/>
    <d v="2011-09-23T05:00:00"/>
    <n v="1316754000"/>
    <s v="Sep"/>
    <s v="Sep"/>
    <s v="2011"/>
    <d v="2011-10-22T05:00:00"/>
    <n v="1319259600"/>
    <m/>
    <d v="2011-10-22T05:00:00"/>
    <s v="Oct"/>
    <s v="Oct"/>
    <n v="29"/>
    <n v="29"/>
    <s v="2011"/>
    <b v="0"/>
    <b v="0"/>
    <s v="theater"/>
    <x v="3"/>
    <x v="3"/>
  </r>
  <r>
    <n v="778"/>
    <s v="Moss-Guzman"/>
    <s v="Cross-platform optimizing website"/>
    <n v="1300"/>
    <n v="10243"/>
    <x v="1"/>
    <n v="7.8792307692307695"/>
    <x v="768"/>
    <n v="58.867816091954026"/>
    <n v="174"/>
    <x v="5"/>
    <s v="CHF"/>
    <d v="2011-08-13T05:00:00"/>
    <d v="2011-08-13T05:00:00"/>
    <n v="1313211600"/>
    <s v="Aug"/>
    <s v="Aug"/>
    <s v="2011"/>
    <d v="2011-08-18T05:00:00"/>
    <n v="1313643600"/>
    <m/>
    <d v="2011-08-18T05:00:00"/>
    <s v="Aug"/>
    <s v="Aug"/>
    <n v="5"/>
    <n v="5"/>
    <s v="2011"/>
    <b v="0"/>
    <b v="0"/>
    <s v="film &amp; video"/>
    <x v="4"/>
    <x v="10"/>
  </r>
  <r>
    <n v="779"/>
    <s v="Webb Group"/>
    <s v="Public-key actuating projection"/>
    <n v="108700"/>
    <n v="87293"/>
    <x v="0"/>
    <n v="0.80306347746090156"/>
    <x v="769"/>
    <n v="105.04572803850782"/>
    <n v="831"/>
    <x v="1"/>
    <s v="USD"/>
    <d v="2015-08-14T05:00:00"/>
    <d v="2015-08-14T05:00:00"/>
    <n v="1439528400"/>
    <s v="Aug"/>
    <s v="Aug"/>
    <s v="2015"/>
    <d v="2015-08-23T05:00:00"/>
    <n v="1440306000"/>
    <m/>
    <d v="2015-08-23T05:00:00"/>
    <s v="Aug"/>
    <s v="Aug"/>
    <n v="9"/>
    <n v="9"/>
    <s v="2015"/>
    <b v="0"/>
    <b v="1"/>
    <s v="theater"/>
    <x v="3"/>
    <x v="3"/>
  </r>
  <r>
    <n v="780"/>
    <s v="Brooks-Rodriguez"/>
    <s v="Implemented intangible instruction set"/>
    <n v="5100"/>
    <n v="5421"/>
    <x v="1"/>
    <n v="1.0629411764705883"/>
    <x v="770"/>
    <n v="33.054878048780488"/>
    <n v="164"/>
    <x v="1"/>
    <s v="USD"/>
    <d v="2016-07-22T05:00:00"/>
    <d v="2016-07-22T05:00:00"/>
    <n v="1469163600"/>
    <s v="Jul"/>
    <s v="Jul"/>
    <s v="2016"/>
    <d v="2016-08-10T05:00:00"/>
    <n v="1470805200"/>
    <m/>
    <d v="2016-08-10T05:00:00"/>
    <s v="Aug"/>
    <s v="Aug"/>
    <n v="19"/>
    <n v="19"/>
    <s v="2016"/>
    <b v="0"/>
    <b v="1"/>
    <s v="film &amp; video"/>
    <x v="4"/>
    <x v="6"/>
  </r>
  <r>
    <n v="781"/>
    <s v="Thomas Ltd"/>
    <s v="Cross-group interactive architecture"/>
    <n v="8700"/>
    <n v="4414"/>
    <x v="3"/>
    <n v="0.50735632183908042"/>
    <x v="771"/>
    <n v="78.821428571428569"/>
    <n v="56"/>
    <x v="5"/>
    <s v="CHF"/>
    <d v="2010-10-31T05:00:00"/>
    <d v="2010-10-31T05:00:00"/>
    <n v="1288501200"/>
    <s v="Oct"/>
    <s v="Oct"/>
    <s v="2010"/>
    <d v="2010-12-21T06:00:00"/>
    <n v="1292911200"/>
    <m/>
    <d v="2010-12-21T06:00:00"/>
    <s v="Dec"/>
    <s v="Dec"/>
    <n v="51.041666666664241"/>
    <n v="51.041666666664241"/>
    <s v="2010"/>
    <b v="0"/>
    <b v="0"/>
    <s v="theater"/>
    <x v="3"/>
    <x v="3"/>
  </r>
  <r>
    <n v="782"/>
    <s v="Williams and Sons"/>
    <s v="Centralized asymmetric framework"/>
    <n v="5100"/>
    <n v="10981"/>
    <x v="1"/>
    <n v="2.153137254901961"/>
    <x v="772"/>
    <n v="68.204968944099377"/>
    <n v="161"/>
    <x v="1"/>
    <s v="USD"/>
    <d v="2011-03-01T06:00:00"/>
    <d v="2011-03-01T06:00:00"/>
    <n v="1298959200"/>
    <s v="Mar"/>
    <s v="Mar"/>
    <s v="2011"/>
    <d v="2011-03-29T05:00:00"/>
    <n v="1301374800"/>
    <m/>
    <d v="2011-03-29T05:00:00"/>
    <s v="Mar"/>
    <s v="Mar"/>
    <n v="27.958333333335759"/>
    <n v="27.958333333335759"/>
    <s v="2011"/>
    <b v="0"/>
    <b v="1"/>
    <s v="film &amp; video"/>
    <x v="4"/>
    <x v="10"/>
  </r>
  <r>
    <n v="783"/>
    <s v="Vega, Chan and Carney"/>
    <s v="Down-sized systematic utilization"/>
    <n v="7400"/>
    <n v="10451"/>
    <x v="1"/>
    <n v="1.4122972972972974"/>
    <x v="773"/>
    <n v="75.731884057971016"/>
    <n v="138"/>
    <x v="1"/>
    <s v="USD"/>
    <d v="2013-12-17T06:00:00"/>
    <d v="2013-12-17T06:00:00"/>
    <n v="1387260000"/>
    <s v="Dec"/>
    <s v="Dec"/>
    <s v="2013"/>
    <d v="2013-12-24T06:00:00"/>
    <n v="1387864800"/>
    <m/>
    <d v="2013-12-24T06:00:00"/>
    <s v="Dec"/>
    <s v="Dec"/>
    <n v="7"/>
    <n v="7"/>
    <s v="2013"/>
    <b v="0"/>
    <b v="0"/>
    <s v="music"/>
    <x v="1"/>
    <x v="1"/>
  </r>
  <r>
    <n v="784"/>
    <s v="Byrd Group"/>
    <s v="Profound fault-tolerant model"/>
    <n v="88900"/>
    <n v="102535"/>
    <x v="1"/>
    <n v="1.1533745781777278"/>
    <x v="774"/>
    <n v="30.996070133010882"/>
    <n v="3308"/>
    <x v="1"/>
    <s v="USD"/>
    <d v="2016-03-06T06:00:00"/>
    <d v="2016-03-06T06:00:00"/>
    <n v="1457244000"/>
    <s v="Mar"/>
    <s v="Mar"/>
    <s v="2016"/>
    <d v="2016-03-17T05:00:00"/>
    <n v="1458190800"/>
    <m/>
    <d v="2016-03-17T05:00:00"/>
    <s v="Mar"/>
    <s v="Mar"/>
    <n v="10.958333333328483"/>
    <n v="10.958333333328483"/>
    <s v="2016"/>
    <b v="0"/>
    <b v="0"/>
    <s v="technology"/>
    <x v="2"/>
    <x v="2"/>
  </r>
  <r>
    <n v="785"/>
    <s v="Peterson, Fletcher and Sanchez"/>
    <s v="Multi-channeled bi-directional moratorium"/>
    <n v="6700"/>
    <n v="12939"/>
    <x v="1"/>
    <n v="1.9311940298507462"/>
    <x v="775"/>
    <n v="101.88188976377953"/>
    <n v="127"/>
    <x v="2"/>
    <s v="AUD"/>
    <d v="2019-04-27T05:00:00"/>
    <d v="2019-04-27T05:00:00"/>
    <n v="1556341200"/>
    <s v="Apr"/>
    <s v="Apr"/>
    <s v="2019"/>
    <d v="2019-05-31T05:00:00"/>
    <n v="1559278800"/>
    <m/>
    <d v="2019-05-31T05:00:00"/>
    <s v="May"/>
    <s v="May"/>
    <n v="34"/>
    <n v="34"/>
    <s v="2019"/>
    <b v="0"/>
    <b v="1"/>
    <s v="film &amp; video"/>
    <x v="4"/>
    <x v="10"/>
  </r>
  <r>
    <n v="786"/>
    <s v="Smith-Brown"/>
    <s v="Object-based content-based ability"/>
    <n v="1500"/>
    <n v="10946"/>
    <x v="1"/>
    <n v="7.2973333333333334"/>
    <x v="776"/>
    <n v="52.879227053140099"/>
    <n v="207"/>
    <x v="6"/>
    <s v="EUR"/>
    <d v="2018-03-27T05:00:00"/>
    <d v="2018-03-27T05:00:00"/>
    <n v="1522126800"/>
    <s v="Mar"/>
    <s v="Mar"/>
    <s v="2018"/>
    <d v="2018-04-03T05:00:00"/>
    <n v="1522731600"/>
    <m/>
    <d v="2018-04-03T05:00:00"/>
    <s v="Apr"/>
    <s v="Apr"/>
    <n v="7"/>
    <n v="7"/>
    <s v="2018"/>
    <b v="0"/>
    <b v="1"/>
    <s v="music"/>
    <x v="1"/>
    <x v="17"/>
  </r>
  <r>
    <n v="787"/>
    <s v="Vance-Glover"/>
    <s v="Progressive coherent secured line"/>
    <n v="61200"/>
    <n v="60994"/>
    <x v="0"/>
    <n v="0.99663398692810456"/>
    <x v="777"/>
    <n v="71.005820721769496"/>
    <n v="859"/>
    <x v="0"/>
    <s v="CAD"/>
    <d v="2011-05-21T05:00:00"/>
    <d v="2011-05-21T05:00:00"/>
    <n v="1305954000"/>
    <s v="May"/>
    <s v="May"/>
    <s v="2011"/>
    <d v="2011-05-30T05:00:00"/>
    <n v="1306731600"/>
    <m/>
    <d v="2011-05-30T05:00:00"/>
    <s v="May"/>
    <s v="May"/>
    <n v="9"/>
    <n v="9"/>
    <s v="2011"/>
    <b v="0"/>
    <b v="0"/>
    <s v="music"/>
    <x v="1"/>
    <x v="1"/>
  </r>
  <r>
    <n v="788"/>
    <s v="Joyce PLC"/>
    <s v="Synchronized directional capability"/>
    <n v="3600"/>
    <n v="3174"/>
    <x v="2"/>
    <n v="0.88166666666666671"/>
    <x v="778"/>
    <n v="102.38709677419355"/>
    <n v="31"/>
    <x v="1"/>
    <s v="USD"/>
    <d v="2012-10-20T05:00:00"/>
    <d v="2012-10-20T05:00:00"/>
    <n v="1350709200"/>
    <s v="Oct"/>
    <s v="Oct"/>
    <s v="2012"/>
    <d v="2012-11-10T06:00:00"/>
    <n v="1352527200"/>
    <m/>
    <d v="2012-11-10T06:00:00"/>
    <s v="Nov"/>
    <s v="Nov"/>
    <n v="21.041666666664241"/>
    <n v="21.041666666664241"/>
    <s v="2012"/>
    <b v="0"/>
    <b v="0"/>
    <s v="film &amp; video"/>
    <x v="4"/>
    <x v="10"/>
  </r>
  <r>
    <n v="789"/>
    <s v="Kennedy-Miller"/>
    <s v="Cross-platform composite migration"/>
    <n v="9000"/>
    <n v="3351"/>
    <x v="0"/>
    <n v="0.37233333333333335"/>
    <x v="779"/>
    <n v="74.466666666666669"/>
    <n v="45"/>
    <x v="1"/>
    <s v="USD"/>
    <d v="2014-05-27T05:00:00"/>
    <d v="2014-05-27T05:00:00"/>
    <n v="1401166800"/>
    <s v="May"/>
    <s v="May"/>
    <s v="2014"/>
    <d v="2014-07-03T05:00:00"/>
    <n v="1404363600"/>
    <m/>
    <d v="2014-07-03T05:00:00"/>
    <s v="Jul"/>
    <s v="Jul"/>
    <n v="37"/>
    <n v="37"/>
    <s v="2014"/>
    <b v="0"/>
    <b v="0"/>
    <s v="theater"/>
    <x v="3"/>
    <x v="3"/>
  </r>
  <r>
    <n v="790"/>
    <s v="White-Obrien"/>
    <s v="Operative local pricing structure"/>
    <n v="185900"/>
    <n v="56774"/>
    <x v="3"/>
    <n v="0.30540075309306081"/>
    <x v="780"/>
    <n v="51.009883198562441"/>
    <n v="1113"/>
    <x v="1"/>
    <s v="USD"/>
    <d v="2010-02-14T06:00:00"/>
    <d v="2010-02-14T06:00:00"/>
    <n v="1266127200"/>
    <s v="Feb"/>
    <s v="Feb"/>
    <s v="2010"/>
    <d v="2010-02-20T06:00:00"/>
    <n v="1266645600"/>
    <m/>
    <d v="2010-02-20T06:00:00"/>
    <s v="Feb"/>
    <s v="Feb"/>
    <n v="6"/>
    <n v="6"/>
    <s v="2010"/>
    <b v="0"/>
    <b v="0"/>
    <s v="theater"/>
    <x v="3"/>
    <x v="3"/>
  </r>
  <r>
    <n v="791"/>
    <s v="Stafford, Hess and Raymond"/>
    <s v="Optional web-enabled extranet"/>
    <n v="2100"/>
    <n v="540"/>
    <x v="0"/>
    <n v="0.25714285714285712"/>
    <x v="781"/>
    <n v="90"/>
    <n v="6"/>
    <x v="1"/>
    <s v="USD"/>
    <d v="2016-12-11T06:00:00"/>
    <d v="2016-12-11T06:00:00"/>
    <n v="1481436000"/>
    <s v="Dec"/>
    <s v="Dec"/>
    <s v="2016"/>
    <d v="2016-12-27T06:00:00"/>
    <n v="1482818400"/>
    <m/>
    <d v="2016-12-27T06:00:00"/>
    <s v="Dec"/>
    <s v="Dec"/>
    <n v="16"/>
    <n v="16"/>
    <s v="2016"/>
    <b v="0"/>
    <b v="0"/>
    <s v="food"/>
    <x v="0"/>
    <x v="0"/>
  </r>
  <r>
    <n v="792"/>
    <s v="Jordan, Schneider and Hall"/>
    <s v="Reduced 6thgeneration intranet"/>
    <n v="2000"/>
    <n v="680"/>
    <x v="0"/>
    <n v="0.34"/>
    <x v="782"/>
    <n v="97.142857142857139"/>
    <n v="7"/>
    <x v="1"/>
    <s v="USD"/>
    <d v="2013-06-26T05:00:00"/>
    <d v="2013-06-26T05:00:00"/>
    <n v="1372222800"/>
    <s v="Jun"/>
    <s v="Jun"/>
    <s v="2013"/>
    <d v="2013-07-24T05:00:00"/>
    <n v="1374642000"/>
    <m/>
    <d v="2013-07-24T05:00:00"/>
    <s v="Jul"/>
    <s v="Jul"/>
    <n v="28"/>
    <n v="28"/>
    <s v="2013"/>
    <b v="0"/>
    <b v="1"/>
    <s v="theater"/>
    <x v="3"/>
    <x v="3"/>
  </r>
  <r>
    <n v="793"/>
    <s v="Rodriguez, Cox and Rodriguez"/>
    <s v="Networked disintermediate leverage"/>
    <n v="1100"/>
    <n v="13045"/>
    <x v="1"/>
    <n v="11.859090909090909"/>
    <x v="783"/>
    <n v="72.071823204419886"/>
    <n v="181"/>
    <x v="5"/>
    <s v="CHF"/>
    <d v="2013-06-25T05:00:00"/>
    <d v="2013-06-25T05:00:00"/>
    <n v="1372136400"/>
    <s v="Jun"/>
    <s v="Jun"/>
    <s v="2013"/>
    <d v="2013-06-29T05:00:00"/>
    <n v="1372482000"/>
    <m/>
    <d v="2013-06-29T05:00:00"/>
    <s v="Jun"/>
    <s v="Jun"/>
    <n v="4"/>
    <n v="4"/>
    <s v="2013"/>
    <b v="0"/>
    <b v="0"/>
    <s v="publishing"/>
    <x v="5"/>
    <x v="9"/>
  </r>
  <r>
    <n v="794"/>
    <s v="Welch Inc"/>
    <s v="Optional optimal website"/>
    <n v="6600"/>
    <n v="8276"/>
    <x v="1"/>
    <n v="1.2539393939393939"/>
    <x v="784"/>
    <n v="75.236363636363635"/>
    <n v="110"/>
    <x v="1"/>
    <s v="USD"/>
    <d v="2017-12-22T06:00:00"/>
    <d v="2017-12-22T06:00:00"/>
    <n v="1513922400"/>
    <s v="Dec"/>
    <s v="Dec"/>
    <s v="2017"/>
    <d v="2018-01-03T06:00:00"/>
    <n v="1514959200"/>
    <m/>
    <d v="2018-01-03T06:00:00"/>
    <s v="Jan"/>
    <s v="Jan"/>
    <n v="12"/>
    <n v="12"/>
    <s v="2018"/>
    <b v="0"/>
    <b v="0"/>
    <s v="music"/>
    <x v="1"/>
    <x v="1"/>
  </r>
  <r>
    <n v="795"/>
    <s v="Vasquez Inc"/>
    <s v="Stand-alone asynchronous functionalities"/>
    <n v="7100"/>
    <n v="1022"/>
    <x v="0"/>
    <n v="0.14394366197183098"/>
    <x v="785"/>
    <n v="32.967741935483872"/>
    <n v="31"/>
    <x v="1"/>
    <s v="USD"/>
    <d v="2016-11-01T05:00:00"/>
    <d v="2016-11-01T05:00:00"/>
    <n v="1477976400"/>
    <s v="Nov"/>
    <s v="Nov"/>
    <s v="2016"/>
    <d v="2016-11-04T05:00:00"/>
    <n v="1478235600"/>
    <m/>
    <d v="2016-11-04T05:00:00"/>
    <s v="Nov"/>
    <s v="Nov"/>
    <n v="3"/>
    <n v="3"/>
    <s v="2016"/>
    <b v="0"/>
    <b v="0"/>
    <s v="film &amp; video"/>
    <x v="4"/>
    <x v="6"/>
  </r>
  <r>
    <n v="796"/>
    <s v="Freeman-Ferguson"/>
    <s v="Profound full-range open system"/>
    <n v="7800"/>
    <n v="4275"/>
    <x v="0"/>
    <n v="0.54807692307692313"/>
    <x v="786"/>
    <n v="54.807692307692307"/>
    <n v="78"/>
    <x v="1"/>
    <s v="USD"/>
    <d v="2014-08-08T05:00:00"/>
    <d v="2014-08-08T05:00:00"/>
    <n v="1407474000"/>
    <s v="Aug"/>
    <s v="Aug"/>
    <s v="2014"/>
    <d v="2014-08-15T05:00:00"/>
    <n v="1408078800"/>
    <m/>
    <d v="2014-08-15T05:00:00"/>
    <s v="Aug"/>
    <s v="Aug"/>
    <n v="7"/>
    <n v="7"/>
    <s v="2014"/>
    <b v="0"/>
    <b v="1"/>
    <s v="games"/>
    <x v="6"/>
    <x v="20"/>
  </r>
  <r>
    <n v="797"/>
    <s v="Houston, Moore and Rogers"/>
    <s v="Optional tangible utilization"/>
    <n v="7600"/>
    <n v="8332"/>
    <x v="1"/>
    <n v="1.0963157894736841"/>
    <x v="787"/>
    <n v="45.037837837837834"/>
    <n v="185"/>
    <x v="1"/>
    <s v="USD"/>
    <d v="2018-12-30T06:00:00"/>
    <d v="2018-12-30T06:00:00"/>
    <n v="1546149600"/>
    <s v="Dec"/>
    <s v="Dec"/>
    <s v="2018"/>
    <d v="2019-01-22T06:00:00"/>
    <n v="1548136800"/>
    <m/>
    <d v="2019-01-22T06:00:00"/>
    <s v="Jan"/>
    <s v="Jan"/>
    <n v="23"/>
    <n v="23"/>
    <s v="2019"/>
    <b v="0"/>
    <b v="0"/>
    <s v="technology"/>
    <x v="2"/>
    <x v="2"/>
  </r>
  <r>
    <n v="798"/>
    <s v="Small-Fuentes"/>
    <s v="Seamless maximized product"/>
    <n v="3400"/>
    <n v="6408"/>
    <x v="1"/>
    <n v="1.8847058823529412"/>
    <x v="788"/>
    <n v="52.958677685950413"/>
    <n v="121"/>
    <x v="1"/>
    <s v="USD"/>
    <d v="2012-05-31T05:00:00"/>
    <d v="2012-05-31T05:00:00"/>
    <n v="1338440400"/>
    <s v="May"/>
    <s v="May"/>
    <s v="2012"/>
    <d v="2012-06-28T05:00:00"/>
    <n v="1340859600"/>
    <m/>
    <d v="2012-06-28T05:00:00"/>
    <s v="Jun"/>
    <s v="Jun"/>
    <n v="28"/>
    <n v="28"/>
    <s v="2012"/>
    <b v="0"/>
    <b v="1"/>
    <s v="theater"/>
    <x v="3"/>
    <x v="3"/>
  </r>
  <r>
    <n v="799"/>
    <s v="Reid-Day"/>
    <s v="Devolved tertiary time-frame"/>
    <n v="84500"/>
    <n v="73522"/>
    <x v="0"/>
    <n v="0.87008284023668636"/>
    <x v="789"/>
    <n v="60.017959183673469"/>
    <n v="1225"/>
    <x v="4"/>
    <s v="GBP"/>
    <d v="2016-01-30T06:00:00"/>
    <d v="2016-01-30T06:00:00"/>
    <n v="1454133600"/>
    <s v="Jan"/>
    <s v="Jan"/>
    <s v="2016"/>
    <d v="2016-02-03T06:00:00"/>
    <n v="1454479200"/>
    <m/>
    <d v="2016-02-03T06:00:00"/>
    <s v="Feb"/>
    <s v="Feb"/>
    <n v="4"/>
    <n v="4"/>
    <s v="2016"/>
    <b v="0"/>
    <b v="0"/>
    <s v="theater"/>
    <x v="3"/>
    <x v="3"/>
  </r>
  <r>
    <n v="800"/>
    <s v="Wallace LLC"/>
    <s v="Centralized regional function"/>
    <n v="100"/>
    <n v="1"/>
    <x v="0"/>
    <n v="0.01"/>
    <x v="100"/>
    <n v="1"/>
    <n v="1"/>
    <x v="5"/>
    <s v="CHF"/>
    <d v="2015-06-12T05:00:00"/>
    <d v="2015-06-12T05:00:00"/>
    <n v="1434085200"/>
    <s v="Jun"/>
    <s v="Jun"/>
    <s v="2015"/>
    <d v="2015-06-16T05:00:00"/>
    <n v="1434430800"/>
    <m/>
    <d v="2015-06-16T05:00:00"/>
    <s v="Jun"/>
    <s v="Jun"/>
    <n v="4"/>
    <n v="4"/>
    <s v="2015"/>
    <b v="0"/>
    <b v="0"/>
    <s v="music"/>
    <x v="1"/>
    <x v="1"/>
  </r>
  <r>
    <n v="801"/>
    <s v="Olson-Bishop"/>
    <s v="User-friendly high-level initiative"/>
    <n v="2300"/>
    <n v="4667"/>
    <x v="1"/>
    <n v="2.0291304347826089"/>
    <x v="790"/>
    <n v="44.028301886792455"/>
    <n v="106"/>
    <x v="1"/>
    <s v="USD"/>
    <d v="2019-12-31T06:00:00"/>
    <d v="2019-12-31T06:00:00"/>
    <n v="1577772000"/>
    <s v="Dec"/>
    <s v="Dec"/>
    <s v="2019"/>
    <d v="2020-01-22T06:00:00"/>
    <n v="1579672800"/>
    <m/>
    <d v="2020-01-22T06:00:00"/>
    <s v="Jan"/>
    <s v="Jan"/>
    <n v="22"/>
    <n v="22"/>
    <s v="2020"/>
    <b v="0"/>
    <b v="1"/>
    <s v="photography"/>
    <x v="7"/>
    <x v="14"/>
  </r>
  <r>
    <n v="802"/>
    <s v="Rodriguez, Anderson and Porter"/>
    <s v="Reverse-engineered zero-defect infrastructure"/>
    <n v="6200"/>
    <n v="12216"/>
    <x v="1"/>
    <n v="1.9703225806451612"/>
    <x v="791"/>
    <n v="86.028169014084511"/>
    <n v="142"/>
    <x v="1"/>
    <s v="USD"/>
    <d v="2019-07-04T05:00:00"/>
    <d v="2019-07-04T05:00:00"/>
    <n v="1562216400"/>
    <s v="Jul"/>
    <s v="Jul"/>
    <s v="2019"/>
    <d v="2019-07-06T05:00:00"/>
    <n v="1562389200"/>
    <m/>
    <d v="2019-07-06T05:00:00"/>
    <s v="Jul"/>
    <s v="Jul"/>
    <n v="2"/>
    <n v="2"/>
    <s v="2019"/>
    <b v="0"/>
    <b v="0"/>
    <s v="photography"/>
    <x v="7"/>
    <x v="14"/>
  </r>
  <r>
    <n v="803"/>
    <s v="Perez, Brown and Meyers"/>
    <s v="Stand-alone background customer loyalty"/>
    <n v="6100"/>
    <n v="6527"/>
    <x v="1"/>
    <n v="1.07"/>
    <x v="792"/>
    <n v="28.012875536480685"/>
    <n v="233"/>
    <x v="1"/>
    <s v="USD"/>
    <d v="2019-01-27T06:00:00"/>
    <d v="2019-01-27T06:00:00"/>
    <n v="1548568800"/>
    <s v="Jan"/>
    <s v="Jan"/>
    <s v="2019"/>
    <d v="2019-03-02T06:00:00"/>
    <n v="1551506400"/>
    <m/>
    <d v="2019-03-02T06:00:00"/>
    <s v="Mar"/>
    <s v="Mar"/>
    <n v="34"/>
    <n v="34"/>
    <s v="2019"/>
    <b v="0"/>
    <b v="0"/>
    <s v="theater"/>
    <x v="3"/>
    <x v="3"/>
  </r>
  <r>
    <n v="804"/>
    <s v="English-Mccullough"/>
    <s v="Business-focused discrete software"/>
    <n v="2600"/>
    <n v="6987"/>
    <x v="1"/>
    <n v="2.6873076923076922"/>
    <x v="793"/>
    <n v="32.050458715596328"/>
    <n v="218"/>
    <x v="1"/>
    <s v="USD"/>
    <d v="2018-01-02T06:00:00"/>
    <d v="2018-01-02T06:00:00"/>
    <n v="1514872800"/>
    <s v="Jan"/>
    <s v="Jan"/>
    <s v="2018"/>
    <d v="2018-01-22T06:00:00"/>
    <n v="1516600800"/>
    <m/>
    <d v="2018-01-22T06:00:00"/>
    <s v="Jan"/>
    <s v="Jan"/>
    <n v="20"/>
    <n v="20"/>
    <s v="2018"/>
    <b v="0"/>
    <b v="0"/>
    <s v="music"/>
    <x v="1"/>
    <x v="1"/>
  </r>
  <r>
    <n v="805"/>
    <s v="Smith-Nguyen"/>
    <s v="Advanced intermediate Graphic Interface"/>
    <n v="9700"/>
    <n v="4932"/>
    <x v="0"/>
    <n v="0.50845360824742269"/>
    <x v="794"/>
    <n v="73.611940298507463"/>
    <n v="67"/>
    <x v="2"/>
    <s v="AUD"/>
    <d v="2014-11-15T06:00:00"/>
    <d v="2014-11-15T06:00:00"/>
    <n v="1416031200"/>
    <s v="Nov"/>
    <s v="Nov"/>
    <s v="2014"/>
    <d v="2015-01-05T06:00:00"/>
    <n v="1420437600"/>
    <m/>
    <d v="2015-01-05T06:00:00"/>
    <s v="Jan"/>
    <s v="Jan"/>
    <n v="51"/>
    <n v="51"/>
    <s v="2015"/>
    <b v="0"/>
    <b v="0"/>
    <s v="film &amp; video"/>
    <x v="4"/>
    <x v="4"/>
  </r>
  <r>
    <n v="806"/>
    <s v="Harmon-Madden"/>
    <s v="Adaptive holistic hub"/>
    <n v="700"/>
    <n v="8262"/>
    <x v="1"/>
    <n v="11.802857142857142"/>
    <x v="795"/>
    <n v="108.71052631578948"/>
    <n v="76"/>
    <x v="1"/>
    <s v="USD"/>
    <d v="2012-03-05T06:00:00"/>
    <d v="2012-03-05T06:00:00"/>
    <n v="1330927200"/>
    <s v="Mar"/>
    <s v="Mar"/>
    <s v="2012"/>
    <d v="2012-03-29T05:00:00"/>
    <n v="1332997200"/>
    <m/>
    <d v="2012-03-29T05:00:00"/>
    <s v="Mar"/>
    <s v="Mar"/>
    <n v="23.958333333335759"/>
    <n v="23.958333333335759"/>
    <s v="2012"/>
    <b v="0"/>
    <b v="1"/>
    <s v="film &amp; video"/>
    <x v="4"/>
    <x v="6"/>
  </r>
  <r>
    <n v="807"/>
    <s v="Walker-Taylor"/>
    <s v="Automated uniform concept"/>
    <n v="700"/>
    <n v="1848"/>
    <x v="1"/>
    <n v="2.64"/>
    <x v="796"/>
    <n v="42.97674418604651"/>
    <n v="43"/>
    <x v="1"/>
    <s v="USD"/>
    <d v="2019-10-15T05:00:00"/>
    <d v="2019-10-15T05:00:00"/>
    <n v="1571115600"/>
    <s v="Oct"/>
    <s v="Oct"/>
    <s v="2019"/>
    <d v="2019-11-28T06:00:00"/>
    <n v="1574920800"/>
    <m/>
    <d v="2019-11-28T06:00:00"/>
    <s v="Nov"/>
    <s v="Nov"/>
    <n v="44.041666666671517"/>
    <n v="44.041666666671517"/>
    <s v="2019"/>
    <b v="0"/>
    <b v="1"/>
    <s v="theater"/>
    <x v="3"/>
    <x v="3"/>
  </r>
  <r>
    <n v="808"/>
    <s v="Harris, Medina and Mitchell"/>
    <s v="Enhanced regional flexibility"/>
    <n v="5200"/>
    <n v="1583"/>
    <x v="0"/>
    <n v="0.30442307692307691"/>
    <x v="797"/>
    <n v="83.315789473684205"/>
    <n v="19"/>
    <x v="1"/>
    <s v="USD"/>
    <d v="2016-05-17T05:00:00"/>
    <d v="2016-05-17T05:00:00"/>
    <n v="1463461200"/>
    <s v="May"/>
    <s v="May"/>
    <s v="2016"/>
    <d v="2016-06-03T05:00:00"/>
    <n v="1464930000"/>
    <m/>
    <d v="2016-06-03T05:00:00"/>
    <s v="Jun"/>
    <s v="Jun"/>
    <n v="17"/>
    <n v="17"/>
    <s v="2016"/>
    <b v="0"/>
    <b v="0"/>
    <s v="food"/>
    <x v="0"/>
    <x v="0"/>
  </r>
  <r>
    <n v="809"/>
    <s v="Williams and Sons"/>
    <s v="Public-key bottom-line algorithm"/>
    <n v="140800"/>
    <n v="88536"/>
    <x v="0"/>
    <n v="0.62880681818181816"/>
    <x v="798"/>
    <n v="42"/>
    <n v="2108"/>
    <x v="5"/>
    <s v="CHF"/>
    <d v="2012-08-14T05:00:00"/>
    <d v="2012-08-14T05:00:00"/>
    <n v="1344920400"/>
    <s v="Aug"/>
    <s v="Aug"/>
    <s v="2012"/>
    <d v="2012-08-15T05:00:00"/>
    <n v="1345006800"/>
    <m/>
    <d v="2012-08-15T05:00:00"/>
    <s v="Aug"/>
    <s v="Aug"/>
    <n v="1"/>
    <n v="1"/>
    <s v="2012"/>
    <b v="0"/>
    <b v="0"/>
    <s v="film &amp; video"/>
    <x v="4"/>
    <x v="4"/>
  </r>
  <r>
    <n v="810"/>
    <s v="Ball-Fisher"/>
    <s v="Multi-layered intangible instruction set"/>
    <n v="6400"/>
    <n v="12360"/>
    <x v="1"/>
    <n v="1.9312499999999999"/>
    <x v="799"/>
    <n v="55.927601809954751"/>
    <n v="221"/>
    <x v="1"/>
    <s v="USD"/>
    <d v="2017-11-28T06:00:00"/>
    <d v="2017-11-28T06:00:00"/>
    <n v="1511848800"/>
    <s v="Nov"/>
    <s v="Nov"/>
    <s v="2017"/>
    <d v="2017-12-08T06:00:00"/>
    <n v="1512712800"/>
    <m/>
    <d v="2017-12-08T06:00:00"/>
    <s v="Dec"/>
    <s v="Dec"/>
    <n v="10"/>
    <n v="10"/>
    <s v="2017"/>
    <b v="0"/>
    <b v="1"/>
    <s v="theater"/>
    <x v="3"/>
    <x v="3"/>
  </r>
  <r>
    <n v="811"/>
    <s v="Page, Holt and Mack"/>
    <s v="Fundamental methodical emulation"/>
    <n v="92500"/>
    <n v="71320"/>
    <x v="0"/>
    <n v="0.77102702702702708"/>
    <x v="800"/>
    <n v="105.03681885125184"/>
    <n v="679"/>
    <x v="1"/>
    <s v="USD"/>
    <d v="2016-01-09T06:00:00"/>
    <d v="2016-01-09T06:00:00"/>
    <n v="1452319200"/>
    <s v="Jan"/>
    <s v="Jan"/>
    <s v="2016"/>
    <d v="2016-01-11T06:00:00"/>
    <n v="1452492000"/>
    <m/>
    <d v="2016-01-11T06:00:00"/>
    <s v="Jan"/>
    <s v="Jan"/>
    <n v="2"/>
    <n v="2"/>
    <s v="2016"/>
    <b v="0"/>
    <b v="1"/>
    <s v="games"/>
    <x v="6"/>
    <x v="11"/>
  </r>
  <r>
    <n v="812"/>
    <s v="Landry Group"/>
    <s v="Expanded value-added hardware"/>
    <n v="59700"/>
    <n v="134640"/>
    <x v="1"/>
    <n v="2.2552763819095478"/>
    <x v="801"/>
    <n v="48"/>
    <n v="2805"/>
    <x v="0"/>
    <s v="CAD"/>
    <d v="2018-04-16T05:00:00"/>
    <d v="2018-04-16T05:00:00"/>
    <n v="1523854800"/>
    <s v="Apr"/>
    <s v="Apr"/>
    <s v="2018"/>
    <d v="2018-04-21T05:00:00"/>
    <n v="1524286800"/>
    <m/>
    <d v="2018-04-21T05:00:00"/>
    <s v="Apr"/>
    <s v="Apr"/>
    <n v="5"/>
    <n v="5"/>
    <s v="2018"/>
    <b v="0"/>
    <b v="0"/>
    <s v="publishing"/>
    <x v="5"/>
    <x v="9"/>
  </r>
  <r>
    <n v="813"/>
    <s v="Buckley Group"/>
    <s v="Diverse high-level attitude"/>
    <n v="3200"/>
    <n v="7661"/>
    <x v="1"/>
    <n v="2.3940625"/>
    <x v="802"/>
    <n v="112.66176470588235"/>
    <n v="68"/>
    <x v="1"/>
    <s v="USD"/>
    <d v="2012-08-27T05:00:00"/>
    <d v="2012-08-27T05:00:00"/>
    <n v="1346043600"/>
    <s v="Aug"/>
    <s v="Aug"/>
    <s v="2012"/>
    <d v="2012-09-06T05:00:00"/>
    <n v="1346907600"/>
    <m/>
    <d v="2012-09-06T05:00:00"/>
    <s v="Sep"/>
    <s v="Sep"/>
    <n v="10"/>
    <n v="10"/>
    <s v="2012"/>
    <b v="0"/>
    <b v="0"/>
    <s v="games"/>
    <x v="6"/>
    <x v="11"/>
  </r>
  <r>
    <n v="814"/>
    <s v="Vincent PLC"/>
    <s v="Visionary 24hour analyzer"/>
    <n v="3200"/>
    <n v="2950"/>
    <x v="0"/>
    <n v="0.921875"/>
    <x v="803"/>
    <n v="81.944444444444443"/>
    <n v="36"/>
    <x v="3"/>
    <s v="DKK"/>
    <d v="2016-05-27T05:00:00"/>
    <d v="2016-05-27T05:00:00"/>
    <n v="1464325200"/>
    <s v="May"/>
    <s v="May"/>
    <s v="2016"/>
    <d v="2016-05-29T05:00:00"/>
    <n v="1464498000"/>
    <m/>
    <d v="2016-05-29T05:00:00"/>
    <s v="May"/>
    <s v="May"/>
    <n v="2"/>
    <n v="2"/>
    <s v="2016"/>
    <b v="0"/>
    <b v="1"/>
    <s v="music"/>
    <x v="1"/>
    <x v="1"/>
  </r>
  <r>
    <n v="815"/>
    <s v="Watson-Douglas"/>
    <s v="Centralized bandwidth-monitored leverage"/>
    <n v="9000"/>
    <n v="11721"/>
    <x v="1"/>
    <n v="1.3023333333333333"/>
    <x v="804"/>
    <n v="64.049180327868854"/>
    <n v="183"/>
    <x v="0"/>
    <s v="CAD"/>
    <d v="2017-11-29T06:00:00"/>
    <d v="2017-11-29T06:00:00"/>
    <n v="1511935200"/>
    <s v="Nov"/>
    <s v="Nov"/>
    <s v="2017"/>
    <d v="2017-12-25T06:00:00"/>
    <n v="1514181600"/>
    <m/>
    <d v="2017-12-25T06:00:00"/>
    <s v="Dec"/>
    <s v="Dec"/>
    <n v="26"/>
    <n v="26"/>
    <s v="2017"/>
    <b v="0"/>
    <b v="0"/>
    <s v="music"/>
    <x v="1"/>
    <x v="1"/>
  </r>
  <r>
    <n v="816"/>
    <s v="Jones, Casey and Jones"/>
    <s v="Ergonomic mission-critical moratorium"/>
    <n v="2300"/>
    <n v="14150"/>
    <x v="1"/>
    <n v="6.1521739130434785"/>
    <x v="805"/>
    <n v="106.39097744360902"/>
    <n v="133"/>
    <x v="1"/>
    <s v="USD"/>
    <d v="2014-02-10T06:00:00"/>
    <d v="2014-02-10T06:00:00"/>
    <n v="1392012000"/>
    <s v="Feb"/>
    <s v="Feb"/>
    <s v="2014"/>
    <d v="2014-02-12T06:00:00"/>
    <n v="1392184800"/>
    <m/>
    <d v="2014-02-12T06:00:00"/>
    <s v="Feb"/>
    <s v="Feb"/>
    <n v="2"/>
    <n v="2"/>
    <s v="2014"/>
    <b v="1"/>
    <b v="1"/>
    <s v="theater"/>
    <x v="3"/>
    <x v="3"/>
  </r>
  <r>
    <n v="817"/>
    <s v="Alvarez-Bauer"/>
    <s v="Front-line intermediate moderator"/>
    <n v="51300"/>
    <n v="189192"/>
    <x v="1"/>
    <n v="3.687953216374269"/>
    <x v="806"/>
    <n v="76.011249497790274"/>
    <n v="2489"/>
    <x v="6"/>
    <s v="EUR"/>
    <d v="2019-05-04T05:00:00"/>
    <d v="2019-05-04T05:00:00"/>
    <n v="1556946000"/>
    <s v="May"/>
    <s v="May"/>
    <s v="2019"/>
    <d v="2019-06-01T05:00:00"/>
    <n v="1559365200"/>
    <m/>
    <d v="2019-06-01T05:00:00"/>
    <s v="Jun"/>
    <s v="Jun"/>
    <n v="28"/>
    <n v="28"/>
    <s v="2019"/>
    <b v="0"/>
    <b v="1"/>
    <s v="publishing"/>
    <x v="5"/>
    <x v="9"/>
  </r>
  <r>
    <n v="818"/>
    <s v="Martinez LLC"/>
    <s v="Automated local secured line"/>
    <n v="700"/>
    <n v="7664"/>
    <x v="1"/>
    <n v="10.948571428571428"/>
    <x v="807"/>
    <n v="111.07246376811594"/>
    <n v="69"/>
    <x v="1"/>
    <s v="USD"/>
    <d v="2019-01-21T06:00:00"/>
    <d v="2019-01-21T06:00:00"/>
    <n v="1548050400"/>
    <s v="Jan"/>
    <s v="Jan"/>
    <s v="2019"/>
    <d v="2019-02-03T06:00:00"/>
    <n v="1549173600"/>
    <m/>
    <d v="2019-02-03T06:00:00"/>
    <s v="Feb"/>
    <s v="Feb"/>
    <n v="13"/>
    <n v="13"/>
    <s v="2019"/>
    <b v="0"/>
    <b v="1"/>
    <s v="theater"/>
    <x v="3"/>
    <x v="3"/>
  </r>
  <r>
    <n v="819"/>
    <s v="Buck-Khan"/>
    <s v="Integrated bandwidth-monitored alliance"/>
    <n v="8900"/>
    <n v="4509"/>
    <x v="0"/>
    <n v="0.50662921348314605"/>
    <x v="808"/>
    <n v="95.936170212765958"/>
    <n v="47"/>
    <x v="1"/>
    <s v="USD"/>
    <d v="2012-11-24T06:00:00"/>
    <d v="2012-11-24T06:00:00"/>
    <n v="1353736800"/>
    <s v="Nov"/>
    <s v="Nov"/>
    <s v="2012"/>
    <d v="2012-12-09T06:00:00"/>
    <n v="1355032800"/>
    <m/>
    <d v="2012-12-09T06:00:00"/>
    <s v="Dec"/>
    <s v="Dec"/>
    <n v="15"/>
    <n v="15"/>
    <s v="2012"/>
    <b v="1"/>
    <b v="0"/>
    <s v="games"/>
    <x v="6"/>
    <x v="11"/>
  </r>
  <r>
    <n v="820"/>
    <s v="Valdez, Williams and Meyer"/>
    <s v="Cross-group heuristic forecast"/>
    <n v="1500"/>
    <n v="12009"/>
    <x v="1"/>
    <n v="8.0060000000000002"/>
    <x v="809"/>
    <n v="43.043010752688176"/>
    <n v="279"/>
    <x v="4"/>
    <s v="GBP"/>
    <d v="2018-07-29T05:00:00"/>
    <d v="2018-07-29T05:00:00"/>
    <n v="1532840400"/>
    <s v="Jul"/>
    <s v="Jul"/>
    <s v="2018"/>
    <d v="2018-08-11T05:00:00"/>
    <n v="1533963600"/>
    <m/>
    <d v="2018-08-11T05:00:00"/>
    <s v="Aug"/>
    <s v="Aug"/>
    <n v="13"/>
    <n v="13"/>
    <s v="2018"/>
    <b v="0"/>
    <b v="1"/>
    <s v="music"/>
    <x v="1"/>
    <x v="1"/>
  </r>
  <r>
    <n v="821"/>
    <s v="Alvarez-Andrews"/>
    <s v="Extended impactful secured line"/>
    <n v="4900"/>
    <n v="14273"/>
    <x v="1"/>
    <n v="2.9128571428571428"/>
    <x v="810"/>
    <n v="67.966666666666669"/>
    <n v="210"/>
    <x v="1"/>
    <s v="USD"/>
    <d v="2017-02-28T06:00:00"/>
    <d v="2017-02-28T06:00:00"/>
    <n v="1488261600"/>
    <s v="Feb"/>
    <s v="Feb"/>
    <s v="2017"/>
    <d v="2017-03-13T05:00:00"/>
    <n v="1489381200"/>
    <m/>
    <d v="2017-03-13T05:00:00"/>
    <s v="Mar"/>
    <s v="Mar"/>
    <n v="12.958333333328483"/>
    <n v="12.958333333328483"/>
    <s v="2017"/>
    <b v="0"/>
    <b v="0"/>
    <s v="film &amp; video"/>
    <x v="4"/>
    <x v="4"/>
  </r>
  <r>
    <n v="822"/>
    <s v="Stewart and Sons"/>
    <s v="Distributed optimizing protocol"/>
    <n v="54000"/>
    <n v="188982"/>
    <x v="1"/>
    <n v="3.4996666666666667"/>
    <x v="811"/>
    <n v="89.991428571428571"/>
    <n v="2100"/>
    <x v="1"/>
    <s v="USD"/>
    <d v="2014-02-28T06:00:00"/>
    <d v="2014-02-28T06:00:00"/>
    <n v="1393567200"/>
    <s v="Feb"/>
    <s v="Feb"/>
    <s v="2014"/>
    <d v="2014-03-17T05:00:00"/>
    <n v="1395032400"/>
    <m/>
    <d v="2014-03-17T05:00:00"/>
    <s v="Mar"/>
    <s v="Mar"/>
    <n v="16.958333333335759"/>
    <n v="16.958333333335759"/>
    <s v="2014"/>
    <b v="0"/>
    <b v="0"/>
    <s v="music"/>
    <x v="1"/>
    <x v="1"/>
  </r>
  <r>
    <n v="823"/>
    <s v="Dyer Inc"/>
    <s v="Secured well-modulated system engine"/>
    <n v="4100"/>
    <n v="14640"/>
    <x v="1"/>
    <n v="3.5707317073170732"/>
    <x v="812"/>
    <n v="58.095238095238095"/>
    <n v="252"/>
    <x v="1"/>
    <s v="USD"/>
    <d v="2014-09-10T05:00:00"/>
    <d v="2014-09-10T05:00:00"/>
    <n v="1410325200"/>
    <s v="Sep"/>
    <s v="Sep"/>
    <s v="2014"/>
    <d v="2014-10-05T05:00:00"/>
    <n v="1412485200"/>
    <m/>
    <d v="2014-10-05T05:00:00"/>
    <s v="Oct"/>
    <s v="Oct"/>
    <n v="25"/>
    <n v="25"/>
    <s v="2014"/>
    <b v="1"/>
    <b v="1"/>
    <s v="music"/>
    <x v="1"/>
    <x v="1"/>
  </r>
  <r>
    <n v="824"/>
    <s v="Anderson, Williams and Cox"/>
    <s v="Streamlined national benchmark"/>
    <n v="85000"/>
    <n v="107516"/>
    <x v="1"/>
    <n v="1.2648941176470587"/>
    <x v="813"/>
    <n v="83.996875000000003"/>
    <n v="1280"/>
    <x v="1"/>
    <s v="USD"/>
    <d v="2010-06-19T05:00:00"/>
    <d v="2010-06-19T05:00:00"/>
    <n v="1276923600"/>
    <s v="Jun"/>
    <s v="Jun"/>
    <s v="2010"/>
    <d v="2010-07-21T05:00:00"/>
    <n v="1279688400"/>
    <m/>
    <d v="2010-07-21T05:00:00"/>
    <s v="Jul"/>
    <s v="Jul"/>
    <n v="32"/>
    <n v="32"/>
    <s v="2010"/>
    <b v="0"/>
    <b v="1"/>
    <s v="publishing"/>
    <x v="5"/>
    <x v="9"/>
  </r>
  <r>
    <n v="825"/>
    <s v="Solomon PLC"/>
    <s v="Open-architected 24/7 infrastructure"/>
    <n v="3600"/>
    <n v="13950"/>
    <x v="1"/>
    <n v="3.875"/>
    <x v="814"/>
    <n v="88.853503184713375"/>
    <n v="157"/>
    <x v="4"/>
    <s v="GBP"/>
    <d v="2017-07-25T05:00:00"/>
    <d v="2017-07-25T05:00:00"/>
    <n v="1500958800"/>
    <s v="Jul"/>
    <s v="Jul"/>
    <s v="2017"/>
    <d v="2017-08-06T05:00:00"/>
    <n v="1501995600"/>
    <m/>
    <d v="2017-08-06T05:00:00"/>
    <s v="Aug"/>
    <s v="Aug"/>
    <n v="12"/>
    <n v="12"/>
    <s v="2017"/>
    <b v="0"/>
    <b v="0"/>
    <s v="film &amp; video"/>
    <x v="4"/>
    <x v="12"/>
  </r>
  <r>
    <n v="826"/>
    <s v="Miller-Hubbard"/>
    <s v="Digitized 6thgeneration Local Area Network"/>
    <n v="2800"/>
    <n v="12797"/>
    <x v="1"/>
    <n v="4.5703571428571426"/>
    <x v="815"/>
    <n v="65.963917525773198"/>
    <n v="194"/>
    <x v="1"/>
    <s v="USD"/>
    <d v="2010-12-13T06:00:00"/>
    <d v="2010-12-13T06:00:00"/>
    <n v="1292220000"/>
    <s v="Dec"/>
    <s v="Dec"/>
    <s v="2010"/>
    <d v="2011-01-10T06:00:00"/>
    <n v="1294639200"/>
    <m/>
    <d v="2011-01-10T06:00:00"/>
    <s v="Jan"/>
    <s v="Jan"/>
    <n v="28"/>
    <n v="28"/>
    <s v="2011"/>
    <b v="0"/>
    <b v="1"/>
    <s v="theater"/>
    <x v="3"/>
    <x v="3"/>
  </r>
  <r>
    <n v="827"/>
    <s v="Miranda, Martinez and Lowery"/>
    <s v="Innovative actuating artificial intelligence"/>
    <n v="2300"/>
    <n v="6134"/>
    <x v="1"/>
    <n v="2.6669565217391304"/>
    <x v="816"/>
    <n v="74.804878048780495"/>
    <n v="82"/>
    <x v="2"/>
    <s v="AUD"/>
    <d v="2011-05-03T05:00:00"/>
    <d v="2011-05-03T05:00:00"/>
    <n v="1304398800"/>
    <s v="May"/>
    <s v="May"/>
    <s v="2011"/>
    <d v="2011-05-15T05:00:00"/>
    <n v="1305435600"/>
    <m/>
    <d v="2011-05-15T05:00:00"/>
    <s v="May"/>
    <s v="May"/>
    <n v="12"/>
    <n v="12"/>
    <s v="2011"/>
    <b v="0"/>
    <b v="1"/>
    <s v="film &amp; video"/>
    <x v="4"/>
    <x v="6"/>
  </r>
  <r>
    <n v="828"/>
    <s v="Munoz, Cherry and Bell"/>
    <s v="Cross-platform reciprocal budgetary management"/>
    <n v="7100"/>
    <n v="4899"/>
    <x v="0"/>
    <n v="0.69"/>
    <x v="817"/>
    <n v="69.98571428571428"/>
    <n v="70"/>
    <x v="1"/>
    <s v="USD"/>
    <d v="2018-08-28T05:00:00"/>
    <d v="2018-08-28T05:00:00"/>
    <n v="1535432400"/>
    <s v="Aug"/>
    <s v="Aug"/>
    <s v="2018"/>
    <d v="2018-09-22T05:00:00"/>
    <n v="1537592400"/>
    <m/>
    <d v="2018-09-22T05:00:00"/>
    <s v="Sep"/>
    <s v="Sep"/>
    <n v="25"/>
    <n v="25"/>
    <s v="2018"/>
    <b v="0"/>
    <b v="0"/>
    <s v="theater"/>
    <x v="3"/>
    <x v="3"/>
  </r>
  <r>
    <n v="829"/>
    <s v="Baker-Higgins"/>
    <s v="Vision-oriented scalable portal"/>
    <n v="9600"/>
    <n v="4929"/>
    <x v="0"/>
    <n v="0.51343749999999999"/>
    <x v="818"/>
    <n v="32.006493506493506"/>
    <n v="154"/>
    <x v="1"/>
    <s v="USD"/>
    <d v="2015-06-09T05:00:00"/>
    <d v="2015-06-09T05:00:00"/>
    <n v="1433826000"/>
    <s v="Jun"/>
    <s v="Jun"/>
    <s v="2015"/>
    <d v="2015-06-24T05:00:00"/>
    <n v="1435122000"/>
    <m/>
    <d v="2015-06-24T05:00:00"/>
    <s v="Jun"/>
    <s v="Jun"/>
    <n v="15"/>
    <n v="15"/>
    <s v="2015"/>
    <b v="0"/>
    <b v="0"/>
    <s v="theater"/>
    <x v="3"/>
    <x v="3"/>
  </r>
  <r>
    <n v="830"/>
    <s v="Johnson, Turner and Carroll"/>
    <s v="Persevering zero administration knowledge user"/>
    <n v="121600"/>
    <n v="1424"/>
    <x v="0"/>
    <n v="1.1710526315789473E-2"/>
    <x v="819"/>
    <n v="64.727272727272734"/>
    <n v="22"/>
    <x v="1"/>
    <s v="USD"/>
    <d v="2018-01-03T06:00:00"/>
    <d v="2018-01-03T06:00:00"/>
    <n v="1514959200"/>
    <s v="Jan"/>
    <s v="Jan"/>
    <s v="2018"/>
    <d v="2018-03-03T06:00:00"/>
    <n v="1520056800"/>
    <m/>
    <d v="2018-03-03T06:00:00"/>
    <s v="Mar"/>
    <s v="Mar"/>
    <n v="59"/>
    <n v="59"/>
    <s v="2018"/>
    <b v="0"/>
    <b v="0"/>
    <s v="theater"/>
    <x v="3"/>
    <x v="3"/>
  </r>
  <r>
    <n v="831"/>
    <s v="Ward PLC"/>
    <s v="Front-line bottom-line Graphic Interface"/>
    <n v="97100"/>
    <n v="105817"/>
    <x v="1"/>
    <n v="1.089773429454171"/>
    <x v="820"/>
    <n v="24.998110087408456"/>
    <n v="4233"/>
    <x v="1"/>
    <s v="USD"/>
    <d v="2012-03-26T05:00:00"/>
    <d v="2012-03-26T05:00:00"/>
    <n v="1332738000"/>
    <s v="Mar"/>
    <s v="Mar"/>
    <s v="2012"/>
    <d v="2012-04-29T05:00:00"/>
    <n v="1335675600"/>
    <m/>
    <d v="2012-04-29T05:00:00"/>
    <s v="Apr"/>
    <s v="Apr"/>
    <n v="34"/>
    <n v="34"/>
    <s v="2012"/>
    <b v="0"/>
    <b v="0"/>
    <s v="photography"/>
    <x v="7"/>
    <x v="14"/>
  </r>
  <r>
    <n v="832"/>
    <s v="Bradley, Beck and Mayo"/>
    <s v="Synergized fault-tolerant hierarchy"/>
    <n v="43200"/>
    <n v="136156"/>
    <x v="1"/>
    <n v="3.1517592592592591"/>
    <x v="821"/>
    <n v="104.97764070932922"/>
    <n v="1297"/>
    <x v="3"/>
    <s v="DKK"/>
    <d v="2015-10-22T05:00:00"/>
    <d v="2015-10-22T05:00:00"/>
    <n v="1445490000"/>
    <s v="Oct"/>
    <s v="Oct"/>
    <s v="2015"/>
    <d v="2015-11-25T06:00:00"/>
    <n v="1448431200"/>
    <m/>
    <d v="2015-11-25T06:00:00"/>
    <s v="Nov"/>
    <s v="Nov"/>
    <n v="34.041666666671517"/>
    <n v="34.041666666671517"/>
    <s v="2015"/>
    <b v="1"/>
    <b v="0"/>
    <s v="publishing"/>
    <x v="5"/>
    <x v="18"/>
  </r>
  <r>
    <n v="833"/>
    <s v="Levine, Martin and Hernandez"/>
    <s v="Expanded asynchronous groupware"/>
    <n v="6800"/>
    <n v="10723"/>
    <x v="1"/>
    <n v="1.5769117647058823"/>
    <x v="822"/>
    <n v="64.987878787878785"/>
    <n v="165"/>
    <x v="3"/>
    <s v="DKK"/>
    <d v="2011-02-14T06:00:00"/>
    <d v="2011-02-14T06:00:00"/>
    <n v="1297663200"/>
    <s v="Feb"/>
    <s v="Feb"/>
    <s v="2011"/>
    <d v="2011-02-25T06:00:00"/>
    <n v="1298613600"/>
    <m/>
    <d v="2011-02-25T06:00:00"/>
    <s v="Feb"/>
    <s v="Feb"/>
    <n v="11"/>
    <n v="11"/>
    <s v="2011"/>
    <b v="0"/>
    <b v="0"/>
    <s v="publishing"/>
    <x v="5"/>
    <x v="18"/>
  </r>
  <r>
    <n v="834"/>
    <s v="Gallegos, Wagner and Gaines"/>
    <s v="Expanded fault-tolerant emulation"/>
    <n v="7300"/>
    <n v="11228"/>
    <x v="1"/>
    <n v="1.5380821917808218"/>
    <x v="823"/>
    <n v="94.352941176470594"/>
    <n v="119"/>
    <x v="1"/>
    <s v="USD"/>
    <d v="2013-06-23T05:00:00"/>
    <d v="2013-06-23T05:00:00"/>
    <n v="1371963600"/>
    <s v="Jun"/>
    <s v="Jun"/>
    <s v="2013"/>
    <d v="2013-06-29T05:00:00"/>
    <n v="1372482000"/>
    <m/>
    <d v="2013-06-29T05:00:00"/>
    <s v="Jun"/>
    <s v="Jun"/>
    <n v="6"/>
    <n v="6"/>
    <s v="2013"/>
    <b v="0"/>
    <b v="0"/>
    <s v="theater"/>
    <x v="3"/>
    <x v="3"/>
  </r>
  <r>
    <n v="835"/>
    <s v="Hodges, Smith and Kelly"/>
    <s v="Future-proofed 24hour model"/>
    <n v="86200"/>
    <n v="77355"/>
    <x v="0"/>
    <n v="0.89738979118329465"/>
    <x v="824"/>
    <n v="44.001706484641637"/>
    <n v="1758"/>
    <x v="1"/>
    <s v="USD"/>
    <d v="2015-02-28T06:00:00"/>
    <d v="2015-02-28T06:00:00"/>
    <n v="1425103200"/>
    <s v="Feb"/>
    <s v="Feb"/>
    <s v="2015"/>
    <d v="2015-03-06T06:00:00"/>
    <n v="1425621600"/>
    <m/>
    <d v="2015-03-06T06:00:00"/>
    <s v="Mar"/>
    <s v="Mar"/>
    <n v="6"/>
    <n v="6"/>
    <s v="2015"/>
    <b v="0"/>
    <b v="0"/>
    <s v="technology"/>
    <x v="2"/>
    <x v="2"/>
  </r>
  <r>
    <n v="836"/>
    <s v="Macias Inc"/>
    <s v="Optimized didactic intranet"/>
    <n v="8100"/>
    <n v="6086"/>
    <x v="0"/>
    <n v="0.75135802469135804"/>
    <x v="825"/>
    <n v="64.744680851063833"/>
    <n v="94"/>
    <x v="1"/>
    <s v="USD"/>
    <d v="2010-02-05T06:00:00"/>
    <d v="2010-02-05T06:00:00"/>
    <n v="1265349600"/>
    <s v="Feb"/>
    <s v="Feb"/>
    <s v="2010"/>
    <d v="2010-02-16T06:00:00"/>
    <n v="1266300000"/>
    <m/>
    <d v="2010-02-16T06:00:00"/>
    <s v="Feb"/>
    <s v="Feb"/>
    <n v="11"/>
    <n v="11"/>
    <s v="2010"/>
    <b v="0"/>
    <b v="0"/>
    <s v="music"/>
    <x v="1"/>
    <x v="7"/>
  </r>
  <r>
    <n v="837"/>
    <s v="Cook-Ortiz"/>
    <s v="Right-sized dedicated standardization"/>
    <n v="17700"/>
    <n v="150960"/>
    <x v="1"/>
    <n v="8.5288135593220336"/>
    <x v="826"/>
    <n v="84.00667779632721"/>
    <n v="1797"/>
    <x v="1"/>
    <s v="USD"/>
    <d v="2011-03-27T05:00:00"/>
    <d v="2011-03-27T05:00:00"/>
    <n v="1301202000"/>
    <s v="Mar"/>
    <s v="Mar"/>
    <s v="2011"/>
    <d v="2011-05-20T05:00:00"/>
    <n v="1305867600"/>
    <m/>
    <d v="2011-05-20T05:00:00"/>
    <s v="May"/>
    <s v="May"/>
    <n v="54"/>
    <n v="54"/>
    <s v="2011"/>
    <b v="0"/>
    <b v="0"/>
    <s v="music"/>
    <x v="1"/>
    <x v="17"/>
  </r>
  <r>
    <n v="838"/>
    <s v="Jordan-Fischer"/>
    <s v="Vision-oriented high-level extranet"/>
    <n v="6400"/>
    <n v="8890"/>
    <x v="1"/>
    <n v="1.3890625000000001"/>
    <x v="827"/>
    <n v="34.061302681992338"/>
    <n v="261"/>
    <x v="1"/>
    <s v="USD"/>
    <d v="2018-09-27T05:00:00"/>
    <d v="2018-09-27T05:00:00"/>
    <n v="1538024400"/>
    <s v="Sep"/>
    <s v="Sep"/>
    <s v="2018"/>
    <d v="2018-10-06T05:00:00"/>
    <n v="1538802000"/>
    <m/>
    <d v="2018-10-06T05:00:00"/>
    <s v="Oct"/>
    <s v="Oct"/>
    <n v="9"/>
    <n v="9"/>
    <s v="2018"/>
    <b v="0"/>
    <b v="0"/>
    <s v="theater"/>
    <x v="3"/>
    <x v="3"/>
  </r>
  <r>
    <n v="839"/>
    <s v="Pierce-Ramirez"/>
    <s v="Organized scalable initiative"/>
    <n v="7700"/>
    <n v="14644"/>
    <x v="1"/>
    <n v="1.9018181818181819"/>
    <x v="828"/>
    <n v="93.273885350318466"/>
    <n v="157"/>
    <x v="1"/>
    <s v="USD"/>
    <d v="2014-03-17T05:00:00"/>
    <d v="2014-03-17T05:00:00"/>
    <n v="1395032400"/>
    <s v="Mar"/>
    <s v="Mar"/>
    <s v="2014"/>
    <d v="2014-05-01T05:00:00"/>
    <n v="1398920400"/>
    <m/>
    <d v="2014-05-01T05:00:00"/>
    <s v="May"/>
    <s v="May"/>
    <n v="45"/>
    <n v="45"/>
    <s v="2014"/>
    <b v="0"/>
    <b v="1"/>
    <s v="film &amp; video"/>
    <x v="4"/>
    <x v="4"/>
  </r>
  <r>
    <n v="840"/>
    <s v="Howell and Sons"/>
    <s v="Enhanced regional moderator"/>
    <n v="116300"/>
    <n v="116583"/>
    <x v="1"/>
    <n v="1.0024333619948409"/>
    <x v="829"/>
    <n v="32.998301726577978"/>
    <n v="3533"/>
    <x v="1"/>
    <s v="USD"/>
    <d v="2014-07-16T05:00:00"/>
    <d v="2014-07-16T05:00:00"/>
    <n v="1405486800"/>
    <s v="Jul"/>
    <s v="Jul"/>
    <s v="2014"/>
    <d v="2014-07-18T05:00:00"/>
    <n v="1405659600"/>
    <m/>
    <d v="2014-07-18T05:00:00"/>
    <s v="Jul"/>
    <s v="Jul"/>
    <n v="2"/>
    <n v="2"/>
    <s v="2014"/>
    <b v="0"/>
    <b v="1"/>
    <s v="theater"/>
    <x v="3"/>
    <x v="3"/>
  </r>
  <r>
    <n v="841"/>
    <s v="Garcia, Dunn and Richardson"/>
    <s v="Automated even-keeled emulation"/>
    <n v="9100"/>
    <n v="12991"/>
    <x v="1"/>
    <n v="1.4275824175824177"/>
    <x v="830"/>
    <n v="83.812903225806451"/>
    <n v="155"/>
    <x v="1"/>
    <s v="USD"/>
    <d v="2016-02-19T06:00:00"/>
    <d v="2016-02-19T06:00:00"/>
    <n v="1455861600"/>
    <s v="Feb"/>
    <s v="Feb"/>
    <s v="2016"/>
    <d v="2016-03-06T06:00:00"/>
    <n v="1457244000"/>
    <m/>
    <d v="2016-03-06T06:00:00"/>
    <s v="Mar"/>
    <s v="Mar"/>
    <n v="16"/>
    <n v="16"/>
    <s v="2016"/>
    <b v="0"/>
    <b v="0"/>
    <s v="technology"/>
    <x v="2"/>
    <x v="2"/>
  </r>
  <r>
    <n v="842"/>
    <s v="Lawson and Sons"/>
    <s v="Reverse-engineered multi-tasking product"/>
    <n v="1500"/>
    <n v="8447"/>
    <x v="1"/>
    <n v="5.6313333333333331"/>
    <x v="831"/>
    <n v="63.992424242424242"/>
    <n v="132"/>
    <x v="6"/>
    <s v="EUR"/>
    <d v="2018-06-15T05:00:00"/>
    <d v="2018-06-15T05:00:00"/>
    <n v="1529038800"/>
    <s v="Jun"/>
    <s v="Jun"/>
    <s v="2018"/>
    <d v="2018-06-18T05:00:00"/>
    <n v="1529298000"/>
    <m/>
    <d v="2018-06-18T05:00:00"/>
    <s v="Jun"/>
    <s v="Jun"/>
    <n v="3"/>
    <n v="3"/>
    <s v="2018"/>
    <b v="0"/>
    <b v="0"/>
    <s v="technology"/>
    <x v="2"/>
    <x v="8"/>
  </r>
  <r>
    <n v="843"/>
    <s v="Porter-Hicks"/>
    <s v="De-engineered next generation parallelism"/>
    <n v="8800"/>
    <n v="2703"/>
    <x v="0"/>
    <n v="0.30715909090909088"/>
    <x v="832"/>
    <n v="81.909090909090907"/>
    <n v="33"/>
    <x v="1"/>
    <s v="USD"/>
    <d v="2018-08-26T05:00:00"/>
    <d v="2018-08-26T05:00:00"/>
    <n v="1535259600"/>
    <s v="Aug"/>
    <s v="Aug"/>
    <s v="2018"/>
    <d v="2018-09-01T05:00:00"/>
    <n v="1535778000"/>
    <m/>
    <d v="2018-09-01T05:00:00"/>
    <s v="Sep"/>
    <s v="Sep"/>
    <n v="6"/>
    <n v="6"/>
    <s v="2018"/>
    <b v="0"/>
    <b v="0"/>
    <s v="photography"/>
    <x v="7"/>
    <x v="14"/>
  </r>
  <r>
    <n v="844"/>
    <s v="Rodriguez-Hansen"/>
    <s v="Intuitive cohesive groupware"/>
    <n v="8800"/>
    <n v="8747"/>
    <x v="3"/>
    <n v="0.99397727272727276"/>
    <x v="833"/>
    <n v="93.053191489361708"/>
    <n v="94"/>
    <x v="1"/>
    <s v="USD"/>
    <d v="2012-01-22T06:00:00"/>
    <d v="2012-01-22T06:00:00"/>
    <n v="1327212000"/>
    <s v="Jan"/>
    <s v="Jan"/>
    <s v="2012"/>
    <d v="2012-01-25T06:00:00"/>
    <n v="1327471200"/>
    <m/>
    <d v="2012-01-25T06:00:00"/>
    <s v="Jan"/>
    <s v="Jan"/>
    <n v="3"/>
    <n v="3"/>
    <s v="2012"/>
    <b v="0"/>
    <b v="0"/>
    <s v="film &amp; video"/>
    <x v="4"/>
    <x v="4"/>
  </r>
  <r>
    <n v="845"/>
    <s v="Williams LLC"/>
    <s v="Up-sized high-level access"/>
    <n v="69900"/>
    <n v="138087"/>
    <x v="1"/>
    <n v="1.9754935622317598"/>
    <x v="834"/>
    <n v="101.98449039881831"/>
    <n v="1354"/>
    <x v="4"/>
    <s v="GBP"/>
    <d v="2018-05-15T05:00:00"/>
    <d v="2018-05-15T05:00:00"/>
    <n v="1526360400"/>
    <s v="May"/>
    <s v="May"/>
    <s v="2018"/>
    <d v="2018-06-21T05:00:00"/>
    <n v="1529557200"/>
    <m/>
    <d v="2018-06-21T05:00:00"/>
    <s v="Jun"/>
    <s v="Jun"/>
    <n v="37"/>
    <n v="37"/>
    <s v="2018"/>
    <b v="0"/>
    <b v="0"/>
    <s v="technology"/>
    <x v="2"/>
    <x v="2"/>
  </r>
  <r>
    <n v="846"/>
    <s v="Cooper, Stanley and Bryant"/>
    <s v="Phased empowering success"/>
    <n v="1000"/>
    <n v="5085"/>
    <x v="1"/>
    <n v="5.085"/>
    <x v="835"/>
    <n v="105.9375"/>
    <n v="48"/>
    <x v="1"/>
    <s v="USD"/>
    <d v="2018-07-21T05:00:00"/>
    <d v="2018-07-21T05:00:00"/>
    <n v="1532149200"/>
    <s v="Jul"/>
    <s v="Jul"/>
    <s v="2018"/>
    <d v="2018-08-26T05:00:00"/>
    <n v="1535259600"/>
    <m/>
    <d v="2018-08-26T05:00:00"/>
    <s v="Aug"/>
    <s v="Aug"/>
    <n v="36"/>
    <n v="36"/>
    <s v="2018"/>
    <b v="1"/>
    <b v="1"/>
    <s v="technology"/>
    <x v="2"/>
    <x v="2"/>
  </r>
  <r>
    <n v="847"/>
    <s v="Miller, Glenn and Adams"/>
    <s v="Distributed actuating project"/>
    <n v="4700"/>
    <n v="11174"/>
    <x v="1"/>
    <n v="2.3774468085106384"/>
    <x v="836"/>
    <n v="101.58181818181818"/>
    <n v="110"/>
    <x v="1"/>
    <s v="USD"/>
    <d v="2018-01-07T06:00:00"/>
    <d v="2018-01-07T06:00:00"/>
    <n v="1515304800"/>
    <s v="Jan"/>
    <s v="Jan"/>
    <s v="2018"/>
    <d v="2018-01-10T06:00:00"/>
    <n v="1515564000"/>
    <m/>
    <d v="2018-01-10T06:00:00"/>
    <s v="Jan"/>
    <s v="Jan"/>
    <n v="3"/>
    <n v="3"/>
    <s v="2018"/>
    <b v="0"/>
    <b v="0"/>
    <s v="food"/>
    <x v="0"/>
    <x v="0"/>
  </r>
  <r>
    <n v="848"/>
    <s v="Cole, Salazar and Moreno"/>
    <s v="Robust motivating orchestration"/>
    <n v="3200"/>
    <n v="10831"/>
    <x v="1"/>
    <n v="3.3846875000000001"/>
    <x v="837"/>
    <n v="62.970930232558139"/>
    <n v="172"/>
    <x v="1"/>
    <s v="USD"/>
    <d v="2010-06-12T05:00:00"/>
    <d v="2010-06-12T05:00:00"/>
    <n v="1276318800"/>
    <s v="Jun"/>
    <s v="Jun"/>
    <s v="2010"/>
    <d v="2010-06-21T05:00:00"/>
    <n v="1277096400"/>
    <m/>
    <d v="2010-06-21T05:00:00"/>
    <s v="Jun"/>
    <s v="Jun"/>
    <n v="9"/>
    <n v="9"/>
    <s v="2010"/>
    <b v="0"/>
    <b v="0"/>
    <s v="film &amp; video"/>
    <x v="4"/>
    <x v="6"/>
  </r>
  <r>
    <n v="849"/>
    <s v="Jones-Ryan"/>
    <s v="Vision-oriented uniform instruction set"/>
    <n v="6700"/>
    <n v="8917"/>
    <x v="1"/>
    <n v="1.3308955223880596"/>
    <x v="838"/>
    <n v="29.045602605863191"/>
    <n v="307"/>
    <x v="1"/>
    <s v="USD"/>
    <d v="2012-02-09T06:00:00"/>
    <d v="2012-02-09T06:00:00"/>
    <n v="1328767200"/>
    <s v="Feb"/>
    <s v="Feb"/>
    <s v="2012"/>
    <d v="2012-02-12T06:00:00"/>
    <n v="1329026400"/>
    <m/>
    <d v="2012-02-12T06:00:00"/>
    <s v="Feb"/>
    <s v="Feb"/>
    <n v="3"/>
    <n v="3"/>
    <s v="2012"/>
    <b v="0"/>
    <b v="1"/>
    <s v="music"/>
    <x v="1"/>
    <x v="7"/>
  </r>
  <r>
    <n v="850"/>
    <s v="Hood, Perez and Meadows"/>
    <s v="Cross-group upward-trending hierarchy"/>
    <n v="100"/>
    <n v="1"/>
    <x v="0"/>
    <n v="0.01"/>
    <x v="100"/>
    <n v="1"/>
    <n v="1"/>
    <x v="1"/>
    <s v="USD"/>
    <d v="2011-11-19T06:00:00"/>
    <d v="2011-11-19T06:00:00"/>
    <n v="1321682400"/>
    <s v="Nov"/>
    <s v="Nov"/>
    <s v="2011"/>
    <d v="2011-12-04T06:00:00"/>
    <n v="1322978400"/>
    <m/>
    <d v="2011-12-04T06:00:00"/>
    <s v="Dec"/>
    <s v="Dec"/>
    <n v="15"/>
    <n v="15"/>
    <s v="2011"/>
    <b v="1"/>
    <b v="0"/>
    <s v="music"/>
    <x v="1"/>
    <x v="1"/>
  </r>
  <r>
    <n v="851"/>
    <s v="Bright and Sons"/>
    <s v="Object-based needs-based info-mediaries"/>
    <n v="6000"/>
    <n v="12468"/>
    <x v="1"/>
    <n v="2.0779999999999998"/>
    <x v="839"/>
    <n v="77.924999999999997"/>
    <n v="160"/>
    <x v="1"/>
    <s v="USD"/>
    <d v="2012-05-02T05:00:00"/>
    <d v="2012-05-02T05:00:00"/>
    <n v="1335934800"/>
    <s v="May"/>
    <s v="May"/>
    <s v="2012"/>
    <d v="2012-06-04T05:00:00"/>
    <n v="1338786000"/>
    <m/>
    <d v="2012-06-04T05:00:00"/>
    <s v="Jun"/>
    <s v="Jun"/>
    <n v="33"/>
    <n v="33"/>
    <s v="2012"/>
    <b v="0"/>
    <b v="0"/>
    <s v="music"/>
    <x v="1"/>
    <x v="5"/>
  </r>
  <r>
    <n v="852"/>
    <s v="Brady Ltd"/>
    <s v="Open-source reciprocal standardization"/>
    <n v="4900"/>
    <n v="2505"/>
    <x v="0"/>
    <n v="0.51122448979591839"/>
    <x v="840"/>
    <n v="80.806451612903231"/>
    <n v="31"/>
    <x v="1"/>
    <s v="USD"/>
    <d v="2011-07-16T05:00:00"/>
    <d v="2011-07-16T05:00:00"/>
    <n v="1310792400"/>
    <s v="Jul"/>
    <s v="Jul"/>
    <s v="2011"/>
    <d v="2011-07-26T05:00:00"/>
    <n v="1311656400"/>
    <m/>
    <d v="2011-07-26T05:00:00"/>
    <s v="Jul"/>
    <s v="Jul"/>
    <n v="10"/>
    <n v="10"/>
    <s v="2011"/>
    <b v="0"/>
    <b v="1"/>
    <s v="games"/>
    <x v="6"/>
    <x v="11"/>
  </r>
  <r>
    <n v="853"/>
    <s v="Collier LLC"/>
    <s v="Secured well-modulated projection"/>
    <n v="17100"/>
    <n v="111502"/>
    <x v="1"/>
    <n v="6.5205847953216374"/>
    <x v="841"/>
    <n v="76.006816632583508"/>
    <n v="1467"/>
    <x v="0"/>
    <s v="CAD"/>
    <d v="2011-06-20T05:00:00"/>
    <d v="2011-06-20T05:00:00"/>
    <n v="1308546000"/>
    <s v="Jun"/>
    <s v="Jun"/>
    <s v="2011"/>
    <d v="2011-06-25T05:00:00"/>
    <n v="1308978000"/>
    <m/>
    <d v="2011-06-25T05:00:00"/>
    <s v="Jun"/>
    <s v="Jun"/>
    <n v="5"/>
    <n v="5"/>
    <s v="2011"/>
    <b v="0"/>
    <b v="1"/>
    <s v="music"/>
    <x v="1"/>
    <x v="7"/>
  </r>
  <r>
    <n v="854"/>
    <s v="Campbell, Thomas and Obrien"/>
    <s v="Multi-channeled secondary middleware"/>
    <n v="171000"/>
    <n v="194309"/>
    <x v="1"/>
    <n v="1.1363099415204678"/>
    <x v="842"/>
    <n v="72.993613824192337"/>
    <n v="2662"/>
    <x v="0"/>
    <s v="CAD"/>
    <d v="2019-11-18T06:00:00"/>
    <d v="2019-11-18T06:00:00"/>
    <n v="1574056800"/>
    <s v="Nov"/>
    <s v="Nov"/>
    <s v="2019"/>
    <d v="2019-12-15T06:00:00"/>
    <n v="1576389600"/>
    <m/>
    <d v="2019-12-15T06:00:00"/>
    <s v="Dec"/>
    <s v="Dec"/>
    <n v="27"/>
    <n v="27"/>
    <s v="2019"/>
    <b v="0"/>
    <b v="0"/>
    <s v="publishing"/>
    <x v="5"/>
    <x v="13"/>
  </r>
  <r>
    <n v="855"/>
    <s v="Moses-Terry"/>
    <s v="Horizontal clear-thinking framework"/>
    <n v="23400"/>
    <n v="23956"/>
    <x v="1"/>
    <n v="1.0237606837606839"/>
    <x v="843"/>
    <n v="53"/>
    <n v="452"/>
    <x v="2"/>
    <s v="AUD"/>
    <d v="2011-06-18T05:00:00"/>
    <d v="2011-06-18T05:00:00"/>
    <n v="1308373200"/>
    <s v="Jun"/>
    <s v="Jun"/>
    <s v="2011"/>
    <d v="2011-07-19T05:00:00"/>
    <n v="1311051600"/>
    <m/>
    <d v="2011-07-19T05:00:00"/>
    <s v="Jul"/>
    <s v="Jul"/>
    <n v="31"/>
    <n v="31"/>
    <s v="2011"/>
    <b v="0"/>
    <b v="0"/>
    <s v="theater"/>
    <x v="3"/>
    <x v="3"/>
  </r>
  <r>
    <n v="856"/>
    <s v="Williams and Sons"/>
    <s v="Profound composite core"/>
    <n v="2400"/>
    <n v="8558"/>
    <x v="1"/>
    <n v="3.5658333333333334"/>
    <x v="844"/>
    <n v="54.164556962025316"/>
    <n v="158"/>
    <x v="1"/>
    <s v="USD"/>
    <d v="2012-04-24T05:00:00"/>
    <d v="2012-04-24T05:00:00"/>
    <n v="1335243600"/>
    <s v="Apr"/>
    <s v="Apr"/>
    <s v="2012"/>
    <d v="2012-05-11T05:00:00"/>
    <n v="1336712400"/>
    <m/>
    <d v="2012-05-11T05:00:00"/>
    <s v="May"/>
    <s v="May"/>
    <n v="17"/>
    <n v="17"/>
    <s v="2012"/>
    <b v="0"/>
    <b v="0"/>
    <s v="food"/>
    <x v="0"/>
    <x v="0"/>
  </r>
  <r>
    <n v="857"/>
    <s v="Miranda, Gray and Hale"/>
    <s v="Programmable disintermediate matrices"/>
    <n v="5300"/>
    <n v="7413"/>
    <x v="1"/>
    <n v="1.3986792452830188"/>
    <x v="845"/>
    <n v="32.946666666666665"/>
    <n v="225"/>
    <x v="5"/>
    <s v="CHF"/>
    <d v="2012-02-05T06:00:00"/>
    <d v="2012-02-05T06:00:00"/>
    <n v="1328421600"/>
    <s v="Feb"/>
    <s v="Feb"/>
    <s v="2012"/>
    <d v="2012-02-28T06:00:00"/>
    <n v="1330408800"/>
    <m/>
    <d v="2012-02-28T06:00:00"/>
    <s v="Feb"/>
    <s v="Feb"/>
    <n v="23"/>
    <n v="23"/>
    <s v="2012"/>
    <b v="1"/>
    <b v="0"/>
    <s v="film &amp; video"/>
    <x v="4"/>
    <x v="12"/>
  </r>
  <r>
    <n v="858"/>
    <s v="Ayala, Crawford and Taylor"/>
    <s v="Realigned 5thgeneration knowledge user"/>
    <n v="4000"/>
    <n v="2778"/>
    <x v="0"/>
    <n v="0.69450000000000001"/>
    <x v="846"/>
    <n v="79.371428571428567"/>
    <n v="35"/>
    <x v="1"/>
    <s v="USD"/>
    <d v="2018-04-21T05:00:00"/>
    <d v="2018-04-21T05:00:00"/>
    <n v="1524286800"/>
    <s v="Apr"/>
    <s v="Apr"/>
    <s v="2018"/>
    <d v="2018-04-28T05:00:00"/>
    <n v="1524891600"/>
    <m/>
    <d v="2018-04-28T05:00:00"/>
    <s v="Apr"/>
    <s v="Apr"/>
    <n v="7"/>
    <n v="7"/>
    <s v="2018"/>
    <b v="1"/>
    <b v="0"/>
    <s v="food"/>
    <x v="0"/>
    <x v="0"/>
  </r>
  <r>
    <n v="859"/>
    <s v="Martinez Ltd"/>
    <s v="Multi-layered upward-trending groupware"/>
    <n v="7300"/>
    <n v="2594"/>
    <x v="0"/>
    <n v="0.35534246575342465"/>
    <x v="847"/>
    <n v="41.174603174603178"/>
    <n v="63"/>
    <x v="1"/>
    <s v="USD"/>
    <d v="2013-03-01T06:00:00"/>
    <d v="2013-03-01T06:00:00"/>
    <n v="1362117600"/>
    <s v="Mar"/>
    <s v="Mar"/>
    <s v="2013"/>
    <d v="2013-03-19T05:00:00"/>
    <n v="1363669200"/>
    <m/>
    <d v="2013-03-19T05:00:00"/>
    <s v="Mar"/>
    <s v="Mar"/>
    <n v="17.958333333335759"/>
    <n v="17.958333333335759"/>
    <s v="2013"/>
    <b v="0"/>
    <b v="1"/>
    <s v="theater"/>
    <x v="3"/>
    <x v="3"/>
  </r>
  <r>
    <n v="860"/>
    <s v="Lee PLC"/>
    <s v="Re-contextualized leadingedge firmware"/>
    <n v="2000"/>
    <n v="5033"/>
    <x v="1"/>
    <n v="2.5165000000000002"/>
    <x v="848"/>
    <n v="77.430769230769229"/>
    <n v="65"/>
    <x v="1"/>
    <s v="USD"/>
    <d v="2019-02-19T06:00:00"/>
    <d v="2019-02-19T06:00:00"/>
    <n v="1550556000"/>
    <s v="Feb"/>
    <s v="Feb"/>
    <s v="2019"/>
    <d v="2019-03-01T06:00:00"/>
    <n v="1551420000"/>
    <m/>
    <d v="2019-03-01T06:00:00"/>
    <s v="Mar"/>
    <s v="Mar"/>
    <n v="10"/>
    <n v="10"/>
    <s v="2019"/>
    <b v="0"/>
    <b v="1"/>
    <s v="technology"/>
    <x v="2"/>
    <x v="8"/>
  </r>
  <r>
    <n v="861"/>
    <s v="Young, Ramsey and Powell"/>
    <s v="Devolved disintermediate analyzer"/>
    <n v="8800"/>
    <n v="9317"/>
    <x v="1"/>
    <n v="1.0587500000000001"/>
    <x v="849"/>
    <n v="57.159509202453989"/>
    <n v="163"/>
    <x v="1"/>
    <s v="USD"/>
    <d v="2010-03-21T05:00:00"/>
    <d v="2010-03-21T05:00:00"/>
    <n v="1269147600"/>
    <s v="Mar"/>
    <s v="Mar"/>
    <s v="2010"/>
    <d v="2010-03-29T05:00:00"/>
    <n v="1269838800"/>
    <m/>
    <d v="2010-03-29T05:00:00"/>
    <s v="Mar"/>
    <s v="Mar"/>
    <n v="8"/>
    <n v="8"/>
    <s v="2010"/>
    <b v="0"/>
    <b v="0"/>
    <s v="theater"/>
    <x v="3"/>
    <x v="3"/>
  </r>
  <r>
    <n v="862"/>
    <s v="Lewis and Sons"/>
    <s v="Profound disintermediate open system"/>
    <n v="3500"/>
    <n v="6560"/>
    <x v="1"/>
    <n v="1.8742857142857143"/>
    <x v="850"/>
    <n v="77.17647058823529"/>
    <n v="85"/>
    <x v="1"/>
    <s v="USD"/>
    <d v="2011-08-01T05:00:00"/>
    <d v="2011-08-01T05:00:00"/>
    <n v="1312174800"/>
    <s v="Aug"/>
    <s v="Aug"/>
    <s v="2011"/>
    <d v="2011-08-05T05:00:00"/>
    <n v="1312520400"/>
    <m/>
    <d v="2011-08-05T05:00:00"/>
    <s v="Aug"/>
    <s v="Aug"/>
    <n v="4"/>
    <n v="4"/>
    <s v="2011"/>
    <b v="0"/>
    <b v="0"/>
    <s v="theater"/>
    <x v="3"/>
    <x v="3"/>
  </r>
  <r>
    <n v="863"/>
    <s v="Davis-Johnson"/>
    <s v="Automated reciprocal protocol"/>
    <n v="1400"/>
    <n v="5415"/>
    <x v="1"/>
    <n v="3.8678571428571429"/>
    <x v="851"/>
    <n v="24.953917050691246"/>
    <n v="217"/>
    <x v="1"/>
    <s v="USD"/>
    <d v="2015-06-17T05:00:00"/>
    <d v="2015-06-17T05:00:00"/>
    <n v="1434517200"/>
    <s v="Jun"/>
    <s v="Jun"/>
    <s v="2015"/>
    <d v="2015-07-10T05:00:00"/>
    <n v="1436504400"/>
    <m/>
    <d v="2015-07-10T05:00:00"/>
    <s v="Jul"/>
    <s v="Jul"/>
    <n v="23"/>
    <n v="23"/>
    <s v="2015"/>
    <b v="0"/>
    <b v="1"/>
    <s v="film &amp; video"/>
    <x v="4"/>
    <x v="19"/>
  </r>
  <r>
    <n v="864"/>
    <s v="Stevenson-Thompson"/>
    <s v="Automated static workforce"/>
    <n v="4200"/>
    <n v="14577"/>
    <x v="1"/>
    <n v="3.4707142857142856"/>
    <x v="852"/>
    <n v="97.18"/>
    <n v="150"/>
    <x v="1"/>
    <s v="USD"/>
    <d v="2016-08-19T05:00:00"/>
    <d v="2016-08-19T05:00:00"/>
    <n v="1471582800"/>
    <s v="Aug"/>
    <s v="Aug"/>
    <s v="2016"/>
    <d v="2016-08-24T05:00:00"/>
    <n v="1472014800"/>
    <m/>
    <d v="2016-08-24T05:00:00"/>
    <s v="Aug"/>
    <s v="Aug"/>
    <n v="5"/>
    <n v="5"/>
    <s v="2016"/>
    <b v="0"/>
    <b v="0"/>
    <s v="film &amp; video"/>
    <x v="4"/>
    <x v="12"/>
  </r>
  <r>
    <n v="865"/>
    <s v="Ellis, Smith and Armstrong"/>
    <s v="Horizontal attitude-oriented help-desk"/>
    <n v="81000"/>
    <n v="150515"/>
    <x v="1"/>
    <n v="1.8582098765432098"/>
    <x v="853"/>
    <n v="46.000916870415651"/>
    <n v="3272"/>
    <x v="1"/>
    <s v="USD"/>
    <d v="2014-09-15T05:00:00"/>
    <d v="2014-09-15T05:00:00"/>
    <n v="1410757200"/>
    <s v="Sep"/>
    <s v="Sep"/>
    <s v="2014"/>
    <d v="2014-09-24T05:00:00"/>
    <n v="1411534800"/>
    <m/>
    <d v="2014-09-24T05:00:00"/>
    <s v="Sep"/>
    <s v="Sep"/>
    <n v="9"/>
    <n v="9"/>
    <s v="2014"/>
    <b v="0"/>
    <b v="0"/>
    <s v="theater"/>
    <x v="3"/>
    <x v="3"/>
  </r>
  <r>
    <n v="866"/>
    <s v="Jackson-Brown"/>
    <s v="Versatile 5thgeneration matrices"/>
    <n v="182800"/>
    <n v="79045"/>
    <x v="3"/>
    <n v="0.43241247264770238"/>
    <x v="854"/>
    <n v="88.023385300668153"/>
    <n v="898"/>
    <x v="1"/>
    <s v="USD"/>
    <d v="2011-05-08T05:00:00"/>
    <d v="2011-05-08T05:00:00"/>
    <n v="1304830800"/>
    <s v="May"/>
    <s v="May"/>
    <s v="2011"/>
    <d v="2011-05-09T05:00:00"/>
    <n v="1304917200"/>
    <m/>
    <d v="2011-05-09T05:00:00"/>
    <s v="May"/>
    <s v="May"/>
    <n v="1"/>
    <n v="1"/>
    <s v="2011"/>
    <b v="0"/>
    <b v="0"/>
    <s v="photography"/>
    <x v="7"/>
    <x v="14"/>
  </r>
  <r>
    <n v="867"/>
    <s v="Kane, Pruitt and Rivera"/>
    <s v="Cross-platform next generation service-desk"/>
    <n v="4800"/>
    <n v="7797"/>
    <x v="1"/>
    <n v="1.6243749999999999"/>
    <x v="855"/>
    <n v="25.99"/>
    <n v="300"/>
    <x v="1"/>
    <s v="USD"/>
    <d v="2018-10-09T05:00:00"/>
    <d v="2018-10-09T05:00:00"/>
    <n v="1539061200"/>
    <s v="Oct"/>
    <s v="Oct"/>
    <s v="2018"/>
    <d v="2018-10-15T05:00:00"/>
    <n v="1539579600"/>
    <m/>
    <d v="2018-10-15T05:00:00"/>
    <s v="Oct"/>
    <s v="Oct"/>
    <n v="6"/>
    <n v="6"/>
    <s v="2018"/>
    <b v="0"/>
    <b v="0"/>
    <s v="food"/>
    <x v="0"/>
    <x v="0"/>
  </r>
  <r>
    <n v="868"/>
    <s v="Wood, Buckley and Meza"/>
    <s v="Front-line web-enabled installation"/>
    <n v="7000"/>
    <n v="12939"/>
    <x v="1"/>
    <n v="1.8484285714285715"/>
    <x v="856"/>
    <n v="102.69047619047619"/>
    <n v="126"/>
    <x v="1"/>
    <s v="USD"/>
    <d v="2013-10-12T05:00:00"/>
    <d v="2013-10-12T05:00:00"/>
    <n v="1381554000"/>
    <s v="Oct"/>
    <s v="Oct"/>
    <s v="2013"/>
    <d v="2013-10-23T05:00:00"/>
    <n v="1382504400"/>
    <m/>
    <d v="2013-10-23T05:00:00"/>
    <s v="Oct"/>
    <s v="Oct"/>
    <n v="11"/>
    <n v="11"/>
    <s v="2013"/>
    <b v="0"/>
    <b v="0"/>
    <s v="theater"/>
    <x v="3"/>
    <x v="3"/>
  </r>
  <r>
    <n v="869"/>
    <s v="Brown-Williams"/>
    <s v="Multi-channeled responsive product"/>
    <n v="161900"/>
    <n v="38376"/>
    <x v="0"/>
    <n v="0.23703520691785052"/>
    <x v="857"/>
    <n v="72.958174904942965"/>
    <n v="526"/>
    <x v="1"/>
    <s v="USD"/>
    <d v="2010-06-21T05:00:00"/>
    <d v="2010-06-21T05:00:00"/>
    <n v="1277096400"/>
    <s v="Jun"/>
    <s v="Jun"/>
    <s v="2010"/>
    <d v="2010-07-05T05:00:00"/>
    <n v="1278306000"/>
    <m/>
    <d v="2010-07-05T05:00:00"/>
    <s v="Jul"/>
    <s v="Jul"/>
    <n v="14"/>
    <n v="14"/>
    <s v="2010"/>
    <b v="0"/>
    <b v="0"/>
    <s v="film &amp; video"/>
    <x v="4"/>
    <x v="6"/>
  </r>
  <r>
    <n v="870"/>
    <s v="Hansen-Austin"/>
    <s v="Adaptive demand-driven encryption"/>
    <n v="7700"/>
    <n v="6920"/>
    <x v="0"/>
    <n v="0.89870129870129867"/>
    <x v="858"/>
    <n v="57.190082644628099"/>
    <n v="121"/>
    <x v="1"/>
    <s v="USD"/>
    <d v="2015-08-24T05:00:00"/>
    <d v="2015-08-24T05:00:00"/>
    <n v="1440392400"/>
    <s v="Aug"/>
    <s v="Aug"/>
    <s v="2015"/>
    <d v="2015-09-18T05:00:00"/>
    <n v="1442552400"/>
    <m/>
    <d v="2015-09-18T05:00:00"/>
    <s v="Sep"/>
    <s v="Sep"/>
    <n v="25"/>
    <n v="25"/>
    <s v="2015"/>
    <b v="0"/>
    <b v="0"/>
    <s v="theater"/>
    <x v="3"/>
    <x v="3"/>
  </r>
  <r>
    <n v="871"/>
    <s v="Santana-George"/>
    <s v="Re-engineered client-driven knowledge user"/>
    <n v="71500"/>
    <n v="194912"/>
    <x v="1"/>
    <n v="2.7260419580419581"/>
    <x v="859"/>
    <n v="84.013793103448279"/>
    <n v="2320"/>
    <x v="1"/>
    <s v="USD"/>
    <d v="2017-11-01T05:00:00"/>
    <d v="2017-11-01T05:00:00"/>
    <n v="1509512400"/>
    <s v="Nov"/>
    <s v="Nov"/>
    <s v="2017"/>
    <d v="2017-11-19T06:00:00"/>
    <n v="1511071200"/>
    <m/>
    <d v="2017-11-19T06:00:00"/>
    <s v="Nov"/>
    <s v="Nov"/>
    <n v="18.041666666671517"/>
    <n v="18.041666666671517"/>
    <s v="2017"/>
    <b v="0"/>
    <b v="1"/>
    <s v="theater"/>
    <x v="3"/>
    <x v="3"/>
  </r>
  <r>
    <n v="872"/>
    <s v="Davis LLC"/>
    <s v="Compatible logistical paradigm"/>
    <n v="4700"/>
    <n v="7992"/>
    <x v="1"/>
    <n v="1.7004255319148935"/>
    <x v="860"/>
    <n v="98.666666666666671"/>
    <n v="81"/>
    <x v="2"/>
    <s v="AUD"/>
    <d v="2018-09-03T05:00:00"/>
    <d v="2018-09-03T05:00:00"/>
    <n v="1535950800"/>
    <s v="Sep"/>
    <s v="Sep"/>
    <s v="2018"/>
    <d v="2018-09-08T05:00:00"/>
    <n v="1536382800"/>
    <m/>
    <d v="2018-09-08T05:00:00"/>
    <s v="Sep"/>
    <s v="Sep"/>
    <n v="5"/>
    <n v="5"/>
    <s v="2018"/>
    <b v="0"/>
    <b v="0"/>
    <s v="film &amp; video"/>
    <x v="4"/>
    <x v="22"/>
  </r>
  <r>
    <n v="873"/>
    <s v="Vazquez, Ochoa and Clark"/>
    <s v="Intuitive value-added installation"/>
    <n v="42100"/>
    <n v="79268"/>
    <x v="1"/>
    <n v="1.8828503562945369"/>
    <x v="861"/>
    <n v="42.007419183889773"/>
    <n v="1887"/>
    <x v="1"/>
    <s v="USD"/>
    <d v="2014-01-08T06:00:00"/>
    <d v="2014-01-08T06:00:00"/>
    <n v="1389160800"/>
    <s v="Jan"/>
    <s v="Jan"/>
    <s v="2014"/>
    <d v="2014-01-13T06:00:00"/>
    <n v="1389592800"/>
    <m/>
    <d v="2014-01-13T06:00:00"/>
    <s v="Jan"/>
    <s v="Jan"/>
    <n v="5"/>
    <n v="5"/>
    <s v="2014"/>
    <b v="0"/>
    <b v="0"/>
    <s v="photography"/>
    <x v="7"/>
    <x v="14"/>
  </r>
  <r>
    <n v="874"/>
    <s v="Chung-Nguyen"/>
    <s v="Managed discrete parallelism"/>
    <n v="40200"/>
    <n v="139468"/>
    <x v="1"/>
    <n v="3.4693532338308457"/>
    <x v="862"/>
    <n v="32.002753556677376"/>
    <n v="4358"/>
    <x v="1"/>
    <s v="USD"/>
    <d v="2010-04-23T05:00:00"/>
    <d v="2010-04-23T05:00:00"/>
    <n v="1271998800"/>
    <s v="Apr"/>
    <s v="Apr"/>
    <s v="2010"/>
    <d v="2010-05-31T05:00:00"/>
    <n v="1275282000"/>
    <m/>
    <d v="2010-05-31T05:00:00"/>
    <s v="May"/>
    <s v="May"/>
    <n v="38"/>
    <n v="38"/>
    <s v="2010"/>
    <b v="0"/>
    <b v="1"/>
    <s v="photography"/>
    <x v="7"/>
    <x v="14"/>
  </r>
  <r>
    <n v="875"/>
    <s v="Mueller-Harmon"/>
    <s v="Implemented tangible approach"/>
    <n v="7900"/>
    <n v="5465"/>
    <x v="0"/>
    <n v="0.6917721518987342"/>
    <x v="863"/>
    <n v="81.567164179104481"/>
    <n v="67"/>
    <x v="1"/>
    <s v="USD"/>
    <d v="2011-01-13T06:00:00"/>
    <d v="2011-01-13T06:00:00"/>
    <n v="1294898400"/>
    <s v="Jan"/>
    <s v="Jan"/>
    <s v="2011"/>
    <d v="2011-01-14T06:00:00"/>
    <n v="1294984800"/>
    <m/>
    <d v="2011-01-14T06:00:00"/>
    <s v="Jan"/>
    <s v="Jan"/>
    <n v="1"/>
    <n v="1"/>
    <s v="2011"/>
    <b v="0"/>
    <b v="0"/>
    <s v="music"/>
    <x v="1"/>
    <x v="1"/>
  </r>
  <r>
    <n v="876"/>
    <s v="Dixon, Perez and Banks"/>
    <s v="Re-engineered encompassing definition"/>
    <n v="8300"/>
    <n v="2111"/>
    <x v="0"/>
    <n v="0.25433734939759034"/>
    <x v="864"/>
    <n v="37.035087719298247"/>
    <n v="57"/>
    <x v="0"/>
    <s v="CAD"/>
    <d v="2019-06-08T05:00:00"/>
    <d v="2019-06-08T05:00:00"/>
    <n v="1559970000"/>
    <s v="Jun"/>
    <s v="Jun"/>
    <s v="2019"/>
    <d v="2019-07-02T05:00:00"/>
    <n v="1562043600"/>
    <m/>
    <d v="2019-07-02T05:00:00"/>
    <s v="Jul"/>
    <s v="Jul"/>
    <n v="24"/>
    <n v="24"/>
    <s v="2019"/>
    <b v="0"/>
    <b v="0"/>
    <s v="photography"/>
    <x v="7"/>
    <x v="14"/>
  </r>
  <r>
    <n v="877"/>
    <s v="Estrada Group"/>
    <s v="Multi-lateral uniform collaboration"/>
    <n v="163600"/>
    <n v="126628"/>
    <x v="0"/>
    <n v="0.77400977995110021"/>
    <x v="865"/>
    <n v="103.033360455655"/>
    <n v="1229"/>
    <x v="1"/>
    <s v="USD"/>
    <d v="2016-07-26T05:00:00"/>
    <d v="2016-07-26T05:00:00"/>
    <n v="1469509200"/>
    <s v="Jul"/>
    <s v="Jul"/>
    <s v="2016"/>
    <d v="2016-07-27T05:00:00"/>
    <n v="1469595600"/>
    <m/>
    <d v="2016-07-27T05:00:00"/>
    <s v="Jul"/>
    <s v="Jul"/>
    <n v="1"/>
    <n v="1"/>
    <s v="2016"/>
    <b v="0"/>
    <b v="0"/>
    <s v="food"/>
    <x v="0"/>
    <x v="0"/>
  </r>
  <r>
    <n v="878"/>
    <s v="Lutz Group"/>
    <s v="Enterprise-wide foreground paradigm"/>
    <n v="2700"/>
    <n v="1012"/>
    <x v="0"/>
    <n v="0.37481481481481482"/>
    <x v="866"/>
    <n v="84.333333333333329"/>
    <n v="12"/>
    <x v="6"/>
    <s v="EUR"/>
    <d v="2020-01-15T06:00:00"/>
    <d v="2020-01-15T06:00:00"/>
    <n v="1579068000"/>
    <s v="Jan"/>
    <s v="Jan"/>
    <s v="2020"/>
    <d v="2020-02-08T06:00:00"/>
    <n v="1581141600"/>
    <m/>
    <d v="2020-02-08T06:00:00"/>
    <s v="Feb"/>
    <s v="Feb"/>
    <n v="24"/>
    <n v="24"/>
    <s v="2020"/>
    <b v="0"/>
    <b v="0"/>
    <s v="music"/>
    <x v="1"/>
    <x v="16"/>
  </r>
  <r>
    <n v="879"/>
    <s v="Ortiz Inc"/>
    <s v="Stand-alone incremental parallelism"/>
    <n v="1000"/>
    <n v="5438"/>
    <x v="1"/>
    <n v="5.4379999999999997"/>
    <x v="867"/>
    <n v="102.60377358490567"/>
    <n v="53"/>
    <x v="1"/>
    <s v="USD"/>
    <d v="2017-02-22T06:00:00"/>
    <d v="2017-02-22T06:00:00"/>
    <n v="1487743200"/>
    <s v="Feb"/>
    <s v="Feb"/>
    <s v="2017"/>
    <d v="2017-03-03T06:00:00"/>
    <n v="1488520800"/>
    <m/>
    <d v="2017-03-03T06:00:00"/>
    <s v="Mar"/>
    <s v="Mar"/>
    <n v="9"/>
    <n v="9"/>
    <s v="2017"/>
    <b v="0"/>
    <b v="0"/>
    <s v="publishing"/>
    <x v="5"/>
    <x v="9"/>
  </r>
  <r>
    <n v="880"/>
    <s v="Craig, Ellis and Miller"/>
    <s v="Persevering 5thgeneration throughput"/>
    <n v="84500"/>
    <n v="193101"/>
    <x v="1"/>
    <n v="2.2852189349112426"/>
    <x v="868"/>
    <n v="79.992129246064621"/>
    <n v="2414"/>
    <x v="1"/>
    <s v="USD"/>
    <d v="2019-07-21T05:00:00"/>
    <d v="2019-07-21T05:00:00"/>
    <n v="1563685200"/>
    <s v="Jul"/>
    <s v="Jul"/>
    <s v="2019"/>
    <d v="2019-07-23T05:00:00"/>
    <n v="1563858000"/>
    <m/>
    <d v="2019-07-23T05:00:00"/>
    <s v="Jul"/>
    <s v="Jul"/>
    <n v="2"/>
    <n v="2"/>
    <s v="2019"/>
    <b v="0"/>
    <b v="0"/>
    <s v="music"/>
    <x v="1"/>
    <x v="5"/>
  </r>
  <r>
    <n v="881"/>
    <s v="Charles Inc"/>
    <s v="Implemented object-oriented synergy"/>
    <n v="81300"/>
    <n v="31665"/>
    <x v="0"/>
    <n v="0.38948339483394834"/>
    <x v="869"/>
    <n v="70.055309734513273"/>
    <n v="452"/>
    <x v="1"/>
    <s v="USD"/>
    <d v="2015-07-09T05:00:00"/>
    <d v="2015-07-09T05:00:00"/>
    <n v="1436418000"/>
    <s v="Jul"/>
    <s v="Jul"/>
    <s v="2015"/>
    <d v="2015-08-07T05:00:00"/>
    <n v="1438923600"/>
    <m/>
    <d v="2015-08-07T05:00:00"/>
    <s v="Aug"/>
    <s v="Aug"/>
    <n v="29"/>
    <n v="29"/>
    <s v="2015"/>
    <b v="0"/>
    <b v="1"/>
    <s v="theater"/>
    <x v="3"/>
    <x v="3"/>
  </r>
  <r>
    <n v="882"/>
    <s v="White-Rosario"/>
    <s v="Balanced demand-driven definition"/>
    <n v="800"/>
    <n v="2960"/>
    <x v="1"/>
    <n v="3.7"/>
    <x v="870"/>
    <n v="37"/>
    <n v="80"/>
    <x v="1"/>
    <s v="USD"/>
    <d v="2015-01-21T06:00:00"/>
    <d v="2015-01-21T06:00:00"/>
    <n v="1421820000"/>
    <s v="Jan"/>
    <s v="Jan"/>
    <s v="2015"/>
    <d v="2015-01-25T06:00:00"/>
    <n v="1422165600"/>
    <m/>
    <d v="2015-01-25T06:00:00"/>
    <s v="Jan"/>
    <s v="Jan"/>
    <n v="4"/>
    <n v="4"/>
    <s v="2015"/>
    <b v="0"/>
    <b v="0"/>
    <s v="theater"/>
    <x v="3"/>
    <x v="3"/>
  </r>
  <r>
    <n v="883"/>
    <s v="Simmons-Villarreal"/>
    <s v="Customer-focused mobile Graphic Interface"/>
    <n v="3400"/>
    <n v="8089"/>
    <x v="1"/>
    <n v="2.3791176470588233"/>
    <x v="871"/>
    <n v="41.911917098445599"/>
    <n v="193"/>
    <x v="1"/>
    <s v="USD"/>
    <d v="2010-05-25T05:00:00"/>
    <d v="2010-05-25T05:00:00"/>
    <n v="1274763600"/>
    <s v="May"/>
    <s v="May"/>
    <s v="2010"/>
    <d v="2010-06-30T05:00:00"/>
    <n v="1277874000"/>
    <m/>
    <d v="2010-06-30T05:00:00"/>
    <s v="Jun"/>
    <s v="Jun"/>
    <n v="36"/>
    <n v="36"/>
    <s v="2010"/>
    <b v="0"/>
    <b v="0"/>
    <s v="film &amp; video"/>
    <x v="4"/>
    <x v="12"/>
  </r>
  <r>
    <n v="884"/>
    <s v="Strickland Group"/>
    <s v="Horizontal secondary interface"/>
    <n v="170800"/>
    <n v="109374"/>
    <x v="0"/>
    <n v="0.64036299765807958"/>
    <x v="872"/>
    <n v="57.992576882290564"/>
    <n v="1886"/>
    <x v="1"/>
    <s v="USD"/>
    <d v="2014-05-04T05:00:00"/>
    <d v="2014-05-04T05:00:00"/>
    <n v="1399179600"/>
    <s v="May"/>
    <s v="May"/>
    <s v="2014"/>
    <d v="2014-05-06T05:00:00"/>
    <n v="1399352400"/>
    <m/>
    <d v="2014-05-06T05:00:00"/>
    <s v="May"/>
    <s v="May"/>
    <n v="2"/>
    <n v="2"/>
    <s v="2014"/>
    <b v="0"/>
    <b v="1"/>
    <s v="theater"/>
    <x v="3"/>
    <x v="3"/>
  </r>
  <r>
    <n v="885"/>
    <s v="Lynch Ltd"/>
    <s v="Virtual analyzing collaboration"/>
    <n v="1800"/>
    <n v="2129"/>
    <x v="1"/>
    <n v="1.1827777777777777"/>
    <x v="873"/>
    <n v="40.942307692307693"/>
    <n v="52"/>
    <x v="1"/>
    <s v="USD"/>
    <d v="2010-06-06T05:00:00"/>
    <d v="2010-06-06T05:00:00"/>
    <n v="1275800400"/>
    <s v="Jun"/>
    <s v="Jun"/>
    <s v="2010"/>
    <d v="2010-07-14T05:00:00"/>
    <n v="1279083600"/>
    <m/>
    <d v="2010-07-14T05:00:00"/>
    <s v="Jul"/>
    <s v="Jul"/>
    <n v="38"/>
    <n v="38"/>
    <s v="2010"/>
    <b v="0"/>
    <b v="0"/>
    <s v="theater"/>
    <x v="3"/>
    <x v="3"/>
  </r>
  <r>
    <n v="886"/>
    <s v="Sanders LLC"/>
    <s v="Multi-tiered explicit focus group"/>
    <n v="150600"/>
    <n v="127745"/>
    <x v="0"/>
    <n v="0.84824037184594958"/>
    <x v="874"/>
    <n v="69.9972602739726"/>
    <n v="1825"/>
    <x v="1"/>
    <s v="USD"/>
    <d v="2010-08-26T05:00:00"/>
    <d v="2010-08-26T05:00:00"/>
    <n v="1282798800"/>
    <s v="Aug"/>
    <s v="Aug"/>
    <s v="2010"/>
    <d v="2010-09-13T05:00:00"/>
    <n v="1284354000"/>
    <m/>
    <d v="2010-09-13T05:00:00"/>
    <s v="Sep"/>
    <s v="Sep"/>
    <n v="18"/>
    <n v="18"/>
    <s v="2010"/>
    <b v="0"/>
    <b v="0"/>
    <s v="music"/>
    <x v="1"/>
    <x v="7"/>
  </r>
  <r>
    <n v="887"/>
    <s v="Cooper LLC"/>
    <s v="Multi-layered systematic knowledgebase"/>
    <n v="7800"/>
    <n v="2289"/>
    <x v="0"/>
    <n v="0.29346153846153844"/>
    <x v="875"/>
    <n v="73.838709677419359"/>
    <n v="31"/>
    <x v="1"/>
    <s v="USD"/>
    <d v="2015-07-17T05:00:00"/>
    <d v="2015-07-17T05:00:00"/>
    <n v="1437109200"/>
    <s v="Jul"/>
    <s v="Jul"/>
    <s v="2015"/>
    <d v="2015-09-02T05:00:00"/>
    <n v="1441170000"/>
    <m/>
    <d v="2015-09-02T05:00:00"/>
    <s v="Sep"/>
    <s v="Sep"/>
    <n v="47"/>
    <n v="47"/>
    <s v="2015"/>
    <b v="0"/>
    <b v="1"/>
    <s v="theater"/>
    <x v="3"/>
    <x v="3"/>
  </r>
  <r>
    <n v="888"/>
    <s v="Palmer Ltd"/>
    <s v="Reverse-engineered uniform knowledge user"/>
    <n v="5800"/>
    <n v="12174"/>
    <x v="1"/>
    <n v="2.0989655172413793"/>
    <x v="876"/>
    <n v="41.979310344827589"/>
    <n v="290"/>
    <x v="1"/>
    <s v="USD"/>
    <d v="2017-04-11T05:00:00"/>
    <d v="2017-04-11T05:00:00"/>
    <n v="1491886800"/>
    <s v="Apr"/>
    <s v="Apr"/>
    <s v="2017"/>
    <d v="2017-04-30T05:00:00"/>
    <n v="1493528400"/>
    <m/>
    <d v="2017-04-30T05:00:00"/>
    <s v="Apr"/>
    <s v="Apr"/>
    <n v="19"/>
    <n v="19"/>
    <s v="2017"/>
    <b v="0"/>
    <b v="0"/>
    <s v="theater"/>
    <x v="3"/>
    <x v="3"/>
  </r>
  <r>
    <n v="889"/>
    <s v="Santos Group"/>
    <s v="Secured dynamic capacity"/>
    <n v="5600"/>
    <n v="9508"/>
    <x v="1"/>
    <n v="1.697857142857143"/>
    <x v="877"/>
    <n v="77.93442622950819"/>
    <n v="122"/>
    <x v="1"/>
    <s v="USD"/>
    <d v="2014-03-12T05:00:00"/>
    <d v="2014-03-12T05:00:00"/>
    <n v="1394600400"/>
    <s v="Mar"/>
    <s v="Mar"/>
    <s v="2014"/>
    <d v="2014-03-19T05:00:00"/>
    <n v="1395205200"/>
    <m/>
    <d v="2014-03-19T05:00:00"/>
    <s v="Mar"/>
    <s v="Mar"/>
    <n v="7"/>
    <n v="7"/>
    <s v="2014"/>
    <b v="0"/>
    <b v="1"/>
    <s v="music"/>
    <x v="1"/>
    <x v="5"/>
  </r>
  <r>
    <n v="890"/>
    <s v="Christian, Kim and Jimenez"/>
    <s v="Devolved foreground throughput"/>
    <n v="134400"/>
    <n v="155849"/>
    <x v="1"/>
    <n v="1.1595907738095239"/>
    <x v="878"/>
    <n v="106.01972789115646"/>
    <n v="1470"/>
    <x v="1"/>
    <s v="USD"/>
    <d v="2019-06-24T05:00:00"/>
    <d v="2019-06-24T05:00:00"/>
    <n v="1561352400"/>
    <s v="Jun"/>
    <s v="Jun"/>
    <s v="2019"/>
    <d v="2019-06-25T05:00:00"/>
    <n v="1561438800"/>
    <m/>
    <d v="2019-06-25T05:00:00"/>
    <s v="Jun"/>
    <s v="Jun"/>
    <n v="1"/>
    <n v="1"/>
    <s v="2019"/>
    <b v="0"/>
    <b v="0"/>
    <s v="music"/>
    <x v="1"/>
    <x v="7"/>
  </r>
  <r>
    <n v="891"/>
    <s v="Williams, Price and Hurley"/>
    <s v="Synchronized demand-driven infrastructure"/>
    <n v="3000"/>
    <n v="7758"/>
    <x v="1"/>
    <n v="2.5859999999999999"/>
    <x v="879"/>
    <n v="47.018181818181816"/>
    <n v="165"/>
    <x v="0"/>
    <s v="CAD"/>
    <d v="2011-12-03T06:00:00"/>
    <d v="2011-12-03T06:00:00"/>
    <n v="1322892000"/>
    <s v="Dec"/>
    <s v="Dec"/>
    <s v="2011"/>
    <d v="2012-01-16T06:00:00"/>
    <n v="1326693600"/>
    <m/>
    <d v="2012-01-16T06:00:00"/>
    <s v="Jan"/>
    <s v="Jan"/>
    <n v="44"/>
    <n v="44"/>
    <s v="2012"/>
    <b v="0"/>
    <b v="0"/>
    <s v="film &amp; video"/>
    <x v="4"/>
    <x v="4"/>
  </r>
  <r>
    <n v="892"/>
    <s v="Anderson, Parks and Estrada"/>
    <s v="Realigned discrete structure"/>
    <n v="6000"/>
    <n v="13835"/>
    <x v="1"/>
    <n v="2.3058333333333332"/>
    <x v="880"/>
    <n v="76.016483516483518"/>
    <n v="182"/>
    <x v="1"/>
    <s v="USD"/>
    <d v="2010-05-21T05:00:00"/>
    <d v="2010-05-21T05:00:00"/>
    <n v="1274418000"/>
    <s v="May"/>
    <s v="May"/>
    <s v="2010"/>
    <d v="2010-07-01T05:00:00"/>
    <n v="1277960400"/>
    <m/>
    <d v="2010-07-01T05:00:00"/>
    <s v="Jul"/>
    <s v="Jul"/>
    <n v="41"/>
    <n v="41"/>
    <s v="2010"/>
    <b v="0"/>
    <b v="0"/>
    <s v="publishing"/>
    <x v="5"/>
    <x v="18"/>
  </r>
  <r>
    <n v="893"/>
    <s v="Collins-Martinez"/>
    <s v="Progressive grid-enabled website"/>
    <n v="8400"/>
    <n v="10770"/>
    <x v="1"/>
    <n v="1.2821428571428573"/>
    <x v="881"/>
    <n v="54.120603015075375"/>
    <n v="199"/>
    <x v="6"/>
    <s v="EUR"/>
    <d v="2015-06-15T05:00:00"/>
    <d v="2015-06-15T05:00:00"/>
    <n v="1434344400"/>
    <s v="Jun"/>
    <s v="Jun"/>
    <s v="2015"/>
    <d v="2015-06-19T05:00:00"/>
    <n v="1434690000"/>
    <m/>
    <d v="2015-06-19T05:00:00"/>
    <s v="Jun"/>
    <s v="Jun"/>
    <n v="4"/>
    <n v="4"/>
    <s v="2015"/>
    <b v="0"/>
    <b v="1"/>
    <s v="film &amp; video"/>
    <x v="4"/>
    <x v="4"/>
  </r>
  <r>
    <n v="894"/>
    <s v="Barrett Inc"/>
    <s v="Organic cohesive neural-net"/>
    <n v="1700"/>
    <n v="3208"/>
    <x v="1"/>
    <n v="1.8870588235294117"/>
    <x v="882"/>
    <n v="57.285714285714285"/>
    <n v="56"/>
    <x v="4"/>
    <s v="GBP"/>
    <d v="2013-07-11T05:00:00"/>
    <d v="2013-07-11T05:00:00"/>
    <n v="1373518800"/>
    <s v="Jul"/>
    <s v="Jul"/>
    <s v="2013"/>
    <d v="2013-08-10T05:00:00"/>
    <n v="1376110800"/>
    <m/>
    <d v="2013-08-10T05:00:00"/>
    <s v="Aug"/>
    <s v="Aug"/>
    <n v="30"/>
    <n v="30"/>
    <s v="2013"/>
    <b v="0"/>
    <b v="1"/>
    <s v="film &amp; video"/>
    <x v="4"/>
    <x v="19"/>
  </r>
  <r>
    <n v="895"/>
    <s v="Adams-Rollins"/>
    <s v="Integrated demand-driven info-mediaries"/>
    <n v="159800"/>
    <n v="11108"/>
    <x v="0"/>
    <n v="6.9511889862327911E-2"/>
    <x v="883"/>
    <n v="103.81308411214954"/>
    <n v="107"/>
    <x v="1"/>
    <s v="USD"/>
    <d v="2018-02-03T06:00:00"/>
    <d v="2018-02-03T06:00:00"/>
    <n v="1517637600"/>
    <s v="Feb"/>
    <s v="Feb"/>
    <s v="2018"/>
    <d v="2018-02-12T06:00:00"/>
    <n v="1518415200"/>
    <m/>
    <d v="2018-02-12T06:00:00"/>
    <s v="Feb"/>
    <s v="Feb"/>
    <n v="9"/>
    <n v="9"/>
    <s v="2018"/>
    <b v="0"/>
    <b v="0"/>
    <s v="theater"/>
    <x v="3"/>
    <x v="3"/>
  </r>
  <r>
    <n v="896"/>
    <s v="Wright-Bryant"/>
    <s v="Reverse-engineered client-server extranet"/>
    <n v="19800"/>
    <n v="153338"/>
    <x v="1"/>
    <n v="7.7443434343434348"/>
    <x v="884"/>
    <n v="105.02602739726028"/>
    <n v="1460"/>
    <x v="2"/>
    <s v="AUD"/>
    <d v="2011-07-14T05:00:00"/>
    <d v="2011-07-14T05:00:00"/>
    <n v="1310619600"/>
    <s v="Jul"/>
    <s v="Jul"/>
    <s v="2011"/>
    <d v="2011-07-17T05:00:00"/>
    <n v="1310878800"/>
    <m/>
    <d v="2011-07-17T05:00:00"/>
    <s v="Jul"/>
    <s v="Jul"/>
    <n v="3"/>
    <n v="3"/>
    <s v="2011"/>
    <b v="0"/>
    <b v="1"/>
    <s v="food"/>
    <x v="0"/>
    <x v="0"/>
  </r>
  <r>
    <n v="897"/>
    <s v="Berry-Cannon"/>
    <s v="Organized discrete encoding"/>
    <n v="8800"/>
    <n v="2437"/>
    <x v="0"/>
    <n v="0.27693181818181817"/>
    <x v="885"/>
    <n v="90.259259259259252"/>
    <n v="27"/>
    <x v="1"/>
    <s v="USD"/>
    <d v="2019-04-28T05:00:00"/>
    <d v="2019-04-28T05:00:00"/>
    <n v="1556427600"/>
    <s v="Apr"/>
    <s v="Apr"/>
    <s v="2019"/>
    <d v="2019-04-30T05:00:00"/>
    <n v="1556600400"/>
    <m/>
    <d v="2019-04-30T05:00:00"/>
    <s v="Apr"/>
    <s v="Apr"/>
    <n v="2"/>
    <n v="2"/>
    <s v="2019"/>
    <b v="0"/>
    <b v="0"/>
    <s v="theater"/>
    <x v="3"/>
    <x v="3"/>
  </r>
  <r>
    <n v="898"/>
    <s v="Davis-Gonzalez"/>
    <s v="Balanced regional flexibility"/>
    <n v="179100"/>
    <n v="93991"/>
    <x v="0"/>
    <n v="0.52479620323841425"/>
    <x v="886"/>
    <n v="76.978705978705975"/>
    <n v="1221"/>
    <x v="1"/>
    <s v="USD"/>
    <d v="2019-12-16T06:00:00"/>
    <d v="2019-12-16T06:00:00"/>
    <n v="1576476000"/>
    <s v="Dec"/>
    <s v="Dec"/>
    <s v="2019"/>
    <d v="2019-12-22T06:00:00"/>
    <n v="1576994400"/>
    <m/>
    <d v="2019-12-22T06:00:00"/>
    <s v="Dec"/>
    <s v="Dec"/>
    <n v="6"/>
    <n v="6"/>
    <s v="2019"/>
    <b v="0"/>
    <b v="0"/>
    <s v="film &amp; video"/>
    <x v="4"/>
    <x v="4"/>
  </r>
  <r>
    <n v="899"/>
    <s v="Best-Young"/>
    <s v="Implemented multimedia time-frame"/>
    <n v="3100"/>
    <n v="12620"/>
    <x v="1"/>
    <n v="4.0709677419354842"/>
    <x v="887"/>
    <n v="102.60162601626017"/>
    <n v="123"/>
    <x v="5"/>
    <s v="CHF"/>
    <d v="2013-10-07T05:00:00"/>
    <d v="2013-10-07T05:00:00"/>
    <n v="1381122000"/>
    <s v="Oct"/>
    <s v="Oct"/>
    <s v="2013"/>
    <d v="2013-10-25T05:00:00"/>
    <n v="1382677200"/>
    <m/>
    <d v="2013-10-25T05:00:00"/>
    <s v="Oct"/>
    <s v="Oct"/>
    <n v="18"/>
    <n v="18"/>
    <s v="2013"/>
    <b v="0"/>
    <b v="0"/>
    <s v="music"/>
    <x v="1"/>
    <x v="17"/>
  </r>
  <r>
    <n v="900"/>
    <s v="Powers, Smith and Deleon"/>
    <s v="Enhanced uniform service-desk"/>
    <n v="100"/>
    <n v="2"/>
    <x v="0"/>
    <n v="0.02"/>
    <x v="50"/>
    <n v="2"/>
    <n v="1"/>
    <x v="1"/>
    <s v="USD"/>
    <d v="2014-09-19T05:00:00"/>
    <d v="2014-09-19T05:00:00"/>
    <n v="1411102800"/>
    <s v="Sep"/>
    <s v="Sep"/>
    <s v="2014"/>
    <d v="2014-09-20T05:00:00"/>
    <n v="1411189200"/>
    <m/>
    <d v="2014-09-20T05:00:00"/>
    <s v="Sep"/>
    <s v="Sep"/>
    <n v="1"/>
    <n v="1"/>
    <s v="2014"/>
    <b v="0"/>
    <b v="1"/>
    <s v="technology"/>
    <x v="2"/>
    <x v="2"/>
  </r>
  <r>
    <n v="901"/>
    <s v="Hogan Group"/>
    <s v="Versatile bottom-line definition"/>
    <n v="5600"/>
    <n v="8746"/>
    <x v="1"/>
    <n v="1.5617857142857143"/>
    <x v="888"/>
    <n v="55.0062893081761"/>
    <n v="159"/>
    <x v="1"/>
    <s v="USD"/>
    <d v="2018-07-17T05:00:00"/>
    <d v="2018-07-17T05:00:00"/>
    <n v="1531803600"/>
    <s v="Jul"/>
    <s v="Jul"/>
    <s v="2018"/>
    <d v="2018-08-19T05:00:00"/>
    <n v="1534654800"/>
    <m/>
    <d v="2018-08-19T05:00:00"/>
    <s v="Aug"/>
    <s v="Aug"/>
    <n v="33"/>
    <n v="33"/>
    <s v="2018"/>
    <b v="0"/>
    <b v="1"/>
    <s v="music"/>
    <x v="1"/>
    <x v="1"/>
  </r>
  <r>
    <n v="902"/>
    <s v="Wang, Silva and Byrd"/>
    <s v="Integrated bifurcated software"/>
    <n v="1400"/>
    <n v="3534"/>
    <x v="1"/>
    <n v="2.5242857142857145"/>
    <x v="889"/>
    <n v="32.127272727272725"/>
    <n v="110"/>
    <x v="1"/>
    <s v="USD"/>
    <d v="2016-01-30T06:00:00"/>
    <d v="2016-01-30T06:00:00"/>
    <n v="1454133600"/>
    <s v="Jan"/>
    <s v="Jan"/>
    <s v="2016"/>
    <d v="2016-03-12T06:00:00"/>
    <n v="1457762400"/>
    <m/>
    <d v="2016-03-12T06:00:00"/>
    <s v="Mar"/>
    <s v="Mar"/>
    <n v="42"/>
    <n v="42"/>
    <s v="2016"/>
    <b v="0"/>
    <b v="0"/>
    <s v="technology"/>
    <x v="2"/>
    <x v="2"/>
  </r>
  <r>
    <n v="903"/>
    <s v="Parker-Morris"/>
    <s v="Assimilated next generation instruction set"/>
    <n v="41000"/>
    <n v="709"/>
    <x v="2"/>
    <n v="1.729268292682927E-2"/>
    <x v="890"/>
    <n v="50.642857142857146"/>
    <n v="14"/>
    <x v="1"/>
    <s v="USD"/>
    <d v="2012-05-05T05:00:00"/>
    <d v="2012-05-05T05:00:00"/>
    <n v="1336194000"/>
    <s v="May"/>
    <s v="May"/>
    <s v="2012"/>
    <d v="2012-05-20T05:00:00"/>
    <n v="1337490000"/>
    <m/>
    <d v="2012-05-20T05:00:00"/>
    <s v="May"/>
    <s v="May"/>
    <n v="15"/>
    <n v="15"/>
    <s v="2012"/>
    <b v="0"/>
    <b v="1"/>
    <s v="publishing"/>
    <x v="5"/>
    <x v="9"/>
  </r>
  <r>
    <n v="904"/>
    <s v="Rodriguez, Johnson and Jackson"/>
    <s v="Digitized foreground array"/>
    <n v="6500"/>
    <n v="795"/>
    <x v="0"/>
    <n v="0.12230769230769231"/>
    <x v="891"/>
    <n v="49.6875"/>
    <n v="16"/>
    <x v="1"/>
    <s v="USD"/>
    <d v="2012-10-04T05:00:00"/>
    <d v="2012-10-04T05:00:00"/>
    <n v="1349326800"/>
    <s v="Oct"/>
    <s v="Oct"/>
    <s v="2012"/>
    <d v="2012-10-08T05:00:00"/>
    <n v="1349672400"/>
    <m/>
    <d v="2012-10-08T05:00:00"/>
    <s v="Oct"/>
    <s v="Oct"/>
    <n v="4"/>
    <n v="4"/>
    <s v="2012"/>
    <b v="0"/>
    <b v="0"/>
    <s v="publishing"/>
    <x v="5"/>
    <x v="15"/>
  </r>
  <r>
    <n v="905"/>
    <s v="Haynes PLC"/>
    <s v="Re-engineered clear-thinking project"/>
    <n v="7900"/>
    <n v="12955"/>
    <x v="1"/>
    <n v="1.6398734177215191"/>
    <x v="892"/>
    <n v="54.894067796610166"/>
    <n v="236"/>
    <x v="1"/>
    <s v="USD"/>
    <d v="2013-09-19T05:00:00"/>
    <d v="2013-09-19T05:00:00"/>
    <n v="1379566800"/>
    <s v="Sep"/>
    <s v="Sep"/>
    <s v="2013"/>
    <d v="2013-09-22T05:00:00"/>
    <n v="1379826000"/>
    <m/>
    <d v="2013-09-22T05:00:00"/>
    <s v="Sep"/>
    <s v="Sep"/>
    <n v="3"/>
    <n v="3"/>
    <s v="2013"/>
    <b v="0"/>
    <b v="0"/>
    <s v="theater"/>
    <x v="3"/>
    <x v="3"/>
  </r>
  <r>
    <n v="906"/>
    <s v="Hayes Group"/>
    <s v="Implemented even-keeled standardization"/>
    <n v="5500"/>
    <n v="8964"/>
    <x v="1"/>
    <n v="1.6298181818181818"/>
    <x v="893"/>
    <n v="46.931937172774866"/>
    <n v="191"/>
    <x v="1"/>
    <s v="USD"/>
    <d v="2017-05-13T05:00:00"/>
    <d v="2017-05-13T05:00:00"/>
    <n v="1494651600"/>
    <s v="May"/>
    <s v="May"/>
    <s v="2017"/>
    <d v="2017-06-18T05:00:00"/>
    <n v="1497762000"/>
    <m/>
    <d v="2017-06-18T05:00:00"/>
    <s v="Jun"/>
    <s v="Jun"/>
    <n v="36"/>
    <n v="36"/>
    <s v="2017"/>
    <b v="1"/>
    <b v="1"/>
    <s v="film &amp; video"/>
    <x v="4"/>
    <x v="4"/>
  </r>
  <r>
    <n v="907"/>
    <s v="White, Pena and Calhoun"/>
    <s v="Quality-focused asymmetric adapter"/>
    <n v="9100"/>
    <n v="1843"/>
    <x v="0"/>
    <n v="0.20252747252747252"/>
    <x v="894"/>
    <n v="44.951219512195124"/>
    <n v="41"/>
    <x v="1"/>
    <s v="USD"/>
    <d v="2011-04-27T05:00:00"/>
    <d v="2011-04-27T05:00:00"/>
    <n v="1303880400"/>
    <s v="Apr"/>
    <s v="Apr"/>
    <s v="2011"/>
    <d v="2011-05-04T05:00:00"/>
    <n v="1304485200"/>
    <m/>
    <d v="2011-05-04T05:00:00"/>
    <s v="May"/>
    <s v="May"/>
    <n v="7"/>
    <n v="7"/>
    <s v="2011"/>
    <b v="0"/>
    <b v="0"/>
    <s v="theater"/>
    <x v="3"/>
    <x v="3"/>
  </r>
  <r>
    <n v="908"/>
    <s v="Bryant-Pope"/>
    <s v="Networked intangible help-desk"/>
    <n v="38200"/>
    <n v="121950"/>
    <x v="1"/>
    <n v="3.1924083769633507"/>
    <x v="895"/>
    <n v="30.99898322318251"/>
    <n v="3934"/>
    <x v="1"/>
    <s v="USD"/>
    <d v="2012-05-02T05:00:00"/>
    <d v="2012-05-02T05:00:00"/>
    <n v="1335934800"/>
    <s v="May"/>
    <s v="May"/>
    <s v="2012"/>
    <d v="2012-05-13T05:00:00"/>
    <n v="1336885200"/>
    <m/>
    <d v="2012-05-13T05:00:00"/>
    <s v="May"/>
    <s v="May"/>
    <n v="11"/>
    <n v="11"/>
    <s v="2012"/>
    <b v="0"/>
    <b v="0"/>
    <s v="games"/>
    <x v="6"/>
    <x v="11"/>
  </r>
  <r>
    <n v="909"/>
    <s v="Gates, Li and Thompson"/>
    <s v="Synchronized attitude-oriented frame"/>
    <n v="1800"/>
    <n v="8621"/>
    <x v="1"/>
    <n v="4.7894444444444444"/>
    <x v="896"/>
    <n v="107.7625"/>
    <n v="80"/>
    <x v="0"/>
    <s v="CAD"/>
    <d v="2018-06-04T05:00:00"/>
    <d v="2018-06-04T05:00:00"/>
    <n v="1528088400"/>
    <s v="Jun"/>
    <s v="Jun"/>
    <s v="2018"/>
    <d v="2018-07-01T05:00:00"/>
    <n v="1530421200"/>
    <m/>
    <d v="2018-07-01T05:00:00"/>
    <s v="Jul"/>
    <s v="Jul"/>
    <n v="27"/>
    <n v="27"/>
    <s v="2018"/>
    <b v="0"/>
    <b v="1"/>
    <s v="theater"/>
    <x v="3"/>
    <x v="3"/>
  </r>
  <r>
    <n v="910"/>
    <s v="King-Morris"/>
    <s v="Proactive incremental architecture"/>
    <n v="154500"/>
    <n v="30215"/>
    <x v="3"/>
    <n v="0.19556634304207121"/>
    <x v="897"/>
    <n v="102.07770270270271"/>
    <n v="296"/>
    <x v="1"/>
    <s v="USD"/>
    <d v="2015-01-22T06:00:00"/>
    <d v="2015-01-22T06:00:00"/>
    <n v="1421906400"/>
    <s v="Jan"/>
    <s v="Jan"/>
    <s v="2015"/>
    <d v="2015-01-23T06:00:00"/>
    <n v="1421992800"/>
    <m/>
    <d v="2015-01-23T06:00:00"/>
    <s v="Jan"/>
    <s v="Jan"/>
    <n v="1"/>
    <n v="1"/>
    <s v="2015"/>
    <b v="0"/>
    <b v="0"/>
    <s v="theater"/>
    <x v="3"/>
    <x v="3"/>
  </r>
  <r>
    <n v="911"/>
    <s v="Carter, Cole and Curtis"/>
    <s v="Cloned responsive standardization"/>
    <n v="5800"/>
    <n v="11539"/>
    <x v="1"/>
    <n v="1.9894827586206896"/>
    <x v="898"/>
    <n v="24.976190476190474"/>
    <n v="462"/>
    <x v="1"/>
    <s v="USD"/>
    <d v="2019-09-09T05:00:00"/>
    <d v="2019-09-09T05:00:00"/>
    <n v="1568005200"/>
    <s v="Sep"/>
    <s v="Sep"/>
    <s v="2019"/>
    <d v="2019-09-11T05:00:00"/>
    <n v="1568178000"/>
    <m/>
    <d v="2019-09-11T05:00:00"/>
    <s v="Sep"/>
    <s v="Sep"/>
    <n v="2"/>
    <n v="2"/>
    <s v="2019"/>
    <b v="1"/>
    <b v="0"/>
    <s v="technology"/>
    <x v="2"/>
    <x v="2"/>
  </r>
  <r>
    <n v="912"/>
    <s v="Sanchez-Parsons"/>
    <s v="Reduced bifurcated pricing structure"/>
    <n v="1800"/>
    <n v="14310"/>
    <x v="1"/>
    <n v="7.95"/>
    <x v="899"/>
    <n v="79.944134078212286"/>
    <n v="179"/>
    <x v="1"/>
    <s v="USD"/>
    <d v="2012-09-05T05:00:00"/>
    <d v="2012-09-05T05:00:00"/>
    <n v="1346821200"/>
    <s v="Sep"/>
    <s v="Sep"/>
    <s v="2012"/>
    <d v="2012-09-18T05:00:00"/>
    <n v="1347944400"/>
    <m/>
    <d v="2012-09-18T05:00:00"/>
    <s v="Sep"/>
    <s v="Sep"/>
    <n v="13"/>
    <n v="13"/>
    <s v="2012"/>
    <b v="1"/>
    <b v="0"/>
    <s v="film &amp; video"/>
    <x v="4"/>
    <x v="6"/>
  </r>
  <r>
    <n v="913"/>
    <s v="Rivera-Pearson"/>
    <s v="Re-engineered asymmetric challenge"/>
    <n v="70200"/>
    <n v="35536"/>
    <x v="0"/>
    <n v="0.50621082621082625"/>
    <x v="900"/>
    <n v="67.946462715105156"/>
    <n v="523"/>
    <x v="2"/>
    <s v="AUD"/>
    <d v="2019-05-12T05:00:00"/>
    <d v="2019-05-12T05:00:00"/>
    <n v="1557637200"/>
    <s v="May"/>
    <s v="May"/>
    <s v="2019"/>
    <d v="2019-05-25T05:00:00"/>
    <n v="1558760400"/>
    <m/>
    <d v="2019-05-25T05:00:00"/>
    <s v="May"/>
    <s v="May"/>
    <n v="13"/>
    <n v="13"/>
    <s v="2019"/>
    <b v="0"/>
    <b v="0"/>
    <s v="film &amp; video"/>
    <x v="4"/>
    <x v="6"/>
  </r>
  <r>
    <n v="914"/>
    <s v="Ramirez, Padilla and Barrera"/>
    <s v="Diverse client-driven conglomeration"/>
    <n v="6400"/>
    <n v="3676"/>
    <x v="0"/>
    <n v="0.57437499999999997"/>
    <x v="901"/>
    <n v="26.070921985815602"/>
    <n v="141"/>
    <x v="4"/>
    <s v="GBP"/>
    <d v="2013-08-04T05:00:00"/>
    <d v="2013-08-04T05:00:00"/>
    <n v="1375592400"/>
    <s v="Aug"/>
    <s v="Aug"/>
    <s v="2013"/>
    <d v="2013-08-16T05:00:00"/>
    <n v="1376629200"/>
    <m/>
    <d v="2013-08-16T05:00:00"/>
    <s v="Aug"/>
    <s v="Aug"/>
    <n v="12"/>
    <n v="12"/>
    <s v="2013"/>
    <b v="0"/>
    <b v="0"/>
    <s v="theater"/>
    <x v="3"/>
    <x v="3"/>
  </r>
  <r>
    <n v="915"/>
    <s v="Riggs Group"/>
    <s v="Configurable upward-trending solution"/>
    <n v="125900"/>
    <n v="195936"/>
    <x v="1"/>
    <n v="1.5562827640984909"/>
    <x v="902"/>
    <n v="105.0032154340836"/>
    <n v="1866"/>
    <x v="4"/>
    <s v="GBP"/>
    <d v="2017-08-29T05:00:00"/>
    <d v="2017-08-29T05:00:00"/>
    <n v="1503982800"/>
    <s v="Aug"/>
    <s v="Aug"/>
    <s v="2017"/>
    <d v="2017-09-07T05:00:00"/>
    <n v="1504760400"/>
    <m/>
    <d v="2017-09-07T05:00:00"/>
    <s v="Sep"/>
    <s v="Sep"/>
    <n v="9"/>
    <n v="9"/>
    <s v="2017"/>
    <b v="0"/>
    <b v="0"/>
    <s v="film &amp; video"/>
    <x v="4"/>
    <x v="19"/>
  </r>
  <r>
    <n v="916"/>
    <s v="Clements Ltd"/>
    <s v="Persistent bandwidth-monitored framework"/>
    <n v="3700"/>
    <n v="1343"/>
    <x v="0"/>
    <n v="0.36297297297297298"/>
    <x v="903"/>
    <n v="25.826923076923077"/>
    <n v="52"/>
    <x v="1"/>
    <s v="USD"/>
    <d v="2014-12-18T06:00:00"/>
    <d v="2014-12-18T06:00:00"/>
    <n v="1418882400"/>
    <s v="Dec"/>
    <s v="Dec"/>
    <s v="2014"/>
    <d v="2014-12-27T06:00:00"/>
    <n v="1419660000"/>
    <m/>
    <d v="2014-12-27T06:00:00"/>
    <s v="Dec"/>
    <s v="Dec"/>
    <n v="9"/>
    <n v="9"/>
    <s v="2014"/>
    <b v="0"/>
    <b v="0"/>
    <s v="photography"/>
    <x v="7"/>
    <x v="14"/>
  </r>
  <r>
    <n v="917"/>
    <s v="Cooper Inc"/>
    <s v="Polarized discrete product"/>
    <n v="3600"/>
    <n v="2097"/>
    <x v="2"/>
    <n v="0.58250000000000002"/>
    <x v="904"/>
    <n v="77.666666666666671"/>
    <n v="27"/>
    <x v="4"/>
    <s v="GBP"/>
    <d v="2011-06-28T05:00:00"/>
    <d v="2011-06-28T05:00:00"/>
    <n v="1309237200"/>
    <s v="Jun"/>
    <s v="Jun"/>
    <s v="2011"/>
    <d v="2011-07-22T05:00:00"/>
    <n v="1311310800"/>
    <m/>
    <d v="2011-07-22T05:00:00"/>
    <s v="Jul"/>
    <s v="Jul"/>
    <n v="24"/>
    <n v="24"/>
    <s v="2011"/>
    <b v="0"/>
    <b v="1"/>
    <s v="film &amp; video"/>
    <x v="4"/>
    <x v="12"/>
  </r>
  <r>
    <n v="918"/>
    <s v="Jones-Gonzalez"/>
    <s v="Seamless dynamic website"/>
    <n v="3800"/>
    <n v="9021"/>
    <x v="1"/>
    <n v="2.3739473684210526"/>
    <x v="905"/>
    <n v="57.82692307692308"/>
    <n v="156"/>
    <x v="5"/>
    <s v="CHF"/>
    <d v="2012-07-27T05:00:00"/>
    <d v="2012-07-27T05:00:00"/>
    <n v="1343365200"/>
    <s v="Jul"/>
    <s v="Jul"/>
    <s v="2012"/>
    <d v="2012-08-07T05:00:00"/>
    <n v="1344315600"/>
    <m/>
    <d v="2012-08-07T05:00:00"/>
    <s v="Aug"/>
    <s v="Aug"/>
    <n v="11"/>
    <n v="11"/>
    <s v="2012"/>
    <b v="0"/>
    <b v="0"/>
    <s v="publishing"/>
    <x v="5"/>
    <x v="15"/>
  </r>
  <r>
    <n v="919"/>
    <s v="Fox Ltd"/>
    <s v="Extended multimedia firmware"/>
    <n v="35600"/>
    <n v="20915"/>
    <x v="0"/>
    <n v="0.58750000000000002"/>
    <x v="906"/>
    <n v="92.955555555555549"/>
    <n v="225"/>
    <x v="2"/>
    <s v="AUD"/>
    <d v="2017-10-14T05:00:00"/>
    <d v="2017-10-14T05:00:00"/>
    <n v="1507957200"/>
    <s v="Oct"/>
    <s v="Oct"/>
    <s v="2017"/>
    <d v="2017-11-15T06:00:00"/>
    <n v="1510725600"/>
    <m/>
    <d v="2017-11-15T06:00:00"/>
    <s v="Nov"/>
    <s v="Nov"/>
    <n v="32.041666666671517"/>
    <n v="32.041666666671517"/>
    <s v="2017"/>
    <b v="0"/>
    <b v="1"/>
    <s v="theater"/>
    <x v="3"/>
    <x v="3"/>
  </r>
  <r>
    <n v="920"/>
    <s v="Green, Murphy and Webb"/>
    <s v="Versatile directional project"/>
    <n v="5300"/>
    <n v="9676"/>
    <x v="1"/>
    <n v="1.8256603773584905"/>
    <x v="907"/>
    <n v="37.945098039215686"/>
    <n v="255"/>
    <x v="1"/>
    <s v="USD"/>
    <d v="2019-02-07T06:00:00"/>
    <d v="2019-02-07T06:00:00"/>
    <n v="1549519200"/>
    <s v="Feb"/>
    <s v="Feb"/>
    <s v="2019"/>
    <d v="2019-02-27T06:00:00"/>
    <n v="1551247200"/>
    <m/>
    <d v="2019-02-27T06:00:00"/>
    <s v="Feb"/>
    <s v="Feb"/>
    <n v="20"/>
    <n v="20"/>
    <s v="2019"/>
    <b v="1"/>
    <b v="0"/>
    <s v="film &amp; video"/>
    <x v="4"/>
    <x v="10"/>
  </r>
  <r>
    <n v="921"/>
    <s v="Stevenson PLC"/>
    <s v="Profound directional knowledge user"/>
    <n v="160400"/>
    <n v="1210"/>
    <x v="0"/>
    <n v="7.5436408977556111E-3"/>
    <x v="908"/>
    <n v="31.842105263157894"/>
    <n v="38"/>
    <x v="1"/>
    <s v="USD"/>
    <d v="2012-02-12T06:00:00"/>
    <d v="2012-02-12T06:00:00"/>
    <n v="1329026400"/>
    <s v="Feb"/>
    <s v="Feb"/>
    <s v="2012"/>
    <d v="2012-02-26T06:00:00"/>
    <n v="1330236000"/>
    <m/>
    <d v="2012-02-26T06:00:00"/>
    <s v="Feb"/>
    <s v="Feb"/>
    <n v="14"/>
    <n v="14"/>
    <s v="2012"/>
    <b v="0"/>
    <b v="0"/>
    <s v="technology"/>
    <x v="2"/>
    <x v="2"/>
  </r>
  <r>
    <n v="922"/>
    <s v="Soto-Anthony"/>
    <s v="Ameliorated logistical capability"/>
    <n v="51400"/>
    <n v="90440"/>
    <x v="1"/>
    <n v="1.7595330739299611"/>
    <x v="909"/>
    <n v="40"/>
    <n v="2261"/>
    <x v="1"/>
    <s v="USD"/>
    <d v="2018-12-09T06:00:00"/>
    <d v="2018-12-09T06:00:00"/>
    <n v="1544335200"/>
    <s v="Dec"/>
    <s v="Dec"/>
    <s v="2018"/>
    <d v="2018-12-18T06:00:00"/>
    <n v="1545112800"/>
    <m/>
    <d v="2018-12-18T06:00:00"/>
    <s v="Dec"/>
    <s v="Dec"/>
    <n v="9"/>
    <n v="9"/>
    <s v="2018"/>
    <b v="0"/>
    <b v="1"/>
    <s v="music"/>
    <x v="1"/>
    <x v="21"/>
  </r>
  <r>
    <n v="923"/>
    <s v="Wise and Sons"/>
    <s v="Sharable discrete definition"/>
    <n v="1700"/>
    <n v="4044"/>
    <x v="1"/>
    <n v="2.3788235294117648"/>
    <x v="910"/>
    <n v="101.1"/>
    <n v="40"/>
    <x v="1"/>
    <s v="USD"/>
    <d v="2010-07-14T05:00:00"/>
    <d v="2010-07-14T05:00:00"/>
    <n v="1279083600"/>
    <s v="Jul"/>
    <s v="Jul"/>
    <s v="2010"/>
    <d v="2010-07-15T05:00:00"/>
    <n v="1279170000"/>
    <m/>
    <d v="2010-07-15T05:00:00"/>
    <s v="Jul"/>
    <s v="Jul"/>
    <n v="1"/>
    <n v="1"/>
    <s v="2010"/>
    <b v="0"/>
    <b v="0"/>
    <s v="theater"/>
    <x v="3"/>
    <x v="3"/>
  </r>
  <r>
    <n v="924"/>
    <s v="Butler-Barr"/>
    <s v="User-friendly next generation core"/>
    <n v="39400"/>
    <n v="192292"/>
    <x v="1"/>
    <n v="4.8805076142131982"/>
    <x v="911"/>
    <n v="84.006989951944078"/>
    <n v="2289"/>
    <x v="6"/>
    <s v="EUR"/>
    <d v="2019-10-31T05:00:00"/>
    <d v="2019-10-31T05:00:00"/>
    <n v="1572498000"/>
    <s v="Oct"/>
    <s v="Oct"/>
    <s v="2019"/>
    <d v="2019-11-11T06:00:00"/>
    <n v="1573452000"/>
    <m/>
    <d v="2019-11-11T06:00:00"/>
    <s v="Nov"/>
    <s v="Nov"/>
    <n v="11.041666666671517"/>
    <n v="11.041666666671517"/>
    <s v="2019"/>
    <b v="0"/>
    <b v="0"/>
    <s v="theater"/>
    <x v="3"/>
    <x v="3"/>
  </r>
  <r>
    <n v="925"/>
    <s v="Wilson, Jefferson and Anderson"/>
    <s v="Profit-focused empowering system engine"/>
    <n v="3000"/>
    <n v="6722"/>
    <x v="1"/>
    <n v="2.2406666666666668"/>
    <x v="912"/>
    <n v="103.41538461538461"/>
    <n v="65"/>
    <x v="1"/>
    <s v="USD"/>
    <d v="2017-09-22T05:00:00"/>
    <d v="2017-09-22T05:00:00"/>
    <n v="1506056400"/>
    <s v="Sep"/>
    <s v="Sep"/>
    <s v="2017"/>
    <d v="2017-10-04T05:00:00"/>
    <n v="1507093200"/>
    <m/>
    <d v="2017-10-04T05:00:00"/>
    <s v="Oct"/>
    <s v="Oct"/>
    <n v="12"/>
    <n v="12"/>
    <s v="2017"/>
    <b v="0"/>
    <b v="0"/>
    <s v="theater"/>
    <x v="3"/>
    <x v="3"/>
  </r>
  <r>
    <n v="926"/>
    <s v="Brown-Oliver"/>
    <s v="Synchronized cohesive encoding"/>
    <n v="8700"/>
    <n v="1577"/>
    <x v="0"/>
    <n v="0.18126436781609195"/>
    <x v="913"/>
    <n v="105.13333333333334"/>
    <n v="15"/>
    <x v="1"/>
    <s v="USD"/>
    <d v="2016-05-12T05:00:00"/>
    <d v="2016-05-12T05:00:00"/>
    <n v="1463029200"/>
    <s v="May"/>
    <s v="May"/>
    <s v="2016"/>
    <d v="2016-05-16T05:00:00"/>
    <n v="1463374800"/>
    <m/>
    <d v="2016-05-16T05:00:00"/>
    <s v="May"/>
    <s v="May"/>
    <n v="4"/>
    <n v="4"/>
    <s v="2016"/>
    <b v="0"/>
    <b v="0"/>
    <s v="food"/>
    <x v="0"/>
    <x v="0"/>
  </r>
  <r>
    <n v="927"/>
    <s v="Davis-Gardner"/>
    <s v="Synergistic dynamic utilization"/>
    <n v="7200"/>
    <n v="3301"/>
    <x v="0"/>
    <n v="0.45847222222222223"/>
    <x v="914"/>
    <n v="89.21621621621621"/>
    <n v="37"/>
    <x v="1"/>
    <s v="USD"/>
    <d v="2012-07-12T05:00:00"/>
    <d v="2012-07-12T05:00:00"/>
    <n v="1342069200"/>
    <s v="Jul"/>
    <s v="Jul"/>
    <s v="2012"/>
    <d v="2012-08-10T05:00:00"/>
    <n v="1344574800"/>
    <m/>
    <d v="2012-08-10T05:00:00"/>
    <s v="Aug"/>
    <s v="Aug"/>
    <n v="29"/>
    <n v="29"/>
    <s v="2012"/>
    <b v="0"/>
    <b v="0"/>
    <s v="theater"/>
    <x v="3"/>
    <x v="3"/>
  </r>
  <r>
    <n v="928"/>
    <s v="Dawson Group"/>
    <s v="Triple-buffered bi-directional model"/>
    <n v="167400"/>
    <n v="196386"/>
    <x v="1"/>
    <n v="1.1731541218637993"/>
    <x v="915"/>
    <n v="51.995234312946785"/>
    <n v="3777"/>
    <x v="6"/>
    <s v="EUR"/>
    <d v="2013-12-29T06:00:00"/>
    <d v="2013-12-29T06:00:00"/>
    <n v="1388296800"/>
    <s v="Dec"/>
    <s v="Dec"/>
    <s v="2013"/>
    <d v="2014-01-07T06:00:00"/>
    <n v="1389074400"/>
    <m/>
    <d v="2014-01-07T06:00:00"/>
    <s v="Jan"/>
    <s v="Jan"/>
    <n v="9"/>
    <n v="9"/>
    <s v="2014"/>
    <b v="0"/>
    <b v="0"/>
    <s v="technology"/>
    <x v="2"/>
    <x v="2"/>
  </r>
  <r>
    <n v="929"/>
    <s v="Turner-Terrell"/>
    <s v="Polarized tertiary function"/>
    <n v="5500"/>
    <n v="11952"/>
    <x v="1"/>
    <n v="2.173090909090909"/>
    <x v="916"/>
    <n v="64.956521739130437"/>
    <n v="184"/>
    <x v="4"/>
    <s v="GBP"/>
    <d v="2017-05-03T05:00:00"/>
    <d v="2017-05-03T05:00:00"/>
    <n v="1493787600"/>
    <s v="May"/>
    <s v="May"/>
    <s v="2017"/>
    <d v="2017-05-17T05:00:00"/>
    <n v="1494997200"/>
    <m/>
    <d v="2017-05-17T05:00:00"/>
    <s v="May"/>
    <s v="May"/>
    <n v="14"/>
    <n v="14"/>
    <s v="2017"/>
    <b v="0"/>
    <b v="0"/>
    <s v="theater"/>
    <x v="3"/>
    <x v="3"/>
  </r>
  <r>
    <n v="930"/>
    <s v="Hall, Buchanan and Benton"/>
    <s v="Configurable fault-tolerant structure"/>
    <n v="3500"/>
    <n v="3930"/>
    <x v="1"/>
    <n v="1.1228571428571428"/>
    <x v="917"/>
    <n v="46.235294117647058"/>
    <n v="85"/>
    <x v="1"/>
    <s v="USD"/>
    <d v="2015-02-25T06:00:00"/>
    <d v="2015-02-25T06:00:00"/>
    <n v="1424844000"/>
    <s v="Feb"/>
    <s v="Feb"/>
    <s v="2015"/>
    <d v="2015-03-04T06:00:00"/>
    <n v="1425448800"/>
    <m/>
    <d v="2015-03-04T06:00:00"/>
    <s v="Mar"/>
    <s v="Mar"/>
    <n v="7"/>
    <n v="7"/>
    <s v="2015"/>
    <b v="0"/>
    <b v="1"/>
    <s v="theater"/>
    <x v="3"/>
    <x v="3"/>
  </r>
  <r>
    <n v="931"/>
    <s v="Lowery, Hayden and Cruz"/>
    <s v="Digitized 24/7 budgetary management"/>
    <n v="7900"/>
    <n v="5729"/>
    <x v="0"/>
    <n v="0.72518987341772156"/>
    <x v="918"/>
    <n v="51.151785714285715"/>
    <n v="112"/>
    <x v="1"/>
    <s v="USD"/>
    <d v="2014-06-28T05:00:00"/>
    <d v="2014-06-28T05:00:00"/>
    <n v="1403931600"/>
    <s v="Jun"/>
    <s v="Jun"/>
    <s v="2014"/>
    <d v="2014-06-30T05:00:00"/>
    <n v="1404104400"/>
    <m/>
    <d v="2014-06-30T05:00:00"/>
    <s v="Jun"/>
    <s v="Jun"/>
    <n v="2"/>
    <n v="2"/>
    <s v="2014"/>
    <b v="0"/>
    <b v="1"/>
    <s v="theater"/>
    <x v="3"/>
    <x v="3"/>
  </r>
  <r>
    <n v="932"/>
    <s v="Mora, Miller and Harper"/>
    <s v="Stand-alone zero tolerance algorithm"/>
    <n v="2300"/>
    <n v="4883"/>
    <x v="1"/>
    <n v="2.1230434782608696"/>
    <x v="919"/>
    <n v="33.909722222222221"/>
    <n v="144"/>
    <x v="1"/>
    <s v="USD"/>
    <d v="2014-03-11T05:00:00"/>
    <d v="2014-03-11T05:00:00"/>
    <n v="1394514000"/>
    <s v="Mar"/>
    <s v="Mar"/>
    <s v="2014"/>
    <d v="2014-03-14T05:00:00"/>
    <n v="1394773200"/>
    <m/>
    <d v="2014-03-14T05:00:00"/>
    <s v="Mar"/>
    <s v="Mar"/>
    <n v="3"/>
    <n v="3"/>
    <s v="2014"/>
    <b v="0"/>
    <b v="0"/>
    <s v="music"/>
    <x v="1"/>
    <x v="1"/>
  </r>
  <r>
    <n v="933"/>
    <s v="Espinoza Group"/>
    <s v="Implemented tangible support"/>
    <n v="73000"/>
    <n v="175015"/>
    <x v="1"/>
    <n v="2.3974657534246577"/>
    <x v="920"/>
    <n v="92.016298633017882"/>
    <n v="1902"/>
    <x v="1"/>
    <s v="USD"/>
    <d v="2013-04-08T05:00:00"/>
    <d v="2013-04-08T05:00:00"/>
    <n v="1365397200"/>
    <s v="Apr"/>
    <s v="Apr"/>
    <s v="2013"/>
    <d v="2013-04-21T05:00:00"/>
    <n v="1366520400"/>
    <m/>
    <d v="2013-04-21T05:00:00"/>
    <s v="Apr"/>
    <s v="Apr"/>
    <n v="13"/>
    <n v="13"/>
    <s v="2013"/>
    <b v="0"/>
    <b v="0"/>
    <s v="theater"/>
    <x v="3"/>
    <x v="3"/>
  </r>
  <r>
    <n v="934"/>
    <s v="Davis, Crawford and Lopez"/>
    <s v="Reactive radical framework"/>
    <n v="6200"/>
    <n v="11280"/>
    <x v="1"/>
    <n v="1.8193548387096774"/>
    <x v="921"/>
    <n v="107.42857142857143"/>
    <n v="105"/>
    <x v="1"/>
    <s v="USD"/>
    <d v="2016-02-22T06:00:00"/>
    <d v="2016-02-22T06:00:00"/>
    <n v="1456120800"/>
    <s v="Feb"/>
    <s v="Feb"/>
    <s v="2016"/>
    <d v="2016-02-28T06:00:00"/>
    <n v="1456639200"/>
    <m/>
    <d v="2016-02-28T06:00:00"/>
    <s v="Feb"/>
    <s v="Feb"/>
    <n v="6"/>
    <n v="6"/>
    <s v="2016"/>
    <b v="0"/>
    <b v="0"/>
    <s v="theater"/>
    <x v="3"/>
    <x v="3"/>
  </r>
  <r>
    <n v="935"/>
    <s v="Richards, Stevens and Fleming"/>
    <s v="Object-based full-range knowledge user"/>
    <n v="6100"/>
    <n v="10012"/>
    <x v="1"/>
    <n v="1.6413114754098361"/>
    <x v="922"/>
    <n v="75.848484848484844"/>
    <n v="132"/>
    <x v="1"/>
    <s v="USD"/>
    <d v="2015-07-24T05:00:00"/>
    <d v="2015-07-24T05:00:00"/>
    <n v="1437714000"/>
    <s v="Jul"/>
    <s v="Jul"/>
    <s v="2015"/>
    <d v="2015-07-31T05:00:00"/>
    <n v="1438318800"/>
    <m/>
    <d v="2015-07-31T05:00:00"/>
    <s v="Jul"/>
    <s v="Jul"/>
    <n v="7"/>
    <n v="7"/>
    <s v="2015"/>
    <b v="0"/>
    <b v="0"/>
    <s v="theater"/>
    <x v="3"/>
    <x v="3"/>
  </r>
  <r>
    <n v="936"/>
    <s v="Brown Ltd"/>
    <s v="Enhanced composite contingency"/>
    <n v="103200"/>
    <n v="1690"/>
    <x v="0"/>
    <n v="1.6375968992248063E-2"/>
    <x v="923"/>
    <n v="80.476190476190482"/>
    <n v="21"/>
    <x v="1"/>
    <s v="USD"/>
    <d v="2019-07-22T05:00:00"/>
    <d v="2019-07-22T05:00:00"/>
    <n v="1563771600"/>
    <s v="Jul"/>
    <s v="Jul"/>
    <s v="2019"/>
    <d v="2019-07-25T05:00:00"/>
    <n v="1564030800"/>
    <m/>
    <d v="2019-07-25T05:00:00"/>
    <s v="Jul"/>
    <s v="Jul"/>
    <n v="3"/>
    <n v="3"/>
    <s v="2019"/>
    <b v="1"/>
    <b v="0"/>
    <s v="theater"/>
    <x v="3"/>
    <x v="3"/>
  </r>
  <r>
    <n v="937"/>
    <s v="Tapia, Sandoval and Hurley"/>
    <s v="Cloned fresh-thinking model"/>
    <n v="171000"/>
    <n v="84891"/>
    <x v="3"/>
    <n v="0.49643859649122807"/>
    <x v="924"/>
    <n v="86.978483606557376"/>
    <n v="976"/>
    <x v="1"/>
    <s v="USD"/>
    <d v="2015-11-26T06:00:00"/>
    <d v="2015-11-26T06:00:00"/>
    <n v="1448517600"/>
    <s v="Nov"/>
    <s v="Nov"/>
    <s v="2015"/>
    <d v="2015-12-05T06:00:00"/>
    <n v="1449295200"/>
    <m/>
    <d v="2015-12-05T06:00:00"/>
    <s v="Dec"/>
    <s v="Dec"/>
    <n v="9"/>
    <n v="9"/>
    <s v="2015"/>
    <b v="0"/>
    <b v="0"/>
    <s v="film &amp; video"/>
    <x v="4"/>
    <x v="4"/>
  </r>
  <r>
    <n v="938"/>
    <s v="Allen Inc"/>
    <s v="Total dedicated benchmark"/>
    <n v="9200"/>
    <n v="10093"/>
    <x v="1"/>
    <n v="1.0970652173913042"/>
    <x v="925"/>
    <n v="105.13541666666667"/>
    <n v="96"/>
    <x v="1"/>
    <s v="USD"/>
    <d v="2018-06-12T05:00:00"/>
    <d v="2018-06-12T05:00:00"/>
    <n v="1528779600"/>
    <s v="Jun"/>
    <s v="Jun"/>
    <s v="2018"/>
    <d v="2018-07-18T05:00:00"/>
    <n v="1531890000"/>
    <m/>
    <d v="2018-07-18T05:00:00"/>
    <s v="Jul"/>
    <s v="Jul"/>
    <n v="36"/>
    <n v="36"/>
    <s v="2018"/>
    <b v="0"/>
    <b v="1"/>
    <s v="publishing"/>
    <x v="5"/>
    <x v="13"/>
  </r>
  <r>
    <n v="939"/>
    <s v="Williams, Johnson and Campbell"/>
    <s v="Streamlined human-resource Graphic Interface"/>
    <n v="7800"/>
    <n v="3839"/>
    <x v="0"/>
    <n v="0.49217948717948717"/>
    <x v="926"/>
    <n v="57.298507462686565"/>
    <n v="67"/>
    <x v="1"/>
    <s v="USD"/>
    <d v="2011-05-07T05:00:00"/>
    <d v="2011-05-07T05:00:00"/>
    <n v="1304744400"/>
    <s v="May"/>
    <s v="May"/>
    <s v="2011"/>
    <d v="2011-05-24T05:00:00"/>
    <n v="1306213200"/>
    <m/>
    <d v="2011-05-24T05:00:00"/>
    <s v="May"/>
    <s v="May"/>
    <n v="17"/>
    <n v="17"/>
    <s v="2011"/>
    <b v="0"/>
    <b v="1"/>
    <s v="games"/>
    <x v="6"/>
    <x v="11"/>
  </r>
  <r>
    <n v="940"/>
    <s v="Wiggins Ltd"/>
    <s v="Upgradable analyzing core"/>
    <n v="9900"/>
    <n v="6161"/>
    <x v="2"/>
    <n v="0.62232323232323228"/>
    <x v="927"/>
    <n v="93.348484848484844"/>
    <n v="66"/>
    <x v="0"/>
    <s v="CAD"/>
    <d v="2012-12-01T06:00:00"/>
    <d v="2012-12-01T06:00:00"/>
    <n v="1354341600"/>
    <s v="Dec"/>
    <s v="Dec"/>
    <s v="2012"/>
    <d v="2012-12-23T06:00:00"/>
    <n v="1356242400"/>
    <m/>
    <d v="2012-12-23T06:00:00"/>
    <s v="Dec"/>
    <s v="Dec"/>
    <n v="22"/>
    <n v="22"/>
    <s v="2012"/>
    <b v="0"/>
    <b v="0"/>
    <s v="technology"/>
    <x v="2"/>
    <x v="2"/>
  </r>
  <r>
    <n v="941"/>
    <s v="Luna-Horne"/>
    <s v="Profound exuding pricing structure"/>
    <n v="43000"/>
    <n v="5615"/>
    <x v="0"/>
    <n v="0.1305813953488372"/>
    <x v="928"/>
    <n v="71.987179487179489"/>
    <n v="78"/>
    <x v="1"/>
    <s v="USD"/>
    <d v="2011-01-09T06:00:00"/>
    <d v="2011-01-09T06:00:00"/>
    <n v="1294552800"/>
    <s v="Jan"/>
    <s v="Jan"/>
    <s v="2011"/>
    <d v="2011-02-13T06:00:00"/>
    <n v="1297576800"/>
    <m/>
    <d v="2011-02-13T06:00:00"/>
    <s v="Feb"/>
    <s v="Feb"/>
    <n v="35"/>
    <n v="35"/>
    <s v="2011"/>
    <b v="1"/>
    <b v="0"/>
    <s v="theater"/>
    <x v="3"/>
    <x v="3"/>
  </r>
  <r>
    <n v="942"/>
    <s v="Allen Inc"/>
    <s v="Horizontal optimizing model"/>
    <n v="9600"/>
    <n v="6205"/>
    <x v="0"/>
    <n v="0.64635416666666667"/>
    <x v="929"/>
    <n v="92.611940298507463"/>
    <n v="67"/>
    <x v="2"/>
    <s v="AUD"/>
    <d v="2011-01-25T06:00:00"/>
    <d v="2011-01-25T06:00:00"/>
    <n v="1295935200"/>
    <s v="Jan"/>
    <s v="Jan"/>
    <s v="2011"/>
    <d v="2011-01-28T06:00:00"/>
    <n v="1296194400"/>
    <m/>
    <d v="2011-01-28T06:00:00"/>
    <s v="Jan"/>
    <s v="Jan"/>
    <n v="3"/>
    <n v="3"/>
    <s v="2011"/>
    <b v="0"/>
    <b v="0"/>
    <s v="theater"/>
    <x v="3"/>
    <x v="3"/>
  </r>
  <r>
    <n v="943"/>
    <s v="Peterson, Gonzalez and Spencer"/>
    <s v="Synchronized fault-tolerant algorithm"/>
    <n v="7500"/>
    <n v="11969"/>
    <x v="1"/>
    <n v="1.5958666666666668"/>
    <x v="930"/>
    <n v="104.99122807017544"/>
    <n v="114"/>
    <x v="1"/>
    <s v="USD"/>
    <d v="2014-09-24T05:00:00"/>
    <d v="2014-09-24T05:00:00"/>
    <n v="1411534800"/>
    <s v="Sep"/>
    <s v="Sep"/>
    <s v="2014"/>
    <d v="2014-10-29T05:00:00"/>
    <n v="1414558800"/>
    <m/>
    <d v="2014-10-29T05:00:00"/>
    <s v="Oct"/>
    <s v="Oct"/>
    <n v="35"/>
    <n v="35"/>
    <s v="2014"/>
    <b v="0"/>
    <b v="0"/>
    <s v="food"/>
    <x v="0"/>
    <x v="0"/>
  </r>
  <r>
    <n v="944"/>
    <s v="Walter Inc"/>
    <s v="Streamlined 5thgeneration intranet"/>
    <n v="10000"/>
    <n v="8142"/>
    <x v="0"/>
    <n v="0.81420000000000003"/>
    <x v="931"/>
    <n v="30.958174904942965"/>
    <n v="263"/>
    <x v="2"/>
    <s v="AUD"/>
    <d v="2017-02-10T06:00:00"/>
    <d v="2017-02-10T06:00:00"/>
    <n v="1486706400"/>
    <s v="Feb"/>
    <s v="Feb"/>
    <s v="2017"/>
    <d v="2017-03-01T06:00:00"/>
    <n v="1488348000"/>
    <m/>
    <d v="2017-03-01T06:00:00"/>
    <s v="Mar"/>
    <s v="Mar"/>
    <n v="19"/>
    <n v="19"/>
    <s v="2017"/>
    <b v="0"/>
    <b v="0"/>
    <s v="photography"/>
    <x v="7"/>
    <x v="14"/>
  </r>
  <r>
    <n v="945"/>
    <s v="Sanders, Farley and Huffman"/>
    <s v="Cross-group clear-thinking task-force"/>
    <n v="172000"/>
    <n v="55805"/>
    <x v="0"/>
    <n v="0.32444767441860467"/>
    <x v="932"/>
    <n v="33.001182732111175"/>
    <n v="1691"/>
    <x v="1"/>
    <s v="USD"/>
    <d v="2012-04-05T05:00:00"/>
    <d v="2012-04-05T05:00:00"/>
    <n v="1333602000"/>
    <s v="Apr"/>
    <s v="Apr"/>
    <s v="2012"/>
    <d v="2012-04-20T05:00:00"/>
    <n v="1334898000"/>
    <m/>
    <d v="2012-04-20T05:00:00"/>
    <s v="Apr"/>
    <s v="Apr"/>
    <n v="15"/>
    <n v="15"/>
    <s v="2012"/>
    <b v="1"/>
    <b v="0"/>
    <s v="photography"/>
    <x v="7"/>
    <x v="14"/>
  </r>
  <r>
    <n v="946"/>
    <s v="Hall, Holmes and Walker"/>
    <s v="Public-key bandwidth-monitored intranet"/>
    <n v="153700"/>
    <n v="15238"/>
    <x v="0"/>
    <n v="9.9141184124918666E-2"/>
    <x v="933"/>
    <n v="84.187845303867405"/>
    <n v="181"/>
    <x v="1"/>
    <s v="USD"/>
    <d v="2011-06-16T05:00:00"/>
    <d v="2011-06-16T05:00:00"/>
    <n v="1308200400"/>
    <s v="Jun"/>
    <s v="Jun"/>
    <s v="2011"/>
    <d v="2011-06-18T05:00:00"/>
    <n v="1308373200"/>
    <m/>
    <d v="2011-06-18T05:00:00"/>
    <s v="Jun"/>
    <s v="Jun"/>
    <n v="2"/>
    <n v="2"/>
    <s v="2011"/>
    <b v="0"/>
    <b v="0"/>
    <s v="theater"/>
    <x v="3"/>
    <x v="3"/>
  </r>
  <r>
    <n v="947"/>
    <s v="Smith-Powell"/>
    <s v="Upgradable clear-thinking hardware"/>
    <n v="3600"/>
    <n v="961"/>
    <x v="0"/>
    <n v="0.26694444444444443"/>
    <x v="934"/>
    <n v="73.92307692307692"/>
    <n v="13"/>
    <x v="1"/>
    <s v="USD"/>
    <d v="2014-09-26T05:00:00"/>
    <d v="2014-09-26T05:00:00"/>
    <n v="1411707600"/>
    <s v="Sep"/>
    <s v="Sep"/>
    <s v="2014"/>
    <d v="2014-10-03T05:00:00"/>
    <n v="1412312400"/>
    <m/>
    <d v="2014-10-03T05:00:00"/>
    <s v="Oct"/>
    <s v="Oct"/>
    <n v="7"/>
    <n v="7"/>
    <s v="2014"/>
    <b v="0"/>
    <b v="0"/>
    <s v="theater"/>
    <x v="3"/>
    <x v="3"/>
  </r>
  <r>
    <n v="948"/>
    <s v="Smith-Hill"/>
    <s v="Integrated holistic paradigm"/>
    <n v="9400"/>
    <n v="5918"/>
    <x v="3"/>
    <n v="0.62957446808510642"/>
    <x v="935"/>
    <n v="36.987499999999997"/>
    <n v="160"/>
    <x v="1"/>
    <s v="USD"/>
    <d v="2014-12-12T06:00:00"/>
    <d v="2014-12-12T06:00:00"/>
    <n v="1418364000"/>
    <s v="Dec"/>
    <s v="Dec"/>
    <s v="2014"/>
    <d v="2014-12-22T06:00:00"/>
    <n v="1419228000"/>
    <m/>
    <d v="2014-12-22T06:00:00"/>
    <s v="Dec"/>
    <s v="Dec"/>
    <n v="10"/>
    <n v="10"/>
    <s v="2014"/>
    <b v="1"/>
    <b v="1"/>
    <s v="film &amp; video"/>
    <x v="4"/>
    <x v="4"/>
  </r>
  <r>
    <n v="949"/>
    <s v="Wright LLC"/>
    <s v="Seamless clear-thinking conglomeration"/>
    <n v="5900"/>
    <n v="9520"/>
    <x v="1"/>
    <n v="1.6135593220338984"/>
    <x v="936"/>
    <n v="46.896551724137929"/>
    <n v="203"/>
    <x v="1"/>
    <s v="USD"/>
    <d v="2015-04-18T05:00:00"/>
    <d v="2015-04-18T05:00:00"/>
    <n v="1429333200"/>
    <s v="Apr"/>
    <s v="Apr"/>
    <s v="2015"/>
    <d v="2015-05-07T05:00:00"/>
    <n v="1430974800"/>
    <m/>
    <d v="2015-05-07T05:00:00"/>
    <s v="May"/>
    <s v="May"/>
    <n v="19"/>
    <n v="19"/>
    <s v="2015"/>
    <b v="0"/>
    <b v="0"/>
    <s v="technology"/>
    <x v="2"/>
    <x v="2"/>
  </r>
  <r>
    <n v="950"/>
    <s v="Williams, Orozco and Gomez"/>
    <s v="Persistent content-based methodology"/>
    <n v="100"/>
    <n v="5"/>
    <x v="0"/>
    <n v="0.05"/>
    <x v="298"/>
    <n v="5"/>
    <n v="1"/>
    <x v="1"/>
    <s v="USD"/>
    <d v="2019-04-16T05:00:00"/>
    <d v="2019-04-16T05:00:00"/>
    <n v="1555390800"/>
    <s v="Apr"/>
    <s v="Apr"/>
    <s v="2019"/>
    <d v="2019-04-21T05:00:00"/>
    <n v="1555822800"/>
    <m/>
    <d v="2019-04-21T05:00:00"/>
    <s v="Apr"/>
    <s v="Apr"/>
    <n v="5"/>
    <n v="5"/>
    <s v="2019"/>
    <b v="0"/>
    <b v="1"/>
    <s v="theater"/>
    <x v="3"/>
    <x v="3"/>
  </r>
  <r>
    <n v="951"/>
    <s v="Peterson Ltd"/>
    <s v="Re-engineered 24hour matrix"/>
    <n v="14500"/>
    <n v="159056"/>
    <x v="1"/>
    <n v="10.969379310344827"/>
    <x v="937"/>
    <n v="102.02437459910199"/>
    <n v="1559"/>
    <x v="1"/>
    <s v="USD"/>
    <d v="2016-12-26T06:00:00"/>
    <d v="2016-12-26T06:00:00"/>
    <n v="1482732000"/>
    <s v="Dec"/>
    <s v="Dec"/>
    <s v="2016"/>
    <d v="2016-12-27T06:00:00"/>
    <n v="1482818400"/>
    <m/>
    <d v="2016-12-27T06:00:00"/>
    <s v="Dec"/>
    <s v="Dec"/>
    <n v="1"/>
    <n v="1"/>
    <s v="2016"/>
    <b v="0"/>
    <b v="1"/>
    <s v="music"/>
    <x v="1"/>
    <x v="1"/>
  </r>
  <r>
    <n v="952"/>
    <s v="Cummings-Hayes"/>
    <s v="Virtual multi-tasking core"/>
    <n v="145500"/>
    <n v="101987"/>
    <x v="3"/>
    <n v="0.70094158075601376"/>
    <x v="938"/>
    <n v="45.007502206531335"/>
    <n v="2266"/>
    <x v="1"/>
    <s v="USD"/>
    <d v="2016-08-09T05:00:00"/>
    <d v="2016-08-09T05:00:00"/>
    <n v="1470718800"/>
    <s v="Aug"/>
    <s v="Aug"/>
    <s v="2016"/>
    <d v="2016-08-23T05:00:00"/>
    <n v="1471928400"/>
    <m/>
    <d v="2016-08-23T05:00:00"/>
    <s v="Aug"/>
    <s v="Aug"/>
    <n v="14"/>
    <n v="14"/>
    <s v="2016"/>
    <b v="0"/>
    <b v="0"/>
    <s v="film &amp; video"/>
    <x v="4"/>
    <x v="4"/>
  </r>
  <r>
    <n v="953"/>
    <s v="Boyle Ltd"/>
    <s v="Streamlined fault-tolerant conglomeration"/>
    <n v="3300"/>
    <n v="1980"/>
    <x v="0"/>
    <n v="0.6"/>
    <x v="939"/>
    <n v="94.285714285714292"/>
    <n v="21"/>
    <x v="1"/>
    <s v="USD"/>
    <d v="2015-12-20T06:00:00"/>
    <d v="2015-12-20T06:00:00"/>
    <n v="1450591200"/>
    <s v="Dec"/>
    <s v="Dec"/>
    <s v="2015"/>
    <d v="2016-01-25T06:00:00"/>
    <n v="1453701600"/>
    <m/>
    <d v="2016-01-25T06:00:00"/>
    <s v="Jan"/>
    <s v="Jan"/>
    <n v="36"/>
    <n v="36"/>
    <s v="2016"/>
    <b v="0"/>
    <b v="1"/>
    <s v="film &amp; video"/>
    <x v="4"/>
    <x v="22"/>
  </r>
  <r>
    <n v="954"/>
    <s v="Henderson, Parker and Diaz"/>
    <s v="Enterprise-wide client-driven policy"/>
    <n v="42600"/>
    <n v="156384"/>
    <x v="1"/>
    <n v="3.6709859154929578"/>
    <x v="940"/>
    <n v="101.02325581395348"/>
    <n v="1548"/>
    <x v="2"/>
    <s v="AUD"/>
    <d v="2012-09-22T05:00:00"/>
    <d v="2012-09-22T05:00:00"/>
    <n v="1348290000"/>
    <s v="Sep"/>
    <s v="Sep"/>
    <s v="2012"/>
    <d v="2012-10-16T05:00:00"/>
    <n v="1350363600"/>
    <m/>
    <d v="2012-10-16T05:00:00"/>
    <s v="Oct"/>
    <s v="Oct"/>
    <n v="24"/>
    <n v="24"/>
    <s v="2012"/>
    <b v="0"/>
    <b v="0"/>
    <s v="technology"/>
    <x v="2"/>
    <x v="2"/>
  </r>
  <r>
    <n v="955"/>
    <s v="Moss-Obrien"/>
    <s v="Function-based next generation emulation"/>
    <n v="700"/>
    <n v="7763"/>
    <x v="1"/>
    <n v="11.09"/>
    <x v="941"/>
    <n v="97.037499999999994"/>
    <n v="80"/>
    <x v="1"/>
    <s v="USD"/>
    <d v="2012-11-25T06:00:00"/>
    <d v="2012-11-25T06:00:00"/>
    <n v="1353823200"/>
    <s v="Nov"/>
    <s v="Nov"/>
    <s v="2012"/>
    <d v="2012-11-27T06:00:00"/>
    <n v="1353996000"/>
    <m/>
    <d v="2012-11-27T06:00:00"/>
    <s v="Nov"/>
    <s v="Nov"/>
    <n v="2"/>
    <n v="2"/>
    <s v="2012"/>
    <b v="0"/>
    <b v="0"/>
    <s v="theater"/>
    <x v="3"/>
    <x v="3"/>
  </r>
  <r>
    <n v="956"/>
    <s v="Wood Inc"/>
    <s v="Re-engineered composite focus group"/>
    <n v="187600"/>
    <n v="35698"/>
    <x v="0"/>
    <n v="0.19028784648187633"/>
    <x v="942"/>
    <n v="43.00963855421687"/>
    <n v="830"/>
    <x v="1"/>
    <s v="USD"/>
    <d v="2015-12-22T06:00:00"/>
    <d v="2015-12-22T06:00:00"/>
    <n v="1450764000"/>
    <s v="Dec"/>
    <s v="Dec"/>
    <s v="2015"/>
    <d v="2015-12-26T06:00:00"/>
    <n v="1451109600"/>
    <m/>
    <d v="2015-12-26T06:00:00"/>
    <s v="Dec"/>
    <s v="Dec"/>
    <n v="4"/>
    <n v="4"/>
    <s v="2015"/>
    <b v="0"/>
    <b v="0"/>
    <s v="film &amp; video"/>
    <x v="4"/>
    <x v="22"/>
  </r>
  <r>
    <n v="957"/>
    <s v="Riley, Cohen and Goodman"/>
    <s v="Profound mission-critical function"/>
    <n v="9800"/>
    <n v="12434"/>
    <x v="1"/>
    <n v="1.2687755102040816"/>
    <x v="943"/>
    <n v="94.916030534351151"/>
    <n v="131"/>
    <x v="1"/>
    <s v="USD"/>
    <d v="2012-02-16T06:00:00"/>
    <d v="2012-02-16T06:00:00"/>
    <n v="1329372000"/>
    <s v="Feb"/>
    <s v="Feb"/>
    <s v="2012"/>
    <d v="2012-02-19T06:00:00"/>
    <n v="1329631200"/>
    <m/>
    <d v="2012-02-19T06:00:00"/>
    <s v="Feb"/>
    <s v="Feb"/>
    <n v="3"/>
    <n v="3"/>
    <s v="2012"/>
    <b v="0"/>
    <b v="0"/>
    <s v="theater"/>
    <x v="3"/>
    <x v="3"/>
  </r>
  <r>
    <n v="958"/>
    <s v="Green, Robinson and Ho"/>
    <s v="De-engineered zero-defect open system"/>
    <n v="1100"/>
    <n v="8081"/>
    <x v="1"/>
    <n v="7.3463636363636367"/>
    <x v="944"/>
    <n v="72.151785714285708"/>
    <n v="112"/>
    <x v="1"/>
    <s v="USD"/>
    <d v="2010-06-21T05:00:00"/>
    <d v="2010-06-21T05:00:00"/>
    <n v="1277096400"/>
    <s v="Jun"/>
    <s v="Jun"/>
    <s v="2010"/>
    <d v="2010-07-13T05:00:00"/>
    <n v="1278997200"/>
    <m/>
    <d v="2010-07-13T05:00:00"/>
    <s v="Jul"/>
    <s v="Jul"/>
    <n v="22"/>
    <n v="22"/>
    <s v="2010"/>
    <b v="0"/>
    <b v="0"/>
    <s v="film &amp; video"/>
    <x v="4"/>
    <x v="10"/>
  </r>
  <r>
    <n v="959"/>
    <s v="Black-Graham"/>
    <s v="Operative hybrid utilization"/>
    <n v="145000"/>
    <n v="6631"/>
    <x v="0"/>
    <n v="4.5731034482758622E-2"/>
    <x v="945"/>
    <n v="51.007692307692309"/>
    <n v="130"/>
    <x v="1"/>
    <s v="USD"/>
    <d v="2010-06-28T05:00:00"/>
    <d v="2010-06-28T05:00:00"/>
    <n v="1277701200"/>
    <s v="Jun"/>
    <s v="Jun"/>
    <s v="2010"/>
    <d v="2010-07-26T05:00:00"/>
    <n v="1280120400"/>
    <m/>
    <d v="2010-07-26T05:00:00"/>
    <s v="Jul"/>
    <s v="Jul"/>
    <n v="28"/>
    <n v="28"/>
    <s v="2010"/>
    <b v="0"/>
    <b v="0"/>
    <s v="publishing"/>
    <x v="5"/>
    <x v="18"/>
  </r>
  <r>
    <n v="960"/>
    <s v="Robbins Group"/>
    <s v="Function-based interactive matrix"/>
    <n v="5500"/>
    <n v="4678"/>
    <x v="0"/>
    <n v="0.85054545454545449"/>
    <x v="946"/>
    <n v="85.054545454545448"/>
    <n v="55"/>
    <x v="1"/>
    <s v="USD"/>
    <d v="2016-02-08T06:00:00"/>
    <d v="2016-02-08T06:00:00"/>
    <n v="1454911200"/>
    <s v="Feb"/>
    <s v="Feb"/>
    <s v="2016"/>
    <d v="2016-03-16T05:00:00"/>
    <n v="1458104400"/>
    <m/>
    <d v="2016-03-16T05:00:00"/>
    <s v="Mar"/>
    <s v="Mar"/>
    <n v="36.958333333328483"/>
    <n v="36.958333333328483"/>
    <s v="2016"/>
    <b v="0"/>
    <b v="0"/>
    <s v="technology"/>
    <x v="2"/>
    <x v="2"/>
  </r>
  <r>
    <n v="961"/>
    <s v="Mason, Case and May"/>
    <s v="Optimized content-based collaboration"/>
    <n v="5700"/>
    <n v="6800"/>
    <x v="1"/>
    <n v="1.1929824561403508"/>
    <x v="947"/>
    <n v="43.87096774193548"/>
    <n v="155"/>
    <x v="1"/>
    <s v="USD"/>
    <d v="2011-02-17T06:00:00"/>
    <d v="2011-02-17T06:00:00"/>
    <n v="1297922400"/>
    <s v="Feb"/>
    <s v="Feb"/>
    <s v="2011"/>
    <d v="2011-02-21T06:00:00"/>
    <n v="1298268000"/>
    <m/>
    <d v="2011-02-21T06:00:00"/>
    <s v="Feb"/>
    <s v="Feb"/>
    <n v="4"/>
    <n v="4"/>
    <s v="2011"/>
    <b v="0"/>
    <b v="0"/>
    <s v="publishing"/>
    <x v="5"/>
    <x v="18"/>
  </r>
  <r>
    <n v="962"/>
    <s v="Harris, Russell and Mitchell"/>
    <s v="User-centric cohesive policy"/>
    <n v="3600"/>
    <n v="10657"/>
    <x v="1"/>
    <n v="2.9602777777777778"/>
    <x v="948"/>
    <n v="40.063909774436091"/>
    <n v="266"/>
    <x v="1"/>
    <s v="USD"/>
    <d v="2013-11-14T06:00:00"/>
    <d v="2013-11-14T06:00:00"/>
    <n v="1384408800"/>
    <s v="Nov"/>
    <s v="Nov"/>
    <s v="2013"/>
    <d v="2013-12-05T06:00:00"/>
    <n v="1386223200"/>
    <m/>
    <d v="2013-12-05T06:00:00"/>
    <s v="Dec"/>
    <s v="Dec"/>
    <n v="21"/>
    <n v="21"/>
    <s v="2013"/>
    <b v="0"/>
    <b v="0"/>
    <s v="food"/>
    <x v="0"/>
    <x v="0"/>
  </r>
  <r>
    <n v="963"/>
    <s v="Rodriguez-Robinson"/>
    <s v="Ergonomic methodical hub"/>
    <n v="5900"/>
    <n v="4997"/>
    <x v="0"/>
    <n v="0.84694915254237291"/>
    <x v="949"/>
    <n v="43.833333333333336"/>
    <n v="114"/>
    <x v="6"/>
    <s v="EUR"/>
    <d v="2011-03-05T06:00:00"/>
    <d v="2011-03-05T06:00:00"/>
    <n v="1299304800"/>
    <s v="Mar"/>
    <s v="Mar"/>
    <s v="2011"/>
    <d v="2011-03-11T06:00:00"/>
    <n v="1299823200"/>
    <m/>
    <d v="2011-03-11T06:00:00"/>
    <s v="Mar"/>
    <s v="Mar"/>
    <n v="6"/>
    <n v="6"/>
    <s v="2011"/>
    <b v="0"/>
    <b v="1"/>
    <s v="photography"/>
    <x v="7"/>
    <x v="14"/>
  </r>
  <r>
    <n v="964"/>
    <s v="Peck, Higgins and Smith"/>
    <s v="Devolved disintermediate encryption"/>
    <n v="3700"/>
    <n v="13164"/>
    <x v="1"/>
    <n v="3.5578378378378379"/>
    <x v="950"/>
    <n v="84.92903225806451"/>
    <n v="155"/>
    <x v="1"/>
    <s v="USD"/>
    <d v="2015-05-11T05:00:00"/>
    <d v="2015-05-11T05:00:00"/>
    <n v="1431320400"/>
    <s v="May"/>
    <s v="May"/>
    <s v="2015"/>
    <d v="2015-05-16T05:00:00"/>
    <n v="1431752400"/>
    <m/>
    <d v="2015-05-16T05:00:00"/>
    <s v="May"/>
    <s v="May"/>
    <n v="5"/>
    <n v="5"/>
    <s v="2015"/>
    <b v="0"/>
    <b v="0"/>
    <s v="theater"/>
    <x v="3"/>
    <x v="3"/>
  </r>
  <r>
    <n v="965"/>
    <s v="Nunez-King"/>
    <s v="Phased clear-thinking policy"/>
    <n v="2200"/>
    <n v="8501"/>
    <x v="1"/>
    <n v="3.8640909090909092"/>
    <x v="951"/>
    <n v="41.067632850241544"/>
    <n v="207"/>
    <x v="4"/>
    <s v="GBP"/>
    <d v="2010-01-25T06:00:00"/>
    <d v="2010-01-25T06:00:00"/>
    <n v="1264399200"/>
    <s v="Jan"/>
    <s v="Jan"/>
    <s v="2010"/>
    <d v="2010-03-06T06:00:00"/>
    <n v="1267855200"/>
    <m/>
    <d v="2010-03-06T06:00:00"/>
    <s v="Mar"/>
    <s v="Mar"/>
    <n v="40"/>
    <n v="40"/>
    <s v="2010"/>
    <b v="0"/>
    <b v="0"/>
    <s v="music"/>
    <x v="1"/>
    <x v="1"/>
  </r>
  <r>
    <n v="966"/>
    <s v="Davis and Sons"/>
    <s v="Seamless solution-oriented capacity"/>
    <n v="1700"/>
    <n v="13468"/>
    <x v="1"/>
    <n v="7.9223529411764702"/>
    <x v="952"/>
    <n v="54.971428571428568"/>
    <n v="245"/>
    <x v="1"/>
    <s v="USD"/>
    <d v="2017-06-15T05:00:00"/>
    <d v="2017-06-15T05:00:00"/>
    <n v="1497502800"/>
    <s v="Jun"/>
    <s v="Jun"/>
    <s v="2017"/>
    <d v="2017-06-17T05:00:00"/>
    <n v="1497675600"/>
    <m/>
    <d v="2017-06-17T05:00:00"/>
    <s v="Jun"/>
    <s v="Jun"/>
    <n v="2"/>
    <n v="2"/>
    <s v="2017"/>
    <b v="0"/>
    <b v="0"/>
    <s v="theater"/>
    <x v="3"/>
    <x v="3"/>
  </r>
  <r>
    <n v="967"/>
    <s v="Howard-Douglas"/>
    <s v="Organized human-resource attitude"/>
    <n v="88400"/>
    <n v="121138"/>
    <x v="1"/>
    <n v="1.3703393665158372"/>
    <x v="953"/>
    <n v="77.010807374443743"/>
    <n v="1573"/>
    <x v="1"/>
    <s v="USD"/>
    <d v="2012-04-06T05:00:00"/>
    <d v="2012-04-06T05:00:00"/>
    <n v="1333688400"/>
    <s v="Apr"/>
    <s v="Apr"/>
    <s v="2012"/>
    <d v="2012-05-13T05:00:00"/>
    <n v="1336885200"/>
    <m/>
    <d v="2012-05-13T05:00:00"/>
    <s v="May"/>
    <s v="May"/>
    <n v="37"/>
    <n v="37"/>
    <s v="2012"/>
    <b v="0"/>
    <b v="0"/>
    <s v="music"/>
    <x v="1"/>
    <x v="21"/>
  </r>
  <r>
    <n v="968"/>
    <s v="Gonzalez-White"/>
    <s v="Open-architected disintermediate budgetary management"/>
    <n v="2400"/>
    <n v="8117"/>
    <x v="1"/>
    <n v="3.3820833333333336"/>
    <x v="954"/>
    <n v="71.201754385964918"/>
    <n v="114"/>
    <x v="1"/>
    <s v="USD"/>
    <d v="2011-01-01T06:00:00"/>
    <d v="2011-01-01T06:00:00"/>
    <n v="1293861600"/>
    <s v="Jan"/>
    <s v="Jan"/>
    <s v="2011"/>
    <d v="2011-01-16T06:00:00"/>
    <n v="1295157600"/>
    <m/>
    <d v="2011-01-16T06:00:00"/>
    <s v="Jan"/>
    <s v="Jan"/>
    <n v="15"/>
    <n v="15"/>
    <s v="2011"/>
    <b v="0"/>
    <b v="0"/>
    <s v="food"/>
    <x v="0"/>
    <x v="0"/>
  </r>
  <r>
    <n v="969"/>
    <s v="Lopez-King"/>
    <s v="Multi-lateral radical solution"/>
    <n v="7900"/>
    <n v="8550"/>
    <x v="1"/>
    <n v="1.0822784810126582"/>
    <x v="955"/>
    <n v="91.935483870967744"/>
    <n v="93"/>
    <x v="1"/>
    <s v="USD"/>
    <d v="2019-12-22T06:00:00"/>
    <d v="2019-12-22T06:00:00"/>
    <n v="1576994400"/>
    <s v="Dec"/>
    <s v="Dec"/>
    <s v="2019"/>
    <d v="2019-12-29T06:00:00"/>
    <n v="1577599200"/>
    <m/>
    <d v="2019-12-29T06:00:00"/>
    <s v="Dec"/>
    <s v="Dec"/>
    <n v="7"/>
    <n v="7"/>
    <s v="2019"/>
    <b v="0"/>
    <b v="0"/>
    <s v="theater"/>
    <x v="3"/>
    <x v="3"/>
  </r>
  <r>
    <n v="970"/>
    <s v="Glover-Nelson"/>
    <s v="Inverse context-sensitive info-mediaries"/>
    <n v="94900"/>
    <n v="57659"/>
    <x v="0"/>
    <n v="0.60757639620653314"/>
    <x v="956"/>
    <n v="97.069023569023571"/>
    <n v="594"/>
    <x v="1"/>
    <s v="USD"/>
    <d v="2011-05-09T05:00:00"/>
    <d v="2011-05-09T05:00:00"/>
    <n v="1304917200"/>
    <s v="May"/>
    <s v="May"/>
    <s v="2011"/>
    <d v="2011-05-10T05:00:00"/>
    <n v="1305003600"/>
    <m/>
    <d v="2011-05-10T05:00:00"/>
    <s v="May"/>
    <s v="May"/>
    <n v="1"/>
    <n v="1"/>
    <s v="2011"/>
    <b v="0"/>
    <b v="0"/>
    <s v="theater"/>
    <x v="3"/>
    <x v="3"/>
  </r>
  <r>
    <n v="971"/>
    <s v="Garner and Sons"/>
    <s v="Versatile neutral workforce"/>
    <n v="5100"/>
    <n v="1414"/>
    <x v="0"/>
    <n v="0.27725490196078434"/>
    <x v="957"/>
    <n v="58.916666666666664"/>
    <n v="24"/>
    <x v="1"/>
    <s v="USD"/>
    <d v="2013-10-08T05:00:00"/>
    <d v="2013-10-08T05:00:00"/>
    <n v="1381208400"/>
    <s v="Oct"/>
    <s v="Oct"/>
    <s v="2013"/>
    <d v="2013-10-14T05:00:00"/>
    <n v="1381726800"/>
    <m/>
    <d v="2013-10-14T05:00:00"/>
    <s v="Oct"/>
    <s v="Oct"/>
    <n v="6"/>
    <n v="6"/>
    <s v="2013"/>
    <b v="0"/>
    <b v="0"/>
    <s v="film &amp; video"/>
    <x v="4"/>
    <x v="19"/>
  </r>
  <r>
    <n v="972"/>
    <s v="Sellers, Roach and Garrison"/>
    <s v="Multi-tiered systematic knowledge user"/>
    <n v="42700"/>
    <n v="97524"/>
    <x v="1"/>
    <n v="2.283934426229508"/>
    <x v="958"/>
    <n v="58.015466983938133"/>
    <n v="1681"/>
    <x v="1"/>
    <s v="USD"/>
    <d v="2014-06-02T05:00:00"/>
    <d v="2014-06-02T05:00:00"/>
    <n v="1401685200"/>
    <s v="Jun"/>
    <s v="Jun"/>
    <s v="2014"/>
    <d v="2014-06-11T05:00:00"/>
    <n v="1402462800"/>
    <m/>
    <d v="2014-06-11T05:00:00"/>
    <s v="Jun"/>
    <s v="Jun"/>
    <n v="9"/>
    <n v="9"/>
    <s v="2014"/>
    <b v="0"/>
    <b v="1"/>
    <s v="technology"/>
    <x v="2"/>
    <x v="2"/>
  </r>
  <r>
    <n v="973"/>
    <s v="Herrera, Bennett and Silva"/>
    <s v="Programmable multi-state algorithm"/>
    <n v="121100"/>
    <n v="26176"/>
    <x v="0"/>
    <n v="0.21615194054500414"/>
    <x v="959"/>
    <n v="103.87301587301587"/>
    <n v="252"/>
    <x v="1"/>
    <s v="USD"/>
    <d v="2010-12-10T06:00:00"/>
    <d v="2010-12-10T06:00:00"/>
    <n v="1291960800"/>
    <s v="Dec"/>
    <s v="Dec"/>
    <s v="2010"/>
    <d v="2010-12-12T06:00:00"/>
    <n v="1292133600"/>
    <m/>
    <d v="2010-12-12T06:00:00"/>
    <s v="Dec"/>
    <s v="Dec"/>
    <n v="2"/>
    <n v="2"/>
    <s v="2010"/>
    <b v="0"/>
    <b v="1"/>
    <s v="theater"/>
    <x v="3"/>
    <x v="3"/>
  </r>
  <r>
    <n v="974"/>
    <s v="Thomas, Clay and Mendoza"/>
    <s v="Multi-channeled reciprocal interface"/>
    <n v="800"/>
    <n v="2991"/>
    <x v="1"/>
    <n v="3.73875"/>
    <x v="960"/>
    <n v="93.46875"/>
    <n v="32"/>
    <x v="1"/>
    <s v="USD"/>
    <d v="2013-05-18T05:00:00"/>
    <d v="2013-05-18T05:00:00"/>
    <n v="1368853200"/>
    <s v="May"/>
    <s v="May"/>
    <s v="2013"/>
    <d v="2013-05-19T05:00:00"/>
    <n v="1368939600"/>
    <m/>
    <d v="2013-05-19T05:00:00"/>
    <s v="May"/>
    <s v="May"/>
    <n v="1"/>
    <n v="1"/>
    <s v="2013"/>
    <b v="0"/>
    <b v="0"/>
    <s v="music"/>
    <x v="1"/>
    <x v="7"/>
  </r>
  <r>
    <n v="975"/>
    <s v="Ayala Group"/>
    <s v="Right-sized maximized migration"/>
    <n v="5400"/>
    <n v="8366"/>
    <x v="1"/>
    <n v="1.5492592592592593"/>
    <x v="961"/>
    <n v="61.970370370370368"/>
    <n v="135"/>
    <x v="1"/>
    <s v="USD"/>
    <d v="2015-11-29T06:00:00"/>
    <d v="2015-11-29T06:00:00"/>
    <n v="1448776800"/>
    <s v="Nov"/>
    <s v="Nov"/>
    <s v="2015"/>
    <d v="2016-01-07T06:00:00"/>
    <n v="1452146400"/>
    <m/>
    <d v="2016-01-07T06:00:00"/>
    <s v="Jan"/>
    <s v="Jan"/>
    <n v="39"/>
    <n v="39"/>
    <s v="2016"/>
    <b v="0"/>
    <b v="1"/>
    <s v="theater"/>
    <x v="3"/>
    <x v="3"/>
  </r>
  <r>
    <n v="976"/>
    <s v="Huerta, Roberts and Dickerson"/>
    <s v="Self-enabling value-added artificial intelligence"/>
    <n v="4000"/>
    <n v="12886"/>
    <x v="1"/>
    <n v="3.2214999999999998"/>
    <x v="962"/>
    <n v="92.042857142857144"/>
    <n v="140"/>
    <x v="1"/>
    <s v="USD"/>
    <d v="2011-01-28T06:00:00"/>
    <d v="2011-01-28T06:00:00"/>
    <n v="1296194400"/>
    <s v="Jan"/>
    <s v="Jan"/>
    <s v="2011"/>
    <d v="2011-02-03T06:00:00"/>
    <n v="1296712800"/>
    <m/>
    <d v="2011-02-03T06:00:00"/>
    <s v="Feb"/>
    <s v="Feb"/>
    <n v="6"/>
    <n v="6"/>
    <s v="2011"/>
    <b v="0"/>
    <b v="1"/>
    <s v="theater"/>
    <x v="3"/>
    <x v="3"/>
  </r>
  <r>
    <n v="977"/>
    <s v="Johnson Group"/>
    <s v="Vision-oriented interactive solution"/>
    <n v="7000"/>
    <n v="5177"/>
    <x v="0"/>
    <n v="0.73957142857142855"/>
    <x v="963"/>
    <n v="77.268656716417908"/>
    <n v="67"/>
    <x v="1"/>
    <s v="USD"/>
    <d v="2018-02-07T06:00:00"/>
    <d v="2018-02-07T06:00:00"/>
    <n v="1517983200"/>
    <s v="Feb"/>
    <s v="Feb"/>
    <s v="2018"/>
    <d v="2018-03-11T06:00:00"/>
    <n v="1520748000"/>
    <m/>
    <d v="2018-03-11T06:00:00"/>
    <s v="Mar"/>
    <s v="Mar"/>
    <n v="32"/>
    <n v="32"/>
    <s v="2018"/>
    <b v="0"/>
    <b v="0"/>
    <s v="food"/>
    <x v="0"/>
    <x v="0"/>
  </r>
  <r>
    <n v="978"/>
    <s v="Bailey, Nguyen and Martinez"/>
    <s v="Fundamental user-facing productivity"/>
    <n v="1000"/>
    <n v="8641"/>
    <x v="1"/>
    <n v="8.641"/>
    <x v="964"/>
    <n v="93.923913043478265"/>
    <n v="92"/>
    <x v="1"/>
    <s v="USD"/>
    <d v="2016-11-12T06:00:00"/>
    <d v="2016-11-12T06:00:00"/>
    <n v="1478930400"/>
    <s v="Nov"/>
    <s v="Nov"/>
    <s v="2016"/>
    <d v="2016-12-04T06:00:00"/>
    <n v="1480831200"/>
    <m/>
    <d v="2016-12-04T06:00:00"/>
    <s v="Dec"/>
    <s v="Dec"/>
    <n v="22"/>
    <n v="22"/>
    <s v="2016"/>
    <b v="0"/>
    <b v="0"/>
    <s v="games"/>
    <x v="6"/>
    <x v="11"/>
  </r>
  <r>
    <n v="979"/>
    <s v="Williams, Martin and Meyer"/>
    <s v="Innovative well-modulated capability"/>
    <n v="60200"/>
    <n v="86244"/>
    <x v="1"/>
    <n v="1.432624584717608"/>
    <x v="965"/>
    <n v="84.969458128078813"/>
    <n v="1015"/>
    <x v="4"/>
    <s v="GBP"/>
    <d v="2015-03-15T05:00:00"/>
    <d v="2015-03-15T05:00:00"/>
    <n v="1426395600"/>
    <s v="Mar"/>
    <s v="Mar"/>
    <s v="2015"/>
    <d v="2015-03-21T05:00:00"/>
    <n v="1426914000"/>
    <m/>
    <d v="2015-03-21T05:00:00"/>
    <s v="Mar"/>
    <s v="Mar"/>
    <n v="6"/>
    <n v="6"/>
    <s v="2015"/>
    <b v="0"/>
    <b v="0"/>
    <s v="theater"/>
    <x v="3"/>
    <x v="3"/>
  </r>
  <r>
    <n v="980"/>
    <s v="Huff-Johnson"/>
    <s v="Universal fault-tolerant orchestration"/>
    <n v="195200"/>
    <n v="78630"/>
    <x v="0"/>
    <n v="0.40281762295081969"/>
    <x v="966"/>
    <n v="105.97035040431267"/>
    <n v="742"/>
    <x v="1"/>
    <s v="USD"/>
    <d v="2015-10-30T05:00:00"/>
    <d v="2015-10-30T05:00:00"/>
    <n v="1446181200"/>
    <s v="Oct"/>
    <s v="Oct"/>
    <s v="2015"/>
    <d v="2015-11-04T06:00:00"/>
    <n v="1446616800"/>
    <m/>
    <d v="2015-11-04T06:00:00"/>
    <s v="Nov"/>
    <s v="Nov"/>
    <n v="5.0416666666715173"/>
    <n v="5.0416666666715173"/>
    <s v="2015"/>
    <b v="1"/>
    <b v="0"/>
    <s v="publishing"/>
    <x v="5"/>
    <x v="9"/>
  </r>
  <r>
    <n v="981"/>
    <s v="Diaz-Little"/>
    <s v="Grass-roots executive synergy"/>
    <n v="6700"/>
    <n v="11941"/>
    <x v="1"/>
    <n v="1.7822388059701493"/>
    <x v="967"/>
    <n v="36.969040247678016"/>
    <n v="323"/>
    <x v="1"/>
    <s v="USD"/>
    <d v="2017-12-25T06:00:00"/>
    <d v="2017-12-25T06:00:00"/>
    <n v="1514181600"/>
    <s v="Dec"/>
    <s v="Dec"/>
    <s v="2017"/>
    <d v="2018-01-27T06:00:00"/>
    <n v="1517032800"/>
    <m/>
    <d v="2018-01-27T06:00:00"/>
    <s v="Jan"/>
    <s v="Jan"/>
    <n v="33"/>
    <n v="33"/>
    <s v="2018"/>
    <b v="0"/>
    <b v="0"/>
    <s v="technology"/>
    <x v="2"/>
    <x v="2"/>
  </r>
  <r>
    <n v="982"/>
    <s v="Freeman-French"/>
    <s v="Multi-layered optimal application"/>
    <n v="7200"/>
    <n v="6115"/>
    <x v="0"/>
    <n v="0.84930555555555554"/>
    <x v="968"/>
    <n v="81.533333333333331"/>
    <n v="75"/>
    <x v="1"/>
    <s v="USD"/>
    <d v="2011-07-19T05:00:00"/>
    <d v="2011-07-19T05:00:00"/>
    <n v="1311051600"/>
    <s v="Jul"/>
    <s v="Jul"/>
    <s v="2011"/>
    <d v="2011-07-21T05:00:00"/>
    <n v="1311224400"/>
    <m/>
    <d v="2011-07-21T05:00:00"/>
    <s v="Jul"/>
    <s v="Jul"/>
    <n v="2"/>
    <n v="2"/>
    <s v="2011"/>
    <b v="0"/>
    <b v="1"/>
    <s v="film &amp; video"/>
    <x v="4"/>
    <x v="4"/>
  </r>
  <r>
    <n v="983"/>
    <s v="Beck-Weber"/>
    <s v="Business-focused full-range core"/>
    <n v="129100"/>
    <n v="188404"/>
    <x v="1"/>
    <n v="1.4593648334624323"/>
    <x v="969"/>
    <n v="80.999140154772135"/>
    <n v="2326"/>
    <x v="1"/>
    <s v="USD"/>
    <d v="2019-08-04T05:00:00"/>
    <d v="2019-08-04T05:00:00"/>
    <n v="1564894800"/>
    <s v="Aug"/>
    <s v="Aug"/>
    <s v="2019"/>
    <d v="2019-08-19T05:00:00"/>
    <n v="1566190800"/>
    <m/>
    <d v="2019-08-19T05:00:00"/>
    <s v="Aug"/>
    <s v="Aug"/>
    <n v="15"/>
    <n v="15"/>
    <s v="2019"/>
    <b v="0"/>
    <b v="0"/>
    <s v="film &amp; video"/>
    <x v="4"/>
    <x v="4"/>
  </r>
  <r>
    <n v="984"/>
    <s v="Lewis-Jacobson"/>
    <s v="Exclusive system-worthy Graphic Interface"/>
    <n v="6500"/>
    <n v="9910"/>
    <x v="1"/>
    <n v="1.5246153846153847"/>
    <x v="970"/>
    <n v="26.010498687664043"/>
    <n v="381"/>
    <x v="1"/>
    <s v="USD"/>
    <d v="2019-09-08T05:00:00"/>
    <d v="2019-09-08T05:00:00"/>
    <n v="1567918800"/>
    <s v="Sep"/>
    <s v="Sep"/>
    <s v="2019"/>
    <d v="2019-10-04T05:00:00"/>
    <n v="1570165200"/>
    <m/>
    <d v="2019-10-04T05:00:00"/>
    <s v="Oct"/>
    <s v="Oct"/>
    <n v="26"/>
    <n v="26"/>
    <s v="2019"/>
    <b v="0"/>
    <b v="0"/>
    <s v="theater"/>
    <x v="3"/>
    <x v="3"/>
  </r>
  <r>
    <n v="985"/>
    <s v="Logan-Curtis"/>
    <s v="Enhanced optimal ability"/>
    <n v="170600"/>
    <n v="114523"/>
    <x v="0"/>
    <n v="0.67129542790152408"/>
    <x v="971"/>
    <n v="25.998410896708286"/>
    <n v="4405"/>
    <x v="1"/>
    <s v="USD"/>
    <d v="2013-12-06T06:00:00"/>
    <d v="2013-12-06T06:00:00"/>
    <n v="1386309600"/>
    <s v="Dec"/>
    <s v="Dec"/>
    <s v="2013"/>
    <d v="2014-01-01T06:00:00"/>
    <n v="1388556000"/>
    <m/>
    <d v="2014-01-01T06:00:00"/>
    <s v="Jan"/>
    <s v="Jan"/>
    <n v="26"/>
    <n v="26"/>
    <s v="2014"/>
    <b v="0"/>
    <b v="1"/>
    <s v="music"/>
    <x v="1"/>
    <x v="1"/>
  </r>
  <r>
    <n v="986"/>
    <s v="Chan, Washington and Callahan"/>
    <s v="Optional zero administration neural-net"/>
    <n v="7800"/>
    <n v="3144"/>
    <x v="0"/>
    <n v="0.40307692307692305"/>
    <x v="972"/>
    <n v="34.173913043478258"/>
    <n v="92"/>
    <x v="1"/>
    <s v="USD"/>
    <d v="2011-04-05T05:00:00"/>
    <d v="2011-04-05T05:00:00"/>
    <n v="1301979600"/>
    <s v="Apr"/>
    <s v="Apr"/>
    <s v="2011"/>
    <d v="2011-04-19T05:00:00"/>
    <n v="1303189200"/>
    <m/>
    <d v="2011-04-19T05:00:00"/>
    <s v="Apr"/>
    <s v="Apr"/>
    <n v="14"/>
    <n v="14"/>
    <s v="2011"/>
    <b v="0"/>
    <b v="0"/>
    <s v="music"/>
    <x v="1"/>
    <x v="1"/>
  </r>
  <r>
    <n v="987"/>
    <s v="Wilson Group"/>
    <s v="Ameliorated foreground focus group"/>
    <n v="6200"/>
    <n v="13441"/>
    <x v="1"/>
    <n v="2.1679032258064517"/>
    <x v="973"/>
    <n v="28.002083333333335"/>
    <n v="480"/>
    <x v="1"/>
    <s v="USD"/>
    <d v="2017-04-27T05:00:00"/>
    <d v="2017-04-27T05:00:00"/>
    <n v="1493269200"/>
    <s v="Apr"/>
    <s v="Apr"/>
    <s v="2017"/>
    <d v="2017-05-11T05:00:00"/>
    <n v="1494478800"/>
    <m/>
    <d v="2017-05-11T05:00:00"/>
    <s v="May"/>
    <s v="May"/>
    <n v="14"/>
    <n v="14"/>
    <s v="2017"/>
    <b v="0"/>
    <b v="0"/>
    <s v="film &amp; video"/>
    <x v="4"/>
    <x v="4"/>
  </r>
  <r>
    <n v="988"/>
    <s v="Gardner, Ryan and Gutierrez"/>
    <s v="Triple-buffered multi-tasking matrices"/>
    <n v="9400"/>
    <n v="4899"/>
    <x v="0"/>
    <n v="0.52117021276595743"/>
    <x v="974"/>
    <n v="76.546875"/>
    <n v="64"/>
    <x v="1"/>
    <s v="USD"/>
    <d v="2016-11-12T06:00:00"/>
    <d v="2016-11-12T06:00:00"/>
    <n v="1478930400"/>
    <s v="Nov"/>
    <s v="Nov"/>
    <s v="2016"/>
    <d v="2016-12-03T06:00:00"/>
    <n v="1480744800"/>
    <m/>
    <d v="2016-12-03T06:00:00"/>
    <s v="Dec"/>
    <s v="Dec"/>
    <n v="21"/>
    <n v="21"/>
    <s v="2016"/>
    <b v="0"/>
    <b v="0"/>
    <s v="publishing"/>
    <x v="5"/>
    <x v="15"/>
  </r>
  <r>
    <n v="989"/>
    <s v="Hernandez Inc"/>
    <s v="Versatile dedicated migration"/>
    <n v="2400"/>
    <n v="11990"/>
    <x v="1"/>
    <n v="4.9958333333333336"/>
    <x v="975"/>
    <n v="53.053097345132741"/>
    <n v="226"/>
    <x v="1"/>
    <s v="USD"/>
    <d v="2019-04-16T05:00:00"/>
    <d v="2019-04-16T05:00:00"/>
    <n v="1555390800"/>
    <s v="Apr"/>
    <s v="Apr"/>
    <s v="2019"/>
    <d v="2019-04-21T05:00:00"/>
    <n v="1555822800"/>
    <m/>
    <d v="2019-04-21T05:00:00"/>
    <s v="Apr"/>
    <s v="Apr"/>
    <n v="5"/>
    <n v="5"/>
    <s v="2019"/>
    <b v="0"/>
    <b v="0"/>
    <s v="publishing"/>
    <x v="5"/>
    <x v="18"/>
  </r>
  <r>
    <n v="990"/>
    <s v="Ortiz-Roberts"/>
    <s v="Devolved foreground customer loyalty"/>
    <n v="7800"/>
    <n v="6839"/>
    <x v="0"/>
    <n v="0.87679487179487181"/>
    <x v="976"/>
    <n v="106.859375"/>
    <n v="64"/>
    <x v="1"/>
    <s v="USD"/>
    <d v="2016-03-03T06:00:00"/>
    <d v="2016-03-03T06:00:00"/>
    <n v="1456984800"/>
    <s v="Mar"/>
    <s v="Mar"/>
    <s v="2016"/>
    <d v="2016-03-25T05:00:00"/>
    <n v="1458882000"/>
    <m/>
    <d v="2016-03-25T05:00:00"/>
    <s v="Mar"/>
    <s v="Mar"/>
    <n v="21.958333333328483"/>
    <n v="21.958333333328483"/>
    <s v="2016"/>
    <b v="0"/>
    <b v="1"/>
    <s v="film &amp; video"/>
    <x v="4"/>
    <x v="6"/>
  </r>
  <r>
    <n v="991"/>
    <s v="Ramirez LLC"/>
    <s v="Reduced reciprocal focus group"/>
    <n v="9800"/>
    <n v="11091"/>
    <x v="1"/>
    <n v="1.131734693877551"/>
    <x v="977"/>
    <n v="46.020746887966808"/>
    <n v="241"/>
    <x v="1"/>
    <s v="USD"/>
    <d v="2014-09-25T05:00:00"/>
    <d v="2014-09-25T05:00:00"/>
    <n v="1411621200"/>
    <s v="Sep"/>
    <s v="Sep"/>
    <s v="2014"/>
    <d v="2014-09-29T05:00:00"/>
    <n v="1411966800"/>
    <m/>
    <d v="2014-09-29T05:00:00"/>
    <s v="Sep"/>
    <s v="Sep"/>
    <n v="4"/>
    <n v="4"/>
    <s v="2014"/>
    <b v="0"/>
    <b v="1"/>
    <s v="music"/>
    <x v="1"/>
    <x v="1"/>
  </r>
  <r>
    <n v="992"/>
    <s v="Morrow Inc"/>
    <s v="Networked global migration"/>
    <n v="3100"/>
    <n v="13223"/>
    <x v="1"/>
    <n v="4.2654838709677421"/>
    <x v="978"/>
    <n v="100.17424242424242"/>
    <n v="132"/>
    <x v="1"/>
    <s v="USD"/>
    <d v="2018-05-07T05:00:00"/>
    <d v="2018-05-07T05:00:00"/>
    <n v="1525669200"/>
    <s v="May"/>
    <s v="May"/>
    <s v="2018"/>
    <d v="2018-05-21T05:00:00"/>
    <n v="1526878800"/>
    <m/>
    <d v="2018-05-21T05:00:00"/>
    <s v="May"/>
    <s v="May"/>
    <n v="14"/>
    <n v="14"/>
    <s v="2018"/>
    <b v="0"/>
    <b v="1"/>
    <s v="film &amp; video"/>
    <x v="4"/>
    <x v="6"/>
  </r>
  <r>
    <n v="993"/>
    <s v="Erickson-Rogers"/>
    <s v="De-engineered even-keeled definition"/>
    <n v="9800"/>
    <n v="7608"/>
    <x v="3"/>
    <n v="0.77632653061224488"/>
    <x v="979"/>
    <n v="101.44"/>
    <n v="75"/>
    <x v="6"/>
    <s v="EUR"/>
    <d v="2015-12-24T06:00:00"/>
    <d v="2015-12-24T06:00:00"/>
    <n v="1450936800"/>
    <s v="Dec"/>
    <s v="Dec"/>
    <s v="2015"/>
    <d v="2016-01-10T06:00:00"/>
    <n v="1452405600"/>
    <m/>
    <d v="2016-01-10T06:00:00"/>
    <s v="Jan"/>
    <s v="Jan"/>
    <n v="17"/>
    <n v="17"/>
    <s v="2016"/>
    <b v="0"/>
    <b v="1"/>
    <s v="photography"/>
    <x v="7"/>
    <x v="14"/>
  </r>
  <r>
    <n v="994"/>
    <s v="Leach, Rich and Price"/>
    <s v="Implemented bi-directional flexibility"/>
    <n v="141100"/>
    <n v="74073"/>
    <x v="0"/>
    <n v="0.52496810772501767"/>
    <x v="980"/>
    <n v="87.972684085510693"/>
    <n v="842"/>
    <x v="1"/>
    <s v="USD"/>
    <d v="2014-10-17T05:00:00"/>
    <d v="2014-10-17T05:00:00"/>
    <n v="1413522000"/>
    <s v="Oct"/>
    <s v="Oct"/>
    <s v="2014"/>
    <d v="2014-10-23T05:00:00"/>
    <n v="1414040400"/>
    <m/>
    <d v="2014-10-23T05:00:00"/>
    <s v="Oct"/>
    <s v="Oct"/>
    <n v="6"/>
    <n v="6"/>
    <s v="2014"/>
    <b v="0"/>
    <b v="1"/>
    <s v="publishing"/>
    <x v="5"/>
    <x v="18"/>
  </r>
  <r>
    <n v="995"/>
    <s v="Manning-Hamilton"/>
    <s v="Vision-oriented scalable definition"/>
    <n v="97300"/>
    <n v="153216"/>
    <x v="1"/>
    <n v="1.5746762589928058"/>
    <x v="981"/>
    <n v="74.995594713656388"/>
    <n v="2043"/>
    <x v="1"/>
    <s v="USD"/>
    <d v="2018-11-04T05:00:00"/>
    <d v="2018-11-04T05:00:00"/>
    <n v="1541307600"/>
    <s v="Nov"/>
    <s v="Nov"/>
    <s v="2018"/>
    <d v="2018-12-03T06:00:00"/>
    <n v="1543816800"/>
    <m/>
    <d v="2018-12-03T06:00:00"/>
    <s v="Dec"/>
    <s v="Dec"/>
    <n v="29.041666666671517"/>
    <n v="29.041666666671517"/>
    <s v="2018"/>
    <b v="0"/>
    <b v="1"/>
    <s v="food"/>
    <x v="0"/>
    <x v="0"/>
  </r>
  <r>
    <n v="996"/>
    <s v="Butler LLC"/>
    <s v="Future-proofed upward-trending migration"/>
    <n v="6600"/>
    <n v="4814"/>
    <x v="0"/>
    <n v="0.72939393939393937"/>
    <x v="982"/>
    <n v="42.982142857142854"/>
    <n v="112"/>
    <x v="1"/>
    <s v="USD"/>
    <d v="2013-01-02T06:00:00"/>
    <d v="2013-01-02T06:00:00"/>
    <n v="1357106400"/>
    <s v="Jan"/>
    <s v="Jan"/>
    <s v="2013"/>
    <d v="2013-02-01T06:00:00"/>
    <n v="1359698400"/>
    <m/>
    <d v="2013-02-01T06:00:00"/>
    <s v="Feb"/>
    <s v="Feb"/>
    <n v="30"/>
    <n v="30"/>
    <s v="2013"/>
    <b v="0"/>
    <b v="0"/>
    <s v="theater"/>
    <x v="3"/>
    <x v="3"/>
  </r>
  <r>
    <n v="997"/>
    <s v="Ball LLC"/>
    <s v="Right-sized full-range throughput"/>
    <n v="7600"/>
    <n v="4603"/>
    <x v="3"/>
    <n v="0.60565789473684206"/>
    <x v="983"/>
    <n v="33.115107913669064"/>
    <n v="139"/>
    <x v="6"/>
    <s v="EUR"/>
    <d v="2014-01-20T06:00:00"/>
    <d v="2014-01-20T06:00:00"/>
    <n v="1390197600"/>
    <s v="Jan"/>
    <s v="Jan"/>
    <s v="2014"/>
    <d v="2014-01-25T06:00:00"/>
    <n v="1390629600"/>
    <m/>
    <d v="2014-01-25T06:00:00"/>
    <s v="Jan"/>
    <s v="Jan"/>
    <n v="5"/>
    <n v="5"/>
    <s v="2014"/>
    <b v="0"/>
    <b v="0"/>
    <s v="theater"/>
    <x v="3"/>
    <x v="3"/>
  </r>
  <r>
    <n v="998"/>
    <s v="Taylor, Santiago and Flores"/>
    <s v="Polarized composite customer loyalty"/>
    <n v="66600"/>
    <n v="37823"/>
    <x v="0"/>
    <n v="0.5679129129129129"/>
    <x v="984"/>
    <n v="101.13101604278074"/>
    <n v="374"/>
    <x v="1"/>
    <s v="USD"/>
    <d v="2010-02-11T06:00:00"/>
    <d v="2010-02-11T06:00:00"/>
    <n v="1265868000"/>
    <s v="Feb"/>
    <s v="Feb"/>
    <s v="2010"/>
    <d v="2010-02-25T06:00:00"/>
    <n v="1267077600"/>
    <m/>
    <d v="2010-02-25T06:00:00"/>
    <s v="Feb"/>
    <s v="Feb"/>
    <n v="14"/>
    <n v="14"/>
    <s v="2010"/>
    <b v="0"/>
    <b v="1"/>
    <s v="music"/>
    <x v="1"/>
    <x v="7"/>
  </r>
  <r>
    <n v="999"/>
    <s v="Hernandez, Norton and Kelley"/>
    <s v="Expanded eco-centric policy"/>
    <n v="111100"/>
    <n v="62819"/>
    <x v="3"/>
    <n v="0.56542754275427543"/>
    <x v="985"/>
    <n v="55.98841354723708"/>
    <n v="1122"/>
    <x v="1"/>
    <s v="USD"/>
    <d v="2016-06-29T05:00:00"/>
    <d v="2016-06-29T05:00:00"/>
    <n v="1467176400"/>
    <s v="Jun"/>
    <s v="Jun"/>
    <s v="2016"/>
    <d v="2016-07-06T05:00:00"/>
    <n v="1467781200"/>
    <m/>
    <d v="2016-07-06T05:00:00"/>
    <s v="Jul"/>
    <s v="Jul"/>
    <n v="7"/>
    <n v="7"/>
    <s v="2016"/>
    <b v="0"/>
    <b v="0"/>
    <s v="food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80993C-1DD3-E44F-89E4-3CD9F5972D04}" name="PivotTable2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/>
  <pivotFields count="32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dataField="1" showAll="0"/>
    <pivotField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showAll="0"/>
    <pivotField showAll="0"/>
    <pivotField showAll="0"/>
    <pivotField showAll="0"/>
    <pivotField numFmtId="165" showAll="0"/>
    <pivotField numFmtId="166" showAll="0"/>
    <pivotField showAll="0"/>
    <pivotField showAll="0"/>
    <pivotField showAll="0"/>
    <pivotField showAll="0"/>
    <pivotField numFmtId="164" showAll="0"/>
    <pivotField showAll="0"/>
    <pivotField showAll="0"/>
    <pivotField numFmtId="166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axis="axisRow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2">
    <field x="30"/>
    <field x="3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ercent Funded" fld="6" subtotal="count" baseField="0" baseItem="0"/>
  </dataFields>
  <formats count="2">
    <format dxfId="41">
      <pivotArea outline="0" collapsedLevelsAreSubtotals="1" fieldPosition="0"/>
    </format>
    <format dxfId="40">
      <pivotArea grandRow="1" outline="0" collapsedLevelsAreSubtotals="1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55BF4-DCDE-FD44-826A-DA9EB2FEB9DA}" name="PivotTable5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2" firstHeaderRow="1" firstDataRow="2" firstDataCol="1"/>
  <pivotFields count="32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dataField="1" showAll="0"/>
    <pivotField showAll="0"/>
    <pivotField showAll="0"/>
    <pivotField showAll="0"/>
    <pivotField axis="axisRow" showAll="0">
      <items count="8">
        <item sd="0" x="2"/>
        <item sd="0" x="0"/>
        <item sd="0" x="5"/>
        <item sd="0" x="3"/>
        <item sd="0" x="4"/>
        <item sd="0" x="6"/>
        <item sd="0" x="1"/>
        <item t="default"/>
      </items>
    </pivotField>
    <pivotField showAll="0"/>
    <pivotField numFmtId="165" showAll="0"/>
    <pivotField numFmtId="166" showAll="0"/>
    <pivotField showAll="0"/>
    <pivotField showAll="0"/>
    <pivotField showAll="0"/>
    <pivotField showAll="0"/>
    <pivotField numFmtId="164" showAll="0"/>
    <pivotField showAll="0"/>
    <pivotField showAll="0"/>
    <pivotField numFmtId="166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ercent Funded" fld="6" subtotal="count" baseField="0" baseItem="0" numFmtId="1"/>
  </dataFields>
  <formats count="1">
    <format dxfId="39">
      <pivotArea outline="0" collapsedLevelsAreSubtotals="1" fieldPosition="0"/>
    </format>
  </formats>
  <chartFormats count="12">
    <chartFormat chart="1" format="13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1" format="1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1" format="1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" format="1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575CA-8887-4540-BAE4-F0986ACC6814}" name="PivotTable12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16" firstHeaderRow="1" firstDataRow="2" firstDataCol="1" rowPageCount="1" colPageCount="1"/>
  <pivotFields count="33">
    <pivotField showAll="0"/>
    <pivotField showAll="0"/>
    <pivotField showAll="0"/>
    <pivotField numFmtId="44" showAll="0"/>
    <pivotField numFmtId="44" showAll="0"/>
    <pivotField axis="axisCol" showAll="0">
      <items count="5">
        <item h="1" x="3"/>
        <item x="0"/>
        <item h="1" x="2"/>
        <item x="1"/>
        <item t="default"/>
      </items>
    </pivotField>
    <pivotField numFmtId="9" showAll="0"/>
    <pivotField showAll="0"/>
    <pivotField showAll="0"/>
    <pivotField showAll="0"/>
    <pivotField showAll="0"/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numFmtId="164"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3">
    <field x="28"/>
    <field x="27"/>
    <field x="1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3">
    <i>
      <x v="1"/>
    </i>
    <i>
      <x v="3"/>
    </i>
    <i t="grand">
      <x/>
    </i>
  </colItems>
  <pageFields count="1">
    <pageField fld="25" hier="-1"/>
  </pageFields>
  <dataFields count="1">
    <dataField name="Count of Parent Category" fld="2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39043-337F-514A-AC2A-8C7B4B646E03}" name="PivotTable11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6" firstHeaderRow="1" firstDataRow="2" firstDataCol="1" rowPageCount="1" colPageCount="1"/>
  <pivotFields count="33">
    <pivotField showAll="0"/>
    <pivotField showAll="0"/>
    <pivotField showAll="0"/>
    <pivotField numFmtId="44" showAll="0"/>
    <pivotField numFmtId="44"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axis="axisCol" dataField="1" showAll="0">
      <items count="5">
        <item x="3"/>
        <item x="0"/>
        <item h="1" x="2"/>
        <item x="1"/>
        <item t="default"/>
      </items>
    </pivotField>
    <pivotField numFmtId="9" showAll="0"/>
    <pivotField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showAll="0"/>
    <pivotField showAll="0"/>
    <pivotField showAll="0"/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13">
        <item sd="0" x="2"/>
        <item sd="0" x="10"/>
        <item sd="0" x="6"/>
        <item sd="0" x="9"/>
        <item sd="0" x="11"/>
        <item sd="0" x="5"/>
        <item sd="0" x="8"/>
        <item sd="0" x="1"/>
        <item sd="0" x="3"/>
        <item sd="0" x="4"/>
        <item sd="0" x="0"/>
        <item sd="0" x="7"/>
        <item t="default"/>
      </items>
    </pivotField>
    <pivotField numFmtId="164"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3">
        <item x="4"/>
        <item x="8"/>
        <item x="9"/>
        <item x="7"/>
        <item x="11"/>
        <item x="6"/>
        <item x="10"/>
        <item x="1"/>
        <item x="3"/>
        <item x="5"/>
        <item x="2"/>
        <item x="0"/>
        <item t="default"/>
      </items>
    </pivotField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Page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30"/>
    <field x="13"/>
    <field x="29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1">
    <pageField fld="25" hier="-1"/>
  </pageFields>
  <dataFields count="1">
    <dataField name="Count of outcome" fld="5" subtotal="count" baseField="0" baseItem="0"/>
  </dataFields>
  <chartFormats count="267"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4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5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6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7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9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0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1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3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4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5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6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7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8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9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1"/>
          </reference>
        </references>
      </pivotArea>
    </chartFormat>
    <chartFormat chart="2" format="3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1"/>
          </reference>
        </references>
      </pivotArea>
    </chartFormat>
    <chartFormat chart="2" format="3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1"/>
          </reference>
        </references>
      </pivotArea>
    </chartFormat>
    <chartFormat chart="2" format="3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1"/>
          </reference>
        </references>
      </pivotArea>
    </chartFormat>
    <chartFormat chart="2" format="3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1"/>
          </reference>
        </references>
      </pivotArea>
    </chartFormat>
    <chartFormat chart="2" format="3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1"/>
          </reference>
        </references>
      </pivotArea>
    </chartFormat>
    <chartFormat chart="2" format="3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1"/>
          </reference>
        </references>
      </pivotArea>
    </chartFormat>
    <chartFormat chart="2" format="3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1"/>
          </reference>
        </references>
      </pivotArea>
    </chartFormat>
    <chartFormat chart="2" format="3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1"/>
          </reference>
        </references>
      </pivotArea>
    </chartFormat>
    <chartFormat chart="2" format="3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1"/>
          </reference>
        </references>
      </pivotArea>
    </chartFormat>
    <chartFormat chart="2" format="4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2"/>
          </reference>
        </references>
      </pivotArea>
    </chartFormat>
    <chartFormat chart="2" format="4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2"/>
          </reference>
        </references>
      </pivotArea>
    </chartFormat>
    <chartFormat chart="2" format="4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2"/>
          </reference>
        </references>
      </pivotArea>
    </chartFormat>
    <chartFormat chart="2" format="4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2"/>
          </reference>
        </references>
      </pivotArea>
    </chartFormat>
    <chartFormat chart="2" format="4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2"/>
          </reference>
        </references>
      </pivotArea>
    </chartFormat>
    <chartFormat chart="2" format="4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2"/>
          </reference>
        </references>
      </pivotArea>
    </chartFormat>
    <chartFormat chart="2" format="4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2"/>
          </reference>
        </references>
      </pivotArea>
    </chartFormat>
    <chartFormat chart="2" format="4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2"/>
          </reference>
        </references>
      </pivotArea>
    </chartFormat>
    <chartFormat chart="2" format="4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2"/>
          </reference>
        </references>
      </pivotArea>
    </chartFormat>
    <chartFormat chart="2" format="4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2"/>
          </reference>
        </references>
      </pivotArea>
    </chartFormat>
    <chartFormat chart="2" format="5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2"/>
          </reference>
        </references>
      </pivotArea>
    </chartFormat>
    <chartFormat chart="2" format="5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2"/>
          </reference>
        </references>
      </pivotArea>
    </chartFormat>
    <chartFormat chart="2" format="5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3"/>
          </reference>
        </references>
      </pivotArea>
    </chartFormat>
    <chartFormat chart="2" format="5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3"/>
          </reference>
        </references>
      </pivotArea>
    </chartFormat>
    <chartFormat chart="2" format="5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3"/>
          </reference>
        </references>
      </pivotArea>
    </chartFormat>
    <chartFormat chart="2" format="5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3"/>
          </reference>
        </references>
      </pivotArea>
    </chartFormat>
    <chartFormat chart="2" format="5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3"/>
          </reference>
        </references>
      </pivotArea>
    </chartFormat>
    <chartFormat chart="2" format="5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3"/>
          </reference>
        </references>
      </pivotArea>
    </chartFormat>
    <chartFormat chart="2" format="5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3"/>
          </reference>
        </references>
      </pivotArea>
    </chartFormat>
    <chartFormat chart="2" format="5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3"/>
          </reference>
        </references>
      </pivotArea>
    </chartFormat>
    <chartFormat chart="2" format="6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3"/>
          </reference>
        </references>
      </pivotArea>
    </chartFormat>
    <chartFormat chart="2" format="6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3"/>
          </reference>
        </references>
      </pivotArea>
    </chartFormat>
    <chartFormat chart="2" format="6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3"/>
          </reference>
        </references>
      </pivotArea>
    </chartFormat>
    <chartFormat chart="2" format="6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3"/>
          </reference>
        </references>
      </pivotArea>
    </chartFormat>
    <chartFormat chart="2" format="6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4"/>
          </reference>
        </references>
      </pivotArea>
    </chartFormat>
    <chartFormat chart="2" format="6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4"/>
          </reference>
        </references>
      </pivotArea>
    </chartFormat>
    <chartFormat chart="2" format="6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4"/>
          </reference>
        </references>
      </pivotArea>
    </chartFormat>
    <chartFormat chart="2" format="6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4"/>
          </reference>
        </references>
      </pivotArea>
    </chartFormat>
    <chartFormat chart="2" format="6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4"/>
          </reference>
        </references>
      </pivotArea>
    </chartFormat>
    <chartFormat chart="2" format="6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4"/>
          </reference>
        </references>
      </pivotArea>
    </chartFormat>
    <chartFormat chart="2" format="7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4"/>
          </reference>
        </references>
      </pivotArea>
    </chartFormat>
    <chartFormat chart="2" format="7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4"/>
          </reference>
        </references>
      </pivotArea>
    </chartFormat>
    <chartFormat chart="2" format="7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4"/>
          </reference>
        </references>
      </pivotArea>
    </chartFormat>
    <chartFormat chart="2" format="7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4"/>
          </reference>
        </references>
      </pivotArea>
    </chartFormat>
    <chartFormat chart="2" format="7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4"/>
          </reference>
        </references>
      </pivotArea>
    </chartFormat>
    <chartFormat chart="2" format="7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4"/>
          </reference>
        </references>
      </pivotArea>
    </chartFormat>
    <chartFormat chart="2" format="7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5"/>
          </reference>
        </references>
      </pivotArea>
    </chartFormat>
    <chartFormat chart="2" format="7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5"/>
          </reference>
        </references>
      </pivotArea>
    </chartFormat>
    <chartFormat chart="2" format="7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5"/>
          </reference>
        </references>
      </pivotArea>
    </chartFormat>
    <chartFormat chart="2" format="7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5"/>
          </reference>
        </references>
      </pivotArea>
    </chartFormat>
    <chartFormat chart="2" format="8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5"/>
          </reference>
        </references>
      </pivotArea>
    </chartFormat>
    <chartFormat chart="2" format="8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5"/>
          </reference>
        </references>
      </pivotArea>
    </chartFormat>
    <chartFormat chart="2" format="8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5"/>
          </reference>
        </references>
      </pivotArea>
    </chartFormat>
    <chartFormat chart="2" format="8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5"/>
          </reference>
        </references>
      </pivotArea>
    </chartFormat>
    <chartFormat chart="2" format="8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5"/>
          </reference>
        </references>
      </pivotArea>
    </chartFormat>
    <chartFormat chart="2" format="8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5"/>
          </reference>
        </references>
      </pivotArea>
    </chartFormat>
    <chartFormat chart="2" format="8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5"/>
          </reference>
        </references>
      </pivotArea>
    </chartFormat>
    <chartFormat chart="2" format="8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5"/>
          </reference>
        </references>
      </pivotArea>
    </chartFormat>
    <chartFormat chart="2" format="8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6"/>
          </reference>
        </references>
      </pivotArea>
    </chartFormat>
    <chartFormat chart="2" format="8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6"/>
          </reference>
        </references>
      </pivotArea>
    </chartFormat>
    <chartFormat chart="2" format="9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6"/>
          </reference>
        </references>
      </pivotArea>
    </chartFormat>
    <chartFormat chart="2" format="9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6"/>
          </reference>
        </references>
      </pivotArea>
    </chartFormat>
    <chartFormat chart="2" format="9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6"/>
          </reference>
        </references>
      </pivotArea>
    </chartFormat>
    <chartFormat chart="2" format="9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6"/>
          </reference>
        </references>
      </pivotArea>
    </chartFormat>
    <chartFormat chart="2" format="9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6"/>
          </reference>
        </references>
      </pivotArea>
    </chartFormat>
    <chartFormat chart="2" format="9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6"/>
          </reference>
        </references>
      </pivotArea>
    </chartFormat>
    <chartFormat chart="2" format="9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6"/>
          </reference>
        </references>
      </pivotArea>
    </chartFormat>
    <chartFormat chart="2" format="9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6"/>
          </reference>
        </references>
      </pivotArea>
    </chartFormat>
    <chartFormat chart="2" format="9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6"/>
          </reference>
        </references>
      </pivotArea>
    </chartFormat>
    <chartFormat chart="2" format="9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6"/>
          </reference>
        </references>
      </pivotArea>
    </chartFormat>
    <chartFormat chart="2" format="10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7"/>
          </reference>
        </references>
      </pivotArea>
    </chartFormat>
    <chartFormat chart="2" format="10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7"/>
          </reference>
        </references>
      </pivotArea>
    </chartFormat>
    <chartFormat chart="2" format="10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7"/>
          </reference>
        </references>
      </pivotArea>
    </chartFormat>
    <chartFormat chart="2" format="10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7"/>
          </reference>
        </references>
      </pivotArea>
    </chartFormat>
    <chartFormat chart="2" format="10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7"/>
          </reference>
        </references>
      </pivotArea>
    </chartFormat>
    <chartFormat chart="2" format="10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7"/>
          </reference>
        </references>
      </pivotArea>
    </chartFormat>
    <chartFormat chart="2" format="10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7"/>
          </reference>
        </references>
      </pivotArea>
    </chartFormat>
    <chartFormat chart="2" format="10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7"/>
          </reference>
        </references>
      </pivotArea>
    </chartFormat>
    <chartFormat chart="2" format="10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7"/>
          </reference>
        </references>
      </pivotArea>
    </chartFormat>
    <chartFormat chart="2" format="10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7"/>
          </reference>
        </references>
      </pivotArea>
    </chartFormat>
    <chartFormat chart="2" format="11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7"/>
          </reference>
        </references>
      </pivotArea>
    </chartFormat>
    <chartFormat chart="2" format="11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7"/>
          </reference>
        </references>
      </pivotArea>
    </chartFormat>
    <chartFormat chart="2" format="11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8"/>
          </reference>
        </references>
      </pivotArea>
    </chartFormat>
    <chartFormat chart="2" format="11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8"/>
          </reference>
        </references>
      </pivotArea>
    </chartFormat>
    <chartFormat chart="2" format="11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8"/>
          </reference>
        </references>
      </pivotArea>
    </chartFormat>
    <chartFormat chart="2" format="11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8"/>
          </reference>
        </references>
      </pivotArea>
    </chartFormat>
    <chartFormat chart="2" format="11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8"/>
          </reference>
        </references>
      </pivotArea>
    </chartFormat>
    <chartFormat chart="2" format="11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8"/>
          </reference>
        </references>
      </pivotArea>
    </chartFormat>
    <chartFormat chart="2" format="11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8"/>
          </reference>
        </references>
      </pivotArea>
    </chartFormat>
    <chartFormat chart="2" format="11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8"/>
          </reference>
        </references>
      </pivotArea>
    </chartFormat>
    <chartFormat chart="2" format="12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8"/>
          </reference>
        </references>
      </pivotArea>
    </chartFormat>
    <chartFormat chart="2" format="12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8"/>
          </reference>
        </references>
      </pivotArea>
    </chartFormat>
    <chartFormat chart="2" format="12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8"/>
          </reference>
        </references>
      </pivotArea>
    </chartFormat>
    <chartFormat chart="2" format="12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8"/>
          </reference>
        </references>
      </pivotArea>
    </chartFormat>
    <chartFormat chart="2" format="12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9"/>
          </reference>
        </references>
      </pivotArea>
    </chartFormat>
    <chartFormat chart="2" format="12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9"/>
          </reference>
        </references>
      </pivotArea>
    </chartFormat>
    <chartFormat chart="2" format="12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9"/>
          </reference>
        </references>
      </pivotArea>
    </chartFormat>
    <chartFormat chart="2" format="12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9"/>
          </reference>
        </references>
      </pivotArea>
    </chartFormat>
    <chartFormat chart="2" format="12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9"/>
          </reference>
        </references>
      </pivotArea>
    </chartFormat>
    <chartFormat chart="2" format="12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9"/>
          </reference>
        </references>
      </pivotArea>
    </chartFormat>
    <chartFormat chart="2" format="13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9"/>
          </reference>
        </references>
      </pivotArea>
    </chartFormat>
    <chartFormat chart="2" format="13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9"/>
          </reference>
        </references>
      </pivotArea>
    </chartFormat>
    <chartFormat chart="2" format="13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9"/>
          </reference>
        </references>
      </pivotArea>
    </chartFormat>
    <chartFormat chart="2" format="13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9"/>
          </reference>
        </references>
      </pivotArea>
    </chartFormat>
    <chartFormat chart="2" format="13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9"/>
          </reference>
        </references>
      </pivotArea>
    </chartFormat>
    <chartFormat chart="2" format="13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9"/>
          </reference>
        </references>
      </pivotArea>
    </chartFormat>
    <chartFormat chart="2" format="13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10"/>
          </reference>
        </references>
      </pivotArea>
    </chartFormat>
    <chartFormat chart="2" format="13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10"/>
          </reference>
        </references>
      </pivotArea>
    </chartFormat>
    <chartFormat chart="2" format="13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10"/>
          </reference>
        </references>
      </pivotArea>
    </chartFormat>
    <chartFormat chart="2" format="13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10"/>
          </reference>
        </references>
      </pivotArea>
    </chartFormat>
    <chartFormat chart="2" format="14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10"/>
          </reference>
        </references>
      </pivotArea>
    </chartFormat>
    <chartFormat chart="2" format="14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10"/>
          </reference>
        </references>
      </pivotArea>
    </chartFormat>
    <chartFormat chart="2" format="14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10"/>
          </reference>
        </references>
      </pivotArea>
    </chartFormat>
    <chartFormat chart="2" format="14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10"/>
          </reference>
        </references>
      </pivotArea>
    </chartFormat>
    <chartFormat chart="2" format="14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10"/>
          </reference>
        </references>
      </pivotArea>
    </chartFormat>
    <chartFormat chart="2" format="14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10"/>
          </reference>
        </references>
      </pivotArea>
    </chartFormat>
    <chartFormat chart="2" format="14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10"/>
          </reference>
        </references>
      </pivotArea>
    </chartFormat>
    <chartFormat chart="2" format="14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10"/>
          </reference>
        </references>
      </pivotArea>
    </chartFormat>
    <chartFormat chart="2" format="14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11"/>
          </reference>
        </references>
      </pivotArea>
    </chartFormat>
    <chartFormat chart="4" format="1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1"/>
          </reference>
        </references>
      </pivotArea>
    </chartFormat>
    <chartFormat chart="4" format="1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1"/>
          </reference>
        </references>
      </pivotArea>
    </chartFormat>
    <chartFormat chart="4" format="1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1"/>
          </reference>
        </references>
      </pivotArea>
    </chartFormat>
    <chartFormat chart="4" format="1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1"/>
          </reference>
        </references>
      </pivotArea>
    </chartFormat>
    <chartFormat chart="4" format="1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1"/>
          </reference>
        </references>
      </pivotArea>
    </chartFormat>
    <chartFormat chart="4" format="1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1"/>
          </reference>
        </references>
      </pivotArea>
    </chartFormat>
    <chartFormat chart="4" format="2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1"/>
          </reference>
        </references>
      </pivotArea>
    </chartFormat>
    <chartFormat chart="4" format="2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1"/>
          </reference>
        </references>
      </pivotArea>
    </chartFormat>
    <chartFormat chart="4" format="2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1"/>
          </reference>
        </references>
      </pivotArea>
    </chartFormat>
    <chartFormat chart="4" format="2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1"/>
          </reference>
        </references>
      </pivotArea>
    </chartFormat>
    <chartFormat chart="4" format="2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2"/>
          </reference>
        </references>
      </pivotArea>
    </chartFormat>
    <chartFormat chart="4" format="2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2"/>
          </reference>
        </references>
      </pivotArea>
    </chartFormat>
    <chartFormat chart="4" format="2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2"/>
          </reference>
        </references>
      </pivotArea>
    </chartFormat>
    <chartFormat chart="4" format="2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2"/>
          </reference>
        </references>
      </pivotArea>
    </chartFormat>
    <chartFormat chart="4" format="2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2"/>
          </reference>
        </references>
      </pivotArea>
    </chartFormat>
    <chartFormat chart="4" format="2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2"/>
          </reference>
        </references>
      </pivotArea>
    </chartFormat>
    <chartFormat chart="4" format="3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2"/>
          </reference>
        </references>
      </pivotArea>
    </chartFormat>
    <chartFormat chart="4" format="3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2"/>
          </reference>
        </references>
      </pivotArea>
    </chartFormat>
    <chartFormat chart="4" format="3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2"/>
          </reference>
        </references>
      </pivotArea>
    </chartFormat>
    <chartFormat chart="4" format="3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2"/>
          </reference>
        </references>
      </pivotArea>
    </chartFormat>
    <chartFormat chart="4" format="3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2"/>
          </reference>
        </references>
      </pivotArea>
    </chartFormat>
    <chartFormat chart="4" format="3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2"/>
          </reference>
        </references>
      </pivotArea>
    </chartFormat>
    <chartFormat chart="4" format="3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3"/>
          </reference>
        </references>
      </pivotArea>
    </chartFormat>
    <chartFormat chart="4" format="3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3"/>
          </reference>
        </references>
      </pivotArea>
    </chartFormat>
    <chartFormat chart="4" format="3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3"/>
          </reference>
        </references>
      </pivotArea>
    </chartFormat>
    <chartFormat chart="4" format="3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3"/>
          </reference>
        </references>
      </pivotArea>
    </chartFormat>
    <chartFormat chart="4" format="4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3"/>
          </reference>
        </references>
      </pivotArea>
    </chartFormat>
    <chartFormat chart="4" format="4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3"/>
          </reference>
        </references>
      </pivotArea>
    </chartFormat>
    <chartFormat chart="4" format="4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3"/>
          </reference>
        </references>
      </pivotArea>
    </chartFormat>
    <chartFormat chart="4" format="4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3"/>
          </reference>
        </references>
      </pivotArea>
    </chartFormat>
    <chartFormat chart="4" format="4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3"/>
          </reference>
        </references>
      </pivotArea>
    </chartFormat>
    <chartFormat chart="4" format="4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3"/>
          </reference>
        </references>
      </pivotArea>
    </chartFormat>
    <chartFormat chart="4" format="4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3"/>
          </reference>
        </references>
      </pivotArea>
    </chartFormat>
    <chartFormat chart="4" format="4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3"/>
          </reference>
        </references>
      </pivotArea>
    </chartFormat>
    <chartFormat chart="4" format="4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4"/>
          </reference>
        </references>
      </pivotArea>
    </chartFormat>
    <chartFormat chart="4" format="4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4"/>
          </reference>
        </references>
      </pivotArea>
    </chartFormat>
    <chartFormat chart="4" format="5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4"/>
          </reference>
        </references>
      </pivotArea>
    </chartFormat>
    <chartFormat chart="4" format="5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4"/>
          </reference>
        </references>
      </pivotArea>
    </chartFormat>
    <chartFormat chart="4" format="5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4"/>
          </reference>
        </references>
      </pivotArea>
    </chartFormat>
    <chartFormat chart="4" format="5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4"/>
          </reference>
        </references>
      </pivotArea>
    </chartFormat>
    <chartFormat chart="4" format="5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4"/>
          </reference>
        </references>
      </pivotArea>
    </chartFormat>
    <chartFormat chart="4" format="5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4"/>
          </reference>
        </references>
      </pivotArea>
    </chartFormat>
    <chartFormat chart="4" format="5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4"/>
          </reference>
        </references>
      </pivotArea>
    </chartFormat>
    <chartFormat chart="4" format="5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4"/>
          </reference>
        </references>
      </pivotArea>
    </chartFormat>
    <chartFormat chart="4" format="5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4"/>
          </reference>
        </references>
      </pivotArea>
    </chartFormat>
    <chartFormat chart="4" format="5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4"/>
          </reference>
        </references>
      </pivotArea>
    </chartFormat>
    <chartFormat chart="4" format="6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5"/>
          </reference>
        </references>
      </pivotArea>
    </chartFormat>
    <chartFormat chart="4" format="6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5"/>
          </reference>
        </references>
      </pivotArea>
    </chartFormat>
    <chartFormat chart="4" format="6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5"/>
          </reference>
        </references>
      </pivotArea>
    </chartFormat>
    <chartFormat chart="4" format="6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5"/>
          </reference>
        </references>
      </pivotArea>
    </chartFormat>
    <chartFormat chart="4" format="6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5"/>
          </reference>
        </references>
      </pivotArea>
    </chartFormat>
    <chartFormat chart="4" format="6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5"/>
          </reference>
        </references>
      </pivotArea>
    </chartFormat>
    <chartFormat chart="4" format="6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5"/>
          </reference>
        </references>
      </pivotArea>
    </chartFormat>
    <chartFormat chart="4" format="6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5"/>
          </reference>
        </references>
      </pivotArea>
    </chartFormat>
    <chartFormat chart="4" format="6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5"/>
          </reference>
        </references>
      </pivotArea>
    </chartFormat>
    <chartFormat chart="4" format="6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5"/>
          </reference>
        </references>
      </pivotArea>
    </chartFormat>
    <chartFormat chart="4" format="7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5"/>
          </reference>
        </references>
      </pivotArea>
    </chartFormat>
    <chartFormat chart="4" format="7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5"/>
          </reference>
        </references>
      </pivotArea>
    </chartFormat>
    <chartFormat chart="4" format="7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6"/>
          </reference>
        </references>
      </pivotArea>
    </chartFormat>
    <chartFormat chart="4" format="7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6"/>
          </reference>
        </references>
      </pivotArea>
    </chartFormat>
    <chartFormat chart="4" format="7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6"/>
          </reference>
        </references>
      </pivotArea>
    </chartFormat>
    <chartFormat chart="4" format="7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6"/>
          </reference>
        </references>
      </pivotArea>
    </chartFormat>
    <chartFormat chart="4" format="7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6"/>
          </reference>
        </references>
      </pivotArea>
    </chartFormat>
    <chartFormat chart="4" format="7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6"/>
          </reference>
        </references>
      </pivotArea>
    </chartFormat>
    <chartFormat chart="4" format="7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6"/>
          </reference>
        </references>
      </pivotArea>
    </chartFormat>
    <chartFormat chart="4" format="7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6"/>
          </reference>
        </references>
      </pivotArea>
    </chartFormat>
    <chartFormat chart="4" format="8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6"/>
          </reference>
        </references>
      </pivotArea>
    </chartFormat>
    <chartFormat chart="4" format="8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6"/>
          </reference>
        </references>
      </pivotArea>
    </chartFormat>
    <chartFormat chart="4" format="8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6"/>
          </reference>
        </references>
      </pivotArea>
    </chartFormat>
    <chartFormat chart="4" format="8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6"/>
          </reference>
        </references>
      </pivotArea>
    </chartFormat>
    <chartFormat chart="4" format="8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7"/>
          </reference>
        </references>
      </pivotArea>
    </chartFormat>
    <chartFormat chart="4" format="8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7"/>
          </reference>
        </references>
      </pivotArea>
    </chartFormat>
    <chartFormat chart="4" format="8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7"/>
          </reference>
        </references>
      </pivotArea>
    </chartFormat>
    <chartFormat chart="4" format="8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7"/>
          </reference>
        </references>
      </pivotArea>
    </chartFormat>
    <chartFormat chart="4" format="8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7"/>
          </reference>
        </references>
      </pivotArea>
    </chartFormat>
    <chartFormat chart="4" format="8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7"/>
          </reference>
        </references>
      </pivotArea>
    </chartFormat>
    <chartFormat chart="4" format="9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7"/>
          </reference>
        </references>
      </pivotArea>
    </chartFormat>
    <chartFormat chart="4" format="9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7"/>
          </reference>
        </references>
      </pivotArea>
    </chartFormat>
    <chartFormat chart="4" format="9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7"/>
          </reference>
        </references>
      </pivotArea>
    </chartFormat>
    <chartFormat chart="4" format="9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7"/>
          </reference>
        </references>
      </pivotArea>
    </chartFormat>
    <chartFormat chart="4" format="9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7"/>
          </reference>
        </references>
      </pivotArea>
    </chartFormat>
    <chartFormat chart="4" format="9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7"/>
          </reference>
        </references>
      </pivotArea>
    </chartFormat>
    <chartFormat chart="4" format="9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8"/>
          </reference>
        </references>
      </pivotArea>
    </chartFormat>
    <chartFormat chart="4" format="9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8"/>
          </reference>
        </references>
      </pivotArea>
    </chartFormat>
    <chartFormat chart="4" format="9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8"/>
          </reference>
        </references>
      </pivotArea>
    </chartFormat>
    <chartFormat chart="4" format="9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8"/>
          </reference>
        </references>
      </pivotArea>
    </chartFormat>
    <chartFormat chart="4" format="10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8"/>
          </reference>
        </references>
      </pivotArea>
    </chartFormat>
    <chartFormat chart="4" format="10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8"/>
          </reference>
        </references>
      </pivotArea>
    </chartFormat>
    <chartFormat chart="4" format="10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8"/>
          </reference>
        </references>
      </pivotArea>
    </chartFormat>
    <chartFormat chart="4" format="10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8"/>
          </reference>
        </references>
      </pivotArea>
    </chartFormat>
    <chartFormat chart="4" format="10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8"/>
          </reference>
        </references>
      </pivotArea>
    </chartFormat>
    <chartFormat chart="4" format="10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8"/>
          </reference>
        </references>
      </pivotArea>
    </chartFormat>
    <chartFormat chart="4" format="10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8"/>
          </reference>
        </references>
      </pivotArea>
    </chartFormat>
    <chartFormat chart="4" format="10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8"/>
          </reference>
        </references>
      </pivotArea>
    </chartFormat>
    <chartFormat chart="4" format="10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9"/>
          </reference>
        </references>
      </pivotArea>
    </chartFormat>
    <chartFormat chart="4" format="10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9"/>
          </reference>
        </references>
      </pivotArea>
    </chartFormat>
    <chartFormat chart="4" format="11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9"/>
          </reference>
        </references>
      </pivotArea>
    </chartFormat>
    <chartFormat chart="4" format="11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9"/>
          </reference>
        </references>
      </pivotArea>
    </chartFormat>
    <chartFormat chart="4" format="11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9"/>
          </reference>
        </references>
      </pivotArea>
    </chartFormat>
    <chartFormat chart="4" format="11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9"/>
          </reference>
        </references>
      </pivotArea>
    </chartFormat>
    <chartFormat chart="4" format="11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9"/>
          </reference>
        </references>
      </pivotArea>
    </chartFormat>
    <chartFormat chart="4" format="11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9"/>
          </reference>
        </references>
      </pivotArea>
    </chartFormat>
    <chartFormat chart="4" format="11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9"/>
          </reference>
        </references>
      </pivotArea>
    </chartFormat>
    <chartFormat chart="4" format="11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9"/>
          </reference>
        </references>
      </pivotArea>
    </chartFormat>
    <chartFormat chart="4" format="11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9"/>
          </reference>
        </references>
      </pivotArea>
    </chartFormat>
    <chartFormat chart="4" format="11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9"/>
          </reference>
        </references>
      </pivotArea>
    </chartFormat>
    <chartFormat chart="4" format="12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10"/>
          </reference>
        </references>
      </pivotArea>
    </chartFormat>
    <chartFormat chart="4" format="12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2"/>
          </reference>
          <reference field="29" count="1" selected="0">
            <x v="1"/>
          </reference>
          <reference field="30" count="1" selected="0">
            <x v="10"/>
          </reference>
        </references>
      </pivotArea>
    </chartFormat>
    <chartFormat chart="4" format="12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3"/>
          </reference>
          <reference field="29" count="1" selected="0">
            <x v="1"/>
          </reference>
          <reference field="30" count="1" selected="0">
            <x v="10"/>
          </reference>
        </references>
      </pivotArea>
    </chartFormat>
    <chartFormat chart="4" format="123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4"/>
          </reference>
          <reference field="29" count="1" selected="0">
            <x v="2"/>
          </reference>
          <reference field="30" count="1" selected="0">
            <x v="10"/>
          </reference>
        </references>
      </pivotArea>
    </chartFormat>
    <chartFormat chart="4" format="124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5"/>
          </reference>
          <reference field="29" count="1" selected="0">
            <x v="2"/>
          </reference>
          <reference field="30" count="1" selected="0">
            <x v="10"/>
          </reference>
        </references>
      </pivotArea>
    </chartFormat>
    <chartFormat chart="4" format="125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6"/>
          </reference>
          <reference field="29" count="1" selected="0">
            <x v="2"/>
          </reference>
          <reference field="30" count="1" selected="0">
            <x v="10"/>
          </reference>
        </references>
      </pivotArea>
    </chartFormat>
    <chartFormat chart="4" format="126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7"/>
          </reference>
          <reference field="29" count="1" selected="0">
            <x v="3"/>
          </reference>
          <reference field="30" count="1" selected="0">
            <x v="10"/>
          </reference>
        </references>
      </pivotArea>
    </chartFormat>
    <chartFormat chart="4" format="127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8"/>
          </reference>
          <reference field="29" count="1" selected="0">
            <x v="3"/>
          </reference>
          <reference field="30" count="1" selected="0">
            <x v="10"/>
          </reference>
        </references>
      </pivotArea>
    </chartFormat>
    <chartFormat chart="4" format="128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9"/>
          </reference>
          <reference field="29" count="1" selected="0">
            <x v="3"/>
          </reference>
          <reference field="30" count="1" selected="0">
            <x v="10"/>
          </reference>
        </references>
      </pivotArea>
    </chartFormat>
    <chartFormat chart="4" format="129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0"/>
          </reference>
          <reference field="29" count="1" selected="0">
            <x v="4"/>
          </reference>
          <reference field="30" count="1" selected="0">
            <x v="10"/>
          </reference>
        </references>
      </pivotArea>
    </chartFormat>
    <chartFormat chart="4" format="130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1"/>
          </reference>
          <reference field="29" count="1" selected="0">
            <x v="4"/>
          </reference>
          <reference field="30" count="1" selected="0">
            <x v="10"/>
          </reference>
        </references>
      </pivotArea>
    </chartFormat>
    <chartFormat chart="4" format="131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2"/>
          </reference>
          <reference field="29" count="1" selected="0">
            <x v="4"/>
          </reference>
          <reference field="30" count="1" selected="0">
            <x v="10"/>
          </reference>
        </references>
      </pivotArea>
    </chartFormat>
    <chartFormat chart="4" format="132" series="1">
      <pivotArea type="data" outline="0" fieldPosition="0">
        <references count="4">
          <reference field="4294967294" count="1" selected="0">
            <x v="0"/>
          </reference>
          <reference field="13" count="1" selected="0">
            <x v="1"/>
          </reference>
          <reference field="29" count="1" selected="0">
            <x v="1"/>
          </reference>
          <reference field="3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D7261-FA4F-654A-9F6F-E2DBB0F9EC43}" name="PivotTable15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4" firstHeaderRow="1" firstDataRow="2" firstDataCol="1"/>
  <pivotFields count="32">
    <pivotField showAll="0"/>
    <pivotField showAll="0"/>
    <pivotField showAll="0"/>
    <pivotField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showAll="0"/>
    <pivotField axis="axisCol" showAll="0">
      <items count="6">
        <item h="1"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4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37">
        <item x="14"/>
        <item x="5"/>
        <item x="1"/>
        <item x="116"/>
        <item x="39"/>
        <item x="3"/>
        <item x="57"/>
        <item x="21"/>
        <item x="132"/>
        <item x="36"/>
        <item x="8"/>
        <item x="37"/>
        <item x="95"/>
        <item x="9"/>
        <item x="68"/>
        <item x="98"/>
        <item x="30"/>
        <item x="46"/>
        <item x="109"/>
        <item x="47"/>
        <item x="4"/>
        <item x="130"/>
        <item x="10"/>
        <item x="117"/>
        <item x="78"/>
        <item x="115"/>
        <item x="48"/>
        <item x="38"/>
        <item x="27"/>
        <item x="44"/>
        <item x="90"/>
        <item x="89"/>
        <item x="100"/>
        <item x="16"/>
        <item x="32"/>
        <item x="31"/>
        <item x="55"/>
        <item x="82"/>
        <item x="124"/>
        <item x="0"/>
        <item x="105"/>
        <item x="80"/>
        <item x="127"/>
        <item x="51"/>
        <item x="111"/>
        <item x="128"/>
        <item x="28"/>
        <item x="18"/>
        <item x="13"/>
        <item x="76"/>
        <item x="74"/>
        <item x="121"/>
        <item x="133"/>
        <item x="12"/>
        <item x="64"/>
        <item x="20"/>
        <item x="110"/>
        <item x="96"/>
        <item x="122"/>
        <item x="61"/>
        <item x="85"/>
        <item x="93"/>
        <item x="25"/>
        <item x="45"/>
        <item x="79"/>
        <item x="106"/>
        <item x="29"/>
        <item x="66"/>
        <item x="11"/>
        <item x="19"/>
        <item x="91"/>
        <item x="113"/>
        <item x="65"/>
        <item x="22"/>
        <item x="50"/>
        <item x="134"/>
        <item x="84"/>
        <item x="94"/>
        <item x="33"/>
        <item x="75"/>
        <item x="112"/>
        <item x="63"/>
        <item x="129"/>
        <item x="72"/>
        <item x="26"/>
        <item x="15"/>
        <item x="126"/>
        <item x="53"/>
        <item x="42"/>
        <item x="97"/>
        <item x="131"/>
        <item x="52"/>
        <item x="23"/>
        <item x="77"/>
        <item x="86"/>
        <item x="35"/>
        <item x="40"/>
        <item x="2"/>
        <item x="58"/>
        <item x="108"/>
        <item x="101"/>
        <item x="24"/>
        <item x="99"/>
        <item x="104"/>
        <item x="114"/>
        <item x="71"/>
        <item x="123"/>
        <item x="102"/>
        <item x="69"/>
        <item x="34"/>
        <item x="67"/>
        <item x="73"/>
        <item x="41"/>
        <item x="7"/>
        <item x="43"/>
        <item x="56"/>
        <item x="6"/>
        <item x="62"/>
        <item x="92"/>
        <item x="87"/>
        <item x="60"/>
        <item x="120"/>
        <item x="107"/>
        <item x="59"/>
        <item x="17"/>
        <item x="54"/>
        <item x="119"/>
        <item x="49"/>
        <item x="83"/>
        <item x="81"/>
        <item x="103"/>
        <item x="88"/>
        <item x="118"/>
        <item x="70"/>
        <item x="125"/>
        <item x="135"/>
        <item t="default"/>
      </items>
    </pivotField>
    <pivotField showAll="0"/>
    <pivotField showAll="0"/>
    <pivotField showAll="0"/>
    <pivotField showAll="0"/>
    <pivotField axis="axisRow" showAll="0">
      <items count="11">
        <item sd="0" x="4"/>
        <item sd="0" x="0"/>
        <item sd="0" x="6"/>
        <item sd="0" x="8"/>
        <item sd="0" x="1"/>
        <item sd="0" x="7"/>
        <item sd="0" x="5"/>
        <item sd="0" x="2"/>
        <item sd="0"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2">
    <field x="30"/>
    <field x="3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3">
    <i>
      <x v="1"/>
    </i>
    <i>
      <x v="3"/>
    </i>
    <i t="grand">
      <x/>
    </i>
  </colItems>
  <dataFields count="1">
    <dataField name="Average of Days_of_campaign2" fld="25" subtotal="average" baseField="0" baseItem="0"/>
  </dataFields>
  <formats count="18">
    <format dxfId="38">
      <pivotArea collapsedLevelsAreSubtotals="1" fieldPosition="0">
        <references count="1">
          <reference field="30" count="1">
            <x v="0"/>
          </reference>
        </references>
      </pivotArea>
    </format>
    <format dxfId="37">
      <pivotArea collapsedLevelsAreSubtotals="1" fieldPosition="0">
        <references count="2">
          <reference field="30" count="1" selected="0">
            <x v="0"/>
          </reference>
          <reference field="31" count="6">
            <x v="0"/>
            <x v="2"/>
            <x v="3"/>
            <x v="16"/>
            <x v="17"/>
            <x v="18"/>
          </reference>
        </references>
      </pivotArea>
    </format>
    <format dxfId="36">
      <pivotArea collapsedLevelsAreSubtotals="1" fieldPosition="0">
        <references count="1">
          <reference field="30" count="1">
            <x v="1"/>
          </reference>
        </references>
      </pivotArea>
    </format>
    <format dxfId="35">
      <pivotArea collapsedLevelsAreSubtotals="1" fieldPosition="0">
        <references count="2">
          <reference field="30" count="1" selected="0">
            <x v="1"/>
          </reference>
          <reference field="31" count="1">
            <x v="6"/>
          </reference>
        </references>
      </pivotArea>
    </format>
    <format dxfId="34">
      <pivotArea collapsedLevelsAreSubtotals="1" fieldPosition="0">
        <references count="1">
          <reference field="30" count="1">
            <x v="2"/>
          </reference>
        </references>
      </pivotArea>
    </format>
    <format dxfId="33">
      <pivotArea collapsedLevelsAreSubtotals="1" fieldPosition="0">
        <references count="2">
          <reference field="30" count="1" selected="0">
            <x v="2"/>
          </reference>
          <reference field="31" count="2">
            <x v="10"/>
            <x v="20"/>
          </reference>
        </references>
      </pivotArea>
    </format>
    <format dxfId="32">
      <pivotArea collapsedLevelsAreSubtotals="1" fieldPosition="0">
        <references count="1">
          <reference field="30" count="1">
            <x v="3"/>
          </reference>
        </references>
      </pivotArea>
    </format>
    <format dxfId="31">
      <pivotArea collapsedLevelsAreSubtotals="1" fieldPosition="0">
        <references count="2">
          <reference field="30" count="1" selected="0">
            <x v="3"/>
          </reference>
          <reference field="31" count="1">
            <x v="1"/>
          </reference>
        </references>
      </pivotArea>
    </format>
    <format dxfId="30">
      <pivotArea collapsedLevelsAreSubtotals="1" fieldPosition="0">
        <references count="1">
          <reference field="30" count="1">
            <x v="4"/>
          </reference>
        </references>
      </pivotArea>
    </format>
    <format dxfId="29">
      <pivotArea collapsedLevelsAreSubtotals="1" fieldPosition="0">
        <references count="2">
          <reference field="30" count="1" selected="0">
            <x v="4"/>
          </reference>
          <reference field="31" count="6">
            <x v="4"/>
            <x v="7"/>
            <x v="8"/>
            <x v="9"/>
            <x v="15"/>
            <x v="23"/>
          </reference>
        </references>
      </pivotArea>
    </format>
    <format dxfId="28">
      <pivotArea collapsedLevelsAreSubtotals="1" fieldPosition="0">
        <references count="1">
          <reference field="30" count="1">
            <x v="5"/>
          </reference>
        </references>
      </pivotArea>
    </format>
    <format dxfId="27">
      <pivotArea collapsedLevelsAreSubtotals="1" fieldPosition="0">
        <references count="2">
          <reference field="30" count="1" selected="0">
            <x v="5"/>
          </reference>
          <reference field="31" count="1">
            <x v="12"/>
          </reference>
        </references>
      </pivotArea>
    </format>
    <format dxfId="26">
      <pivotArea collapsedLevelsAreSubtotals="1" fieldPosition="0">
        <references count="1">
          <reference field="30" count="1">
            <x v="6"/>
          </reference>
        </references>
      </pivotArea>
    </format>
    <format dxfId="25">
      <pivotArea collapsedLevelsAreSubtotals="1" fieldPosition="0">
        <references count="2">
          <reference field="30" count="1" selected="0">
            <x v="6"/>
          </reference>
          <reference field="31" count="4">
            <x v="5"/>
            <x v="11"/>
            <x v="14"/>
            <x v="19"/>
          </reference>
        </references>
      </pivotArea>
    </format>
    <format dxfId="24">
      <pivotArea collapsedLevelsAreSubtotals="1" fieldPosition="0">
        <references count="1">
          <reference field="30" count="1">
            <x v="7"/>
          </reference>
        </references>
      </pivotArea>
    </format>
    <format dxfId="23">
      <pivotArea collapsedLevelsAreSubtotals="1" fieldPosition="0">
        <references count="2">
          <reference field="30" count="1" selected="0">
            <x v="7"/>
          </reference>
          <reference field="31" count="2">
            <x v="21"/>
            <x v="22"/>
          </reference>
        </references>
      </pivotArea>
    </format>
    <format dxfId="22">
      <pivotArea collapsedLevelsAreSubtotals="1" fieldPosition="0">
        <references count="1">
          <reference field="30" count="1">
            <x v="8"/>
          </reference>
        </references>
      </pivotArea>
    </format>
    <format dxfId="21">
      <pivotArea collapsedLevelsAreSubtotals="1" fieldPosition="0">
        <references count="2">
          <reference field="30" count="1" selected="0">
            <x v="8"/>
          </reference>
          <reference field="31" count="1">
            <x v="13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C960D-45B6-E446-B8EA-5D58E7B2B564}" name="PivotTable18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7" firstHeaderRow="1" firstDataRow="1" firstDataCol="1"/>
  <pivotFields count="32">
    <pivotField showAll="0"/>
    <pivotField showAll="0"/>
    <pivotField showAll="0"/>
    <pivotField axis="axisRow" showAll="0" measureFilter="1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dataField="1" showAll="0">
      <items count="966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x="964"/>
        <item t="default"/>
      </items>
    </pivotField>
    <pivotField axis="axisRow" multipleItemSelectionAllowed="1" showAll="0">
      <items count="6">
        <item h="1" x="3"/>
        <item h="1"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4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3"/>
  </rowFields>
  <rowItems count="14">
    <i>
      <x v="3"/>
    </i>
    <i r="1">
      <x v="14"/>
    </i>
    <i r="1">
      <x v="33"/>
    </i>
    <i r="1">
      <x v="36"/>
    </i>
    <i r="1">
      <x v="40"/>
    </i>
    <i r="1">
      <x v="53"/>
    </i>
    <i r="1">
      <x v="59"/>
    </i>
    <i r="1">
      <x v="64"/>
    </i>
    <i r="1">
      <x v="66"/>
    </i>
    <i r="1">
      <x v="71"/>
    </i>
    <i r="1">
      <x v="79"/>
    </i>
    <i r="1">
      <x v="88"/>
    </i>
    <i r="1">
      <x v="89"/>
    </i>
    <i t="grand">
      <x/>
    </i>
  </rowItems>
  <colItems count="1">
    <i/>
  </colItems>
  <dataFields count="1">
    <dataField name="Sum of pledged" fld="4" baseField="0" baseItem="0" numFmtId="2"/>
  </dataFields>
  <formats count="9">
    <format dxfId="20">
      <pivotArea collapsedLevelsAreSubtotals="1" fieldPosition="0">
        <references count="1">
          <reference field="3" count="261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3"/>
            <x v="134"/>
            <x v="135"/>
            <x v="136"/>
            <x v="137"/>
            <x v="138"/>
            <x v="139"/>
            <x v="141"/>
            <x v="143"/>
            <x v="144"/>
            <x v="145"/>
            <x v="146"/>
            <x v="147"/>
            <x v="148"/>
            <x v="150"/>
            <x v="151"/>
            <x v="152"/>
            <x v="153"/>
            <x v="154"/>
            <x v="155"/>
            <x v="156"/>
            <x v="157"/>
            <x v="160"/>
            <x v="161"/>
            <x v="162"/>
            <x v="164"/>
            <x v="166"/>
            <x v="167"/>
            <x v="168"/>
            <x v="169"/>
            <x v="171"/>
            <x v="172"/>
            <x v="174"/>
            <x v="175"/>
            <x v="176"/>
            <x v="177"/>
            <x v="179"/>
            <x v="180"/>
            <x v="181"/>
            <x v="182"/>
            <x v="184"/>
            <x v="186"/>
            <x v="187"/>
            <x v="188"/>
            <x v="189"/>
            <x v="191"/>
            <x v="193"/>
            <x v="194"/>
            <x v="195"/>
            <x v="196"/>
            <x v="198"/>
            <x v="199"/>
            <x v="200"/>
            <x v="201"/>
            <x v="202"/>
            <x v="204"/>
            <x v="205"/>
            <x v="208"/>
            <x v="209"/>
            <x v="210"/>
            <x v="212"/>
            <x v="213"/>
            <x v="214"/>
            <x v="215"/>
            <x v="216"/>
            <x v="219"/>
            <x v="223"/>
            <x v="224"/>
            <x v="229"/>
            <x v="232"/>
            <x v="233"/>
            <x v="234"/>
            <x v="236"/>
            <x v="237"/>
            <x v="240"/>
            <x v="242"/>
            <x v="243"/>
            <x v="244"/>
            <x v="246"/>
            <x v="249"/>
            <x v="250"/>
            <x v="254"/>
            <x v="258"/>
            <x v="259"/>
            <x v="260"/>
            <x v="261"/>
            <x v="263"/>
            <x v="264"/>
            <x v="266"/>
            <x v="267"/>
            <x v="270"/>
            <x v="271"/>
            <x v="275"/>
            <x v="280"/>
            <x v="284"/>
            <x v="285"/>
            <x v="290"/>
            <x v="295"/>
            <x v="297"/>
            <x v="299"/>
            <x v="302"/>
            <x v="303"/>
            <x v="304"/>
            <x v="306"/>
            <x v="310"/>
            <x v="316"/>
            <x v="317"/>
            <x v="321"/>
            <x v="323"/>
            <x v="324"/>
            <x v="326"/>
            <x v="327"/>
            <x v="329"/>
            <x v="330"/>
            <x v="331"/>
            <x v="332"/>
            <x v="339"/>
            <x v="340"/>
            <x v="342"/>
            <x v="349"/>
            <x v="353"/>
            <x v="355"/>
            <x v="357"/>
            <x v="358"/>
            <x v="361"/>
            <x v="380"/>
            <x v="382"/>
            <x v="384"/>
            <x v="393"/>
            <x v="396"/>
            <x v="397"/>
            <x v="399"/>
            <x v="400"/>
            <x v="425"/>
            <x v="439"/>
          </reference>
        </references>
      </pivotArea>
    </format>
    <format dxfId="19">
      <pivotArea field="5" type="button" dataOnly="0" labelOnly="1" outline="0" axis="axisRow" fieldPosition="0"/>
    </format>
    <format dxfId="18">
      <pivotArea dataOnly="0" labelOnly="1" fieldPosition="0">
        <references count="1">
          <reference field="5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2">
          <reference field="3" count="50">
            <x v="3"/>
            <x v="5"/>
            <x v="12"/>
            <x v="13"/>
            <x v="15"/>
            <x v="16"/>
            <x v="19"/>
            <x v="21"/>
            <x v="22"/>
            <x v="23"/>
            <x v="24"/>
            <x v="27"/>
            <x v="28"/>
            <x v="29"/>
            <x v="30"/>
            <x v="31"/>
            <x v="32"/>
            <x v="33"/>
            <x v="35"/>
            <x v="36"/>
            <x v="37"/>
            <x v="39"/>
            <x v="42"/>
            <x v="43"/>
            <x v="44"/>
            <x v="45"/>
            <x v="46"/>
            <x v="47"/>
            <x v="49"/>
            <x v="50"/>
            <x v="51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7"/>
            <x v="68"/>
            <x v="69"/>
            <x v="70"/>
            <x v="74"/>
            <x v="75"/>
          </reference>
          <reference field="5" count="1" selected="0">
            <x v="1"/>
          </reference>
        </references>
      </pivotArea>
    </format>
    <format dxfId="15">
      <pivotArea dataOnly="0" labelOnly="1" fieldPosition="0">
        <references count="2">
          <reference field="3" count="41">
            <x v="76"/>
            <x v="77"/>
            <x v="78"/>
            <x v="79"/>
            <x v="80"/>
            <x v="81"/>
            <x v="82"/>
            <x v="83"/>
            <x v="87"/>
            <x v="89"/>
            <x v="91"/>
            <x v="93"/>
            <x v="116"/>
            <x v="140"/>
            <x v="146"/>
            <x v="149"/>
            <x v="151"/>
            <x v="159"/>
            <x v="163"/>
            <x v="165"/>
            <x v="183"/>
            <x v="192"/>
            <x v="217"/>
            <x v="218"/>
            <x v="221"/>
            <x v="227"/>
            <x v="232"/>
            <x v="235"/>
            <x v="247"/>
            <x v="262"/>
            <x v="296"/>
            <x v="316"/>
            <x v="345"/>
            <x v="350"/>
            <x v="363"/>
            <x v="369"/>
            <x v="372"/>
            <x v="373"/>
            <x v="411"/>
            <x v="417"/>
            <x v="420"/>
          </reference>
          <reference field="5" count="1" selected="0">
            <x v="1"/>
          </reference>
        </references>
      </pivotArea>
    </format>
    <format dxfId="14">
      <pivotArea dataOnly="0" labelOnly="1" fieldPosition="0">
        <references count="2">
          <reference field="3" count="12">
            <x v="14"/>
            <x v="33"/>
            <x v="36"/>
            <x v="40"/>
            <x v="53"/>
            <x v="59"/>
            <x v="64"/>
            <x v="66"/>
            <x v="71"/>
            <x v="79"/>
            <x v="88"/>
            <x v="89"/>
          </reference>
          <reference field="5" count="1" selected="0">
            <x v="3"/>
          </reference>
        </references>
      </pivotArea>
    </format>
    <format dxfId="13">
      <pivotArea outline="0" collapsedLevelsAreSubtotals="1" fieldPosition="0"/>
    </format>
    <format dxfId="12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valueBetween" evalOrder="-1" id="1" iMeasureFld="0">
      <autoFilter ref="A1">
        <filterColumn colId="0">
          <customFilters and="1">
            <customFilter operator="greaterThanOrEqual" val="600"/>
            <customFilter operator="lessThanOrEqual" val="174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5F8B8-521C-214A-B977-1F4071FDD36D}" name="Table1" displayName="Table1" ref="A1:AF1001" totalsRowShown="0" headerRowDxfId="60">
  <autoFilter ref="A1:AF1001" xr:uid="{1695F8B8-521C-214A-B977-1F4071FDD36D}"/>
  <sortState xmlns:xlrd2="http://schemas.microsoft.com/office/spreadsheetml/2017/richdata2" ref="A2:AF1001">
    <sortCondition ref="F1:F1001"/>
  </sortState>
  <tableColumns count="32">
    <tableColumn id="1" xr3:uid="{B4FF87BB-E5F9-C24F-9A16-63B440ECAA61}" name="id"/>
    <tableColumn id="2" xr3:uid="{44F488A5-E6CD-2C4D-BB49-EF61FF1B688A}" name="name" dataDxfId="59"/>
    <tableColumn id="3" xr3:uid="{05D20CBE-3C0E-ED47-BBD2-2C6B0E3C1CBA}" name="blurb" dataDxfId="58"/>
    <tableColumn id="4" xr3:uid="{1CE83CBE-D605-1441-BDD2-AC3B7078F813}" name="goal" dataDxfId="57" dataCellStyle="Currency"/>
    <tableColumn id="5" xr3:uid="{09E79494-76CD-854B-A45F-2AE21E263B64}" name="pledged" dataDxfId="56" dataCellStyle="Currency"/>
    <tableColumn id="6" xr3:uid="{2AC73975-C940-A348-8FD6-E532E5B13619}" name="outcome"/>
    <tableColumn id="7" xr3:uid="{BD6B78DC-3953-4C4F-B22E-632E836608F9}" name="Percent Funded" dataDxfId="55" dataCellStyle="Percent">
      <calculatedColumnFormula>IFERROR(E2/D2,0)</calculatedColumnFormula>
    </tableColumn>
    <tableColumn id="8" xr3:uid="{8E86D7B9-751E-D043-9097-B091C531AE1E}" name="Percent Funded2" dataDxfId="54" dataCellStyle="Percent">
      <calculatedColumnFormula>G2*100</calculatedColumnFormula>
    </tableColumn>
    <tableColumn id="9" xr3:uid="{31043757-2900-FB47-A36A-1D5852E636A4}" name="Avergage Donation" dataDxfId="11" dataCellStyle="Percent">
      <calculatedColumnFormula>E2/J2</calculatedColumnFormula>
    </tableColumn>
    <tableColumn id="10" xr3:uid="{A4789992-A040-5248-AA6E-FDE9E76D7D0C}" name="backers_count" dataDxfId="10"/>
    <tableColumn id="11" xr3:uid="{8065AAD8-E338-CB45-8EE3-8D6131B70DC6}" name="country"/>
    <tableColumn id="12" xr3:uid="{E83DE4AA-4E68-874F-B4BA-C4819583C15E}" name="currency"/>
    <tableColumn id="13" xr3:uid="{654CACFD-C6C6-084D-BA9B-D7FF7D3D3EA8}" name="Date Created Conversion" dataDxfId="53">
      <calculatedColumnFormula>(O2/86400)+DATE(1970,1,1)</calculatedColumnFormula>
    </tableColumn>
    <tableColumn id="14" xr3:uid="{5534AF1F-E0D3-AC4A-95E2-40D5B32482BE}" name="Date Created Conversion3" dataDxfId="52"/>
    <tableColumn id="15" xr3:uid="{82271072-CBD3-414A-8D13-BE94BE78D74E}" name="launched_at"/>
    <tableColumn id="16" xr3:uid="{FD5FE999-F8E3-0142-B376-DA2FA72270E9}" name="Month Launched">
      <calculatedColumnFormula>TEXT(M2,"mmm")</calculatedColumnFormula>
    </tableColumn>
    <tableColumn id="17" xr3:uid="{17FA96D5-DAE6-9647-92A2-51103514BBB8}" name="Month Launched4"/>
    <tableColumn id="30" xr3:uid="{83F782B1-4186-9345-A8C0-BD07DBDCA661}" name="Year Launched" dataDxfId="51">
      <calculatedColumnFormula>TEXT(M2,"yyy")</calculatedColumnFormula>
    </tableColumn>
    <tableColumn id="18" xr3:uid="{67E41088-0316-2F40-8EF6-A9896D4D4FB5}" name="Dete Ended Conversion" dataDxfId="50">
      <calculatedColumnFormula>(T2/86400)+DATE(1970,1,1)</calculatedColumnFormula>
    </tableColumn>
    <tableColumn id="19" xr3:uid="{004F5065-061B-9843-B154-DF35CF296D01}" name="deadline"/>
    <tableColumn id="31" xr3:uid="{164DE59C-6075-FF46-9AA7-4C7FAC4B7993}" name="Column1" dataDxfId="49"/>
    <tableColumn id="20" xr3:uid="{6ABA7732-349D-DB4F-A728-94465138772E}" name="Dete Ended Conversion5" dataDxfId="48"/>
    <tableColumn id="21" xr3:uid="{AEA19999-8850-EE42-8B78-5745451A4526}" name="Deadline Month">
      <calculatedColumnFormula>(TEXT(S2,"mmm"))</calculatedColumnFormula>
    </tableColumn>
    <tableColumn id="22" xr3:uid="{4F6967DB-CDF5-F948-9F82-1D60643282CE}" name="Deadline Month6"/>
    <tableColumn id="32" xr3:uid="{B446B60C-D5E1-534C-919F-E10EA534D4C8}" name="Days_of_Campaign" dataDxfId="47">
      <calculatedColumnFormula>Table1[[#This Row],[Dete Ended Conversion5]]-Table1[[#This Row],[Date Created Conversion3]]</calculatedColumnFormula>
    </tableColumn>
    <tableColumn id="34" xr3:uid="{C45313B9-7434-3C43-A98C-05D61605E0B5}" name="Days_of_campaign2" dataDxfId="46">
      <calculatedColumnFormula>Table1[[#This Row],[Dete Ended Conversion5]]-Table1[[#This Row],[Date Created Conversion3]]</calculatedColumnFormula>
    </tableColumn>
    <tableColumn id="33" xr3:uid="{6D1B7E3E-8991-C742-AF29-EFC5E1686D1F}" name="Deadline Year2" dataDxfId="45">
      <calculatedColumnFormula>(TEXT(V2,"yyy"))</calculatedColumnFormula>
    </tableColumn>
    <tableColumn id="23" xr3:uid="{71FFA06E-DE7A-AB41-88B2-2F9A66A2D041}" name="staff_pick"/>
    <tableColumn id="24" xr3:uid="{25B562B9-0D06-7B46-9BE6-9A0EFE5C21D7}" name="spotlight"/>
    <tableColumn id="25" xr3:uid="{A69888F1-1977-9441-8197-1126CCAFC153}" name="Parent Category7" dataDxfId="44">
      <calculatedColumnFormula>AE2</calculatedColumnFormula>
    </tableColumn>
    <tableColumn id="26" xr3:uid="{E19511F9-EDCD-A945-80D6-BA99672DC04F}" name="category(Parent)" dataDxfId="43"/>
    <tableColumn id="27" xr3:uid="{E019803B-54D6-D443-9C84-E7CF0ECCBB09}" name="sub-category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003"/>
  <sheetViews>
    <sheetView workbookViewId="0">
      <pane ySplit="1" topLeftCell="A177" activePane="bottomLeft" state="frozen"/>
      <selection pane="bottomLeft" activeCell="D1003" sqref="D1003"/>
    </sheetView>
  </sheetViews>
  <sheetFormatPr baseColWidth="10" defaultRowHeight="16" x14ac:dyDescent="0.2"/>
  <cols>
    <col min="1" max="1" width="5" customWidth="1"/>
    <col min="2" max="2" width="30.83203125" style="2" customWidth="1"/>
    <col min="3" max="3" width="33.5" style="1" customWidth="1"/>
    <col min="4" max="5" width="12.5" style="3" bestFit="1" customWidth="1"/>
    <col min="6" max="6" width="10.6640625" customWidth="1"/>
    <col min="7" max="7" width="16.1640625" style="23" customWidth="1"/>
    <col min="8" max="8" width="17.1640625" style="4" customWidth="1"/>
    <col min="9" max="9" width="19.33203125" style="30" customWidth="1"/>
    <col min="10" max="10" width="15.33203125" style="8" customWidth="1"/>
    <col min="12" max="12" width="13.1640625" bestFit="1" customWidth="1"/>
    <col min="13" max="13" width="26.83203125" style="12" hidden="1" customWidth="1"/>
    <col min="14" max="14" width="24.83203125" style="38" customWidth="1"/>
    <col min="15" max="15" width="13.5" customWidth="1"/>
    <col min="16" max="16" width="19.6640625" bestFit="1" customWidth="1"/>
    <col min="17" max="17" width="18" customWidth="1"/>
    <col min="18" max="18" width="18" bestFit="1" customWidth="1"/>
    <col min="19" max="19" width="25.33203125" style="10" bestFit="1" customWidth="1"/>
    <col min="20" max="20" width="13.1640625" bestFit="1" customWidth="1"/>
    <col min="21" max="21" width="11.1640625" style="8" customWidth="1"/>
    <col min="22" max="22" width="23.5" style="38" customWidth="1"/>
    <col min="23" max="23" width="16.6640625" customWidth="1"/>
    <col min="24" max="24" width="20.33203125" bestFit="1" customWidth="1"/>
    <col min="25" max="25" width="17.6640625" bestFit="1" customWidth="1"/>
    <col min="26" max="26" width="17.6640625" style="35" customWidth="1"/>
    <col min="27" max="27" width="18.6640625" style="8" bestFit="1" customWidth="1"/>
    <col min="29" max="29" width="10.83203125" hidden="1" customWidth="1"/>
    <col min="30" max="30" width="16.6640625" style="32" customWidth="1"/>
    <col min="31" max="31" width="14.5" style="32" customWidth="1"/>
    <col min="34" max="34" width="17" bestFit="1" customWidth="1"/>
    <col min="35" max="35" width="13.33203125" bestFit="1" customWidth="1"/>
    <col min="36" max="36" width="15.6640625" bestFit="1" customWidth="1"/>
    <col min="37" max="37" width="12.33203125" bestFit="1" customWidth="1"/>
  </cols>
  <sheetData>
    <row r="1" spans="1:32" s="14" customFormat="1" ht="17" x14ac:dyDescent="0.2">
      <c r="A1" s="14" t="s">
        <v>2003</v>
      </c>
      <c r="B1" s="14" t="s">
        <v>0</v>
      </c>
      <c r="C1" s="24" t="s">
        <v>1</v>
      </c>
      <c r="D1" s="25" t="s">
        <v>2</v>
      </c>
      <c r="E1" s="25" t="s">
        <v>3</v>
      </c>
      <c r="F1" s="14" t="s">
        <v>4</v>
      </c>
      <c r="G1" s="9" t="s">
        <v>2004</v>
      </c>
      <c r="H1" s="26" t="s">
        <v>2079</v>
      </c>
      <c r="I1" s="29" t="s">
        <v>2005</v>
      </c>
      <c r="J1" s="33" t="s">
        <v>5</v>
      </c>
      <c r="K1" s="14" t="s">
        <v>6</v>
      </c>
      <c r="L1" s="14" t="s">
        <v>7</v>
      </c>
      <c r="M1" s="27" t="s">
        <v>2046</v>
      </c>
      <c r="N1" s="36" t="s">
        <v>2080</v>
      </c>
      <c r="O1" s="14" t="s">
        <v>8</v>
      </c>
      <c r="P1" s="14" t="s">
        <v>2044</v>
      </c>
      <c r="Q1" s="14" t="s">
        <v>2081</v>
      </c>
      <c r="R1" s="14" t="s">
        <v>2115</v>
      </c>
      <c r="S1" s="28" t="s">
        <v>2047</v>
      </c>
      <c r="T1" s="14" t="s">
        <v>9</v>
      </c>
      <c r="U1" s="33" t="s">
        <v>2116</v>
      </c>
      <c r="V1" s="36" t="s">
        <v>2082</v>
      </c>
      <c r="W1" s="14" t="s">
        <v>2045</v>
      </c>
      <c r="X1" s="14" t="s">
        <v>2083</v>
      </c>
      <c r="Y1" s="14" t="s">
        <v>2118</v>
      </c>
      <c r="Z1" s="34" t="s">
        <v>2119</v>
      </c>
      <c r="AA1" s="33" t="s">
        <v>2117</v>
      </c>
      <c r="AB1" s="14" t="s">
        <v>10</v>
      </c>
      <c r="AC1" s="14" t="s">
        <v>11</v>
      </c>
      <c r="AD1" s="14" t="s">
        <v>2084</v>
      </c>
      <c r="AE1" s="31" t="s">
        <v>2121</v>
      </c>
      <c r="AF1" s="31" t="s">
        <v>2122</v>
      </c>
    </row>
    <row r="2" spans="1:32" ht="34" x14ac:dyDescent="0.2">
      <c r="A2">
        <v>550</v>
      </c>
      <c r="B2" s="2" t="s">
        <v>1121</v>
      </c>
      <c r="C2" s="1" t="s">
        <v>1122</v>
      </c>
      <c r="D2" s="3">
        <v>100</v>
      </c>
      <c r="E2" s="3">
        <v>4</v>
      </c>
      <c r="F2" t="s">
        <v>63</v>
      </c>
      <c r="G2" s="23">
        <f>IFERROR(E2/D2,0)</f>
        <v>0.04</v>
      </c>
      <c r="H2" s="4">
        <f>G2*100</f>
        <v>4</v>
      </c>
      <c r="I2" s="30">
        <f>E2/J2</f>
        <v>4</v>
      </c>
      <c r="J2" s="8">
        <v>1</v>
      </c>
      <c r="K2" t="s">
        <v>86</v>
      </c>
      <c r="L2" t="s">
        <v>87</v>
      </c>
      <c r="M2" s="11">
        <f>(O2/86400)+DATE(1970,1,1)</f>
        <v>40968.25</v>
      </c>
      <c r="N2" s="37">
        <v>40968.25</v>
      </c>
      <c r="O2">
        <v>1330495200</v>
      </c>
      <c r="P2" t="str">
        <f>TEXT(M2,"mmm")</f>
        <v>Feb</v>
      </c>
      <c r="Q2" t="s">
        <v>2058</v>
      </c>
      <c r="R2" t="str">
        <f>TEXT(M2,"yyy")</f>
        <v>2012</v>
      </c>
      <c r="S2" s="10">
        <f>(T2/86400)+DATE(1970,1,1)</f>
        <v>40989.208333333336</v>
      </c>
      <c r="T2">
        <v>1332306000</v>
      </c>
      <c r="U2" s="35"/>
      <c r="V2" s="38">
        <v>40989.208333333336</v>
      </c>
      <c r="W2" t="str">
        <f>(TEXT(S2,"mmm"))</f>
        <v>Mar</v>
      </c>
      <c r="X2" t="s">
        <v>2054</v>
      </c>
      <c r="Y2">
        <f>Table1[[#This Row],[Dete Ended Conversion5]]-Table1[[#This Row],[Date Created Conversion3]]</f>
        <v>20.958333333335759</v>
      </c>
      <c r="Z2" s="35">
        <f>Table1[[#This Row],[Dete Ended Conversion5]]-Table1[[#This Row],[Date Created Conversion3]]</f>
        <v>20.958333333335759</v>
      </c>
      <c r="AA2" s="8" t="str">
        <f>(TEXT(V2,"yyy"))</f>
        <v>2012</v>
      </c>
      <c r="AB2" t="b">
        <v>0</v>
      </c>
      <c r="AC2" t="b">
        <v>0</v>
      </c>
      <c r="AD2" s="5" t="str">
        <f>AE2</f>
        <v>music</v>
      </c>
      <c r="AE2" s="32" t="s">
        <v>2008</v>
      </c>
      <c r="AF2" s="32" t="s">
        <v>2018</v>
      </c>
    </row>
    <row r="3" spans="1:32" ht="17" x14ac:dyDescent="0.2">
      <c r="A3">
        <v>666</v>
      </c>
      <c r="B3" s="2" t="s">
        <v>1349</v>
      </c>
      <c r="C3" s="1" t="s">
        <v>1350</v>
      </c>
      <c r="D3" s="3">
        <v>3100</v>
      </c>
      <c r="E3" s="3">
        <v>1985</v>
      </c>
      <c r="F3" t="s">
        <v>63</v>
      </c>
      <c r="G3" s="23">
        <f>IFERROR(E3/D3,0)</f>
        <v>0.64032258064516134</v>
      </c>
      <c r="H3" s="4">
        <f>G3*100</f>
        <v>64.032258064516128</v>
      </c>
      <c r="I3" s="30">
        <f>E3/J3</f>
        <v>79.400000000000006</v>
      </c>
      <c r="J3" s="8">
        <v>25</v>
      </c>
      <c r="K3" t="s">
        <v>20</v>
      </c>
      <c r="L3" t="s">
        <v>21</v>
      </c>
      <c r="M3" s="11">
        <f>(O3/86400)+DATE(1970,1,1)</f>
        <v>41516.208333333336</v>
      </c>
      <c r="N3" s="37">
        <v>41516.208333333336</v>
      </c>
      <c r="O3">
        <v>1377838800</v>
      </c>
      <c r="P3" t="str">
        <f>TEXT(M3,"mmm")</f>
        <v>Aug</v>
      </c>
      <c r="Q3" t="s">
        <v>2049</v>
      </c>
      <c r="R3" t="str">
        <f>TEXT(M3,"yyy")</f>
        <v>2013</v>
      </c>
      <c r="S3" s="10">
        <f>(T3/86400)+DATE(1970,1,1)</f>
        <v>41522.208333333336</v>
      </c>
      <c r="T3">
        <v>1378357200</v>
      </c>
      <c r="U3" s="35"/>
      <c r="V3" s="38">
        <v>41522.208333333336</v>
      </c>
      <c r="W3" t="str">
        <f>(TEXT(S3,"mmm"))</f>
        <v>Sep</v>
      </c>
      <c r="X3" t="s">
        <v>2051</v>
      </c>
      <c r="Y3">
        <f>Table1[[#This Row],[Dete Ended Conversion5]]-Table1[[#This Row],[Date Created Conversion3]]</f>
        <v>6</v>
      </c>
      <c r="Z3" s="35">
        <f>Table1[[#This Row],[Dete Ended Conversion5]]-Table1[[#This Row],[Date Created Conversion3]]</f>
        <v>6</v>
      </c>
      <c r="AA3" s="8" t="str">
        <f>(TEXT(V3,"yyy"))</f>
        <v>2013</v>
      </c>
      <c r="AB3" t="b">
        <v>0</v>
      </c>
      <c r="AC3" t="b">
        <v>1</v>
      </c>
      <c r="AD3" s="5" t="str">
        <f>AE3</f>
        <v>theater</v>
      </c>
      <c r="AE3" s="32" t="s">
        <v>2012</v>
      </c>
      <c r="AF3" s="32" t="s">
        <v>2013</v>
      </c>
    </row>
    <row r="4" spans="1:32" ht="17" x14ac:dyDescent="0.2">
      <c r="A4">
        <v>309</v>
      </c>
      <c r="B4" s="2" t="s">
        <v>647</v>
      </c>
      <c r="C4" s="1" t="s">
        <v>648</v>
      </c>
      <c r="D4" s="3">
        <v>4100</v>
      </c>
      <c r="E4" s="3">
        <v>3087</v>
      </c>
      <c r="F4" t="s">
        <v>63</v>
      </c>
      <c r="G4" s="23">
        <f>IFERROR(E4/D4,0)</f>
        <v>0.75292682926829269</v>
      </c>
      <c r="H4" s="4">
        <f>G4*100</f>
        <v>75.292682926829272</v>
      </c>
      <c r="I4" s="30">
        <f>E4/J4</f>
        <v>41.16</v>
      </c>
      <c r="J4" s="8">
        <v>75</v>
      </c>
      <c r="K4" t="s">
        <v>20</v>
      </c>
      <c r="L4" t="s">
        <v>21</v>
      </c>
      <c r="M4" s="11">
        <f>(O4/86400)+DATE(1970,1,1)</f>
        <v>40807.208333333336</v>
      </c>
      <c r="N4" s="37">
        <v>40807.208333333336</v>
      </c>
      <c r="O4">
        <v>1316581200</v>
      </c>
      <c r="P4" t="str">
        <f>TEXT(M4,"mmm")</f>
        <v>Sep</v>
      </c>
      <c r="Q4" t="s">
        <v>2051</v>
      </c>
      <c r="R4" t="str">
        <f>TEXT(M4,"yyy")</f>
        <v>2011</v>
      </c>
      <c r="S4" s="10">
        <f>(T4/86400)+DATE(1970,1,1)</f>
        <v>40827.208333333336</v>
      </c>
      <c r="T4">
        <v>1318309200</v>
      </c>
      <c r="U4" s="35"/>
      <c r="V4" s="38">
        <v>40827.208333333336</v>
      </c>
      <c r="W4" t="str">
        <f>(TEXT(S4,"mmm"))</f>
        <v>Oct</v>
      </c>
      <c r="X4" t="s">
        <v>2052</v>
      </c>
      <c r="Y4">
        <f>Table1[[#This Row],[Dete Ended Conversion5]]-Table1[[#This Row],[Date Created Conversion3]]</f>
        <v>20</v>
      </c>
      <c r="Z4" s="35">
        <f>Table1[[#This Row],[Dete Ended Conversion5]]-Table1[[#This Row],[Date Created Conversion3]]</f>
        <v>20</v>
      </c>
      <c r="AA4" s="8" t="str">
        <f>(TEXT(V4,"yyy"))</f>
        <v>2011</v>
      </c>
      <c r="AB4" t="b">
        <v>0</v>
      </c>
      <c r="AC4" t="b">
        <v>1</v>
      </c>
      <c r="AD4" s="5" t="str">
        <f>AE4</f>
        <v>music</v>
      </c>
      <c r="AE4" s="32" t="s">
        <v>2008</v>
      </c>
      <c r="AF4" s="32" t="s">
        <v>2018</v>
      </c>
    </row>
    <row r="5" spans="1:32" ht="17" x14ac:dyDescent="0.2">
      <c r="A5">
        <v>434</v>
      </c>
      <c r="B5" s="2" t="s">
        <v>894</v>
      </c>
      <c r="C5" s="1" t="s">
        <v>895</v>
      </c>
      <c r="D5" s="3">
        <v>5400</v>
      </c>
      <c r="E5" s="3">
        <v>903</v>
      </c>
      <c r="F5" t="s">
        <v>63</v>
      </c>
      <c r="G5" s="23">
        <f>IFERROR(E5/D5,0)</f>
        <v>0.16722222222222222</v>
      </c>
      <c r="H5" s="4">
        <f>G5*100</f>
        <v>16.722222222222221</v>
      </c>
      <c r="I5" s="30">
        <f>E5/J5</f>
        <v>90.3</v>
      </c>
      <c r="J5" s="8">
        <v>10</v>
      </c>
      <c r="K5" t="s">
        <v>15</v>
      </c>
      <c r="L5" t="s">
        <v>16</v>
      </c>
      <c r="M5" s="11">
        <f>(O5/86400)+DATE(1970,1,1)</f>
        <v>42705.25</v>
      </c>
      <c r="N5" s="37">
        <v>42705.25</v>
      </c>
      <c r="O5">
        <v>1480572000</v>
      </c>
      <c r="P5" t="str">
        <f>TEXT(M5,"mmm")</f>
        <v>Dec</v>
      </c>
      <c r="Q5" t="s">
        <v>2055</v>
      </c>
      <c r="R5" t="str">
        <f>TEXT(M5,"yyy")</f>
        <v>2016</v>
      </c>
      <c r="S5" s="10">
        <f>(T5/86400)+DATE(1970,1,1)</f>
        <v>42719.25</v>
      </c>
      <c r="T5">
        <v>1481781600</v>
      </c>
      <c r="U5" s="35"/>
      <c r="V5" s="38">
        <v>42719.25</v>
      </c>
      <c r="W5" t="str">
        <f>(TEXT(S5,"mmm"))</f>
        <v>Dec</v>
      </c>
      <c r="X5" t="s">
        <v>2055</v>
      </c>
      <c r="Y5">
        <f>Table1[[#This Row],[Dete Ended Conversion5]]-Table1[[#This Row],[Date Created Conversion3]]</f>
        <v>14</v>
      </c>
      <c r="Z5" s="35">
        <f>Table1[[#This Row],[Dete Ended Conversion5]]-Table1[[#This Row],[Date Created Conversion3]]</f>
        <v>14</v>
      </c>
      <c r="AA5" s="8" t="str">
        <f>(TEXT(V5,"yyy"))</f>
        <v>2016</v>
      </c>
      <c r="AB5" t="b">
        <v>1</v>
      </c>
      <c r="AC5" t="b">
        <v>0</v>
      </c>
      <c r="AD5" s="5" t="str">
        <f>AE5</f>
        <v>theater</v>
      </c>
      <c r="AE5" s="32" t="s">
        <v>2012</v>
      </c>
      <c r="AF5" s="32" t="s">
        <v>2013</v>
      </c>
    </row>
    <row r="6" spans="1:32" ht="17" x14ac:dyDescent="0.2">
      <c r="A6">
        <v>771</v>
      </c>
      <c r="B6" s="2" t="s">
        <v>1553</v>
      </c>
      <c r="C6" s="1" t="s">
        <v>1554</v>
      </c>
      <c r="D6" s="3">
        <v>5600</v>
      </c>
      <c r="E6" s="3">
        <v>2769</v>
      </c>
      <c r="F6" t="s">
        <v>63</v>
      </c>
      <c r="G6" s="23">
        <f>IFERROR(E6/D6,0)</f>
        <v>0.49446428571428569</v>
      </c>
      <c r="H6" s="4">
        <f>G6*100</f>
        <v>49.446428571428569</v>
      </c>
      <c r="I6" s="30">
        <f>E6/J6</f>
        <v>106.5</v>
      </c>
      <c r="J6" s="8">
        <v>26</v>
      </c>
      <c r="K6" t="s">
        <v>20</v>
      </c>
      <c r="L6" t="s">
        <v>21</v>
      </c>
      <c r="M6" s="11">
        <f>(O6/86400)+DATE(1970,1,1)</f>
        <v>43491.25</v>
      </c>
      <c r="N6" s="37">
        <v>43491.25</v>
      </c>
      <c r="O6">
        <v>1548482400</v>
      </c>
      <c r="P6" t="str">
        <f>TEXT(M6,"mmm")</f>
        <v>Jan</v>
      </c>
      <c r="Q6" t="s">
        <v>2050</v>
      </c>
      <c r="R6" t="str">
        <f>TEXT(M6,"yyy")</f>
        <v>2019</v>
      </c>
      <c r="S6" s="10">
        <f>(T6/86400)+DATE(1970,1,1)</f>
        <v>43518.25</v>
      </c>
      <c r="T6">
        <v>1550815200</v>
      </c>
      <c r="U6" s="35"/>
      <c r="V6" s="38">
        <v>43518.25</v>
      </c>
      <c r="W6" t="str">
        <f>(TEXT(S6,"mmm"))</f>
        <v>Feb</v>
      </c>
      <c r="X6" t="s">
        <v>2058</v>
      </c>
      <c r="Y6">
        <f>Table1[[#This Row],[Dete Ended Conversion5]]-Table1[[#This Row],[Date Created Conversion3]]</f>
        <v>27</v>
      </c>
      <c r="Z6" s="35">
        <f>Table1[[#This Row],[Dete Ended Conversion5]]-Table1[[#This Row],[Date Created Conversion3]]</f>
        <v>27</v>
      </c>
      <c r="AA6" s="8" t="str">
        <f>(TEXT(V6,"yyy"))</f>
        <v>2019</v>
      </c>
      <c r="AB6" t="b">
        <v>0</v>
      </c>
      <c r="AC6" t="b">
        <v>0</v>
      </c>
      <c r="AD6" s="5" t="str">
        <f>AE6</f>
        <v>theater</v>
      </c>
      <c r="AE6" s="32" t="s">
        <v>2012</v>
      </c>
      <c r="AF6" s="32" t="s">
        <v>2013</v>
      </c>
    </row>
    <row r="7" spans="1:32" ht="17" x14ac:dyDescent="0.2">
      <c r="A7">
        <v>752</v>
      </c>
      <c r="B7" s="2" t="s">
        <v>1516</v>
      </c>
      <c r="C7" s="1" t="s">
        <v>1517</v>
      </c>
      <c r="D7" s="3">
        <v>5800</v>
      </c>
      <c r="E7" s="3">
        <v>5362</v>
      </c>
      <c r="F7" t="s">
        <v>63</v>
      </c>
      <c r="G7" s="23">
        <f>IFERROR(E7/D7,0)</f>
        <v>0.92448275862068963</v>
      </c>
      <c r="H7" s="4">
        <f>G7*100</f>
        <v>92.448275862068968</v>
      </c>
      <c r="I7" s="30">
        <f>E7/J7</f>
        <v>47.035087719298247</v>
      </c>
      <c r="J7" s="8">
        <v>114</v>
      </c>
      <c r="K7" t="s">
        <v>20</v>
      </c>
      <c r="L7" t="s">
        <v>21</v>
      </c>
      <c r="M7" s="11">
        <f>(O7/86400)+DATE(1970,1,1)</f>
        <v>40395.208333333336</v>
      </c>
      <c r="N7" s="37">
        <v>40395.208333333336</v>
      </c>
      <c r="O7">
        <v>1280984400</v>
      </c>
      <c r="P7" t="str">
        <f>TEXT(M7,"mmm")</f>
        <v>Aug</v>
      </c>
      <c r="Q7" t="s">
        <v>2049</v>
      </c>
      <c r="R7" t="str">
        <f>TEXT(M7,"yyy")</f>
        <v>2010</v>
      </c>
      <c r="S7" s="10">
        <f>(T7/86400)+DATE(1970,1,1)</f>
        <v>40413.208333333336</v>
      </c>
      <c r="T7">
        <v>1282539600</v>
      </c>
      <c r="U7" s="35"/>
      <c r="V7" s="38">
        <v>40413.208333333336</v>
      </c>
      <c r="W7" t="str">
        <f>(TEXT(S7,"mmm"))</f>
        <v>Aug</v>
      </c>
      <c r="X7" t="s">
        <v>2049</v>
      </c>
      <c r="Y7">
        <f>Table1[[#This Row],[Dete Ended Conversion5]]-Table1[[#This Row],[Date Created Conversion3]]</f>
        <v>18</v>
      </c>
      <c r="Z7" s="35">
        <f>Table1[[#This Row],[Dete Ended Conversion5]]-Table1[[#This Row],[Date Created Conversion3]]</f>
        <v>18</v>
      </c>
      <c r="AA7" s="8" t="str">
        <f>(TEXT(V7,"yyy"))</f>
        <v>2010</v>
      </c>
      <c r="AB7" t="b">
        <v>0</v>
      </c>
      <c r="AC7" t="b">
        <v>1</v>
      </c>
      <c r="AD7" s="5" t="str">
        <f>AE7</f>
        <v>theater</v>
      </c>
      <c r="AE7" s="32" t="s">
        <v>2012</v>
      </c>
      <c r="AF7" s="32" t="s">
        <v>2013</v>
      </c>
    </row>
    <row r="8" spans="1:32" ht="17" x14ac:dyDescent="0.2">
      <c r="A8">
        <v>293</v>
      </c>
      <c r="B8" s="2" t="s">
        <v>615</v>
      </c>
      <c r="C8" s="1" t="s">
        <v>616</v>
      </c>
      <c r="D8" s="3">
        <v>6500</v>
      </c>
      <c r="E8" s="3">
        <v>1065</v>
      </c>
      <c r="F8" t="s">
        <v>63</v>
      </c>
      <c r="G8" s="23">
        <f>IFERROR(E8/D8,0)</f>
        <v>0.16384615384615384</v>
      </c>
      <c r="H8" s="4">
        <f>G8*100</f>
        <v>16.384615384615383</v>
      </c>
      <c r="I8" s="30">
        <f>E8/J8</f>
        <v>33.28125</v>
      </c>
      <c r="J8" s="8">
        <v>32</v>
      </c>
      <c r="K8" t="s">
        <v>94</v>
      </c>
      <c r="L8" t="s">
        <v>95</v>
      </c>
      <c r="M8" s="11">
        <f>(O8/86400)+DATE(1970,1,1)</f>
        <v>40456.208333333336</v>
      </c>
      <c r="N8" s="37">
        <v>40456.208333333336</v>
      </c>
      <c r="O8">
        <v>1286254800</v>
      </c>
      <c r="P8" t="str">
        <f>TEXT(M8,"mmm")</f>
        <v>Oct</v>
      </c>
      <c r="Q8" t="s">
        <v>2052</v>
      </c>
      <c r="R8" t="str">
        <f>TEXT(M8,"yyy")</f>
        <v>2010</v>
      </c>
      <c r="S8" s="10">
        <f>(T8/86400)+DATE(1970,1,1)</f>
        <v>40465.208333333336</v>
      </c>
      <c r="T8">
        <v>1287032400</v>
      </c>
      <c r="U8" s="35"/>
      <c r="V8" s="38">
        <v>40465.208333333336</v>
      </c>
      <c r="W8" t="str">
        <f>(TEXT(S8,"mmm"))</f>
        <v>Oct</v>
      </c>
      <c r="X8" t="s">
        <v>2052</v>
      </c>
      <c r="Y8">
        <f>Table1[[#This Row],[Dete Ended Conversion5]]-Table1[[#This Row],[Date Created Conversion3]]</f>
        <v>9</v>
      </c>
      <c r="Z8" s="35">
        <f>Table1[[#This Row],[Dete Ended Conversion5]]-Table1[[#This Row],[Date Created Conversion3]]</f>
        <v>9</v>
      </c>
      <c r="AA8" s="8" t="str">
        <f>(TEXT(V8,"yyy"))</f>
        <v>2010</v>
      </c>
      <c r="AB8" t="b">
        <v>0</v>
      </c>
      <c r="AC8" t="b">
        <v>0</v>
      </c>
      <c r="AD8" s="5" t="str">
        <f>AE8</f>
        <v>theater</v>
      </c>
      <c r="AE8" s="32" t="s">
        <v>2012</v>
      </c>
      <c r="AF8" s="32" t="s">
        <v>2013</v>
      </c>
    </row>
    <row r="9" spans="1:32" ht="17" x14ac:dyDescent="0.2">
      <c r="A9">
        <v>231</v>
      </c>
      <c r="B9" s="2" t="s">
        <v>491</v>
      </c>
      <c r="C9" s="1" t="s">
        <v>492</v>
      </c>
      <c r="D9" s="3">
        <v>7200</v>
      </c>
      <c r="E9" s="3">
        <v>5523</v>
      </c>
      <c r="F9" t="s">
        <v>63</v>
      </c>
      <c r="G9" s="23">
        <f>IFERROR(E9/D9,0)</f>
        <v>0.76708333333333334</v>
      </c>
      <c r="H9" s="4">
        <f>G9*100</f>
        <v>76.708333333333329</v>
      </c>
      <c r="I9" s="30">
        <f>E9/J9</f>
        <v>82.432835820895519</v>
      </c>
      <c r="J9" s="8">
        <v>67</v>
      </c>
      <c r="K9" t="s">
        <v>20</v>
      </c>
      <c r="L9" t="s">
        <v>21</v>
      </c>
      <c r="M9" s="11">
        <f>(O9/86400)+DATE(1970,1,1)</f>
        <v>41415.208333333336</v>
      </c>
      <c r="N9" s="37">
        <v>41415.208333333336</v>
      </c>
      <c r="O9">
        <v>1369112400</v>
      </c>
      <c r="P9" t="str">
        <f>TEXT(M9,"mmm")</f>
        <v>May</v>
      </c>
      <c r="Q9" t="s">
        <v>2059</v>
      </c>
      <c r="R9" t="str">
        <f>TEXT(M9,"yyy")</f>
        <v>2013</v>
      </c>
      <c r="S9" s="10">
        <f>(T9/86400)+DATE(1970,1,1)</f>
        <v>41473.208333333336</v>
      </c>
      <c r="T9">
        <v>1374123600</v>
      </c>
      <c r="U9" s="35"/>
      <c r="V9" s="38">
        <v>41473.208333333336</v>
      </c>
      <c r="W9" t="str">
        <f>(TEXT(S9,"mmm"))</f>
        <v>Jul</v>
      </c>
      <c r="X9" t="s">
        <v>2056</v>
      </c>
      <c r="Y9">
        <f>Table1[[#This Row],[Dete Ended Conversion5]]-Table1[[#This Row],[Date Created Conversion3]]</f>
        <v>58</v>
      </c>
      <c r="Z9" s="35">
        <f>Table1[[#This Row],[Dete Ended Conversion5]]-Table1[[#This Row],[Date Created Conversion3]]</f>
        <v>58</v>
      </c>
      <c r="AA9" s="8" t="str">
        <f>(TEXT(V9,"yyy"))</f>
        <v>2013</v>
      </c>
      <c r="AB9" t="b">
        <v>0</v>
      </c>
      <c r="AC9" t="b">
        <v>0</v>
      </c>
      <c r="AD9" s="5" t="str">
        <f>AE9</f>
        <v>theater</v>
      </c>
      <c r="AE9" s="32" t="s">
        <v>2012</v>
      </c>
      <c r="AF9" s="32" t="s">
        <v>2013</v>
      </c>
    </row>
    <row r="10" spans="1:32" ht="17" x14ac:dyDescent="0.2">
      <c r="A10">
        <v>997</v>
      </c>
      <c r="B10" s="2" t="s">
        <v>1997</v>
      </c>
      <c r="C10" s="1" t="s">
        <v>1998</v>
      </c>
      <c r="D10" s="3">
        <v>7600</v>
      </c>
      <c r="E10" s="3">
        <v>4603</v>
      </c>
      <c r="F10" t="s">
        <v>63</v>
      </c>
      <c r="G10" s="23">
        <f>IFERROR(E10/D10,0)</f>
        <v>0.60565789473684206</v>
      </c>
      <c r="H10" s="4">
        <f>G10*100</f>
        <v>60.565789473684205</v>
      </c>
      <c r="I10" s="30">
        <f>E10/J10</f>
        <v>33.115107913669064</v>
      </c>
      <c r="J10" s="8">
        <v>139</v>
      </c>
      <c r="K10" t="s">
        <v>94</v>
      </c>
      <c r="L10" t="s">
        <v>95</v>
      </c>
      <c r="M10" s="11">
        <f>(O10/86400)+DATE(1970,1,1)</f>
        <v>41659.25</v>
      </c>
      <c r="N10" s="37">
        <v>41659.25</v>
      </c>
      <c r="O10">
        <v>1390197600</v>
      </c>
      <c r="P10" t="str">
        <f>TEXT(M10,"mmm")</f>
        <v>Jan</v>
      </c>
      <c r="Q10" t="s">
        <v>2050</v>
      </c>
      <c r="R10" t="str">
        <f>TEXT(M10,"yyy")</f>
        <v>2014</v>
      </c>
      <c r="S10" s="10">
        <f>(T10/86400)+DATE(1970,1,1)</f>
        <v>41664.25</v>
      </c>
      <c r="T10">
        <v>1390629600</v>
      </c>
      <c r="U10" s="35"/>
      <c r="V10" s="38">
        <v>41664.25</v>
      </c>
      <c r="W10" t="str">
        <f>(TEXT(S10,"mmm"))</f>
        <v>Jan</v>
      </c>
      <c r="X10" t="s">
        <v>2050</v>
      </c>
      <c r="Y10">
        <f>Table1[[#This Row],[Dete Ended Conversion5]]-Table1[[#This Row],[Date Created Conversion3]]</f>
        <v>5</v>
      </c>
      <c r="Z10" s="35">
        <f>Table1[[#This Row],[Dete Ended Conversion5]]-Table1[[#This Row],[Date Created Conversion3]]</f>
        <v>5</v>
      </c>
      <c r="AA10" s="8" t="str">
        <f>(TEXT(V10,"yyy"))</f>
        <v>2014</v>
      </c>
      <c r="AB10" t="b">
        <v>0</v>
      </c>
      <c r="AC10" t="b">
        <v>0</v>
      </c>
      <c r="AD10" s="5" t="str">
        <f>AE10</f>
        <v>theater</v>
      </c>
      <c r="AE10" s="32" t="s">
        <v>2012</v>
      </c>
      <c r="AF10" s="32" t="s">
        <v>2013</v>
      </c>
    </row>
    <row r="11" spans="1:32" ht="17" x14ac:dyDescent="0.2">
      <c r="A11">
        <v>736</v>
      </c>
      <c r="B11" s="2" t="s">
        <v>1486</v>
      </c>
      <c r="C11" s="1" t="s">
        <v>1487</v>
      </c>
      <c r="D11" s="3">
        <v>7700</v>
      </c>
      <c r="E11" s="3">
        <v>2533</v>
      </c>
      <c r="F11" t="s">
        <v>63</v>
      </c>
      <c r="G11" s="23">
        <f>IFERROR(E11/D11,0)</f>
        <v>0.32896103896103895</v>
      </c>
      <c r="H11" s="4">
        <f>G11*100</f>
        <v>32.896103896103895</v>
      </c>
      <c r="I11" s="30">
        <f>E11/J11</f>
        <v>87.34482758620689</v>
      </c>
      <c r="J11" s="8">
        <v>29</v>
      </c>
      <c r="K11" t="s">
        <v>20</v>
      </c>
      <c r="L11" t="s">
        <v>21</v>
      </c>
      <c r="M11" s="11">
        <f>(O11/86400)+DATE(1970,1,1)</f>
        <v>42055.25</v>
      </c>
      <c r="N11" s="37">
        <v>42055.25</v>
      </c>
      <c r="O11">
        <v>1424412000</v>
      </c>
      <c r="P11" t="str">
        <f>TEXT(M11,"mmm")</f>
        <v>Feb</v>
      </c>
      <c r="Q11" t="s">
        <v>2058</v>
      </c>
      <c r="R11" t="str">
        <f>TEXT(M11,"yyy")</f>
        <v>2015</v>
      </c>
      <c r="S11" s="10">
        <f>(T11/86400)+DATE(1970,1,1)</f>
        <v>42059.25</v>
      </c>
      <c r="T11">
        <v>1424757600</v>
      </c>
      <c r="U11" s="35"/>
      <c r="V11" s="38">
        <v>42059.25</v>
      </c>
      <c r="W11" t="str">
        <f>(TEXT(S11,"mmm"))</f>
        <v>Feb</v>
      </c>
      <c r="X11" t="s">
        <v>2058</v>
      </c>
      <c r="Y11">
        <f>Table1[[#This Row],[Dete Ended Conversion5]]-Table1[[#This Row],[Date Created Conversion3]]</f>
        <v>4</v>
      </c>
      <c r="Z11" s="35">
        <f>Table1[[#This Row],[Dete Ended Conversion5]]-Table1[[#This Row],[Date Created Conversion3]]</f>
        <v>4</v>
      </c>
      <c r="AA11" s="8" t="str">
        <f>(TEXT(V11,"yyy"))</f>
        <v>2015</v>
      </c>
      <c r="AB11" t="b">
        <v>0</v>
      </c>
      <c r="AC11" t="b">
        <v>0</v>
      </c>
      <c r="AD11" s="5" t="str">
        <f>AE11</f>
        <v>publishing</v>
      </c>
      <c r="AE11" s="32" t="s">
        <v>2020</v>
      </c>
      <c r="AF11" s="32" t="s">
        <v>2021</v>
      </c>
    </row>
    <row r="12" spans="1:32" ht="17" x14ac:dyDescent="0.2">
      <c r="A12">
        <v>69</v>
      </c>
      <c r="B12" s="2" t="s">
        <v>168</v>
      </c>
      <c r="C12" s="1" t="s">
        <v>169</v>
      </c>
      <c r="D12" s="3">
        <v>7900</v>
      </c>
      <c r="E12" s="3">
        <v>1901</v>
      </c>
      <c r="F12" t="s">
        <v>63</v>
      </c>
      <c r="G12" s="23">
        <f>IFERROR(E12/D12,0)</f>
        <v>0.24063291139240506</v>
      </c>
      <c r="H12" s="4">
        <f>G12*100</f>
        <v>24.063291139240505</v>
      </c>
      <c r="I12" s="30">
        <f>E12/J12</f>
        <v>111.82352941176471</v>
      </c>
      <c r="J12" s="8">
        <v>17</v>
      </c>
      <c r="K12" t="s">
        <v>20</v>
      </c>
      <c r="L12" t="s">
        <v>21</v>
      </c>
      <c r="M12" s="11">
        <f>(O12/86400)+DATE(1970,1,1)</f>
        <v>40531.25</v>
      </c>
      <c r="N12" s="37">
        <v>40531.25</v>
      </c>
      <c r="O12">
        <v>1292738400</v>
      </c>
      <c r="P12" t="str">
        <f>TEXT(M12,"mmm")</f>
        <v>Dec</v>
      </c>
      <c r="Q12" t="s">
        <v>2055</v>
      </c>
      <c r="R12" t="str">
        <f>TEXT(M12,"yyy")</f>
        <v>2010</v>
      </c>
      <c r="S12" s="10">
        <f>(T12/86400)+DATE(1970,1,1)</f>
        <v>40565.25</v>
      </c>
      <c r="T12">
        <v>1295676000</v>
      </c>
      <c r="U12" s="35"/>
      <c r="V12" s="38">
        <v>40565.25</v>
      </c>
      <c r="W12" t="str">
        <f>(TEXT(S12,"mmm"))</f>
        <v>Jan</v>
      </c>
      <c r="X12" t="s">
        <v>2050</v>
      </c>
      <c r="Y12">
        <f>Table1[[#This Row],[Dete Ended Conversion5]]-Table1[[#This Row],[Date Created Conversion3]]</f>
        <v>34</v>
      </c>
      <c r="Z12" s="35">
        <f>Table1[[#This Row],[Dete Ended Conversion5]]-Table1[[#This Row],[Date Created Conversion3]]</f>
        <v>34</v>
      </c>
      <c r="AA12" s="8" t="str">
        <f>(TEXT(V12,"yyy"))</f>
        <v>2011</v>
      </c>
      <c r="AB12" t="b">
        <v>0</v>
      </c>
      <c r="AC12" t="b">
        <v>0</v>
      </c>
      <c r="AD12" s="5" t="str">
        <f>AE12</f>
        <v>theater</v>
      </c>
      <c r="AE12" s="32" t="s">
        <v>2012</v>
      </c>
      <c r="AF12" s="32" t="s">
        <v>2013</v>
      </c>
    </row>
    <row r="13" spans="1:32" ht="17" x14ac:dyDescent="0.2">
      <c r="A13">
        <v>731</v>
      </c>
      <c r="B13" s="2" t="s">
        <v>1476</v>
      </c>
      <c r="C13" s="1" t="s">
        <v>1477</v>
      </c>
      <c r="D13" s="3">
        <v>8000</v>
      </c>
      <c r="E13" s="3">
        <v>7220</v>
      </c>
      <c r="F13" t="s">
        <v>63</v>
      </c>
      <c r="G13" s="23">
        <f>IFERROR(E13/D13,0)</f>
        <v>0.90249999999999997</v>
      </c>
      <c r="H13" s="4">
        <f>G13*100</f>
        <v>90.25</v>
      </c>
      <c r="I13" s="30">
        <f>E13/J13</f>
        <v>32.968036529680369</v>
      </c>
      <c r="J13" s="8">
        <v>219</v>
      </c>
      <c r="K13" t="s">
        <v>20</v>
      </c>
      <c r="L13" t="s">
        <v>21</v>
      </c>
      <c r="M13" s="11">
        <f>(O13/86400)+DATE(1970,1,1)</f>
        <v>42939.208333333328</v>
      </c>
      <c r="N13" s="37">
        <v>42939.208333333328</v>
      </c>
      <c r="O13">
        <v>1500786000</v>
      </c>
      <c r="P13" t="str">
        <f>TEXT(M13,"mmm")</f>
        <v>Jul</v>
      </c>
      <c r="Q13" t="s">
        <v>2056</v>
      </c>
      <c r="R13" t="str">
        <f>TEXT(M13,"yyy")</f>
        <v>2017</v>
      </c>
      <c r="S13" s="10">
        <f>(T13/86400)+DATE(1970,1,1)</f>
        <v>42940.208333333328</v>
      </c>
      <c r="T13">
        <v>1500872400</v>
      </c>
      <c r="U13" s="35"/>
      <c r="V13" s="38">
        <v>42940.208333333328</v>
      </c>
      <c r="W13" t="str">
        <f>(TEXT(S13,"mmm"))</f>
        <v>Jul</v>
      </c>
      <c r="X13" t="s">
        <v>2056</v>
      </c>
      <c r="Y13">
        <f>Table1[[#This Row],[Dete Ended Conversion5]]-Table1[[#This Row],[Date Created Conversion3]]</f>
        <v>1</v>
      </c>
      <c r="Z13" s="35">
        <f>Table1[[#This Row],[Dete Ended Conversion5]]-Table1[[#This Row],[Date Created Conversion3]]</f>
        <v>1</v>
      </c>
      <c r="AA13" s="8" t="str">
        <f>(TEXT(V13,"yyy"))</f>
        <v>2017</v>
      </c>
      <c r="AB13" t="b">
        <v>0</v>
      </c>
      <c r="AC13" t="b">
        <v>0</v>
      </c>
      <c r="AD13" s="5" t="str">
        <f>AE13</f>
        <v>technology</v>
      </c>
      <c r="AE13" s="32" t="s">
        <v>2010</v>
      </c>
      <c r="AF13" s="32" t="s">
        <v>2011</v>
      </c>
    </row>
    <row r="14" spans="1:32" ht="17" x14ac:dyDescent="0.2">
      <c r="A14">
        <v>611</v>
      </c>
      <c r="B14" s="2" t="s">
        <v>1240</v>
      </c>
      <c r="C14" s="1" t="s">
        <v>1241</v>
      </c>
      <c r="D14" s="3">
        <v>8200</v>
      </c>
      <c r="E14" s="3">
        <v>1136</v>
      </c>
      <c r="F14" t="s">
        <v>63</v>
      </c>
      <c r="G14" s="23">
        <f>IFERROR(E14/D14,0)</f>
        <v>0.13853658536585367</v>
      </c>
      <c r="H14" s="4">
        <f>G14*100</f>
        <v>13.853658536585368</v>
      </c>
      <c r="I14" s="30">
        <f>E14/J14</f>
        <v>75.733333333333334</v>
      </c>
      <c r="J14" s="8">
        <v>15</v>
      </c>
      <c r="K14" t="s">
        <v>20</v>
      </c>
      <c r="L14" t="s">
        <v>21</v>
      </c>
      <c r="M14" s="11">
        <f>(O14/86400)+DATE(1970,1,1)</f>
        <v>41480.208333333336</v>
      </c>
      <c r="N14" s="37">
        <v>41480.208333333336</v>
      </c>
      <c r="O14">
        <v>1374728400</v>
      </c>
      <c r="P14" t="str">
        <f>TEXT(M14,"mmm")</f>
        <v>Jul</v>
      </c>
      <c r="Q14" t="s">
        <v>2056</v>
      </c>
      <c r="R14" t="str">
        <f>TEXT(M14,"yyy")</f>
        <v>2013</v>
      </c>
      <c r="S14" s="10">
        <f>(T14/86400)+DATE(1970,1,1)</f>
        <v>41492.208333333336</v>
      </c>
      <c r="T14">
        <v>1375765200</v>
      </c>
      <c r="U14" s="35"/>
      <c r="V14" s="38">
        <v>41492.208333333336</v>
      </c>
      <c r="W14" t="str">
        <f>(TEXT(S14,"mmm"))</f>
        <v>Aug</v>
      </c>
      <c r="X14" t="s">
        <v>2049</v>
      </c>
      <c r="Y14">
        <f>Table1[[#This Row],[Dete Ended Conversion5]]-Table1[[#This Row],[Date Created Conversion3]]</f>
        <v>12</v>
      </c>
      <c r="Z14" s="35">
        <f>Table1[[#This Row],[Dete Ended Conversion5]]-Table1[[#This Row],[Date Created Conversion3]]</f>
        <v>12</v>
      </c>
      <c r="AA14" s="8" t="str">
        <f>(TEXT(V14,"yyy"))</f>
        <v>2013</v>
      </c>
      <c r="AB14" t="b">
        <v>0</v>
      </c>
      <c r="AC14" t="b">
        <v>0</v>
      </c>
      <c r="AD14" s="5" t="str">
        <f>AE14</f>
        <v>theater</v>
      </c>
      <c r="AE14" s="32" t="s">
        <v>2012</v>
      </c>
      <c r="AF14" s="32" t="s">
        <v>2013</v>
      </c>
    </row>
    <row r="15" spans="1:32" ht="17" x14ac:dyDescent="0.2">
      <c r="A15">
        <v>577</v>
      </c>
      <c r="B15" s="2" t="s">
        <v>1174</v>
      </c>
      <c r="C15" s="1" t="s">
        <v>1175</v>
      </c>
      <c r="D15" s="3">
        <v>8200</v>
      </c>
      <c r="E15" s="3">
        <v>1546</v>
      </c>
      <c r="F15" t="s">
        <v>63</v>
      </c>
      <c r="G15" s="23">
        <f>IFERROR(E15/D15,0)</f>
        <v>0.18853658536585366</v>
      </c>
      <c r="H15" s="4">
        <f>G15*100</f>
        <v>18.853658536585368</v>
      </c>
      <c r="I15" s="30">
        <f>E15/J15</f>
        <v>41.783783783783782</v>
      </c>
      <c r="J15" s="8">
        <v>37</v>
      </c>
      <c r="K15" t="s">
        <v>20</v>
      </c>
      <c r="L15" t="s">
        <v>21</v>
      </c>
      <c r="M15" s="11">
        <f>(O15/86400)+DATE(1970,1,1)</f>
        <v>40613.25</v>
      </c>
      <c r="N15" s="37">
        <v>40613.25</v>
      </c>
      <c r="O15">
        <v>1299823200</v>
      </c>
      <c r="P15" t="str">
        <f>TEXT(M15,"mmm")</f>
        <v>Mar</v>
      </c>
      <c r="Q15" t="s">
        <v>2054</v>
      </c>
      <c r="R15" t="str">
        <f>TEXT(M15,"yyy")</f>
        <v>2011</v>
      </c>
      <c r="S15" s="10">
        <f>(T15/86400)+DATE(1970,1,1)</f>
        <v>40639.208333333336</v>
      </c>
      <c r="T15">
        <v>1302066000</v>
      </c>
      <c r="U15" s="35"/>
      <c r="V15" s="38">
        <v>40639.208333333336</v>
      </c>
      <c r="W15" t="str">
        <f>(TEXT(S15,"mmm"))</f>
        <v>Apr</v>
      </c>
      <c r="X15" t="s">
        <v>2057</v>
      </c>
      <c r="Y15">
        <f>Table1[[#This Row],[Dete Ended Conversion5]]-Table1[[#This Row],[Date Created Conversion3]]</f>
        <v>25.958333333335759</v>
      </c>
      <c r="Z15" s="35">
        <f>Table1[[#This Row],[Dete Ended Conversion5]]-Table1[[#This Row],[Date Created Conversion3]]</f>
        <v>25.958333333335759</v>
      </c>
      <c r="AA15" s="8" t="str">
        <f>(TEXT(V15,"yyy"))</f>
        <v>2011</v>
      </c>
      <c r="AB15" t="b">
        <v>0</v>
      </c>
      <c r="AC15" t="b">
        <v>0</v>
      </c>
      <c r="AD15" s="5" t="str">
        <f>AE15</f>
        <v>music</v>
      </c>
      <c r="AE15" s="32" t="s">
        <v>2008</v>
      </c>
      <c r="AF15" s="32" t="s">
        <v>2031</v>
      </c>
    </row>
    <row r="16" spans="1:32" ht="17" x14ac:dyDescent="0.2">
      <c r="A16">
        <v>513</v>
      </c>
      <c r="B16" s="2" t="s">
        <v>1048</v>
      </c>
      <c r="C16" s="1" t="s">
        <v>1049</v>
      </c>
      <c r="D16" s="3">
        <v>8300</v>
      </c>
      <c r="E16" s="3">
        <v>3260</v>
      </c>
      <c r="F16" t="s">
        <v>63</v>
      </c>
      <c r="G16" s="23">
        <f>IFERROR(E16/D16,0)</f>
        <v>0.39277108433734942</v>
      </c>
      <c r="H16" s="4">
        <f>G16*100</f>
        <v>39.277108433734945</v>
      </c>
      <c r="I16" s="30">
        <f>E16/J16</f>
        <v>93.142857142857139</v>
      </c>
      <c r="J16" s="8">
        <v>35</v>
      </c>
      <c r="K16" t="s">
        <v>20</v>
      </c>
      <c r="L16" t="s">
        <v>21</v>
      </c>
      <c r="M16" s="11">
        <f>(O16/86400)+DATE(1970,1,1)</f>
        <v>40430.208333333336</v>
      </c>
      <c r="N16" s="37">
        <v>40430.208333333336</v>
      </c>
      <c r="O16">
        <v>1284008400</v>
      </c>
      <c r="P16" t="str">
        <f>TEXT(M16,"mmm")</f>
        <v>Sep</v>
      </c>
      <c r="Q16" t="s">
        <v>2051</v>
      </c>
      <c r="R16" t="str">
        <f>TEXT(M16,"yyy")</f>
        <v>2010</v>
      </c>
      <c r="S16" s="10">
        <f>(T16/86400)+DATE(1970,1,1)</f>
        <v>40432.208333333336</v>
      </c>
      <c r="T16">
        <v>1284181200</v>
      </c>
      <c r="U16" s="35"/>
      <c r="V16" s="38">
        <v>40432.208333333336</v>
      </c>
      <c r="W16" t="str">
        <f>(TEXT(S16,"mmm"))</f>
        <v>Sep</v>
      </c>
      <c r="X16" t="s">
        <v>2051</v>
      </c>
      <c r="Y16">
        <f>Table1[[#This Row],[Dete Ended Conversion5]]-Table1[[#This Row],[Date Created Conversion3]]</f>
        <v>2</v>
      </c>
      <c r="Z16" s="35">
        <f>Table1[[#This Row],[Dete Ended Conversion5]]-Table1[[#This Row],[Date Created Conversion3]]</f>
        <v>2</v>
      </c>
      <c r="AA16" s="8" t="str">
        <f>(TEXT(V16,"yyy"))</f>
        <v>2010</v>
      </c>
      <c r="AB16" t="b">
        <v>0</v>
      </c>
      <c r="AC16" t="b">
        <v>0</v>
      </c>
      <c r="AD16" s="5" t="str">
        <f>AE16</f>
        <v>film &amp; video</v>
      </c>
      <c r="AE16" s="32" t="s">
        <v>2014</v>
      </c>
      <c r="AF16" s="32" t="s">
        <v>2033</v>
      </c>
    </row>
    <row r="17" spans="1:36" ht="17" x14ac:dyDescent="0.2">
      <c r="A17">
        <v>202</v>
      </c>
      <c r="B17" s="2" t="s">
        <v>434</v>
      </c>
      <c r="C17" s="1" t="s">
        <v>435</v>
      </c>
      <c r="D17" s="3">
        <v>8300</v>
      </c>
      <c r="E17" s="3">
        <v>6543</v>
      </c>
      <c r="F17" t="s">
        <v>63</v>
      </c>
      <c r="G17" s="23">
        <f>IFERROR(E17/D17,0)</f>
        <v>0.78831325301204824</v>
      </c>
      <c r="H17" s="4">
        <f>G17*100</f>
        <v>78.831325301204828</v>
      </c>
      <c r="I17" s="30">
        <f>E17/J17</f>
        <v>79.792682926829272</v>
      </c>
      <c r="J17" s="8">
        <v>82</v>
      </c>
      <c r="K17" t="s">
        <v>20</v>
      </c>
      <c r="L17" t="s">
        <v>21</v>
      </c>
      <c r="M17" s="11">
        <f>(O17/86400)+DATE(1970,1,1)</f>
        <v>40818.208333333336</v>
      </c>
      <c r="N17" s="37">
        <v>40818.208333333336</v>
      </c>
      <c r="O17">
        <v>1317531600</v>
      </c>
      <c r="P17" t="str">
        <f>TEXT(M17,"mmm")</f>
        <v>Oct</v>
      </c>
      <c r="Q17" t="s">
        <v>2052</v>
      </c>
      <c r="R17" t="str">
        <f>TEXT(M17,"yyy")</f>
        <v>2011</v>
      </c>
      <c r="S17" s="10">
        <f>(T17/86400)+DATE(1970,1,1)</f>
        <v>40822.208333333336</v>
      </c>
      <c r="T17">
        <v>1317877200</v>
      </c>
      <c r="U17" s="35"/>
      <c r="V17" s="38">
        <v>40822.208333333336</v>
      </c>
      <c r="W17" t="str">
        <f>(TEXT(S17,"mmm"))</f>
        <v>Oct</v>
      </c>
      <c r="X17" t="s">
        <v>2052</v>
      </c>
      <c r="Y17">
        <f>Table1[[#This Row],[Dete Ended Conversion5]]-Table1[[#This Row],[Date Created Conversion3]]</f>
        <v>4</v>
      </c>
      <c r="Z17" s="35">
        <f>Table1[[#This Row],[Dete Ended Conversion5]]-Table1[[#This Row],[Date Created Conversion3]]</f>
        <v>4</v>
      </c>
      <c r="AA17" s="8" t="str">
        <f>(TEXT(V17,"yyy"))</f>
        <v>2011</v>
      </c>
      <c r="AB17" t="b">
        <v>0</v>
      </c>
      <c r="AC17" t="b">
        <v>0</v>
      </c>
      <c r="AD17" s="5" t="str">
        <f>AE17</f>
        <v>food</v>
      </c>
      <c r="AE17" s="32" t="s">
        <v>2006</v>
      </c>
      <c r="AF17" s="32" t="s">
        <v>2007</v>
      </c>
    </row>
    <row r="18" spans="1:36" ht="17" x14ac:dyDescent="0.2">
      <c r="A18">
        <v>319</v>
      </c>
      <c r="B18" s="2" t="s">
        <v>667</v>
      </c>
      <c r="C18" s="1" t="s">
        <v>668</v>
      </c>
      <c r="D18" s="3">
        <v>8400</v>
      </c>
      <c r="E18" s="3">
        <v>3251</v>
      </c>
      <c r="F18" t="s">
        <v>63</v>
      </c>
      <c r="G18" s="23">
        <f>IFERROR(E18/D18,0)</f>
        <v>0.38702380952380955</v>
      </c>
      <c r="H18" s="4">
        <f>G18*100</f>
        <v>38.702380952380956</v>
      </c>
      <c r="I18" s="30">
        <f>E18/J18</f>
        <v>50.796875</v>
      </c>
      <c r="J18" s="8">
        <v>64</v>
      </c>
      <c r="K18" t="s">
        <v>20</v>
      </c>
      <c r="L18" t="s">
        <v>21</v>
      </c>
      <c r="M18" s="11">
        <f>(O18/86400)+DATE(1970,1,1)</f>
        <v>40402.208333333336</v>
      </c>
      <c r="N18" s="37">
        <v>40402.208333333336</v>
      </c>
      <c r="O18">
        <v>1281589200</v>
      </c>
      <c r="P18" t="str">
        <f>TEXT(M18,"mmm")</f>
        <v>Aug</v>
      </c>
      <c r="Q18" t="s">
        <v>2049</v>
      </c>
      <c r="R18" t="str">
        <f>TEXT(M18,"yyy")</f>
        <v>2010</v>
      </c>
      <c r="S18" s="10">
        <f>(T18/86400)+DATE(1970,1,1)</f>
        <v>40426.208333333336</v>
      </c>
      <c r="T18">
        <v>1283662800</v>
      </c>
      <c r="U18" s="35"/>
      <c r="V18" s="38">
        <v>40426.208333333336</v>
      </c>
      <c r="W18" t="str">
        <f>(TEXT(S18,"mmm"))</f>
        <v>Sep</v>
      </c>
      <c r="X18" t="s">
        <v>2051</v>
      </c>
      <c r="Y18">
        <f>Table1[[#This Row],[Dete Ended Conversion5]]-Table1[[#This Row],[Date Created Conversion3]]</f>
        <v>24</v>
      </c>
      <c r="Z18" s="35">
        <f>Table1[[#This Row],[Dete Ended Conversion5]]-Table1[[#This Row],[Date Created Conversion3]]</f>
        <v>24</v>
      </c>
      <c r="AA18" s="8" t="str">
        <f>(TEXT(V18,"yyy"))</f>
        <v>2010</v>
      </c>
      <c r="AB18" t="b">
        <v>0</v>
      </c>
      <c r="AC18" t="b">
        <v>0</v>
      </c>
      <c r="AD18" s="5" t="str">
        <f>AE18</f>
        <v>technology</v>
      </c>
      <c r="AE18" s="32" t="s">
        <v>2010</v>
      </c>
      <c r="AF18" s="32" t="s">
        <v>2011</v>
      </c>
    </row>
    <row r="19" spans="1:36" ht="17" x14ac:dyDescent="0.2">
      <c r="A19">
        <v>781</v>
      </c>
      <c r="B19" s="2" t="s">
        <v>1573</v>
      </c>
      <c r="C19" s="1" t="s">
        <v>1574</v>
      </c>
      <c r="D19" s="3">
        <v>8700</v>
      </c>
      <c r="E19" s="3">
        <v>4414</v>
      </c>
      <c r="F19" t="s">
        <v>63</v>
      </c>
      <c r="G19" s="23">
        <f>IFERROR(E19/D19,0)</f>
        <v>0.50735632183908042</v>
      </c>
      <c r="H19" s="4">
        <f>G19*100</f>
        <v>50.735632183908038</v>
      </c>
      <c r="I19" s="30">
        <f>E19/J19</f>
        <v>78.821428571428569</v>
      </c>
      <c r="J19" s="8">
        <v>56</v>
      </c>
      <c r="K19" t="s">
        <v>86</v>
      </c>
      <c r="L19" t="s">
        <v>87</v>
      </c>
      <c r="M19" s="11">
        <f>(O19/86400)+DATE(1970,1,1)</f>
        <v>40482.208333333336</v>
      </c>
      <c r="N19" s="37">
        <v>40482.208333333336</v>
      </c>
      <c r="O19">
        <v>1288501200</v>
      </c>
      <c r="P19" t="str">
        <f>TEXT(M19,"mmm")</f>
        <v>Oct</v>
      </c>
      <c r="Q19" t="s">
        <v>2052</v>
      </c>
      <c r="R19" t="str">
        <f>TEXT(M19,"yyy")</f>
        <v>2010</v>
      </c>
      <c r="S19" s="10">
        <f>(T19/86400)+DATE(1970,1,1)</f>
        <v>40533.25</v>
      </c>
      <c r="T19">
        <v>1292911200</v>
      </c>
      <c r="U19" s="35"/>
      <c r="V19" s="38">
        <v>40533.25</v>
      </c>
      <c r="W19" t="str">
        <f>(TEXT(S19,"mmm"))</f>
        <v>Dec</v>
      </c>
      <c r="X19" t="s">
        <v>2055</v>
      </c>
      <c r="Y19">
        <f>Table1[[#This Row],[Dete Ended Conversion5]]-Table1[[#This Row],[Date Created Conversion3]]</f>
        <v>51.041666666664241</v>
      </c>
      <c r="Z19" s="35">
        <f>Table1[[#This Row],[Dete Ended Conversion5]]-Table1[[#This Row],[Date Created Conversion3]]</f>
        <v>51.041666666664241</v>
      </c>
      <c r="AA19" s="8" t="str">
        <f>(TEXT(V19,"yyy"))</f>
        <v>2010</v>
      </c>
      <c r="AB19" t="b">
        <v>0</v>
      </c>
      <c r="AC19" t="b">
        <v>0</v>
      </c>
      <c r="AD19" s="5" t="str">
        <f>AE19</f>
        <v>theater</v>
      </c>
      <c r="AE19" s="32" t="s">
        <v>2012</v>
      </c>
      <c r="AF19" s="32" t="s">
        <v>2013</v>
      </c>
    </row>
    <row r="20" spans="1:36" ht="34" x14ac:dyDescent="0.2">
      <c r="A20">
        <v>720</v>
      </c>
      <c r="B20" s="2" t="s">
        <v>1454</v>
      </c>
      <c r="C20" s="1" t="s">
        <v>1455</v>
      </c>
      <c r="D20" s="3">
        <v>8700</v>
      </c>
      <c r="E20" s="3">
        <v>3227</v>
      </c>
      <c r="F20" t="s">
        <v>63</v>
      </c>
      <c r="G20" s="23">
        <f>IFERROR(E20/D20,0)</f>
        <v>0.37091954022988505</v>
      </c>
      <c r="H20" s="4">
        <f>G20*100</f>
        <v>37.091954022988503</v>
      </c>
      <c r="I20" s="30">
        <f>E20/J20</f>
        <v>84.921052631578945</v>
      </c>
      <c r="J20" s="8">
        <v>38</v>
      </c>
      <c r="K20" t="s">
        <v>32</v>
      </c>
      <c r="L20" t="s">
        <v>33</v>
      </c>
      <c r="M20" s="11">
        <f>(O20/86400)+DATE(1970,1,1)</f>
        <v>43152.25</v>
      </c>
      <c r="N20" s="37">
        <v>43152.25</v>
      </c>
      <c r="O20">
        <v>1519192800</v>
      </c>
      <c r="P20" t="str">
        <f>TEXT(M20,"mmm")</f>
        <v>Feb</v>
      </c>
      <c r="Q20" t="s">
        <v>2058</v>
      </c>
      <c r="R20" t="str">
        <f>TEXT(M20,"yyy")</f>
        <v>2018</v>
      </c>
      <c r="S20" s="10">
        <f>(T20/86400)+DATE(1970,1,1)</f>
        <v>43166.25</v>
      </c>
      <c r="T20">
        <v>1520402400</v>
      </c>
      <c r="U20" s="35"/>
      <c r="V20" s="38">
        <v>43166.25</v>
      </c>
      <c r="W20" t="str">
        <f>(TEXT(S20,"mmm"))</f>
        <v>Mar</v>
      </c>
      <c r="X20" t="s">
        <v>2054</v>
      </c>
      <c r="Y20">
        <f>Table1[[#This Row],[Dete Ended Conversion5]]-Table1[[#This Row],[Date Created Conversion3]]</f>
        <v>14</v>
      </c>
      <c r="Z20" s="35">
        <f>Table1[[#This Row],[Dete Ended Conversion5]]-Table1[[#This Row],[Date Created Conversion3]]</f>
        <v>14</v>
      </c>
      <c r="AA20" s="8" t="str">
        <f>(TEXT(V20,"yyy"))</f>
        <v>2018</v>
      </c>
      <c r="AB20" t="b">
        <v>0</v>
      </c>
      <c r="AC20" t="b">
        <v>1</v>
      </c>
      <c r="AD20" s="5" t="str">
        <f>AE20</f>
        <v>theater</v>
      </c>
      <c r="AE20" s="32" t="s">
        <v>2012</v>
      </c>
      <c r="AF20" s="32" t="s">
        <v>2013</v>
      </c>
    </row>
    <row r="21" spans="1:36" ht="34" x14ac:dyDescent="0.2">
      <c r="A21">
        <v>146</v>
      </c>
      <c r="B21" s="2" t="s">
        <v>322</v>
      </c>
      <c r="C21" s="1" t="s">
        <v>323</v>
      </c>
      <c r="D21" s="3">
        <v>8800</v>
      </c>
      <c r="E21" s="3">
        <v>1518</v>
      </c>
      <c r="F21" t="s">
        <v>63</v>
      </c>
      <c r="G21" s="23">
        <f>IFERROR(E21/D21,0)</f>
        <v>0.17249999999999999</v>
      </c>
      <c r="H21" s="4">
        <f>G21*100</f>
        <v>17.25</v>
      </c>
      <c r="I21" s="30">
        <f>E21/J21</f>
        <v>29.764705882352942</v>
      </c>
      <c r="J21" s="8">
        <v>51</v>
      </c>
      <c r="K21" t="s">
        <v>20</v>
      </c>
      <c r="L21" t="s">
        <v>21</v>
      </c>
      <c r="M21" s="11">
        <f>(O21/86400)+DATE(1970,1,1)</f>
        <v>40855.25</v>
      </c>
      <c r="N21" s="37">
        <v>40855.25</v>
      </c>
      <c r="O21">
        <v>1320732000</v>
      </c>
      <c r="P21" t="str">
        <f>TEXT(M21,"mmm")</f>
        <v>Nov</v>
      </c>
      <c r="Q21" t="s">
        <v>2048</v>
      </c>
      <c r="R21" t="str">
        <f>TEXT(M21,"yyy")</f>
        <v>2011</v>
      </c>
      <c r="S21" s="10">
        <f>(T21/86400)+DATE(1970,1,1)</f>
        <v>40875.25</v>
      </c>
      <c r="T21">
        <v>1322460000</v>
      </c>
      <c r="U21" s="35"/>
      <c r="V21" s="38">
        <v>40875.25</v>
      </c>
      <c r="W21" t="str">
        <f>(TEXT(S21,"mmm"))</f>
        <v>Nov</v>
      </c>
      <c r="X21" t="s">
        <v>2048</v>
      </c>
      <c r="Y21">
        <f>Table1[[#This Row],[Dete Ended Conversion5]]-Table1[[#This Row],[Date Created Conversion3]]</f>
        <v>20</v>
      </c>
      <c r="Z21" s="35">
        <f>Table1[[#This Row],[Dete Ended Conversion5]]-Table1[[#This Row],[Date Created Conversion3]]</f>
        <v>20</v>
      </c>
      <c r="AA21" s="8" t="str">
        <f>(TEXT(V21,"yyy"))</f>
        <v>2011</v>
      </c>
      <c r="AB21" t="b">
        <v>0</v>
      </c>
      <c r="AC21" t="b">
        <v>0</v>
      </c>
      <c r="AD21" s="5" t="str">
        <f>AE21</f>
        <v>theater</v>
      </c>
      <c r="AE21" s="32" t="s">
        <v>2012</v>
      </c>
      <c r="AF21" s="32" t="s">
        <v>2013</v>
      </c>
    </row>
    <row r="22" spans="1:36" ht="17" x14ac:dyDescent="0.2">
      <c r="A22">
        <v>844</v>
      </c>
      <c r="B22" s="2" t="s">
        <v>1697</v>
      </c>
      <c r="C22" s="1" t="s">
        <v>1698</v>
      </c>
      <c r="D22" s="3">
        <v>8800</v>
      </c>
      <c r="E22" s="3">
        <v>8747</v>
      </c>
      <c r="F22" t="s">
        <v>63</v>
      </c>
      <c r="G22" s="23">
        <f>IFERROR(E22/D22,0)</f>
        <v>0.99397727272727276</v>
      </c>
      <c r="H22" s="4">
        <f>G22*100</f>
        <v>99.39772727272728</v>
      </c>
      <c r="I22" s="30">
        <f>E22/J22</f>
        <v>93.053191489361708</v>
      </c>
      <c r="J22" s="8">
        <v>94</v>
      </c>
      <c r="K22" t="s">
        <v>20</v>
      </c>
      <c r="L22" t="s">
        <v>21</v>
      </c>
      <c r="M22" s="11">
        <f>(O22/86400)+DATE(1970,1,1)</f>
        <v>40930.25</v>
      </c>
      <c r="N22" s="37">
        <v>40930.25</v>
      </c>
      <c r="O22">
        <v>1327212000</v>
      </c>
      <c r="P22" t="str">
        <f>TEXT(M22,"mmm")</f>
        <v>Jan</v>
      </c>
      <c r="Q22" t="s">
        <v>2050</v>
      </c>
      <c r="R22" t="str">
        <f>TEXT(M22,"yyy")</f>
        <v>2012</v>
      </c>
      <c r="S22" s="10">
        <f>(T22/86400)+DATE(1970,1,1)</f>
        <v>40933.25</v>
      </c>
      <c r="T22">
        <v>1327471200</v>
      </c>
      <c r="U22" s="35"/>
      <c r="V22" s="38">
        <v>40933.25</v>
      </c>
      <c r="W22" t="str">
        <f>(TEXT(S22,"mmm"))</f>
        <v>Jan</v>
      </c>
      <c r="X22" t="s">
        <v>2050</v>
      </c>
      <c r="Y22">
        <f>Table1[[#This Row],[Dete Ended Conversion5]]-Table1[[#This Row],[Date Created Conversion3]]</f>
        <v>3</v>
      </c>
      <c r="Z22" s="35">
        <f>Table1[[#This Row],[Dete Ended Conversion5]]-Table1[[#This Row],[Date Created Conversion3]]</f>
        <v>3</v>
      </c>
      <c r="AA22" s="8" t="str">
        <f>(TEXT(V22,"yyy"))</f>
        <v>2012</v>
      </c>
      <c r="AB22" t="b">
        <v>0</v>
      </c>
      <c r="AC22" t="b">
        <v>0</v>
      </c>
      <c r="AD22" s="5" t="str">
        <f>AE22</f>
        <v>film &amp; video</v>
      </c>
      <c r="AE22" s="32" t="s">
        <v>2014</v>
      </c>
      <c r="AF22" s="32" t="s">
        <v>2015</v>
      </c>
    </row>
    <row r="23" spans="1:36" ht="17" x14ac:dyDescent="0.2">
      <c r="A23">
        <v>206</v>
      </c>
      <c r="B23" s="2" t="s">
        <v>442</v>
      </c>
      <c r="C23" s="1" t="s">
        <v>443</v>
      </c>
      <c r="D23" s="3">
        <v>9000</v>
      </c>
      <c r="E23" s="3">
        <v>3496</v>
      </c>
      <c r="F23" t="s">
        <v>63</v>
      </c>
      <c r="G23" s="23">
        <f>IFERROR(E23/D23,0)</f>
        <v>0.38844444444444443</v>
      </c>
      <c r="H23" s="4">
        <f>G23*100</f>
        <v>38.844444444444441</v>
      </c>
      <c r="I23" s="30">
        <f>E23/J23</f>
        <v>61.333333333333336</v>
      </c>
      <c r="J23" s="8">
        <v>57</v>
      </c>
      <c r="K23" t="s">
        <v>20</v>
      </c>
      <c r="L23" t="s">
        <v>21</v>
      </c>
      <c r="M23" s="11">
        <f>(O23/86400)+DATE(1970,1,1)</f>
        <v>40236.25</v>
      </c>
      <c r="N23" s="37">
        <v>40236.25</v>
      </c>
      <c r="O23">
        <v>1267250400</v>
      </c>
      <c r="P23" t="str">
        <f>TEXT(M23,"mmm")</f>
        <v>Feb</v>
      </c>
      <c r="Q23" t="s">
        <v>2058</v>
      </c>
      <c r="R23" t="str">
        <f>TEXT(M23,"yyy")</f>
        <v>2010</v>
      </c>
      <c r="S23" s="10">
        <f>(T23/86400)+DATE(1970,1,1)</f>
        <v>40245.25</v>
      </c>
      <c r="T23">
        <v>1268028000</v>
      </c>
      <c r="U23" s="35"/>
      <c r="V23" s="38">
        <v>40245.25</v>
      </c>
      <c r="W23" t="str">
        <f>(TEXT(S23,"mmm"))</f>
        <v>Mar</v>
      </c>
      <c r="X23" t="s">
        <v>2054</v>
      </c>
      <c r="Y23">
        <f>Table1[[#This Row],[Dete Ended Conversion5]]-Table1[[#This Row],[Date Created Conversion3]]</f>
        <v>9</v>
      </c>
      <c r="Z23" s="35">
        <f>Table1[[#This Row],[Dete Ended Conversion5]]-Table1[[#This Row],[Date Created Conversion3]]</f>
        <v>9</v>
      </c>
      <c r="AA23" s="8" t="str">
        <f>(TEXT(V23,"yyy"))</f>
        <v>2010</v>
      </c>
      <c r="AB23" t="b">
        <v>0</v>
      </c>
      <c r="AC23" t="b">
        <v>0</v>
      </c>
      <c r="AD23" s="5" t="str">
        <f>AE23</f>
        <v>publishing</v>
      </c>
      <c r="AE23" s="32" t="s">
        <v>2020</v>
      </c>
      <c r="AF23" s="32" t="s">
        <v>2026</v>
      </c>
    </row>
    <row r="24" spans="1:36" ht="17" x14ac:dyDescent="0.2">
      <c r="A24">
        <v>572</v>
      </c>
      <c r="B24" s="2" t="s">
        <v>1164</v>
      </c>
      <c r="C24" s="1" t="s">
        <v>1165</v>
      </c>
      <c r="D24" s="3">
        <v>9000</v>
      </c>
      <c r="E24" s="3">
        <v>4896</v>
      </c>
      <c r="F24" t="s">
        <v>63</v>
      </c>
      <c r="G24" s="23">
        <f>IFERROR(E24/D24,0)</f>
        <v>0.54400000000000004</v>
      </c>
      <c r="H24" s="4">
        <f>G24*100</f>
        <v>54.400000000000006</v>
      </c>
      <c r="I24" s="30">
        <f>E24/J24</f>
        <v>52.085106382978722</v>
      </c>
      <c r="J24" s="8">
        <v>94</v>
      </c>
      <c r="K24" t="s">
        <v>20</v>
      </c>
      <c r="L24" t="s">
        <v>21</v>
      </c>
      <c r="M24" s="11">
        <f>(O24/86400)+DATE(1970,1,1)</f>
        <v>42275.208333333328</v>
      </c>
      <c r="N24" s="37">
        <v>42275.208333333328</v>
      </c>
      <c r="O24">
        <v>1443416400</v>
      </c>
      <c r="P24" t="str">
        <f>TEXT(M24,"mmm")</f>
        <v>Sep</v>
      </c>
      <c r="Q24" t="s">
        <v>2051</v>
      </c>
      <c r="R24" t="str">
        <f>TEXT(M24,"yyy")</f>
        <v>2015</v>
      </c>
      <c r="S24" s="10">
        <f>(T24/86400)+DATE(1970,1,1)</f>
        <v>42291.208333333328</v>
      </c>
      <c r="T24">
        <v>1444798800</v>
      </c>
      <c r="U24" s="35"/>
      <c r="V24" s="38">
        <v>42291.208333333328</v>
      </c>
      <c r="W24" t="str">
        <f>(TEXT(S24,"mmm"))</f>
        <v>Oct</v>
      </c>
      <c r="X24" t="s">
        <v>2052</v>
      </c>
      <c r="Y24">
        <f>Table1[[#This Row],[Dete Ended Conversion5]]-Table1[[#This Row],[Date Created Conversion3]]</f>
        <v>16</v>
      </c>
      <c r="Z24" s="35">
        <f>Table1[[#This Row],[Dete Ended Conversion5]]-Table1[[#This Row],[Date Created Conversion3]]</f>
        <v>16</v>
      </c>
      <c r="AA24" s="8" t="str">
        <f>(TEXT(V24,"yyy"))</f>
        <v>2015</v>
      </c>
      <c r="AB24" t="b">
        <v>0</v>
      </c>
      <c r="AC24" t="b">
        <v>1</v>
      </c>
      <c r="AD24" s="5" t="str">
        <f>AE24</f>
        <v>music</v>
      </c>
      <c r="AE24" s="32" t="s">
        <v>2008</v>
      </c>
      <c r="AF24" s="32" t="s">
        <v>2009</v>
      </c>
    </row>
    <row r="25" spans="1:36" ht="17" x14ac:dyDescent="0.2">
      <c r="A25">
        <v>18</v>
      </c>
      <c r="B25" s="2" t="s">
        <v>61</v>
      </c>
      <c r="C25" s="1" t="s">
        <v>62</v>
      </c>
      <c r="D25" s="3">
        <v>9100</v>
      </c>
      <c r="E25" s="3">
        <v>6089</v>
      </c>
      <c r="F25" t="s">
        <v>63</v>
      </c>
      <c r="G25" s="23">
        <f>IFERROR(E25/D25,0)</f>
        <v>0.66912087912087914</v>
      </c>
      <c r="H25" s="4">
        <f>G25*100</f>
        <v>66.912087912087912</v>
      </c>
      <c r="I25" s="30">
        <f>E25/J25</f>
        <v>45.103703703703701</v>
      </c>
      <c r="J25" s="8">
        <v>135</v>
      </c>
      <c r="K25" t="s">
        <v>20</v>
      </c>
      <c r="L25" t="s">
        <v>21</v>
      </c>
      <c r="M25" s="11">
        <f>(O25/86400)+DATE(1970,1,1)</f>
        <v>43351.208333333328</v>
      </c>
      <c r="N25" s="37">
        <v>43351.208333333328</v>
      </c>
      <c r="O25">
        <v>1536382800</v>
      </c>
      <c r="P25" t="str">
        <f>TEXT(M25,"mmm")</f>
        <v>Sep</v>
      </c>
      <c r="Q25" t="s">
        <v>2051</v>
      </c>
      <c r="R25" t="str">
        <f>TEXT(M25,"yyy")</f>
        <v>2018</v>
      </c>
      <c r="S25" s="10">
        <f>(T25/86400)+DATE(1970,1,1)</f>
        <v>43359.208333333328</v>
      </c>
      <c r="T25">
        <v>1537074000</v>
      </c>
      <c r="U25" s="35"/>
      <c r="V25" s="38">
        <v>43359.208333333328</v>
      </c>
      <c r="W25" t="str">
        <f>(TEXT(S25,"mmm"))</f>
        <v>Sep</v>
      </c>
      <c r="X25" t="s">
        <v>2051</v>
      </c>
      <c r="Y25">
        <f>Table1[[#This Row],[Dete Ended Conversion5]]-Table1[[#This Row],[Date Created Conversion3]]</f>
        <v>8</v>
      </c>
      <c r="Z25" s="35">
        <f>Table1[[#This Row],[Dete Ended Conversion5]]-Table1[[#This Row],[Date Created Conversion3]]</f>
        <v>8</v>
      </c>
      <c r="AA25" s="8" t="str">
        <f>(TEXT(V25,"yyy"))</f>
        <v>2018</v>
      </c>
      <c r="AB25" t="b">
        <v>0</v>
      </c>
      <c r="AC25" t="b">
        <v>0</v>
      </c>
      <c r="AD25" s="5" t="str">
        <f>AE25</f>
        <v>theater</v>
      </c>
      <c r="AE25" s="32" t="s">
        <v>2012</v>
      </c>
      <c r="AF25" s="32" t="s">
        <v>2013</v>
      </c>
    </row>
    <row r="26" spans="1:36" ht="17" x14ac:dyDescent="0.2">
      <c r="A26">
        <v>443</v>
      </c>
      <c r="B26" s="2" t="s">
        <v>912</v>
      </c>
      <c r="C26" s="1" t="s">
        <v>913</v>
      </c>
      <c r="D26" s="3">
        <v>9300</v>
      </c>
      <c r="E26" s="3">
        <v>3232</v>
      </c>
      <c r="F26" t="s">
        <v>63</v>
      </c>
      <c r="G26" s="23">
        <f>IFERROR(E26/D26,0)</f>
        <v>0.34752688172043011</v>
      </c>
      <c r="H26" s="4">
        <f>G26*100</f>
        <v>34.752688172043008</v>
      </c>
      <c r="I26" s="30">
        <f>E26/J26</f>
        <v>35.911111111111111</v>
      </c>
      <c r="J26" s="8">
        <v>90</v>
      </c>
      <c r="K26" t="s">
        <v>20</v>
      </c>
      <c r="L26" t="s">
        <v>21</v>
      </c>
      <c r="M26" s="11">
        <f>(O26/86400)+DATE(1970,1,1)</f>
        <v>40451.208333333336</v>
      </c>
      <c r="N26" s="37">
        <v>40451.208333333336</v>
      </c>
      <c r="O26">
        <v>1285822800</v>
      </c>
      <c r="P26" t="str">
        <f>TEXT(M26,"mmm")</f>
        <v>Sep</v>
      </c>
      <c r="Q26" t="s">
        <v>2051</v>
      </c>
      <c r="R26" t="str">
        <f>TEXT(M26,"yyy")</f>
        <v>2010</v>
      </c>
      <c r="S26" s="10">
        <f>(T26/86400)+DATE(1970,1,1)</f>
        <v>40470.208333333336</v>
      </c>
      <c r="T26">
        <v>1287464400</v>
      </c>
      <c r="U26" s="35"/>
      <c r="V26" s="38">
        <v>40470.208333333336</v>
      </c>
      <c r="W26" t="str">
        <f>(TEXT(S26,"mmm"))</f>
        <v>Oct</v>
      </c>
      <c r="X26" t="s">
        <v>2052</v>
      </c>
      <c r="Y26">
        <f>Table1[[#This Row],[Dete Ended Conversion5]]-Table1[[#This Row],[Date Created Conversion3]]</f>
        <v>19</v>
      </c>
      <c r="Z26" s="35">
        <f>Table1[[#This Row],[Dete Ended Conversion5]]-Table1[[#This Row],[Date Created Conversion3]]</f>
        <v>19</v>
      </c>
      <c r="AA26" s="8" t="str">
        <f>(TEXT(V26,"yyy"))</f>
        <v>2010</v>
      </c>
      <c r="AB26" t="b">
        <v>0</v>
      </c>
      <c r="AC26" t="b">
        <v>0</v>
      </c>
      <c r="AD26" s="5" t="str">
        <f>AE26</f>
        <v>theater</v>
      </c>
      <c r="AE26" s="32" t="s">
        <v>2012</v>
      </c>
      <c r="AF26" s="32" t="s">
        <v>2013</v>
      </c>
      <c r="AH26" t="s">
        <v>2141</v>
      </c>
      <c r="AI26" s="53">
        <f>AVERAGE(D:D)</f>
        <v>43983.1</v>
      </c>
      <c r="AJ26" s="8"/>
    </row>
    <row r="27" spans="1:36" ht="17" x14ac:dyDescent="0.2">
      <c r="A27">
        <v>948</v>
      </c>
      <c r="B27" s="2" t="s">
        <v>1902</v>
      </c>
      <c r="C27" s="1" t="s">
        <v>1903</v>
      </c>
      <c r="D27" s="3">
        <v>9400</v>
      </c>
      <c r="E27" s="3">
        <v>5918</v>
      </c>
      <c r="F27" t="s">
        <v>63</v>
      </c>
      <c r="G27" s="23">
        <f>IFERROR(E27/D27,0)</f>
        <v>0.62957446808510642</v>
      </c>
      <c r="H27" s="4">
        <f>G27*100</f>
        <v>62.957446808510639</v>
      </c>
      <c r="I27" s="30">
        <f>E27/J27</f>
        <v>36.987499999999997</v>
      </c>
      <c r="J27" s="8">
        <v>160</v>
      </c>
      <c r="K27" t="s">
        <v>20</v>
      </c>
      <c r="L27" t="s">
        <v>21</v>
      </c>
      <c r="M27" s="11">
        <f>(O27/86400)+DATE(1970,1,1)</f>
        <v>41985.25</v>
      </c>
      <c r="N27" s="37">
        <v>41985.25</v>
      </c>
      <c r="O27">
        <v>1418364000</v>
      </c>
      <c r="P27" t="str">
        <f>TEXT(M27,"mmm")</f>
        <v>Dec</v>
      </c>
      <c r="Q27" t="s">
        <v>2055</v>
      </c>
      <c r="R27" t="str">
        <f>TEXT(M27,"yyy")</f>
        <v>2014</v>
      </c>
      <c r="S27" s="10">
        <f>(T27/86400)+DATE(1970,1,1)</f>
        <v>41995.25</v>
      </c>
      <c r="T27">
        <v>1419228000</v>
      </c>
      <c r="U27" s="35"/>
      <c r="V27" s="38">
        <v>41995.25</v>
      </c>
      <c r="W27" t="str">
        <f>(TEXT(S27,"mmm"))</f>
        <v>Dec</v>
      </c>
      <c r="X27" t="s">
        <v>2055</v>
      </c>
      <c r="Y27">
        <f>Table1[[#This Row],[Dete Ended Conversion5]]-Table1[[#This Row],[Date Created Conversion3]]</f>
        <v>10</v>
      </c>
      <c r="Z27" s="35">
        <f>Table1[[#This Row],[Dete Ended Conversion5]]-Table1[[#This Row],[Date Created Conversion3]]</f>
        <v>10</v>
      </c>
      <c r="AA27" s="8" t="str">
        <f>(TEXT(V27,"yyy"))</f>
        <v>2014</v>
      </c>
      <c r="AB27" t="b">
        <v>1</v>
      </c>
      <c r="AC27" t="b">
        <v>1</v>
      </c>
      <c r="AD27" s="5" t="str">
        <f>AE27</f>
        <v>film &amp; video</v>
      </c>
      <c r="AE27" s="32" t="s">
        <v>2014</v>
      </c>
      <c r="AF27" s="32" t="s">
        <v>2015</v>
      </c>
      <c r="AH27" t="s">
        <v>2140</v>
      </c>
      <c r="AI27" s="53">
        <f>MEDIAN(D:D)</f>
        <v>8300</v>
      </c>
    </row>
    <row r="28" spans="1:36" ht="17" x14ac:dyDescent="0.2">
      <c r="A28">
        <v>630</v>
      </c>
      <c r="B28" s="2" t="s">
        <v>1278</v>
      </c>
      <c r="C28" s="1" t="s">
        <v>1279</v>
      </c>
      <c r="D28" s="3">
        <v>9500</v>
      </c>
      <c r="E28" s="3">
        <v>5973</v>
      </c>
      <c r="F28" t="s">
        <v>63</v>
      </c>
      <c r="G28" s="23">
        <f>IFERROR(E28/D28,0)</f>
        <v>0.62873684210526315</v>
      </c>
      <c r="H28" s="4">
        <f>G28*100</f>
        <v>62.873684210526314</v>
      </c>
      <c r="I28" s="30">
        <f>E28/J28</f>
        <v>68.65517241379311</v>
      </c>
      <c r="J28" s="8">
        <v>87</v>
      </c>
      <c r="K28" t="s">
        <v>20</v>
      </c>
      <c r="L28" t="s">
        <v>21</v>
      </c>
      <c r="M28" s="11">
        <f>(O28/86400)+DATE(1970,1,1)</f>
        <v>43586.208333333328</v>
      </c>
      <c r="N28" s="37">
        <v>43586.208333333328</v>
      </c>
      <c r="O28">
        <v>1556686800</v>
      </c>
      <c r="P28" t="str">
        <f>TEXT(M28,"mmm")</f>
        <v>May</v>
      </c>
      <c r="Q28" t="s">
        <v>2059</v>
      </c>
      <c r="R28" t="str">
        <f>TEXT(M28,"yyy")</f>
        <v>2019</v>
      </c>
      <c r="S28" s="10">
        <f>(T28/86400)+DATE(1970,1,1)</f>
        <v>43597.208333333328</v>
      </c>
      <c r="T28">
        <v>1557637200</v>
      </c>
      <c r="U28" s="35"/>
      <c r="V28" s="38">
        <v>43597.208333333328</v>
      </c>
      <c r="W28" t="str">
        <f>(TEXT(S28,"mmm"))</f>
        <v>May</v>
      </c>
      <c r="X28" t="s">
        <v>2059</v>
      </c>
      <c r="Y28">
        <f>Table1[[#This Row],[Dete Ended Conversion5]]-Table1[[#This Row],[Date Created Conversion3]]</f>
        <v>11</v>
      </c>
      <c r="Z28" s="35">
        <f>Table1[[#This Row],[Dete Ended Conversion5]]-Table1[[#This Row],[Date Created Conversion3]]</f>
        <v>11</v>
      </c>
      <c r="AA28" s="8" t="str">
        <f>(TEXT(V28,"yyy"))</f>
        <v>2019</v>
      </c>
      <c r="AB28" t="b">
        <v>0</v>
      </c>
      <c r="AC28" t="b">
        <v>1</v>
      </c>
      <c r="AD28" s="5" t="str">
        <f>AE28</f>
        <v>theater</v>
      </c>
      <c r="AE28" s="32" t="s">
        <v>2012</v>
      </c>
      <c r="AF28" s="32" t="s">
        <v>2013</v>
      </c>
      <c r="AH28" t="s">
        <v>2139</v>
      </c>
      <c r="AI28">
        <f>_xlfn.VAR.S(D:D)</f>
        <v>3473091064.3899999</v>
      </c>
    </row>
    <row r="29" spans="1:36" ht="17" x14ac:dyDescent="0.2">
      <c r="A29">
        <v>993</v>
      </c>
      <c r="B29" s="2" t="s">
        <v>1989</v>
      </c>
      <c r="C29" s="1" t="s">
        <v>1990</v>
      </c>
      <c r="D29" s="3">
        <v>9800</v>
      </c>
      <c r="E29" s="3">
        <v>7608</v>
      </c>
      <c r="F29" t="s">
        <v>63</v>
      </c>
      <c r="G29" s="23">
        <f>IFERROR(E29/D29,0)</f>
        <v>0.77632653061224488</v>
      </c>
      <c r="H29" s="4">
        <f>G29*100</f>
        <v>77.632653061224488</v>
      </c>
      <c r="I29" s="30">
        <f>E29/J29</f>
        <v>101.44</v>
      </c>
      <c r="J29" s="8">
        <v>75</v>
      </c>
      <c r="K29" t="s">
        <v>94</v>
      </c>
      <c r="L29" t="s">
        <v>95</v>
      </c>
      <c r="M29" s="11">
        <f>(O29/86400)+DATE(1970,1,1)</f>
        <v>42362.25</v>
      </c>
      <c r="N29" s="37">
        <v>42362.25</v>
      </c>
      <c r="O29">
        <v>1450936800</v>
      </c>
      <c r="P29" t="str">
        <f>TEXT(M29,"mmm")</f>
        <v>Dec</v>
      </c>
      <c r="Q29" t="s">
        <v>2055</v>
      </c>
      <c r="R29" t="str">
        <f>TEXT(M29,"yyy")</f>
        <v>2015</v>
      </c>
      <c r="S29" s="10">
        <f>(T29/86400)+DATE(1970,1,1)</f>
        <v>42379.25</v>
      </c>
      <c r="T29">
        <v>1452405600</v>
      </c>
      <c r="U29" s="35"/>
      <c r="V29" s="38">
        <v>42379.25</v>
      </c>
      <c r="W29" t="str">
        <f>(TEXT(S29,"mmm"))</f>
        <v>Jan</v>
      </c>
      <c r="X29" t="s">
        <v>2050</v>
      </c>
      <c r="Y29">
        <f>Table1[[#This Row],[Dete Ended Conversion5]]-Table1[[#This Row],[Date Created Conversion3]]</f>
        <v>17</v>
      </c>
      <c r="Z29" s="35">
        <f>Table1[[#This Row],[Dete Ended Conversion5]]-Table1[[#This Row],[Date Created Conversion3]]</f>
        <v>17</v>
      </c>
      <c r="AA29" s="8" t="str">
        <f>(TEXT(V29,"yyy"))</f>
        <v>2016</v>
      </c>
      <c r="AB29" t="b">
        <v>0</v>
      </c>
      <c r="AC29" t="b">
        <v>1</v>
      </c>
      <c r="AD29" s="5" t="str">
        <f>AE29</f>
        <v>photography</v>
      </c>
      <c r="AE29" s="32" t="s">
        <v>2027</v>
      </c>
      <c r="AF29" s="32" t="s">
        <v>2028</v>
      </c>
    </row>
    <row r="30" spans="1:36" ht="17" x14ac:dyDescent="0.2">
      <c r="A30">
        <v>156</v>
      </c>
      <c r="B30" s="2" t="s">
        <v>342</v>
      </c>
      <c r="C30" s="1" t="s">
        <v>343</v>
      </c>
      <c r="D30" s="3">
        <v>36400</v>
      </c>
      <c r="E30" s="3">
        <v>26914</v>
      </c>
      <c r="F30" t="s">
        <v>63</v>
      </c>
      <c r="G30" s="23">
        <f>IFERROR(E30/D30,0)</f>
        <v>0.73939560439560437</v>
      </c>
      <c r="H30" s="4">
        <f>G30*100</f>
        <v>73.939560439560438</v>
      </c>
      <c r="I30" s="30">
        <f>E30/J30</f>
        <v>71.013192612137203</v>
      </c>
      <c r="J30" s="8">
        <v>379</v>
      </c>
      <c r="K30" t="s">
        <v>24</v>
      </c>
      <c r="L30" t="s">
        <v>25</v>
      </c>
      <c r="M30" s="11">
        <f>(O30/86400)+DATE(1970,1,1)</f>
        <v>43743.208333333328</v>
      </c>
      <c r="N30" s="37">
        <v>43743.208333333328</v>
      </c>
      <c r="O30">
        <v>1570251600</v>
      </c>
      <c r="P30" t="str">
        <f>TEXT(M30,"mmm")</f>
        <v>Oct</v>
      </c>
      <c r="Q30" t="s">
        <v>2052</v>
      </c>
      <c r="R30" t="str">
        <f>TEXT(M30,"yyy")</f>
        <v>2019</v>
      </c>
      <c r="S30" s="10">
        <f>(T30/86400)+DATE(1970,1,1)</f>
        <v>43767.208333333328</v>
      </c>
      <c r="T30">
        <v>1572325200</v>
      </c>
      <c r="U30" s="35"/>
      <c r="V30" s="38">
        <v>43767.208333333328</v>
      </c>
      <c r="W30" t="str">
        <f>(TEXT(S30,"mmm"))</f>
        <v>Oct</v>
      </c>
      <c r="X30" t="s">
        <v>2052</v>
      </c>
      <c r="Y30">
        <f>Table1[[#This Row],[Dete Ended Conversion5]]-Table1[[#This Row],[Date Created Conversion3]]</f>
        <v>24</v>
      </c>
      <c r="Z30" s="35">
        <f>Table1[[#This Row],[Dete Ended Conversion5]]-Table1[[#This Row],[Date Created Conversion3]]</f>
        <v>24</v>
      </c>
      <c r="AA30" s="8" t="str">
        <f>(TEXT(V30,"yyy"))</f>
        <v>2019</v>
      </c>
      <c r="AB30" t="b">
        <v>0</v>
      </c>
      <c r="AC30" t="b">
        <v>0</v>
      </c>
      <c r="AD30" s="5" t="str">
        <f>AE30</f>
        <v>music</v>
      </c>
      <c r="AE30" s="32" t="s">
        <v>2008</v>
      </c>
      <c r="AF30" s="32" t="s">
        <v>2009</v>
      </c>
      <c r="AH30" t="s">
        <v>2138</v>
      </c>
      <c r="AI30">
        <f>_xlfn.STDEV.S(D:D)</f>
        <v>58932.937008009365</v>
      </c>
    </row>
    <row r="31" spans="1:36" ht="17" x14ac:dyDescent="0.2">
      <c r="A31">
        <v>658</v>
      </c>
      <c r="B31" s="2" t="s">
        <v>1334</v>
      </c>
      <c r="C31" s="1" t="s">
        <v>1335</v>
      </c>
      <c r="D31" s="3">
        <v>52600</v>
      </c>
      <c r="E31" s="3">
        <v>31594</v>
      </c>
      <c r="F31" t="s">
        <v>63</v>
      </c>
      <c r="G31" s="23">
        <f>IFERROR(E31/D31,0)</f>
        <v>0.60064638783269964</v>
      </c>
      <c r="H31" s="4">
        <f>G31*100</f>
        <v>60.064638783269963</v>
      </c>
      <c r="I31" s="30">
        <f>E31/J31</f>
        <v>81.010256410256417</v>
      </c>
      <c r="J31" s="8">
        <v>390</v>
      </c>
      <c r="K31" t="s">
        <v>20</v>
      </c>
      <c r="L31" t="s">
        <v>21</v>
      </c>
      <c r="M31" s="11">
        <f>(O31/86400)+DATE(1970,1,1)</f>
        <v>42246.208333333328</v>
      </c>
      <c r="N31" s="37">
        <v>42246.208333333328</v>
      </c>
      <c r="O31">
        <v>1440910800</v>
      </c>
      <c r="P31" t="str">
        <f>TEXT(M31,"mmm")</f>
        <v>Aug</v>
      </c>
      <c r="Q31" t="s">
        <v>2049</v>
      </c>
      <c r="R31" t="str">
        <f>TEXT(M31,"yyy")</f>
        <v>2015</v>
      </c>
      <c r="S31" s="10">
        <f>(T31/86400)+DATE(1970,1,1)</f>
        <v>42269.208333333328</v>
      </c>
      <c r="T31">
        <v>1442898000</v>
      </c>
      <c r="U31" s="35"/>
      <c r="V31" s="38">
        <v>42269.208333333328</v>
      </c>
      <c r="W31" t="str">
        <f>(TEXT(S31,"mmm"))</f>
        <v>Sep</v>
      </c>
      <c r="X31" t="s">
        <v>2051</v>
      </c>
      <c r="Y31">
        <f>Table1[[#This Row],[Dete Ended Conversion5]]-Table1[[#This Row],[Date Created Conversion3]]</f>
        <v>23</v>
      </c>
      <c r="Z31" s="35">
        <f>Table1[[#This Row],[Dete Ended Conversion5]]-Table1[[#This Row],[Date Created Conversion3]]</f>
        <v>23</v>
      </c>
      <c r="AA31" s="8" t="str">
        <f>(TEXT(V31,"yyy"))</f>
        <v>2015</v>
      </c>
      <c r="AB31" t="b">
        <v>0</v>
      </c>
      <c r="AC31" t="b">
        <v>0</v>
      </c>
      <c r="AD31" s="5" t="str">
        <f>AE31</f>
        <v>music</v>
      </c>
      <c r="AE31" s="32" t="s">
        <v>2008</v>
      </c>
      <c r="AF31" s="32" t="s">
        <v>2009</v>
      </c>
    </row>
    <row r="32" spans="1:36" ht="17" x14ac:dyDescent="0.2">
      <c r="A32">
        <v>726</v>
      </c>
      <c r="B32" s="2" t="s">
        <v>1466</v>
      </c>
      <c r="C32" s="1" t="s">
        <v>1467</v>
      </c>
      <c r="D32" s="3">
        <v>54300</v>
      </c>
      <c r="E32" s="3">
        <v>48227</v>
      </c>
      <c r="F32" t="s">
        <v>63</v>
      </c>
      <c r="G32" s="23">
        <f>IFERROR(E32/D32,0)</f>
        <v>0.88815837937384901</v>
      </c>
      <c r="H32" s="4">
        <f>G32*100</f>
        <v>88.815837937384899</v>
      </c>
      <c r="I32" s="30">
        <f>E32/J32</f>
        <v>92.036259541984734</v>
      </c>
      <c r="J32" s="8">
        <v>524</v>
      </c>
      <c r="K32" t="s">
        <v>20</v>
      </c>
      <c r="L32" t="s">
        <v>21</v>
      </c>
      <c r="M32" s="11">
        <f>(O32/86400)+DATE(1970,1,1)</f>
        <v>40476.208333333336</v>
      </c>
      <c r="N32" s="37">
        <v>40476.208333333336</v>
      </c>
      <c r="O32">
        <v>1287982800</v>
      </c>
      <c r="P32" t="str">
        <f>TEXT(M32,"mmm")</f>
        <v>Oct</v>
      </c>
      <c r="Q32" t="s">
        <v>2052</v>
      </c>
      <c r="R32" t="str">
        <f>TEXT(M32,"yyy")</f>
        <v>2010</v>
      </c>
      <c r="S32" s="10">
        <f>(T32/86400)+DATE(1970,1,1)</f>
        <v>40482.208333333336</v>
      </c>
      <c r="T32">
        <v>1288501200</v>
      </c>
      <c r="U32" s="35"/>
      <c r="V32" s="38">
        <v>40482.208333333336</v>
      </c>
      <c r="W32" t="str">
        <f>(TEXT(S32,"mmm"))</f>
        <v>Oct</v>
      </c>
      <c r="X32" t="s">
        <v>2052</v>
      </c>
      <c r="Y32">
        <f>Table1[[#This Row],[Dete Ended Conversion5]]-Table1[[#This Row],[Date Created Conversion3]]</f>
        <v>6</v>
      </c>
      <c r="Z32" s="35">
        <f>Table1[[#This Row],[Dete Ended Conversion5]]-Table1[[#This Row],[Date Created Conversion3]]</f>
        <v>6</v>
      </c>
      <c r="AA32" s="8" t="str">
        <f>(TEXT(V32,"yyy"))</f>
        <v>2010</v>
      </c>
      <c r="AB32" t="b">
        <v>0</v>
      </c>
      <c r="AC32" t="b">
        <v>1</v>
      </c>
      <c r="AD32" s="5" t="str">
        <f>AE32</f>
        <v>theater</v>
      </c>
      <c r="AE32" s="32" t="s">
        <v>2012</v>
      </c>
      <c r="AF32" s="32" t="s">
        <v>2013</v>
      </c>
    </row>
    <row r="33" spans="1:32" ht="17" x14ac:dyDescent="0.2">
      <c r="A33">
        <v>128</v>
      </c>
      <c r="B33" s="2" t="s">
        <v>286</v>
      </c>
      <c r="C33" s="1" t="s">
        <v>287</v>
      </c>
      <c r="D33" s="3">
        <v>70600</v>
      </c>
      <c r="E33" s="3">
        <v>42596</v>
      </c>
      <c r="F33" t="s">
        <v>63</v>
      </c>
      <c r="G33" s="23">
        <f>IFERROR(E33/D33,0)</f>
        <v>0.60334277620396604</v>
      </c>
      <c r="H33" s="4">
        <f>G33*100</f>
        <v>60.334277620396605</v>
      </c>
      <c r="I33" s="30">
        <f>E33/J33</f>
        <v>80.067669172932327</v>
      </c>
      <c r="J33" s="8">
        <v>532</v>
      </c>
      <c r="K33" t="s">
        <v>20</v>
      </c>
      <c r="L33" t="s">
        <v>21</v>
      </c>
      <c r="M33" s="11">
        <f>(O33/86400)+DATE(1970,1,1)</f>
        <v>40417.208333333336</v>
      </c>
      <c r="N33" s="37">
        <v>40417.208333333336</v>
      </c>
      <c r="O33">
        <v>1282885200</v>
      </c>
      <c r="P33" t="str">
        <f>TEXT(M33,"mmm")</f>
        <v>Aug</v>
      </c>
      <c r="Q33" t="s">
        <v>2049</v>
      </c>
      <c r="R33" t="str">
        <f>TEXT(M33,"yyy")</f>
        <v>2010</v>
      </c>
      <c r="S33" s="10">
        <f>(T33/86400)+DATE(1970,1,1)</f>
        <v>40430.208333333336</v>
      </c>
      <c r="T33">
        <v>1284008400</v>
      </c>
      <c r="U33" s="35"/>
      <c r="V33" s="38">
        <v>40430.208333333336</v>
      </c>
      <c r="W33" t="str">
        <f>(TEXT(S33,"mmm"))</f>
        <v>Sep</v>
      </c>
      <c r="X33" t="s">
        <v>2051</v>
      </c>
      <c r="Y33">
        <f>Table1[[#This Row],[Dete Ended Conversion5]]-Table1[[#This Row],[Date Created Conversion3]]</f>
        <v>13</v>
      </c>
      <c r="Z33" s="35">
        <f>Table1[[#This Row],[Dete Ended Conversion5]]-Table1[[#This Row],[Date Created Conversion3]]</f>
        <v>13</v>
      </c>
      <c r="AA33" s="8" t="str">
        <f>(TEXT(V33,"yyy"))</f>
        <v>2010</v>
      </c>
      <c r="AB33" t="b">
        <v>0</v>
      </c>
      <c r="AC33" t="b">
        <v>0</v>
      </c>
      <c r="AD33" s="5" t="str">
        <f>AE33</f>
        <v>music</v>
      </c>
      <c r="AE33" s="32" t="s">
        <v>2008</v>
      </c>
      <c r="AF33" s="32" t="s">
        <v>2009</v>
      </c>
    </row>
    <row r="34" spans="1:32" ht="17" x14ac:dyDescent="0.2">
      <c r="A34">
        <v>136</v>
      </c>
      <c r="B34" s="2" t="s">
        <v>302</v>
      </c>
      <c r="C34" s="1" t="s">
        <v>303</v>
      </c>
      <c r="D34" s="3">
        <v>82800</v>
      </c>
      <c r="E34" s="3">
        <v>2721</v>
      </c>
      <c r="F34" t="s">
        <v>63</v>
      </c>
      <c r="G34" s="23">
        <f>IFERROR(E34/D34,0)</f>
        <v>3.2862318840579711E-2</v>
      </c>
      <c r="H34" s="4">
        <f>G34*100</f>
        <v>3.2862318840579712</v>
      </c>
      <c r="I34" s="30">
        <f>E34/J34</f>
        <v>46.913793103448278</v>
      </c>
      <c r="J34" s="8">
        <v>58</v>
      </c>
      <c r="K34" t="s">
        <v>20</v>
      </c>
      <c r="L34" t="s">
        <v>21</v>
      </c>
      <c r="M34" s="11">
        <f>(O34/86400)+DATE(1970,1,1)</f>
        <v>41797.208333333336</v>
      </c>
      <c r="N34" s="37">
        <v>41797.208333333336</v>
      </c>
      <c r="O34">
        <v>1402117200</v>
      </c>
      <c r="P34" t="str">
        <f>TEXT(M34,"mmm")</f>
        <v>Jun</v>
      </c>
      <c r="Q34" t="s">
        <v>2053</v>
      </c>
      <c r="R34" t="str">
        <f>TEXT(M34,"yyy")</f>
        <v>2014</v>
      </c>
      <c r="S34" s="10">
        <f>(T34/86400)+DATE(1970,1,1)</f>
        <v>41809.208333333336</v>
      </c>
      <c r="T34">
        <v>1403154000</v>
      </c>
      <c r="U34" s="35"/>
      <c r="V34" s="38">
        <v>41809.208333333336</v>
      </c>
      <c r="W34" t="str">
        <f>(TEXT(S34,"mmm"))</f>
        <v>Jun</v>
      </c>
      <c r="X34" t="s">
        <v>2053</v>
      </c>
      <c r="Y34">
        <f>Table1[[#This Row],[Dete Ended Conversion5]]-Table1[[#This Row],[Date Created Conversion3]]</f>
        <v>12</v>
      </c>
      <c r="Z34" s="35">
        <f>Table1[[#This Row],[Dete Ended Conversion5]]-Table1[[#This Row],[Date Created Conversion3]]</f>
        <v>12</v>
      </c>
      <c r="AA34" s="8" t="str">
        <f>(TEXT(V34,"yyy"))</f>
        <v>2014</v>
      </c>
      <c r="AB34" t="b">
        <v>0</v>
      </c>
      <c r="AC34" t="b">
        <v>1</v>
      </c>
      <c r="AD34" s="5" t="str">
        <f>AE34</f>
        <v>film &amp; video</v>
      </c>
      <c r="AE34" s="32" t="s">
        <v>2014</v>
      </c>
      <c r="AF34" s="32" t="s">
        <v>2017</v>
      </c>
    </row>
    <row r="35" spans="1:32" ht="17" x14ac:dyDescent="0.2">
      <c r="A35">
        <v>648</v>
      </c>
      <c r="B35" s="2" t="s">
        <v>1314</v>
      </c>
      <c r="C35" s="1" t="s">
        <v>1315</v>
      </c>
      <c r="D35" s="3">
        <v>98600</v>
      </c>
      <c r="E35" s="3">
        <v>62174</v>
      </c>
      <c r="F35" t="s">
        <v>63</v>
      </c>
      <c r="G35" s="23">
        <f>IFERROR(E35/D35,0)</f>
        <v>0.63056795131845844</v>
      </c>
      <c r="H35" s="4">
        <f>G35*100</f>
        <v>63.056795131845846</v>
      </c>
      <c r="I35" s="30">
        <f>E35/J35</f>
        <v>85.994467496542185</v>
      </c>
      <c r="J35" s="8">
        <v>723</v>
      </c>
      <c r="K35" t="s">
        <v>20</v>
      </c>
      <c r="L35" t="s">
        <v>21</v>
      </c>
      <c r="M35" s="11">
        <f>(O35/86400)+DATE(1970,1,1)</f>
        <v>42922.208333333328</v>
      </c>
      <c r="N35" s="37">
        <v>42922.208333333328</v>
      </c>
      <c r="O35">
        <v>1499317200</v>
      </c>
      <c r="P35" t="str">
        <f>TEXT(M35,"mmm")</f>
        <v>Jul</v>
      </c>
      <c r="Q35" t="s">
        <v>2056</v>
      </c>
      <c r="R35" t="str">
        <f>TEXT(M35,"yyy")</f>
        <v>2017</v>
      </c>
      <c r="S35" s="10">
        <f>(T35/86400)+DATE(1970,1,1)</f>
        <v>42940.208333333328</v>
      </c>
      <c r="T35">
        <v>1500872400</v>
      </c>
      <c r="U35" s="35"/>
      <c r="V35" s="38">
        <v>42940.208333333328</v>
      </c>
      <c r="W35" t="str">
        <f>(TEXT(S35,"mmm"))</f>
        <v>Jul</v>
      </c>
      <c r="X35" t="s">
        <v>2056</v>
      </c>
      <c r="Y35">
        <f>Table1[[#This Row],[Dete Ended Conversion5]]-Table1[[#This Row],[Date Created Conversion3]]</f>
        <v>18</v>
      </c>
      <c r="Z35" s="35">
        <f>Table1[[#This Row],[Dete Ended Conversion5]]-Table1[[#This Row],[Date Created Conversion3]]</f>
        <v>18</v>
      </c>
      <c r="AA35" s="8" t="str">
        <f>(TEXT(V35,"yyy"))</f>
        <v>2017</v>
      </c>
      <c r="AB35" t="b">
        <v>1</v>
      </c>
      <c r="AC35" t="b">
        <v>0</v>
      </c>
      <c r="AD35" s="5" t="str">
        <f>AE35</f>
        <v>food</v>
      </c>
      <c r="AE35" s="32" t="s">
        <v>2006</v>
      </c>
      <c r="AF35" s="32" t="s">
        <v>2007</v>
      </c>
    </row>
    <row r="36" spans="1:32" ht="17" x14ac:dyDescent="0.2">
      <c r="A36">
        <v>678</v>
      </c>
      <c r="B36" s="2" t="s">
        <v>1372</v>
      </c>
      <c r="C36" s="1" t="s">
        <v>1373</v>
      </c>
      <c r="D36" s="3">
        <v>99500</v>
      </c>
      <c r="E36" s="3">
        <v>17879</v>
      </c>
      <c r="F36" t="s">
        <v>63</v>
      </c>
      <c r="G36" s="23">
        <f>IFERROR(E36/D36,0)</f>
        <v>0.17968844221105529</v>
      </c>
      <c r="H36" s="4">
        <f>G36*100</f>
        <v>17.968844221105527</v>
      </c>
      <c r="I36" s="30">
        <f>E36/J36</f>
        <v>83.158139534883716</v>
      </c>
      <c r="J36" s="8">
        <v>215</v>
      </c>
      <c r="K36" t="s">
        <v>20</v>
      </c>
      <c r="L36" t="s">
        <v>21</v>
      </c>
      <c r="M36" s="11">
        <f>(O36/86400)+DATE(1970,1,1)</f>
        <v>43484.25</v>
      </c>
      <c r="N36" s="37">
        <v>43484.25</v>
      </c>
      <c r="O36">
        <v>1547877600</v>
      </c>
      <c r="P36" t="str">
        <f>TEXT(M36,"mmm")</f>
        <v>Jan</v>
      </c>
      <c r="Q36" t="s">
        <v>2050</v>
      </c>
      <c r="R36" t="str">
        <f>TEXT(M36,"yyy")</f>
        <v>2019</v>
      </c>
      <c r="S36" s="10">
        <f>(T36/86400)+DATE(1970,1,1)</f>
        <v>43486.25</v>
      </c>
      <c r="T36">
        <v>1548050400</v>
      </c>
      <c r="U36" s="35"/>
      <c r="V36" s="38">
        <v>43486.25</v>
      </c>
      <c r="W36" t="str">
        <f>(TEXT(S36,"mmm"))</f>
        <v>Jan</v>
      </c>
      <c r="X36" t="s">
        <v>2050</v>
      </c>
      <c r="Y36">
        <f>Table1[[#This Row],[Dete Ended Conversion5]]-Table1[[#This Row],[Date Created Conversion3]]</f>
        <v>2</v>
      </c>
      <c r="Z36" s="35">
        <f>Table1[[#This Row],[Dete Ended Conversion5]]-Table1[[#This Row],[Date Created Conversion3]]</f>
        <v>2</v>
      </c>
      <c r="AA36" s="8" t="str">
        <f>(TEXT(V36,"yyy"))</f>
        <v>2019</v>
      </c>
      <c r="AB36" t="b">
        <v>0</v>
      </c>
      <c r="AC36" t="b">
        <v>0</v>
      </c>
      <c r="AD36" s="5" t="str">
        <f>AE36</f>
        <v>film &amp; video</v>
      </c>
      <c r="AE36" s="32" t="s">
        <v>2014</v>
      </c>
      <c r="AF36" s="32" t="s">
        <v>2017</v>
      </c>
    </row>
    <row r="37" spans="1:32" ht="17" x14ac:dyDescent="0.2">
      <c r="A37">
        <v>26</v>
      </c>
      <c r="B37" s="2" t="s">
        <v>78</v>
      </c>
      <c r="C37" s="1" t="s">
        <v>79</v>
      </c>
      <c r="D37" s="3">
        <v>107500</v>
      </c>
      <c r="E37" s="3">
        <v>51814</v>
      </c>
      <c r="F37" t="s">
        <v>63</v>
      </c>
      <c r="G37" s="23">
        <f>IFERROR(E37/D37,0)</f>
        <v>0.4819906976744186</v>
      </c>
      <c r="H37" s="4">
        <f>G37*100</f>
        <v>48.199069767441863</v>
      </c>
      <c r="I37" s="30">
        <f>E37/J37</f>
        <v>35.009459459459457</v>
      </c>
      <c r="J37" s="8">
        <v>1480</v>
      </c>
      <c r="K37" t="s">
        <v>20</v>
      </c>
      <c r="L37" t="s">
        <v>21</v>
      </c>
      <c r="M37" s="11">
        <f>(O37/86400)+DATE(1970,1,1)</f>
        <v>43312.208333333328</v>
      </c>
      <c r="N37" s="37">
        <v>43312.208333333328</v>
      </c>
      <c r="O37">
        <v>1533013200</v>
      </c>
      <c r="P37" t="str">
        <f>TEXT(M37,"mmm")</f>
        <v>Jul</v>
      </c>
      <c r="Q37" t="s">
        <v>2056</v>
      </c>
      <c r="R37" t="str">
        <f>TEXT(M37,"yyy")</f>
        <v>2018</v>
      </c>
      <c r="S37" s="10">
        <f>(T37/86400)+DATE(1970,1,1)</f>
        <v>43339.208333333328</v>
      </c>
      <c r="T37">
        <v>1535346000</v>
      </c>
      <c r="U37" s="35"/>
      <c r="V37" s="38">
        <v>43339.208333333328</v>
      </c>
      <c r="W37" t="str">
        <f>(TEXT(S37,"mmm"))</f>
        <v>Aug</v>
      </c>
      <c r="X37" t="s">
        <v>2049</v>
      </c>
      <c r="Y37">
        <f>Table1[[#This Row],[Dete Ended Conversion5]]-Table1[[#This Row],[Date Created Conversion3]]</f>
        <v>27</v>
      </c>
      <c r="Z37" s="35">
        <f>Table1[[#This Row],[Dete Ended Conversion5]]-Table1[[#This Row],[Date Created Conversion3]]</f>
        <v>27</v>
      </c>
      <c r="AA37" s="8" t="str">
        <f>(TEXT(V37,"yyy"))</f>
        <v>2018</v>
      </c>
      <c r="AB37" t="b">
        <v>0</v>
      </c>
      <c r="AC37" t="b">
        <v>0</v>
      </c>
      <c r="AD37" s="5" t="str">
        <f>AE37</f>
        <v>theater</v>
      </c>
      <c r="AE37" s="32" t="s">
        <v>2012</v>
      </c>
      <c r="AF37" s="32" t="s">
        <v>2013</v>
      </c>
    </row>
    <row r="38" spans="1:32" ht="17" x14ac:dyDescent="0.2">
      <c r="A38">
        <v>93</v>
      </c>
      <c r="B38" s="2" t="s">
        <v>216</v>
      </c>
      <c r="C38" s="1" t="s">
        <v>217</v>
      </c>
      <c r="D38" s="3">
        <v>108800</v>
      </c>
      <c r="E38" s="3">
        <v>65877</v>
      </c>
      <c r="F38" t="s">
        <v>63</v>
      </c>
      <c r="G38" s="23">
        <f>IFERROR(E38/D38,0)</f>
        <v>0.60548713235294116</v>
      </c>
      <c r="H38" s="4">
        <f>G38*100</f>
        <v>60.548713235294116</v>
      </c>
      <c r="I38" s="30">
        <f>E38/J38</f>
        <v>107.99508196721311</v>
      </c>
      <c r="J38" s="8">
        <v>610</v>
      </c>
      <c r="K38" t="s">
        <v>20</v>
      </c>
      <c r="L38" t="s">
        <v>21</v>
      </c>
      <c r="M38" s="11">
        <f>(O38/86400)+DATE(1970,1,1)</f>
        <v>41202.208333333336</v>
      </c>
      <c r="N38" s="37">
        <v>41202.208333333336</v>
      </c>
      <c r="O38">
        <v>1350709200</v>
      </c>
      <c r="P38" t="str">
        <f>TEXT(M38,"mmm")</f>
        <v>Oct</v>
      </c>
      <c r="Q38" t="s">
        <v>2052</v>
      </c>
      <c r="R38" t="str">
        <f>TEXT(M38,"yyy")</f>
        <v>2012</v>
      </c>
      <c r="S38" s="10">
        <f>(T38/86400)+DATE(1970,1,1)</f>
        <v>41206.208333333336</v>
      </c>
      <c r="T38">
        <v>1351054800</v>
      </c>
      <c r="U38" s="35"/>
      <c r="V38" s="38">
        <v>41206.208333333336</v>
      </c>
      <c r="W38" t="str">
        <f>(TEXT(S38,"mmm"))</f>
        <v>Oct</v>
      </c>
      <c r="X38" t="s">
        <v>2052</v>
      </c>
      <c r="Y38">
        <f>Table1[[#This Row],[Dete Ended Conversion5]]-Table1[[#This Row],[Date Created Conversion3]]</f>
        <v>4</v>
      </c>
      <c r="Z38" s="35">
        <f>Table1[[#This Row],[Dete Ended Conversion5]]-Table1[[#This Row],[Date Created Conversion3]]</f>
        <v>4</v>
      </c>
      <c r="AA38" s="8" t="str">
        <f>(TEXT(V38,"yyy"))</f>
        <v>2012</v>
      </c>
      <c r="AB38" t="b">
        <v>0</v>
      </c>
      <c r="AC38" t="b">
        <v>1</v>
      </c>
      <c r="AD38" s="5" t="str">
        <f>AE38</f>
        <v>theater</v>
      </c>
      <c r="AE38" s="32" t="s">
        <v>2012</v>
      </c>
      <c r="AF38" s="32" t="s">
        <v>2013</v>
      </c>
    </row>
    <row r="39" spans="1:32" ht="17" x14ac:dyDescent="0.2">
      <c r="A39">
        <v>999</v>
      </c>
      <c r="B39" s="2" t="s">
        <v>2001</v>
      </c>
      <c r="C39" s="1" t="s">
        <v>2002</v>
      </c>
      <c r="D39" s="3">
        <v>111100</v>
      </c>
      <c r="E39" s="3">
        <v>62819</v>
      </c>
      <c r="F39" t="s">
        <v>63</v>
      </c>
      <c r="G39" s="23">
        <f>IFERROR(E39/D39,0)</f>
        <v>0.56542754275427543</v>
      </c>
      <c r="H39" s="4">
        <f>G39*100</f>
        <v>56.542754275427541</v>
      </c>
      <c r="I39" s="30">
        <f>E39/J39</f>
        <v>55.98841354723708</v>
      </c>
      <c r="J39" s="8">
        <v>1122</v>
      </c>
      <c r="K39" t="s">
        <v>20</v>
      </c>
      <c r="L39" t="s">
        <v>21</v>
      </c>
      <c r="M39" s="11">
        <f>(O39/86400)+DATE(1970,1,1)</f>
        <v>42550.208333333328</v>
      </c>
      <c r="N39" s="37">
        <v>42550.208333333328</v>
      </c>
      <c r="O39">
        <v>1467176400</v>
      </c>
      <c r="P39" t="str">
        <f>TEXT(M39,"mmm")</f>
        <v>Jun</v>
      </c>
      <c r="Q39" t="s">
        <v>2053</v>
      </c>
      <c r="R39" t="str">
        <f>TEXT(M39,"yyy")</f>
        <v>2016</v>
      </c>
      <c r="S39" s="10">
        <f>(T39/86400)+DATE(1970,1,1)</f>
        <v>42557.208333333328</v>
      </c>
      <c r="T39">
        <v>1467781200</v>
      </c>
      <c r="U39" s="35"/>
      <c r="V39" s="38">
        <v>42557.208333333328</v>
      </c>
      <c r="W39" t="str">
        <f>(TEXT(S39,"mmm"))</f>
        <v>Jul</v>
      </c>
      <c r="X39" t="s">
        <v>2056</v>
      </c>
      <c r="Y39">
        <f>Table1[[#This Row],[Dete Ended Conversion5]]-Table1[[#This Row],[Date Created Conversion3]]</f>
        <v>7</v>
      </c>
      <c r="Z39" s="35">
        <f>Table1[[#This Row],[Dete Ended Conversion5]]-Table1[[#This Row],[Date Created Conversion3]]</f>
        <v>7</v>
      </c>
      <c r="AA39" s="8" t="str">
        <f>(TEXT(V39,"yyy"))</f>
        <v>2016</v>
      </c>
      <c r="AB39" t="b">
        <v>0</v>
      </c>
      <c r="AC39" t="b">
        <v>0</v>
      </c>
      <c r="AD39" s="5" t="str">
        <f>AE39</f>
        <v>food</v>
      </c>
      <c r="AE39" s="32" t="s">
        <v>2006</v>
      </c>
      <c r="AF39" s="32" t="s">
        <v>2007</v>
      </c>
    </row>
    <row r="40" spans="1:32" ht="17" x14ac:dyDescent="0.2">
      <c r="A40">
        <v>286</v>
      </c>
      <c r="B40" s="2" t="s">
        <v>601</v>
      </c>
      <c r="C40" s="1" t="s">
        <v>602</v>
      </c>
      <c r="D40" s="3">
        <v>112100</v>
      </c>
      <c r="E40" s="3">
        <v>19557</v>
      </c>
      <c r="F40" t="s">
        <v>63</v>
      </c>
      <c r="G40" s="23">
        <f>IFERROR(E40/D40,0)</f>
        <v>0.17446030330062445</v>
      </c>
      <c r="H40" s="4">
        <f>G40*100</f>
        <v>17.446030330062445</v>
      </c>
      <c r="I40" s="30">
        <f>E40/J40</f>
        <v>106.28804347826087</v>
      </c>
      <c r="J40" s="8">
        <v>184</v>
      </c>
      <c r="K40" t="s">
        <v>20</v>
      </c>
      <c r="L40" t="s">
        <v>21</v>
      </c>
      <c r="M40" s="11">
        <f>(O40/86400)+DATE(1970,1,1)</f>
        <v>42697.25</v>
      </c>
      <c r="N40" s="37">
        <v>42697.25</v>
      </c>
      <c r="O40">
        <v>1479880800</v>
      </c>
      <c r="P40" t="str">
        <f>TEXT(M40,"mmm")</f>
        <v>Nov</v>
      </c>
      <c r="Q40" t="s">
        <v>2048</v>
      </c>
      <c r="R40" t="str">
        <f>TEXT(M40,"yyy")</f>
        <v>2016</v>
      </c>
      <c r="S40" s="10">
        <f>(T40/86400)+DATE(1970,1,1)</f>
        <v>42704.25</v>
      </c>
      <c r="T40">
        <v>1480485600</v>
      </c>
      <c r="U40" s="35"/>
      <c r="V40" s="38">
        <v>42704.25</v>
      </c>
      <c r="W40" t="str">
        <f>(TEXT(S40,"mmm"))</f>
        <v>Nov</v>
      </c>
      <c r="X40" t="s">
        <v>2048</v>
      </c>
      <c r="Y40">
        <f>Table1[[#This Row],[Dete Ended Conversion5]]-Table1[[#This Row],[Date Created Conversion3]]</f>
        <v>7</v>
      </c>
      <c r="Z40" s="35">
        <f>Table1[[#This Row],[Dete Ended Conversion5]]-Table1[[#This Row],[Date Created Conversion3]]</f>
        <v>7</v>
      </c>
      <c r="AA40" s="8" t="str">
        <f>(TEXT(V40,"yyy"))</f>
        <v>2016</v>
      </c>
      <c r="AB40" t="b">
        <v>0</v>
      </c>
      <c r="AC40" t="b">
        <v>0</v>
      </c>
      <c r="AD40" s="5" t="str">
        <f>AE40</f>
        <v>theater</v>
      </c>
      <c r="AE40" s="32" t="s">
        <v>2012</v>
      </c>
      <c r="AF40" s="32" t="s">
        <v>2013</v>
      </c>
    </row>
    <row r="41" spans="1:32" ht="17" x14ac:dyDescent="0.2">
      <c r="A41">
        <v>388</v>
      </c>
      <c r="B41" s="2" t="s">
        <v>805</v>
      </c>
      <c r="C41" s="1" t="s">
        <v>806</v>
      </c>
      <c r="D41" s="3">
        <v>114800</v>
      </c>
      <c r="E41" s="3">
        <v>12938</v>
      </c>
      <c r="F41" t="s">
        <v>63</v>
      </c>
      <c r="G41" s="23">
        <f>IFERROR(E41/D41,0)</f>
        <v>0.11270034843205574</v>
      </c>
      <c r="H41" s="4">
        <f>G41*100</f>
        <v>11.270034843205574</v>
      </c>
      <c r="I41" s="30">
        <f>E41/J41</f>
        <v>89.227586206896547</v>
      </c>
      <c r="J41" s="8">
        <v>145</v>
      </c>
      <c r="K41" t="s">
        <v>86</v>
      </c>
      <c r="L41" t="s">
        <v>87</v>
      </c>
      <c r="M41" s="11">
        <f>(O41/86400)+DATE(1970,1,1)</f>
        <v>40912.25</v>
      </c>
      <c r="N41" s="37">
        <v>40912.25</v>
      </c>
      <c r="O41">
        <v>1325656800</v>
      </c>
      <c r="P41" t="str">
        <f>TEXT(M41,"mmm")</f>
        <v>Jan</v>
      </c>
      <c r="Q41" t="s">
        <v>2050</v>
      </c>
      <c r="R41" t="str">
        <f>TEXT(M41,"yyy")</f>
        <v>2012</v>
      </c>
      <c r="S41" s="10">
        <f>(T41/86400)+DATE(1970,1,1)</f>
        <v>40914.25</v>
      </c>
      <c r="T41">
        <v>1325829600</v>
      </c>
      <c r="U41" s="35"/>
      <c r="V41" s="38">
        <v>40914.25</v>
      </c>
      <c r="W41" t="str">
        <f>(TEXT(S41,"mmm"))</f>
        <v>Jan</v>
      </c>
      <c r="X41" t="s">
        <v>2050</v>
      </c>
      <c r="Y41">
        <f>Table1[[#This Row],[Dete Ended Conversion5]]-Table1[[#This Row],[Date Created Conversion3]]</f>
        <v>2</v>
      </c>
      <c r="Z41" s="35">
        <f>Table1[[#This Row],[Dete Ended Conversion5]]-Table1[[#This Row],[Date Created Conversion3]]</f>
        <v>2</v>
      </c>
      <c r="AA41" s="8" t="str">
        <f>(TEXT(V41,"yyy"))</f>
        <v>2012</v>
      </c>
      <c r="AB41" t="b">
        <v>0</v>
      </c>
      <c r="AC41" t="b">
        <v>0</v>
      </c>
      <c r="AD41" s="5" t="str">
        <f>AE41</f>
        <v>music</v>
      </c>
      <c r="AE41" s="32" t="s">
        <v>2008</v>
      </c>
      <c r="AF41" s="32" t="s">
        <v>2018</v>
      </c>
    </row>
    <row r="42" spans="1:32" ht="17" x14ac:dyDescent="0.2">
      <c r="A42">
        <v>634</v>
      </c>
      <c r="B42" s="2" t="s">
        <v>1286</v>
      </c>
      <c r="C42" s="1" t="s">
        <v>1287</v>
      </c>
      <c r="D42" s="3">
        <v>118200</v>
      </c>
      <c r="E42" s="3">
        <v>92824</v>
      </c>
      <c r="F42" t="s">
        <v>63</v>
      </c>
      <c r="G42" s="23">
        <f>IFERROR(E42/D42,0)</f>
        <v>0.78531302876480547</v>
      </c>
      <c r="H42" s="4">
        <f>G42*100</f>
        <v>78.531302876480552</v>
      </c>
      <c r="I42" s="30">
        <f>E42/J42</f>
        <v>55.985524728588658</v>
      </c>
      <c r="J42" s="8">
        <v>1658</v>
      </c>
      <c r="K42" t="s">
        <v>20</v>
      </c>
      <c r="L42" t="s">
        <v>21</v>
      </c>
      <c r="M42" s="11">
        <f>(O42/86400)+DATE(1970,1,1)</f>
        <v>42819.208333333328</v>
      </c>
      <c r="N42" s="37">
        <v>42819.208333333328</v>
      </c>
      <c r="O42">
        <v>1490418000</v>
      </c>
      <c r="P42" t="str">
        <f>TEXT(M42,"mmm")</f>
        <v>Mar</v>
      </c>
      <c r="Q42" t="s">
        <v>2054</v>
      </c>
      <c r="R42" t="str">
        <f>TEXT(M42,"yyy")</f>
        <v>2017</v>
      </c>
      <c r="S42" s="10">
        <f>(T42/86400)+DATE(1970,1,1)</f>
        <v>42833.208333333328</v>
      </c>
      <c r="T42">
        <v>1491627600</v>
      </c>
      <c r="U42" s="35"/>
      <c r="V42" s="38">
        <v>42833.208333333328</v>
      </c>
      <c r="W42" t="str">
        <f>(TEXT(S42,"mmm"))</f>
        <v>Apr</v>
      </c>
      <c r="X42" t="s">
        <v>2057</v>
      </c>
      <c r="Y42">
        <f>Table1[[#This Row],[Dete Ended Conversion5]]-Table1[[#This Row],[Date Created Conversion3]]</f>
        <v>14</v>
      </c>
      <c r="Z42" s="35">
        <f>Table1[[#This Row],[Dete Ended Conversion5]]-Table1[[#This Row],[Date Created Conversion3]]</f>
        <v>14</v>
      </c>
      <c r="AA42" s="8" t="str">
        <f>(TEXT(V42,"yyy"))</f>
        <v>2017</v>
      </c>
      <c r="AB42" t="b">
        <v>0</v>
      </c>
      <c r="AC42" t="b">
        <v>0</v>
      </c>
      <c r="AD42" s="5" t="str">
        <f>AE42</f>
        <v>film &amp; video</v>
      </c>
      <c r="AE42" s="32" t="s">
        <v>2014</v>
      </c>
      <c r="AF42" s="32" t="s">
        <v>2033</v>
      </c>
    </row>
    <row r="43" spans="1:32" ht="17" x14ac:dyDescent="0.2">
      <c r="A43">
        <v>721</v>
      </c>
      <c r="B43" s="2" t="s">
        <v>1456</v>
      </c>
      <c r="C43" s="1" t="s">
        <v>1457</v>
      </c>
      <c r="D43" s="3">
        <v>123600</v>
      </c>
      <c r="E43" s="3">
        <v>5429</v>
      </c>
      <c r="F43" t="s">
        <v>63</v>
      </c>
      <c r="G43" s="23">
        <f>IFERROR(E43/D43,0)</f>
        <v>4.3923948220064728E-2</v>
      </c>
      <c r="H43" s="4">
        <f>G43*100</f>
        <v>4.392394822006473</v>
      </c>
      <c r="I43" s="30">
        <f>E43/J43</f>
        <v>90.483333333333334</v>
      </c>
      <c r="J43" s="8">
        <v>60</v>
      </c>
      <c r="K43" t="s">
        <v>20</v>
      </c>
      <c r="L43" t="s">
        <v>21</v>
      </c>
      <c r="M43" s="11">
        <f>(O43/86400)+DATE(1970,1,1)</f>
        <v>43194.208333333328</v>
      </c>
      <c r="N43" s="37">
        <v>43194.208333333328</v>
      </c>
      <c r="O43">
        <v>1522818000</v>
      </c>
      <c r="P43" t="str">
        <f>TEXT(M43,"mmm")</f>
        <v>Apr</v>
      </c>
      <c r="Q43" t="s">
        <v>2057</v>
      </c>
      <c r="R43" t="str">
        <f>TEXT(M43,"yyy")</f>
        <v>2018</v>
      </c>
      <c r="S43" s="10">
        <f>(T43/86400)+DATE(1970,1,1)</f>
        <v>43200.208333333328</v>
      </c>
      <c r="T43">
        <v>1523336400</v>
      </c>
      <c r="U43" s="35"/>
      <c r="V43" s="38">
        <v>43200.208333333328</v>
      </c>
      <c r="W43" t="str">
        <f>(TEXT(S43,"mmm"))</f>
        <v>Apr</v>
      </c>
      <c r="X43" t="s">
        <v>2057</v>
      </c>
      <c r="Y43">
        <f>Table1[[#This Row],[Dete Ended Conversion5]]-Table1[[#This Row],[Date Created Conversion3]]</f>
        <v>6</v>
      </c>
      <c r="Z43" s="35">
        <f>Table1[[#This Row],[Dete Ended Conversion5]]-Table1[[#This Row],[Date Created Conversion3]]</f>
        <v>6</v>
      </c>
      <c r="AA43" s="8" t="str">
        <f>(TEXT(V43,"yyy"))</f>
        <v>2018</v>
      </c>
      <c r="AB43" t="b">
        <v>0</v>
      </c>
      <c r="AC43" t="b">
        <v>0</v>
      </c>
      <c r="AD43" s="5" t="str">
        <f>AE43</f>
        <v>music</v>
      </c>
      <c r="AE43" s="32" t="s">
        <v>2008</v>
      </c>
      <c r="AF43" s="32" t="s">
        <v>2009</v>
      </c>
    </row>
    <row r="44" spans="1:32" ht="17" x14ac:dyDescent="0.2">
      <c r="A44">
        <v>339</v>
      </c>
      <c r="B44" s="2" t="s">
        <v>707</v>
      </c>
      <c r="C44" s="1" t="s">
        <v>708</v>
      </c>
      <c r="D44" s="3">
        <v>136300</v>
      </c>
      <c r="E44" s="3">
        <v>108974</v>
      </c>
      <c r="F44" t="s">
        <v>63</v>
      </c>
      <c r="G44" s="23">
        <f>IFERROR(E44/D44,0)</f>
        <v>0.79951577402787966</v>
      </c>
      <c r="H44" s="4">
        <f>G44*100</f>
        <v>79.951577402787962</v>
      </c>
      <c r="I44" s="30">
        <f>E44/J44</f>
        <v>84.02004626060139</v>
      </c>
      <c r="J44" s="8">
        <v>1297</v>
      </c>
      <c r="K44" t="s">
        <v>15</v>
      </c>
      <c r="L44" t="s">
        <v>16</v>
      </c>
      <c r="M44" s="11">
        <f>(O44/86400)+DATE(1970,1,1)</f>
        <v>42949.208333333328</v>
      </c>
      <c r="N44" s="37">
        <v>42949.208333333328</v>
      </c>
      <c r="O44">
        <v>1501650000</v>
      </c>
      <c r="P44" t="str">
        <f>TEXT(M44,"mmm")</f>
        <v>Aug</v>
      </c>
      <c r="Q44" t="s">
        <v>2049</v>
      </c>
      <c r="R44" t="str">
        <f>TEXT(M44,"yyy")</f>
        <v>2017</v>
      </c>
      <c r="S44" s="10">
        <f>(T44/86400)+DATE(1970,1,1)</f>
        <v>42963.208333333328</v>
      </c>
      <c r="T44">
        <v>1502859600</v>
      </c>
      <c r="U44" s="35"/>
      <c r="V44" s="38">
        <v>42963.208333333328</v>
      </c>
      <c r="W44" t="str">
        <f>(TEXT(S44,"mmm"))</f>
        <v>Aug</v>
      </c>
      <c r="X44" t="s">
        <v>2049</v>
      </c>
      <c r="Y44">
        <f>Table1[[#This Row],[Dete Ended Conversion5]]-Table1[[#This Row],[Date Created Conversion3]]</f>
        <v>14</v>
      </c>
      <c r="Z44" s="35">
        <f>Table1[[#This Row],[Dete Ended Conversion5]]-Table1[[#This Row],[Date Created Conversion3]]</f>
        <v>14</v>
      </c>
      <c r="AA44" s="8" t="str">
        <f>(TEXT(V44,"yyy"))</f>
        <v>2017</v>
      </c>
      <c r="AB44" t="b">
        <v>0</v>
      </c>
      <c r="AC44" t="b">
        <v>0</v>
      </c>
      <c r="AD44" s="5" t="str">
        <f>AE44</f>
        <v>theater</v>
      </c>
      <c r="AE44" s="32" t="s">
        <v>2012</v>
      </c>
      <c r="AF44" s="32" t="s">
        <v>2013</v>
      </c>
    </row>
    <row r="45" spans="1:32" ht="17" x14ac:dyDescent="0.2">
      <c r="A45">
        <v>514</v>
      </c>
      <c r="B45" s="2" t="s">
        <v>1050</v>
      </c>
      <c r="C45" s="1" t="s">
        <v>1051</v>
      </c>
      <c r="D45" s="3">
        <v>138700</v>
      </c>
      <c r="E45" s="3">
        <v>31123</v>
      </c>
      <c r="F45" t="s">
        <v>63</v>
      </c>
      <c r="G45" s="23">
        <f>IFERROR(E45/D45,0)</f>
        <v>0.22439077144917088</v>
      </c>
      <c r="H45" s="4">
        <f>G45*100</f>
        <v>22.439077144917089</v>
      </c>
      <c r="I45" s="30">
        <f>E45/J45</f>
        <v>58.945075757575758</v>
      </c>
      <c r="J45" s="8">
        <v>528</v>
      </c>
      <c r="K45" t="s">
        <v>86</v>
      </c>
      <c r="L45" t="s">
        <v>87</v>
      </c>
      <c r="M45" s="11">
        <f>(O45/86400)+DATE(1970,1,1)</f>
        <v>41614.25</v>
      </c>
      <c r="N45" s="37">
        <v>41614.25</v>
      </c>
      <c r="O45">
        <v>1386309600</v>
      </c>
      <c r="P45" t="str">
        <f>TEXT(M45,"mmm")</f>
        <v>Dec</v>
      </c>
      <c r="Q45" t="s">
        <v>2055</v>
      </c>
      <c r="R45" t="str">
        <f>TEXT(M45,"yyy")</f>
        <v>2013</v>
      </c>
      <c r="S45" s="10">
        <f>(T45/86400)+DATE(1970,1,1)</f>
        <v>41619.25</v>
      </c>
      <c r="T45">
        <v>1386741600</v>
      </c>
      <c r="U45" s="35"/>
      <c r="V45" s="38">
        <v>41619.25</v>
      </c>
      <c r="W45" t="str">
        <f>(TEXT(S45,"mmm"))</f>
        <v>Dec</v>
      </c>
      <c r="X45" t="s">
        <v>2055</v>
      </c>
      <c r="Y45">
        <f>Table1[[#This Row],[Dete Ended Conversion5]]-Table1[[#This Row],[Date Created Conversion3]]</f>
        <v>5</v>
      </c>
      <c r="Z45" s="35">
        <f>Table1[[#This Row],[Dete Ended Conversion5]]-Table1[[#This Row],[Date Created Conversion3]]</f>
        <v>5</v>
      </c>
      <c r="AA45" s="8" t="str">
        <f>(TEXT(V45,"yyy"))</f>
        <v>2013</v>
      </c>
      <c r="AB45" t="b">
        <v>0</v>
      </c>
      <c r="AC45" t="b">
        <v>1</v>
      </c>
      <c r="AD45" s="5" t="str">
        <f>AE45</f>
        <v>music</v>
      </c>
      <c r="AE45" s="32" t="s">
        <v>2008</v>
      </c>
      <c r="AF45" s="32" t="s">
        <v>2009</v>
      </c>
    </row>
    <row r="46" spans="1:32" ht="17" x14ac:dyDescent="0.2">
      <c r="A46">
        <v>952</v>
      </c>
      <c r="B46" s="2" t="s">
        <v>1910</v>
      </c>
      <c r="C46" s="1" t="s">
        <v>1911</v>
      </c>
      <c r="D46" s="3">
        <v>145500</v>
      </c>
      <c r="E46" s="3">
        <v>101987</v>
      </c>
      <c r="F46" t="s">
        <v>63</v>
      </c>
      <c r="G46" s="23">
        <f>IFERROR(E46/D46,0)</f>
        <v>0.70094158075601376</v>
      </c>
      <c r="H46" s="4">
        <f>G46*100</f>
        <v>70.094158075601371</v>
      </c>
      <c r="I46" s="30">
        <f>E46/J46</f>
        <v>45.007502206531335</v>
      </c>
      <c r="J46" s="8">
        <v>2266</v>
      </c>
      <c r="K46" t="s">
        <v>20</v>
      </c>
      <c r="L46" t="s">
        <v>21</v>
      </c>
      <c r="M46" s="11">
        <f>(O46/86400)+DATE(1970,1,1)</f>
        <v>42591.208333333328</v>
      </c>
      <c r="N46" s="37">
        <v>42591.208333333328</v>
      </c>
      <c r="O46">
        <v>1470718800</v>
      </c>
      <c r="P46" t="str">
        <f>TEXT(M46,"mmm")</f>
        <v>Aug</v>
      </c>
      <c r="Q46" t="s">
        <v>2049</v>
      </c>
      <c r="R46" t="str">
        <f>TEXT(M46,"yyy")</f>
        <v>2016</v>
      </c>
      <c r="S46" s="10">
        <f>(T46/86400)+DATE(1970,1,1)</f>
        <v>42605.208333333328</v>
      </c>
      <c r="T46">
        <v>1471928400</v>
      </c>
      <c r="U46" s="35"/>
      <c r="V46" s="38">
        <v>42605.208333333328</v>
      </c>
      <c r="W46" t="str">
        <f>(TEXT(S46,"mmm"))</f>
        <v>Aug</v>
      </c>
      <c r="X46" t="s">
        <v>2049</v>
      </c>
      <c r="Y46">
        <f>Table1[[#This Row],[Dete Ended Conversion5]]-Table1[[#This Row],[Date Created Conversion3]]</f>
        <v>14</v>
      </c>
      <c r="Z46" s="35">
        <f>Table1[[#This Row],[Dete Ended Conversion5]]-Table1[[#This Row],[Date Created Conversion3]]</f>
        <v>14</v>
      </c>
      <c r="AA46" s="8" t="str">
        <f>(TEXT(V46,"yyy"))</f>
        <v>2016</v>
      </c>
      <c r="AB46" t="b">
        <v>0</v>
      </c>
      <c r="AC46" t="b">
        <v>0</v>
      </c>
      <c r="AD46" s="5" t="str">
        <f>AE46</f>
        <v>film &amp; video</v>
      </c>
      <c r="AE46" s="32" t="s">
        <v>2014</v>
      </c>
      <c r="AF46" s="32" t="s">
        <v>2015</v>
      </c>
    </row>
    <row r="47" spans="1:32" ht="17" x14ac:dyDescent="0.2">
      <c r="A47">
        <v>129</v>
      </c>
      <c r="B47" s="2" t="s">
        <v>288</v>
      </c>
      <c r="C47" s="1" t="s">
        <v>289</v>
      </c>
      <c r="D47" s="3">
        <v>148500</v>
      </c>
      <c r="E47" s="3">
        <v>4756</v>
      </c>
      <c r="F47" t="s">
        <v>63</v>
      </c>
      <c r="G47" s="23">
        <f>IFERROR(E47/D47,0)</f>
        <v>3.2026936026936029E-2</v>
      </c>
      <c r="H47" s="4">
        <f>G47*100</f>
        <v>3.202693602693603</v>
      </c>
      <c r="I47" s="30">
        <f>E47/J47</f>
        <v>86.472727272727269</v>
      </c>
      <c r="J47" s="8">
        <v>55</v>
      </c>
      <c r="K47" t="s">
        <v>24</v>
      </c>
      <c r="L47" t="s">
        <v>25</v>
      </c>
      <c r="M47" s="11">
        <f>(O47/86400)+DATE(1970,1,1)</f>
        <v>42038.25</v>
      </c>
      <c r="N47" s="37">
        <v>42038.25</v>
      </c>
      <c r="O47">
        <v>1422943200</v>
      </c>
      <c r="P47" t="str">
        <f>TEXT(M47,"mmm")</f>
        <v>Feb</v>
      </c>
      <c r="Q47" t="s">
        <v>2058</v>
      </c>
      <c r="R47" t="str">
        <f>TEXT(M47,"yyy")</f>
        <v>2015</v>
      </c>
      <c r="S47" s="10">
        <f>(T47/86400)+DATE(1970,1,1)</f>
        <v>42063.25</v>
      </c>
      <c r="T47">
        <v>1425103200</v>
      </c>
      <c r="U47" s="35"/>
      <c r="V47" s="38">
        <v>42063.25</v>
      </c>
      <c r="W47" t="str">
        <f>(TEXT(S47,"mmm"))</f>
        <v>Feb</v>
      </c>
      <c r="X47" t="s">
        <v>2058</v>
      </c>
      <c r="Y47">
        <f>Table1[[#This Row],[Dete Ended Conversion5]]-Table1[[#This Row],[Date Created Conversion3]]</f>
        <v>25</v>
      </c>
      <c r="Z47" s="35">
        <f>Table1[[#This Row],[Dete Ended Conversion5]]-Table1[[#This Row],[Date Created Conversion3]]</f>
        <v>25</v>
      </c>
      <c r="AA47" s="8" t="str">
        <f>(TEXT(V47,"yyy"))</f>
        <v>2015</v>
      </c>
      <c r="AB47" t="b">
        <v>0</v>
      </c>
      <c r="AC47" t="b">
        <v>0</v>
      </c>
      <c r="AD47" s="5" t="str">
        <f>AE47</f>
        <v>food</v>
      </c>
      <c r="AE47" s="32" t="s">
        <v>2006</v>
      </c>
      <c r="AF47" s="32" t="s">
        <v>2007</v>
      </c>
    </row>
    <row r="48" spans="1:32" ht="17" x14ac:dyDescent="0.2">
      <c r="A48">
        <v>910</v>
      </c>
      <c r="B48" s="2" t="s">
        <v>1828</v>
      </c>
      <c r="C48" s="1" t="s">
        <v>1829</v>
      </c>
      <c r="D48" s="3">
        <v>154500</v>
      </c>
      <c r="E48" s="3">
        <v>30215</v>
      </c>
      <c r="F48" t="s">
        <v>63</v>
      </c>
      <c r="G48" s="23">
        <f>IFERROR(E48/D48,0)</f>
        <v>0.19556634304207121</v>
      </c>
      <c r="H48" s="4">
        <f>G48*100</f>
        <v>19.556634304207122</v>
      </c>
      <c r="I48" s="30">
        <f>E48/J48</f>
        <v>102.07770270270271</v>
      </c>
      <c r="J48" s="8">
        <v>296</v>
      </c>
      <c r="K48" t="s">
        <v>20</v>
      </c>
      <c r="L48" t="s">
        <v>21</v>
      </c>
      <c r="M48" s="11">
        <f>(O48/86400)+DATE(1970,1,1)</f>
        <v>42026.25</v>
      </c>
      <c r="N48" s="37">
        <v>42026.25</v>
      </c>
      <c r="O48">
        <v>1421906400</v>
      </c>
      <c r="P48" t="str">
        <f>TEXT(M48,"mmm")</f>
        <v>Jan</v>
      </c>
      <c r="Q48" t="s">
        <v>2050</v>
      </c>
      <c r="R48" t="str">
        <f>TEXT(M48,"yyy")</f>
        <v>2015</v>
      </c>
      <c r="S48" s="10">
        <f>(T48/86400)+DATE(1970,1,1)</f>
        <v>42027.25</v>
      </c>
      <c r="T48">
        <v>1421992800</v>
      </c>
      <c r="U48" s="35"/>
      <c r="V48" s="38">
        <v>42027.25</v>
      </c>
      <c r="W48" t="str">
        <f>(TEXT(S48,"mmm"))</f>
        <v>Jan</v>
      </c>
      <c r="X48" t="s">
        <v>2050</v>
      </c>
      <c r="Y48">
        <f>Table1[[#This Row],[Dete Ended Conversion5]]-Table1[[#This Row],[Date Created Conversion3]]</f>
        <v>1</v>
      </c>
      <c r="Z48" s="35">
        <f>Table1[[#This Row],[Dete Ended Conversion5]]-Table1[[#This Row],[Date Created Conversion3]]</f>
        <v>1</v>
      </c>
      <c r="AA48" s="8" t="str">
        <f>(TEXT(V48,"yyy"))</f>
        <v>2015</v>
      </c>
      <c r="AB48" t="b">
        <v>0</v>
      </c>
      <c r="AC48" t="b">
        <v>0</v>
      </c>
      <c r="AD48" s="5" t="str">
        <f>AE48</f>
        <v>theater</v>
      </c>
      <c r="AE48" s="32" t="s">
        <v>2012</v>
      </c>
      <c r="AF48" s="32" t="s">
        <v>2013</v>
      </c>
    </row>
    <row r="49" spans="1:32" ht="34" x14ac:dyDescent="0.2">
      <c r="A49">
        <v>447</v>
      </c>
      <c r="B49" s="2" t="s">
        <v>919</v>
      </c>
      <c r="C49" s="1" t="s">
        <v>920</v>
      </c>
      <c r="D49" s="3">
        <v>155200</v>
      </c>
      <c r="E49" s="3">
        <v>37754</v>
      </c>
      <c r="F49" t="s">
        <v>63</v>
      </c>
      <c r="G49" s="23">
        <f>IFERROR(E49/D49,0)</f>
        <v>0.24326030927835052</v>
      </c>
      <c r="H49" s="4">
        <f>G49*100</f>
        <v>24.326030927835053</v>
      </c>
      <c r="I49" s="30">
        <f>E49/J49</f>
        <v>86</v>
      </c>
      <c r="J49" s="8">
        <v>439</v>
      </c>
      <c r="K49" t="s">
        <v>36</v>
      </c>
      <c r="L49" t="s">
        <v>37</v>
      </c>
      <c r="M49" s="11">
        <f>(O49/86400)+DATE(1970,1,1)</f>
        <v>43088.25</v>
      </c>
      <c r="N49" s="37">
        <v>43088.25</v>
      </c>
      <c r="O49">
        <v>1513663200</v>
      </c>
      <c r="P49" t="str">
        <f>TEXT(M49,"mmm")</f>
        <v>Dec</v>
      </c>
      <c r="Q49" t="s">
        <v>2055</v>
      </c>
      <c r="R49" t="str">
        <f>TEXT(M49,"yyy")</f>
        <v>2017</v>
      </c>
      <c r="S49" s="10">
        <f>(T49/86400)+DATE(1970,1,1)</f>
        <v>43104.25</v>
      </c>
      <c r="T49">
        <v>1515045600</v>
      </c>
      <c r="U49" s="35"/>
      <c r="V49" s="38">
        <v>43104.25</v>
      </c>
      <c r="W49" t="str">
        <f>(TEXT(S49,"mmm"))</f>
        <v>Jan</v>
      </c>
      <c r="X49" t="s">
        <v>2050</v>
      </c>
      <c r="Y49">
        <f>Table1[[#This Row],[Dete Ended Conversion5]]-Table1[[#This Row],[Date Created Conversion3]]</f>
        <v>16</v>
      </c>
      <c r="Z49" s="35">
        <f>Table1[[#This Row],[Dete Ended Conversion5]]-Table1[[#This Row],[Date Created Conversion3]]</f>
        <v>16</v>
      </c>
      <c r="AA49" s="8" t="str">
        <f>(TEXT(V49,"yyy"))</f>
        <v>2018</v>
      </c>
      <c r="AB49" t="b">
        <v>0</v>
      </c>
      <c r="AC49" t="b">
        <v>0</v>
      </c>
      <c r="AD49" s="5" t="str">
        <f>AE49</f>
        <v>film &amp; video</v>
      </c>
      <c r="AE49" s="32" t="s">
        <v>2014</v>
      </c>
      <c r="AF49" s="32" t="s">
        <v>2033</v>
      </c>
    </row>
    <row r="50" spans="1:32" ht="17" x14ac:dyDescent="0.2">
      <c r="A50">
        <v>674</v>
      </c>
      <c r="B50" s="2" t="s">
        <v>1364</v>
      </c>
      <c r="C50" s="1" t="s">
        <v>1365</v>
      </c>
      <c r="D50" s="3">
        <v>170700</v>
      </c>
      <c r="E50" s="3">
        <v>57250</v>
      </c>
      <c r="F50" t="s">
        <v>63</v>
      </c>
      <c r="G50" s="23">
        <f>IFERROR(E50/D50,0)</f>
        <v>0.33538371411833628</v>
      </c>
      <c r="H50" s="4">
        <f>G50*100</f>
        <v>33.53837141183363</v>
      </c>
      <c r="I50" s="30">
        <f>E50/J50</f>
        <v>47.003284072249592</v>
      </c>
      <c r="J50" s="8">
        <v>1218</v>
      </c>
      <c r="K50" t="s">
        <v>20</v>
      </c>
      <c r="L50" t="s">
        <v>21</v>
      </c>
      <c r="M50" s="11">
        <f>(O50/86400)+DATE(1970,1,1)</f>
        <v>40774.208333333336</v>
      </c>
      <c r="N50" s="37">
        <v>40774.208333333336</v>
      </c>
      <c r="O50">
        <v>1313730000</v>
      </c>
      <c r="P50" t="str">
        <f>TEXT(M50,"mmm")</f>
        <v>Aug</v>
      </c>
      <c r="Q50" t="s">
        <v>2049</v>
      </c>
      <c r="R50" t="str">
        <f>TEXT(M50,"yyy")</f>
        <v>2011</v>
      </c>
      <c r="S50" s="10">
        <f>(T50/86400)+DATE(1970,1,1)</f>
        <v>40821.208333333336</v>
      </c>
      <c r="T50">
        <v>1317790800</v>
      </c>
      <c r="U50" s="35"/>
      <c r="V50" s="38">
        <v>40821.208333333336</v>
      </c>
      <c r="W50" t="str">
        <f>(TEXT(S50,"mmm"))</f>
        <v>Oct</v>
      </c>
      <c r="X50" t="s">
        <v>2052</v>
      </c>
      <c r="Y50">
        <f>Table1[[#This Row],[Dete Ended Conversion5]]-Table1[[#This Row],[Date Created Conversion3]]</f>
        <v>47</v>
      </c>
      <c r="Z50" s="35">
        <f>Table1[[#This Row],[Dete Ended Conversion5]]-Table1[[#This Row],[Date Created Conversion3]]</f>
        <v>47</v>
      </c>
      <c r="AA50" s="8" t="str">
        <f>(TEXT(V50,"yyy"))</f>
        <v>2011</v>
      </c>
      <c r="AB50" t="b">
        <v>0</v>
      </c>
      <c r="AC50" t="b">
        <v>0</v>
      </c>
      <c r="AD50" s="5" t="str">
        <f>AE50</f>
        <v>photography</v>
      </c>
      <c r="AE50" s="32" t="s">
        <v>2027</v>
      </c>
      <c r="AF50" s="32" t="s">
        <v>2028</v>
      </c>
    </row>
    <row r="51" spans="1:32" ht="17" x14ac:dyDescent="0.2">
      <c r="A51">
        <v>937</v>
      </c>
      <c r="B51" s="2" t="s">
        <v>1881</v>
      </c>
      <c r="C51" s="1" t="s">
        <v>1882</v>
      </c>
      <c r="D51" s="3">
        <v>171000</v>
      </c>
      <c r="E51" s="3">
        <v>84891</v>
      </c>
      <c r="F51" t="s">
        <v>63</v>
      </c>
      <c r="G51" s="23">
        <f>IFERROR(E51/D51,0)</f>
        <v>0.49643859649122807</v>
      </c>
      <c r="H51" s="4">
        <f>G51*100</f>
        <v>49.64385964912281</v>
      </c>
      <c r="I51" s="30">
        <f>E51/J51</f>
        <v>86.978483606557376</v>
      </c>
      <c r="J51" s="8">
        <v>976</v>
      </c>
      <c r="K51" t="s">
        <v>20</v>
      </c>
      <c r="L51" t="s">
        <v>21</v>
      </c>
      <c r="M51" s="11">
        <f>(O51/86400)+DATE(1970,1,1)</f>
        <v>42334.25</v>
      </c>
      <c r="N51" s="37">
        <v>42334.25</v>
      </c>
      <c r="O51">
        <v>1448517600</v>
      </c>
      <c r="P51" t="str">
        <f>TEXT(M51,"mmm")</f>
        <v>Nov</v>
      </c>
      <c r="Q51" t="s">
        <v>2048</v>
      </c>
      <c r="R51" t="str">
        <f>TEXT(M51,"yyy")</f>
        <v>2015</v>
      </c>
      <c r="S51" s="10">
        <f>(T51/86400)+DATE(1970,1,1)</f>
        <v>42343.25</v>
      </c>
      <c r="T51">
        <v>1449295200</v>
      </c>
      <c r="U51" s="35"/>
      <c r="V51" s="38">
        <v>42343.25</v>
      </c>
      <c r="W51" t="str">
        <f>(TEXT(S51,"mmm"))</f>
        <v>Dec</v>
      </c>
      <c r="X51" t="s">
        <v>2055</v>
      </c>
      <c r="Y51">
        <f>Table1[[#This Row],[Dete Ended Conversion5]]-Table1[[#This Row],[Date Created Conversion3]]</f>
        <v>9</v>
      </c>
      <c r="Z51" s="35">
        <f>Table1[[#This Row],[Dete Ended Conversion5]]-Table1[[#This Row],[Date Created Conversion3]]</f>
        <v>9</v>
      </c>
      <c r="AA51" s="8" t="str">
        <f>(TEXT(V51,"yyy"))</f>
        <v>2015</v>
      </c>
      <c r="AB51" t="b">
        <v>0</v>
      </c>
      <c r="AC51" t="b">
        <v>0</v>
      </c>
      <c r="AD51" s="5" t="str">
        <f>AE51</f>
        <v>film &amp; video</v>
      </c>
      <c r="AE51" s="32" t="s">
        <v>2014</v>
      </c>
      <c r="AF51" s="32" t="s">
        <v>2015</v>
      </c>
    </row>
    <row r="52" spans="1:32" ht="17" x14ac:dyDescent="0.2">
      <c r="A52">
        <v>270</v>
      </c>
      <c r="B52" s="2" t="s">
        <v>569</v>
      </c>
      <c r="C52" s="1" t="s">
        <v>570</v>
      </c>
      <c r="D52" s="3">
        <v>173900</v>
      </c>
      <c r="E52" s="3">
        <v>47260</v>
      </c>
      <c r="F52" t="s">
        <v>63</v>
      </c>
      <c r="G52" s="23">
        <f>IFERROR(E52/D52,0)</f>
        <v>0.27176538240368026</v>
      </c>
      <c r="H52" s="4">
        <f>G52*100</f>
        <v>27.176538240368025</v>
      </c>
      <c r="I52" s="30">
        <f>E52/J52</f>
        <v>25.005291005291006</v>
      </c>
      <c r="J52" s="8">
        <v>1890</v>
      </c>
      <c r="K52" t="s">
        <v>20</v>
      </c>
      <c r="L52" t="s">
        <v>21</v>
      </c>
      <c r="M52" s="11">
        <f>(O52/86400)+DATE(1970,1,1)</f>
        <v>40514.25</v>
      </c>
      <c r="N52" s="37">
        <v>40514.25</v>
      </c>
      <c r="O52">
        <v>1291269600</v>
      </c>
      <c r="P52" t="str">
        <f>TEXT(M52,"mmm")</f>
        <v>Dec</v>
      </c>
      <c r="Q52" t="s">
        <v>2055</v>
      </c>
      <c r="R52" t="str">
        <f>TEXT(M52,"yyy")</f>
        <v>2010</v>
      </c>
      <c r="S52" s="10">
        <f>(T52/86400)+DATE(1970,1,1)</f>
        <v>40516.25</v>
      </c>
      <c r="T52">
        <v>1291442400</v>
      </c>
      <c r="U52" s="35"/>
      <c r="V52" s="38">
        <v>40516.25</v>
      </c>
      <c r="W52" t="str">
        <f>(TEXT(S52,"mmm"))</f>
        <v>Dec</v>
      </c>
      <c r="X52" t="s">
        <v>2055</v>
      </c>
      <c r="Y52">
        <f>Table1[[#This Row],[Dete Ended Conversion5]]-Table1[[#This Row],[Date Created Conversion3]]</f>
        <v>2</v>
      </c>
      <c r="Z52" s="35">
        <f>Table1[[#This Row],[Dete Ended Conversion5]]-Table1[[#This Row],[Date Created Conversion3]]</f>
        <v>2</v>
      </c>
      <c r="AA52" s="8" t="str">
        <f>(TEXT(V52,"yyy"))</f>
        <v>2010</v>
      </c>
      <c r="AB52" t="b">
        <v>0</v>
      </c>
      <c r="AC52" t="b">
        <v>0</v>
      </c>
      <c r="AD52" s="5" t="str">
        <f>AE52</f>
        <v>games</v>
      </c>
      <c r="AE52" s="32" t="s">
        <v>2023</v>
      </c>
      <c r="AF52" s="32" t="s">
        <v>2024</v>
      </c>
    </row>
    <row r="53" spans="1:32" ht="17" x14ac:dyDescent="0.2">
      <c r="A53">
        <v>866</v>
      </c>
      <c r="B53" s="2" t="s">
        <v>1740</v>
      </c>
      <c r="C53" s="1" t="s">
        <v>1741</v>
      </c>
      <c r="D53" s="3">
        <v>182800</v>
      </c>
      <c r="E53" s="3">
        <v>79045</v>
      </c>
      <c r="F53" t="s">
        <v>63</v>
      </c>
      <c r="G53" s="23">
        <f>IFERROR(E53/D53,0)</f>
        <v>0.43241247264770238</v>
      </c>
      <c r="H53" s="4">
        <f>G53*100</f>
        <v>43.241247264770237</v>
      </c>
      <c r="I53" s="30">
        <f>E53/J53</f>
        <v>88.023385300668153</v>
      </c>
      <c r="J53" s="8">
        <v>898</v>
      </c>
      <c r="K53" t="s">
        <v>20</v>
      </c>
      <c r="L53" t="s">
        <v>21</v>
      </c>
      <c r="M53" s="11">
        <f>(O53/86400)+DATE(1970,1,1)</f>
        <v>40671.208333333336</v>
      </c>
      <c r="N53" s="37">
        <v>40671.208333333336</v>
      </c>
      <c r="O53">
        <v>1304830800</v>
      </c>
      <c r="P53" t="str">
        <f>TEXT(M53,"mmm")</f>
        <v>May</v>
      </c>
      <c r="Q53" t="s">
        <v>2059</v>
      </c>
      <c r="R53" t="str">
        <f>TEXT(M53,"yyy")</f>
        <v>2011</v>
      </c>
      <c r="S53" s="10">
        <f>(T53/86400)+DATE(1970,1,1)</f>
        <v>40672.208333333336</v>
      </c>
      <c r="T53">
        <v>1304917200</v>
      </c>
      <c r="U53" s="35"/>
      <c r="V53" s="38">
        <v>40672.208333333336</v>
      </c>
      <c r="W53" t="str">
        <f>(TEXT(S53,"mmm"))</f>
        <v>May</v>
      </c>
      <c r="X53" t="s">
        <v>2059</v>
      </c>
      <c r="Y53">
        <f>Table1[[#This Row],[Dete Ended Conversion5]]-Table1[[#This Row],[Date Created Conversion3]]</f>
        <v>1</v>
      </c>
      <c r="Z53" s="35">
        <f>Table1[[#This Row],[Dete Ended Conversion5]]-Table1[[#This Row],[Date Created Conversion3]]</f>
        <v>1</v>
      </c>
      <c r="AA53" s="8" t="str">
        <f>(TEXT(V53,"yyy"))</f>
        <v>2011</v>
      </c>
      <c r="AB53" t="b">
        <v>0</v>
      </c>
      <c r="AC53" t="b">
        <v>0</v>
      </c>
      <c r="AD53" s="5" t="str">
        <f>AE53</f>
        <v>photography</v>
      </c>
      <c r="AE53" s="32" t="s">
        <v>2027</v>
      </c>
      <c r="AF53" s="32" t="s">
        <v>2028</v>
      </c>
    </row>
    <row r="54" spans="1:32" ht="17" x14ac:dyDescent="0.2">
      <c r="A54">
        <v>790</v>
      </c>
      <c r="B54" s="2" t="s">
        <v>1591</v>
      </c>
      <c r="C54" s="1" t="s">
        <v>1592</v>
      </c>
      <c r="D54" s="3">
        <v>185900</v>
      </c>
      <c r="E54" s="3">
        <v>56774</v>
      </c>
      <c r="F54" t="s">
        <v>63</v>
      </c>
      <c r="G54" s="23">
        <f>IFERROR(E54/D54,0)</f>
        <v>0.30540075309306081</v>
      </c>
      <c r="H54" s="4">
        <f>G54*100</f>
        <v>30.540075309306079</v>
      </c>
      <c r="I54" s="30">
        <f>E54/J54</f>
        <v>51.009883198562441</v>
      </c>
      <c r="J54" s="8">
        <v>1113</v>
      </c>
      <c r="K54" t="s">
        <v>20</v>
      </c>
      <c r="L54" t="s">
        <v>21</v>
      </c>
      <c r="M54" s="11">
        <f>(O54/86400)+DATE(1970,1,1)</f>
        <v>40223.25</v>
      </c>
      <c r="N54" s="37">
        <v>40223.25</v>
      </c>
      <c r="O54">
        <v>1266127200</v>
      </c>
      <c r="P54" t="str">
        <f>TEXT(M54,"mmm")</f>
        <v>Feb</v>
      </c>
      <c r="Q54" t="s">
        <v>2058</v>
      </c>
      <c r="R54" t="str">
        <f>TEXT(M54,"yyy")</f>
        <v>2010</v>
      </c>
      <c r="S54" s="10">
        <f>(T54/86400)+DATE(1970,1,1)</f>
        <v>40229.25</v>
      </c>
      <c r="T54">
        <v>1266645600</v>
      </c>
      <c r="U54" s="35"/>
      <c r="V54" s="38">
        <v>40229.25</v>
      </c>
      <c r="W54" t="str">
        <f>(TEXT(S54,"mmm"))</f>
        <v>Feb</v>
      </c>
      <c r="X54" t="s">
        <v>2058</v>
      </c>
      <c r="Y54">
        <f>Table1[[#This Row],[Dete Ended Conversion5]]-Table1[[#This Row],[Date Created Conversion3]]</f>
        <v>6</v>
      </c>
      <c r="Z54" s="35">
        <f>Table1[[#This Row],[Dete Ended Conversion5]]-Table1[[#This Row],[Date Created Conversion3]]</f>
        <v>6</v>
      </c>
      <c r="AA54" s="8" t="str">
        <f>(TEXT(V54,"yyy"))</f>
        <v>2010</v>
      </c>
      <c r="AB54" t="b">
        <v>0</v>
      </c>
      <c r="AC54" t="b">
        <v>0</v>
      </c>
      <c r="AD54" s="5" t="str">
        <f>AE54</f>
        <v>theater</v>
      </c>
      <c r="AE54" s="32" t="s">
        <v>2012</v>
      </c>
      <c r="AF54" s="32" t="s">
        <v>2013</v>
      </c>
    </row>
    <row r="55" spans="1:32" ht="17" x14ac:dyDescent="0.2">
      <c r="A55">
        <v>492</v>
      </c>
      <c r="B55" s="2" t="s">
        <v>1008</v>
      </c>
      <c r="C55" s="1" t="s">
        <v>1009</v>
      </c>
      <c r="D55" s="3">
        <v>191000</v>
      </c>
      <c r="E55" s="3">
        <v>45831</v>
      </c>
      <c r="F55" t="s">
        <v>63</v>
      </c>
      <c r="G55" s="23">
        <f>IFERROR(E55/D55,0)</f>
        <v>0.23995287958115183</v>
      </c>
      <c r="H55" s="4">
        <f>G55*100</f>
        <v>23.995287958115181</v>
      </c>
      <c r="I55" s="30">
        <f>E55/J55</f>
        <v>77.026890756302521</v>
      </c>
      <c r="J55" s="8">
        <v>595</v>
      </c>
      <c r="K55" t="s">
        <v>20</v>
      </c>
      <c r="L55" t="s">
        <v>21</v>
      </c>
      <c r="M55" s="11">
        <f>(O55/86400)+DATE(1970,1,1)</f>
        <v>40336.208333333336</v>
      </c>
      <c r="N55" s="37">
        <v>40336.208333333336</v>
      </c>
      <c r="O55">
        <v>1275886800</v>
      </c>
      <c r="P55" t="str">
        <f>TEXT(M55,"mmm")</f>
        <v>Jun</v>
      </c>
      <c r="Q55" t="s">
        <v>2053</v>
      </c>
      <c r="R55" t="str">
        <f>TEXT(M55,"yyy")</f>
        <v>2010</v>
      </c>
      <c r="S55" s="10">
        <f>(T55/86400)+DATE(1970,1,1)</f>
        <v>40371.208333333336</v>
      </c>
      <c r="T55">
        <v>1278910800</v>
      </c>
      <c r="U55" s="35"/>
      <c r="V55" s="38">
        <v>40371.208333333336</v>
      </c>
      <c r="W55" t="str">
        <f>(TEXT(S55,"mmm"))</f>
        <v>Jul</v>
      </c>
      <c r="X55" t="s">
        <v>2056</v>
      </c>
      <c r="Y55">
        <f>Table1[[#This Row],[Dete Ended Conversion5]]-Table1[[#This Row],[Date Created Conversion3]]</f>
        <v>35</v>
      </c>
      <c r="Z55" s="35">
        <f>Table1[[#This Row],[Dete Ended Conversion5]]-Table1[[#This Row],[Date Created Conversion3]]</f>
        <v>35</v>
      </c>
      <c r="AA55" s="8" t="str">
        <f>(TEXT(V55,"yyy"))</f>
        <v>2010</v>
      </c>
      <c r="AB55" t="b">
        <v>1</v>
      </c>
      <c r="AC55" t="b">
        <v>1</v>
      </c>
      <c r="AD55" s="5" t="str">
        <f>AE55</f>
        <v>film &amp; video</v>
      </c>
      <c r="AE55" s="32" t="s">
        <v>2014</v>
      </c>
      <c r="AF55" s="32" t="s">
        <v>2025</v>
      </c>
    </row>
    <row r="56" spans="1:32" ht="17" x14ac:dyDescent="0.2">
      <c r="A56">
        <v>429</v>
      </c>
      <c r="B56" s="2" t="s">
        <v>884</v>
      </c>
      <c r="C56" s="1" t="s">
        <v>885</v>
      </c>
      <c r="D56" s="3">
        <v>191000</v>
      </c>
      <c r="E56" s="3">
        <v>173191</v>
      </c>
      <c r="F56" t="s">
        <v>63</v>
      </c>
      <c r="G56" s="23">
        <f>IFERROR(E56/D56,0)</f>
        <v>0.90675916230366493</v>
      </c>
      <c r="H56" s="4">
        <f>G56*100</f>
        <v>90.675916230366497</v>
      </c>
      <c r="I56" s="30">
        <f>E56/J56</f>
        <v>81.006080449017773</v>
      </c>
      <c r="J56" s="8">
        <v>2138</v>
      </c>
      <c r="K56" t="s">
        <v>20</v>
      </c>
      <c r="L56" t="s">
        <v>21</v>
      </c>
      <c r="M56" s="11">
        <f>(O56/86400)+DATE(1970,1,1)</f>
        <v>41680.25</v>
      </c>
      <c r="N56" s="37">
        <v>41680.25</v>
      </c>
      <c r="O56">
        <v>1392012000</v>
      </c>
      <c r="P56" t="str">
        <f>TEXT(M56,"mmm")</f>
        <v>Feb</v>
      </c>
      <c r="Q56" t="s">
        <v>2058</v>
      </c>
      <c r="R56" t="str">
        <f>TEXT(M56,"yyy")</f>
        <v>2014</v>
      </c>
      <c r="S56" s="10">
        <f>(T56/86400)+DATE(1970,1,1)</f>
        <v>41708.208333333336</v>
      </c>
      <c r="T56">
        <v>1394427600</v>
      </c>
      <c r="U56" s="35"/>
      <c r="V56" s="38">
        <v>41708.208333333336</v>
      </c>
      <c r="W56" t="str">
        <f>(TEXT(S56,"mmm"))</f>
        <v>Mar</v>
      </c>
      <c r="X56" t="s">
        <v>2054</v>
      </c>
      <c r="Y56">
        <f>Table1[[#This Row],[Dete Ended Conversion5]]-Table1[[#This Row],[Date Created Conversion3]]</f>
        <v>27.958333333335759</v>
      </c>
      <c r="Z56" s="35">
        <f>Table1[[#This Row],[Dete Ended Conversion5]]-Table1[[#This Row],[Date Created Conversion3]]</f>
        <v>27.958333333335759</v>
      </c>
      <c r="AA56" s="8" t="str">
        <f>(TEXT(V56,"yyy"))</f>
        <v>2014</v>
      </c>
      <c r="AB56" t="b">
        <v>0</v>
      </c>
      <c r="AC56" t="b">
        <v>1</v>
      </c>
      <c r="AD56" s="5" t="str">
        <f>AE56</f>
        <v>photography</v>
      </c>
      <c r="AE56" s="32" t="s">
        <v>2027</v>
      </c>
      <c r="AF56" s="32" t="s">
        <v>2028</v>
      </c>
    </row>
    <row r="57" spans="1:32" ht="17" x14ac:dyDescent="0.2">
      <c r="A57">
        <v>189</v>
      </c>
      <c r="B57" s="2" t="s">
        <v>408</v>
      </c>
      <c r="C57" s="1" t="s">
        <v>409</v>
      </c>
      <c r="D57" s="3">
        <v>191300</v>
      </c>
      <c r="E57" s="3">
        <v>45004</v>
      </c>
      <c r="F57" t="s">
        <v>63</v>
      </c>
      <c r="G57" s="23">
        <f>IFERROR(E57/D57,0)</f>
        <v>0.23525352848928385</v>
      </c>
      <c r="H57" s="4">
        <f>G57*100</f>
        <v>23.525352848928385</v>
      </c>
      <c r="I57" s="30">
        <f>E57/J57</f>
        <v>102.0498866213152</v>
      </c>
      <c r="J57" s="8">
        <v>441</v>
      </c>
      <c r="K57" t="s">
        <v>20</v>
      </c>
      <c r="L57" t="s">
        <v>21</v>
      </c>
      <c r="M57" s="11">
        <f>(O57/86400)+DATE(1970,1,1)</f>
        <v>42433.25</v>
      </c>
      <c r="N57" s="37">
        <v>42433.25</v>
      </c>
      <c r="O57">
        <v>1457071200</v>
      </c>
      <c r="P57" t="str">
        <f>TEXT(M57,"mmm")</f>
        <v>Mar</v>
      </c>
      <c r="Q57" t="s">
        <v>2054</v>
      </c>
      <c r="R57" t="str">
        <f>TEXT(M57,"yyy")</f>
        <v>2016</v>
      </c>
      <c r="S57" s="10">
        <f>(T57/86400)+DATE(1970,1,1)</f>
        <v>42433.25</v>
      </c>
      <c r="T57">
        <v>1457071200</v>
      </c>
      <c r="U57" s="35"/>
      <c r="V57" s="38">
        <v>42433.25</v>
      </c>
      <c r="W57" t="str">
        <f>(TEXT(S57,"mmm"))</f>
        <v>Mar</v>
      </c>
      <c r="X57" t="s">
        <v>2054</v>
      </c>
      <c r="Y57">
        <f>Table1[[#This Row],[Dete Ended Conversion5]]-Table1[[#This Row],[Date Created Conversion3]]</f>
        <v>0</v>
      </c>
      <c r="Z57" s="35">
        <f>Table1[[#This Row],[Dete Ended Conversion5]]-Table1[[#This Row],[Date Created Conversion3]]</f>
        <v>0</v>
      </c>
      <c r="AA57" s="8" t="str">
        <f>(TEXT(V57,"yyy"))</f>
        <v>2016</v>
      </c>
      <c r="AB57" t="b">
        <v>0</v>
      </c>
      <c r="AC57" t="b">
        <v>0</v>
      </c>
      <c r="AD57" s="5" t="str">
        <f>AE57</f>
        <v>theater</v>
      </c>
      <c r="AE57" s="32" t="s">
        <v>2012</v>
      </c>
      <c r="AF57" s="32" t="s">
        <v>2013</v>
      </c>
    </row>
    <row r="58" spans="1:32" ht="17" x14ac:dyDescent="0.2">
      <c r="A58">
        <v>748</v>
      </c>
      <c r="B58" s="2" t="s">
        <v>1508</v>
      </c>
      <c r="C58" s="1" t="s">
        <v>1509</v>
      </c>
      <c r="D58" s="3">
        <v>194900</v>
      </c>
      <c r="E58" s="3">
        <v>68137</v>
      </c>
      <c r="F58" t="s">
        <v>63</v>
      </c>
      <c r="G58" s="23">
        <f>IFERROR(E58/D58,0)</f>
        <v>0.34959979476654696</v>
      </c>
      <c r="H58" s="4">
        <f>G58*100</f>
        <v>34.959979476654695</v>
      </c>
      <c r="I58" s="30">
        <f>E58/J58</f>
        <v>110.97231270358306</v>
      </c>
      <c r="J58" s="8">
        <v>614</v>
      </c>
      <c r="K58" t="s">
        <v>20</v>
      </c>
      <c r="L58" t="s">
        <v>21</v>
      </c>
      <c r="M58" s="11">
        <f>(O58/86400)+DATE(1970,1,1)</f>
        <v>40238.25</v>
      </c>
      <c r="N58" s="37">
        <v>40238.25</v>
      </c>
      <c r="O58">
        <v>1267423200</v>
      </c>
      <c r="P58" t="str">
        <f>TEXT(M58,"mmm")</f>
        <v>Mar</v>
      </c>
      <c r="Q58" t="s">
        <v>2054</v>
      </c>
      <c r="R58" t="str">
        <f>TEXT(M58,"yyy")</f>
        <v>2010</v>
      </c>
      <c r="S58" s="10">
        <f>(T58/86400)+DATE(1970,1,1)</f>
        <v>40263.208333333336</v>
      </c>
      <c r="T58">
        <v>1269579600</v>
      </c>
      <c r="U58" s="35"/>
      <c r="V58" s="38">
        <v>40263.208333333336</v>
      </c>
      <c r="W58" t="str">
        <f>(TEXT(S58,"mmm"))</f>
        <v>Mar</v>
      </c>
      <c r="X58" t="s">
        <v>2054</v>
      </c>
      <c r="Y58">
        <f>Table1[[#This Row],[Dete Ended Conversion5]]-Table1[[#This Row],[Date Created Conversion3]]</f>
        <v>24.958333333335759</v>
      </c>
      <c r="Z58" s="35">
        <f>Table1[[#This Row],[Dete Ended Conversion5]]-Table1[[#This Row],[Date Created Conversion3]]</f>
        <v>24.958333333335759</v>
      </c>
      <c r="AA58" s="8" t="str">
        <f>(TEXT(V58,"yyy"))</f>
        <v>2010</v>
      </c>
      <c r="AB58" t="b">
        <v>0</v>
      </c>
      <c r="AC58" t="b">
        <v>1</v>
      </c>
      <c r="AD58" s="5" t="str">
        <f>AE58</f>
        <v>film &amp; video</v>
      </c>
      <c r="AE58" s="32" t="s">
        <v>2014</v>
      </c>
      <c r="AF58" s="32" t="s">
        <v>2022</v>
      </c>
    </row>
    <row r="59" spans="1:32" ht="17" x14ac:dyDescent="0.2">
      <c r="A59">
        <v>0</v>
      </c>
      <c r="B59" s="2" t="s">
        <v>12</v>
      </c>
      <c r="C59" s="1" t="s">
        <v>13</v>
      </c>
      <c r="D59" s="3">
        <v>100</v>
      </c>
      <c r="E59" s="3">
        <v>0</v>
      </c>
      <c r="F59" t="s">
        <v>14</v>
      </c>
      <c r="G59" s="23">
        <f>IFERROR(E59/D59,0)</f>
        <v>0</v>
      </c>
      <c r="H59" s="4">
        <f>G59*100</f>
        <v>0</v>
      </c>
      <c r="I59" s="30">
        <f>IFERROR(E59/J59,0)</f>
        <v>0</v>
      </c>
      <c r="J59" s="8">
        <v>0</v>
      </c>
      <c r="K59" t="s">
        <v>15</v>
      </c>
      <c r="L59" t="s">
        <v>16</v>
      </c>
      <c r="M59" s="11">
        <f>(O59/86400)+DATE(1970,1,1)</f>
        <v>42336.25</v>
      </c>
      <c r="N59" s="37">
        <v>42336.25</v>
      </c>
      <c r="O59">
        <v>1448690400</v>
      </c>
      <c r="P59" t="str">
        <f>TEXT(M59,"mmm")</f>
        <v>Nov</v>
      </c>
      <c r="Q59" t="s">
        <v>2048</v>
      </c>
      <c r="R59" t="str">
        <f>TEXT(M59,"yyy")</f>
        <v>2015</v>
      </c>
      <c r="S59" s="10">
        <f>(T59/86400)+DATE(1970,1,1)</f>
        <v>42353.25</v>
      </c>
      <c r="T59">
        <v>1450159200</v>
      </c>
      <c r="U59" s="35"/>
      <c r="V59" s="38">
        <v>42353.25</v>
      </c>
      <c r="W59" t="str">
        <f>(TEXT(S59,"mmm"))</f>
        <v>Dec</v>
      </c>
      <c r="X59" t="s">
        <v>2055</v>
      </c>
      <c r="Y59">
        <f>Table1[[#This Row],[Dete Ended Conversion5]]-Table1[[#This Row],[Date Created Conversion3]]</f>
        <v>17</v>
      </c>
      <c r="Z59" s="35">
        <f>Table1[[#This Row],[Dete Ended Conversion5]]-Table1[[#This Row],[Date Created Conversion3]]</f>
        <v>17</v>
      </c>
      <c r="AA59" s="8" t="str">
        <f>(TEXT(V59,"yyy"))</f>
        <v>2015</v>
      </c>
      <c r="AB59" t="b">
        <v>0</v>
      </c>
      <c r="AC59" t="b">
        <v>0</v>
      </c>
      <c r="AD59" s="5" t="str">
        <f>AE59</f>
        <v>food</v>
      </c>
      <c r="AE59" s="32" t="s">
        <v>2006</v>
      </c>
      <c r="AF59" s="32" t="s">
        <v>2007</v>
      </c>
    </row>
    <row r="60" spans="1:32" ht="17" x14ac:dyDescent="0.2">
      <c r="A60">
        <v>200</v>
      </c>
      <c r="B60" s="2" t="s">
        <v>430</v>
      </c>
      <c r="C60" s="1" t="s">
        <v>431</v>
      </c>
      <c r="D60" s="3">
        <v>100</v>
      </c>
      <c r="E60" s="3">
        <v>2</v>
      </c>
      <c r="F60" t="s">
        <v>14</v>
      </c>
      <c r="G60" s="23">
        <f>IFERROR(E60/D60,0)</f>
        <v>0.02</v>
      </c>
      <c r="H60" s="4">
        <f>G60*100</f>
        <v>2</v>
      </c>
      <c r="I60" s="30">
        <f>E60/J60</f>
        <v>2</v>
      </c>
      <c r="J60" s="8">
        <v>1</v>
      </c>
      <c r="K60" t="s">
        <v>15</v>
      </c>
      <c r="L60" t="s">
        <v>16</v>
      </c>
      <c r="M60" s="11">
        <f>(O60/86400)+DATE(1970,1,1)</f>
        <v>40262.208333333336</v>
      </c>
      <c r="N60" s="37">
        <v>40262.208333333336</v>
      </c>
      <c r="O60">
        <v>1269493200</v>
      </c>
      <c r="P60" t="str">
        <f>TEXT(M60,"mmm")</f>
        <v>Mar</v>
      </c>
      <c r="Q60" t="s">
        <v>2054</v>
      </c>
      <c r="R60" t="str">
        <f>TEXT(M60,"yyy")</f>
        <v>2010</v>
      </c>
      <c r="S60" s="10">
        <f>(T60/86400)+DATE(1970,1,1)</f>
        <v>40273.208333333336</v>
      </c>
      <c r="T60">
        <v>1270443600</v>
      </c>
      <c r="U60" s="35"/>
      <c r="V60" s="38">
        <v>40273.208333333336</v>
      </c>
      <c r="W60" t="str">
        <f>(TEXT(S60,"mmm"))</f>
        <v>Apr</v>
      </c>
      <c r="X60" t="s">
        <v>2057</v>
      </c>
      <c r="Y60">
        <f>Table1[[#This Row],[Dete Ended Conversion5]]-Table1[[#This Row],[Date Created Conversion3]]</f>
        <v>11</v>
      </c>
      <c r="Z60" s="35">
        <f>Table1[[#This Row],[Dete Ended Conversion5]]-Table1[[#This Row],[Date Created Conversion3]]</f>
        <v>11</v>
      </c>
      <c r="AA60" s="8" t="str">
        <f>(TEXT(V60,"yyy"))</f>
        <v>2010</v>
      </c>
      <c r="AB60" t="b">
        <v>0</v>
      </c>
      <c r="AC60" t="b">
        <v>0</v>
      </c>
      <c r="AD60" s="5" t="str">
        <f>AE60</f>
        <v>theater</v>
      </c>
      <c r="AE60" s="32" t="s">
        <v>2012</v>
      </c>
      <c r="AF60" s="32" t="s">
        <v>2013</v>
      </c>
    </row>
    <row r="61" spans="1:32" ht="34" x14ac:dyDescent="0.2">
      <c r="A61">
        <v>400</v>
      </c>
      <c r="B61" s="2" t="s">
        <v>828</v>
      </c>
      <c r="C61" s="1" t="s">
        <v>829</v>
      </c>
      <c r="D61" s="3">
        <v>100</v>
      </c>
      <c r="E61" s="3">
        <v>2</v>
      </c>
      <c r="F61" t="s">
        <v>14</v>
      </c>
      <c r="G61" s="23">
        <f>IFERROR(E61/D61,0)</f>
        <v>0.02</v>
      </c>
      <c r="H61" s="4">
        <f>G61*100</f>
        <v>2</v>
      </c>
      <c r="I61" s="30">
        <f>E61/J61</f>
        <v>2</v>
      </c>
      <c r="J61" s="8">
        <v>1</v>
      </c>
      <c r="K61" t="s">
        <v>20</v>
      </c>
      <c r="L61" t="s">
        <v>21</v>
      </c>
      <c r="M61" s="11">
        <f>(O61/86400)+DATE(1970,1,1)</f>
        <v>41502.208333333336</v>
      </c>
      <c r="N61" s="37">
        <v>41502.208333333336</v>
      </c>
      <c r="O61">
        <v>1376629200</v>
      </c>
      <c r="P61" t="str">
        <f>TEXT(M61,"mmm")</f>
        <v>Aug</v>
      </c>
      <c r="Q61" t="s">
        <v>2049</v>
      </c>
      <c r="R61" t="str">
        <f>TEXT(M61,"yyy")</f>
        <v>2013</v>
      </c>
      <c r="S61" s="10">
        <f>(T61/86400)+DATE(1970,1,1)</f>
        <v>41524.208333333336</v>
      </c>
      <c r="T61">
        <v>1378530000</v>
      </c>
      <c r="U61" s="35"/>
      <c r="V61" s="38">
        <v>41524.208333333336</v>
      </c>
      <c r="W61" t="str">
        <f>(TEXT(S61,"mmm"))</f>
        <v>Sep</v>
      </c>
      <c r="X61" t="s">
        <v>2051</v>
      </c>
      <c r="Y61">
        <f>Table1[[#This Row],[Dete Ended Conversion5]]-Table1[[#This Row],[Date Created Conversion3]]</f>
        <v>22</v>
      </c>
      <c r="Z61" s="35">
        <f>Table1[[#This Row],[Dete Ended Conversion5]]-Table1[[#This Row],[Date Created Conversion3]]</f>
        <v>22</v>
      </c>
      <c r="AA61" s="8" t="str">
        <f>(TEXT(V61,"yyy"))</f>
        <v>2013</v>
      </c>
      <c r="AB61" t="b">
        <v>0</v>
      </c>
      <c r="AC61" t="b">
        <v>1</v>
      </c>
      <c r="AD61" s="5" t="str">
        <f>AE61</f>
        <v>photography</v>
      </c>
      <c r="AE61" s="32" t="s">
        <v>2027</v>
      </c>
      <c r="AF61" s="32" t="s">
        <v>2028</v>
      </c>
    </row>
    <row r="62" spans="1:32" ht="17" x14ac:dyDescent="0.2">
      <c r="A62">
        <v>600</v>
      </c>
      <c r="B62" s="2" t="s">
        <v>1218</v>
      </c>
      <c r="C62" s="1" t="s">
        <v>1219</v>
      </c>
      <c r="D62" s="3">
        <v>100</v>
      </c>
      <c r="E62" s="3">
        <v>5</v>
      </c>
      <c r="F62" t="s">
        <v>14</v>
      </c>
      <c r="G62" s="23">
        <f>IFERROR(E62/D62,0)</f>
        <v>0.05</v>
      </c>
      <c r="H62" s="4">
        <f>G62*100</f>
        <v>5</v>
      </c>
      <c r="I62" s="30">
        <f>E62/J62</f>
        <v>5</v>
      </c>
      <c r="J62" s="8">
        <v>1</v>
      </c>
      <c r="K62" t="s">
        <v>36</v>
      </c>
      <c r="L62" t="s">
        <v>37</v>
      </c>
      <c r="M62" s="11">
        <f>(O62/86400)+DATE(1970,1,1)</f>
        <v>41485.208333333336</v>
      </c>
      <c r="N62" s="37">
        <v>41485.208333333336</v>
      </c>
      <c r="O62">
        <v>1375160400</v>
      </c>
      <c r="P62" t="str">
        <f>TEXT(M62,"mmm")</f>
        <v>Jul</v>
      </c>
      <c r="Q62" t="s">
        <v>2056</v>
      </c>
      <c r="R62" t="str">
        <f>TEXT(M62,"yyy")</f>
        <v>2013</v>
      </c>
      <c r="S62" s="10">
        <f>(T62/86400)+DATE(1970,1,1)</f>
        <v>41497.208333333336</v>
      </c>
      <c r="T62">
        <v>1376197200</v>
      </c>
      <c r="U62" s="35"/>
      <c r="V62" s="38">
        <v>41497.208333333336</v>
      </c>
      <c r="W62" t="str">
        <f>(TEXT(S62,"mmm"))</f>
        <v>Aug</v>
      </c>
      <c r="X62" t="s">
        <v>2049</v>
      </c>
      <c r="Y62">
        <f>Table1[[#This Row],[Dete Ended Conversion5]]-Table1[[#This Row],[Date Created Conversion3]]</f>
        <v>12</v>
      </c>
      <c r="Z62" s="35">
        <f>Table1[[#This Row],[Dete Ended Conversion5]]-Table1[[#This Row],[Date Created Conversion3]]</f>
        <v>12</v>
      </c>
      <c r="AA62" s="8" t="str">
        <f>(TEXT(V62,"yyy"))</f>
        <v>2013</v>
      </c>
      <c r="AB62" t="b">
        <v>0</v>
      </c>
      <c r="AC62" t="b">
        <v>0</v>
      </c>
      <c r="AD62" s="5" t="str">
        <f>AE62</f>
        <v>food</v>
      </c>
      <c r="AE62" s="32" t="s">
        <v>2006</v>
      </c>
      <c r="AF62" s="32" t="s">
        <v>2007</v>
      </c>
    </row>
    <row r="63" spans="1:32" ht="17" x14ac:dyDescent="0.2">
      <c r="A63">
        <v>150</v>
      </c>
      <c r="B63" s="2" t="s">
        <v>330</v>
      </c>
      <c r="C63" s="1" t="s">
        <v>331</v>
      </c>
      <c r="D63" s="3">
        <v>100</v>
      </c>
      <c r="E63" s="3">
        <v>1</v>
      </c>
      <c r="F63" t="s">
        <v>14</v>
      </c>
      <c r="G63" s="23">
        <f>IFERROR(E63/D63,0)</f>
        <v>0.01</v>
      </c>
      <c r="H63" s="4">
        <f>G63*100</f>
        <v>1</v>
      </c>
      <c r="I63" s="30">
        <f>E63/J63</f>
        <v>1</v>
      </c>
      <c r="J63" s="8">
        <v>1</v>
      </c>
      <c r="K63" t="s">
        <v>20</v>
      </c>
      <c r="L63" t="s">
        <v>21</v>
      </c>
      <c r="M63" s="11">
        <f>(O63/86400)+DATE(1970,1,1)</f>
        <v>43450.25</v>
      </c>
      <c r="N63" s="37">
        <v>43450.25</v>
      </c>
      <c r="O63">
        <v>1544940000</v>
      </c>
      <c r="P63" t="str">
        <f>TEXT(M63,"mmm")</f>
        <v>Dec</v>
      </c>
      <c r="Q63" t="s">
        <v>2055</v>
      </c>
      <c r="R63" t="str">
        <f>TEXT(M63,"yyy")</f>
        <v>2018</v>
      </c>
      <c r="S63" s="10">
        <f>(T63/86400)+DATE(1970,1,1)</f>
        <v>43451.25</v>
      </c>
      <c r="T63">
        <v>1545026400</v>
      </c>
      <c r="U63" s="35"/>
      <c r="V63" s="38">
        <v>43451.25</v>
      </c>
      <c r="W63" t="str">
        <f>(TEXT(S63,"mmm"))</f>
        <v>Dec</v>
      </c>
      <c r="X63" t="s">
        <v>2055</v>
      </c>
      <c r="Y63">
        <f>Table1[[#This Row],[Dete Ended Conversion5]]-Table1[[#This Row],[Date Created Conversion3]]</f>
        <v>1</v>
      </c>
      <c r="Z63" s="35">
        <f>Table1[[#This Row],[Dete Ended Conversion5]]-Table1[[#This Row],[Date Created Conversion3]]</f>
        <v>1</v>
      </c>
      <c r="AA63" s="8" t="str">
        <f>(TEXT(V63,"yyy"))</f>
        <v>2018</v>
      </c>
      <c r="AB63" t="b">
        <v>0</v>
      </c>
      <c r="AC63" t="b">
        <v>0</v>
      </c>
      <c r="AD63" s="5" t="str">
        <f>AE63</f>
        <v>music</v>
      </c>
      <c r="AE63" s="32" t="s">
        <v>2008</v>
      </c>
      <c r="AF63" s="32" t="s">
        <v>2009</v>
      </c>
    </row>
    <row r="64" spans="1:32" ht="34" x14ac:dyDescent="0.2">
      <c r="A64">
        <v>700</v>
      </c>
      <c r="B64" s="2" t="s">
        <v>1414</v>
      </c>
      <c r="C64" s="1" t="s">
        <v>1415</v>
      </c>
      <c r="D64" s="3">
        <v>100</v>
      </c>
      <c r="E64" s="3">
        <v>3</v>
      </c>
      <c r="F64" t="s">
        <v>14</v>
      </c>
      <c r="G64" s="23">
        <f>IFERROR(E64/D64,0)</f>
        <v>0.03</v>
      </c>
      <c r="H64" s="4">
        <f>G64*100</f>
        <v>3</v>
      </c>
      <c r="I64" s="30">
        <f>E64/J64</f>
        <v>3</v>
      </c>
      <c r="J64" s="8">
        <v>1</v>
      </c>
      <c r="K64" t="s">
        <v>20</v>
      </c>
      <c r="L64" t="s">
        <v>21</v>
      </c>
      <c r="M64" s="11">
        <f>(O64/86400)+DATE(1970,1,1)</f>
        <v>40203.25</v>
      </c>
      <c r="N64" s="37">
        <v>40203.25</v>
      </c>
      <c r="O64">
        <v>1264399200</v>
      </c>
      <c r="P64" t="str">
        <f>TEXT(M64,"mmm")</f>
        <v>Jan</v>
      </c>
      <c r="Q64" t="s">
        <v>2050</v>
      </c>
      <c r="R64" t="str">
        <f>TEXT(M64,"yyy")</f>
        <v>2010</v>
      </c>
      <c r="S64" s="10">
        <f>(T64/86400)+DATE(1970,1,1)</f>
        <v>40218.25</v>
      </c>
      <c r="T64">
        <v>1265695200</v>
      </c>
      <c r="U64" s="35"/>
      <c r="V64" s="38">
        <v>40218.25</v>
      </c>
      <c r="W64" t="str">
        <f>(TEXT(S64,"mmm"))</f>
        <v>Feb</v>
      </c>
      <c r="X64" t="s">
        <v>2058</v>
      </c>
      <c r="Y64">
        <f>Table1[[#This Row],[Dete Ended Conversion5]]-Table1[[#This Row],[Date Created Conversion3]]</f>
        <v>15</v>
      </c>
      <c r="Z64" s="35">
        <f>Table1[[#This Row],[Dete Ended Conversion5]]-Table1[[#This Row],[Date Created Conversion3]]</f>
        <v>15</v>
      </c>
      <c r="AA64" s="8" t="str">
        <f>(TEXT(V64,"yyy"))</f>
        <v>2010</v>
      </c>
      <c r="AB64" t="b">
        <v>0</v>
      </c>
      <c r="AC64" t="b">
        <v>0</v>
      </c>
      <c r="AD64" s="5" t="str">
        <f>AE64</f>
        <v>technology</v>
      </c>
      <c r="AE64" s="32" t="s">
        <v>2010</v>
      </c>
      <c r="AF64" s="32" t="s">
        <v>2019</v>
      </c>
    </row>
    <row r="65" spans="1:32" ht="17" x14ac:dyDescent="0.2">
      <c r="A65">
        <v>300</v>
      </c>
      <c r="B65" s="2" t="s">
        <v>629</v>
      </c>
      <c r="C65" s="1" t="s">
        <v>630</v>
      </c>
      <c r="D65" s="3">
        <v>100</v>
      </c>
      <c r="E65" s="3">
        <v>5</v>
      </c>
      <c r="F65" t="s">
        <v>14</v>
      </c>
      <c r="G65" s="23">
        <f>IFERROR(E65/D65,0)</f>
        <v>0.05</v>
      </c>
      <c r="H65" s="4">
        <f>G65*100</f>
        <v>5</v>
      </c>
      <c r="I65" s="30">
        <f>E65/J65</f>
        <v>5</v>
      </c>
      <c r="J65" s="8">
        <v>1</v>
      </c>
      <c r="K65" t="s">
        <v>32</v>
      </c>
      <c r="L65" t="s">
        <v>33</v>
      </c>
      <c r="M65" s="11">
        <f>(O65/86400)+DATE(1970,1,1)</f>
        <v>42977.208333333328</v>
      </c>
      <c r="N65" s="37">
        <v>42977.208333333328</v>
      </c>
      <c r="O65">
        <v>1504069200</v>
      </c>
      <c r="P65" t="str">
        <f>TEXT(M65,"mmm")</f>
        <v>Aug</v>
      </c>
      <c r="Q65" t="s">
        <v>2049</v>
      </c>
      <c r="R65" t="str">
        <f>TEXT(M65,"yyy")</f>
        <v>2017</v>
      </c>
      <c r="S65" s="10">
        <f>(T65/86400)+DATE(1970,1,1)</f>
        <v>42978.208333333328</v>
      </c>
      <c r="T65">
        <v>1504155600</v>
      </c>
      <c r="U65" s="35"/>
      <c r="V65" s="38">
        <v>42978.208333333328</v>
      </c>
      <c r="W65" t="str">
        <f>(TEXT(S65,"mmm"))</f>
        <v>Aug</v>
      </c>
      <c r="X65" t="s">
        <v>2049</v>
      </c>
      <c r="Y65">
        <f>Table1[[#This Row],[Dete Ended Conversion5]]-Table1[[#This Row],[Date Created Conversion3]]</f>
        <v>1</v>
      </c>
      <c r="Z65" s="35">
        <f>Table1[[#This Row],[Dete Ended Conversion5]]-Table1[[#This Row],[Date Created Conversion3]]</f>
        <v>1</v>
      </c>
      <c r="AA65" s="8" t="str">
        <f>(TEXT(V65,"yyy"))</f>
        <v>2017</v>
      </c>
      <c r="AB65" t="b">
        <v>0</v>
      </c>
      <c r="AC65" t="b">
        <v>1</v>
      </c>
      <c r="AD65" s="5" t="str">
        <f>AE65</f>
        <v>publishing</v>
      </c>
      <c r="AE65" s="32" t="s">
        <v>2020</v>
      </c>
      <c r="AF65" s="32" t="s">
        <v>2021</v>
      </c>
    </row>
    <row r="66" spans="1:32" ht="17" x14ac:dyDescent="0.2">
      <c r="A66">
        <v>450</v>
      </c>
      <c r="B66" s="2" t="s">
        <v>925</v>
      </c>
      <c r="C66" s="1" t="s">
        <v>926</v>
      </c>
      <c r="D66" s="3">
        <v>100</v>
      </c>
      <c r="E66" s="3">
        <v>4</v>
      </c>
      <c r="F66" t="s">
        <v>14</v>
      </c>
      <c r="G66" s="23">
        <f>IFERROR(E66/D66,0)</f>
        <v>0.04</v>
      </c>
      <c r="H66" s="4">
        <f>G66*100</f>
        <v>4</v>
      </c>
      <c r="I66" s="30">
        <f>E66/J66</f>
        <v>4</v>
      </c>
      <c r="J66" s="8">
        <v>1</v>
      </c>
      <c r="K66" t="s">
        <v>15</v>
      </c>
      <c r="L66" t="s">
        <v>16</v>
      </c>
      <c r="M66" s="11">
        <f>(O66/86400)+DATE(1970,1,1)</f>
        <v>43394.208333333328</v>
      </c>
      <c r="N66" s="37">
        <v>43394.208333333328</v>
      </c>
      <c r="O66">
        <v>1540098000</v>
      </c>
      <c r="P66" t="str">
        <f>TEXT(M66,"mmm")</f>
        <v>Oct</v>
      </c>
      <c r="Q66" t="s">
        <v>2052</v>
      </c>
      <c r="R66" t="str">
        <f>TEXT(M66,"yyy")</f>
        <v>2018</v>
      </c>
      <c r="S66" s="10">
        <f>(T66/86400)+DATE(1970,1,1)</f>
        <v>43417.25</v>
      </c>
      <c r="T66">
        <v>1542088800</v>
      </c>
      <c r="U66" s="35"/>
      <c r="V66" s="38">
        <v>43417.25</v>
      </c>
      <c r="W66" t="str">
        <f>(TEXT(S66,"mmm"))</f>
        <v>Nov</v>
      </c>
      <c r="X66" t="s">
        <v>2048</v>
      </c>
      <c r="Y66">
        <f>Table1[[#This Row],[Dete Ended Conversion5]]-Table1[[#This Row],[Date Created Conversion3]]</f>
        <v>23.041666666671517</v>
      </c>
      <c r="Z66" s="35">
        <f>Table1[[#This Row],[Dete Ended Conversion5]]-Table1[[#This Row],[Date Created Conversion3]]</f>
        <v>23.041666666671517</v>
      </c>
      <c r="AA66" s="8" t="str">
        <f>(TEXT(V66,"yyy"))</f>
        <v>2018</v>
      </c>
      <c r="AB66" t="b">
        <v>0</v>
      </c>
      <c r="AC66" t="b">
        <v>0</v>
      </c>
      <c r="AD66" s="5" t="str">
        <f>AE66</f>
        <v>film &amp; video</v>
      </c>
      <c r="AE66" s="32" t="s">
        <v>2014</v>
      </c>
      <c r="AF66" s="32" t="s">
        <v>2022</v>
      </c>
    </row>
    <row r="67" spans="1:32" ht="34" x14ac:dyDescent="0.2">
      <c r="A67">
        <v>850</v>
      </c>
      <c r="B67" s="2" t="s">
        <v>1709</v>
      </c>
      <c r="C67" s="1" t="s">
        <v>1710</v>
      </c>
      <c r="D67" s="3">
        <v>100</v>
      </c>
      <c r="E67" s="3">
        <v>1</v>
      </c>
      <c r="F67" t="s">
        <v>14</v>
      </c>
      <c r="G67" s="23">
        <f>IFERROR(E67/D67,0)</f>
        <v>0.01</v>
      </c>
      <c r="H67" s="4">
        <f>G67*100</f>
        <v>1</v>
      </c>
      <c r="I67" s="30">
        <f>E67/J67</f>
        <v>1</v>
      </c>
      <c r="J67" s="8">
        <v>1</v>
      </c>
      <c r="K67" t="s">
        <v>20</v>
      </c>
      <c r="L67" t="s">
        <v>21</v>
      </c>
      <c r="M67" s="11">
        <f>(O67/86400)+DATE(1970,1,1)</f>
        <v>40866.25</v>
      </c>
      <c r="N67" s="37">
        <v>40866.25</v>
      </c>
      <c r="O67">
        <v>1321682400</v>
      </c>
      <c r="P67" t="str">
        <f>TEXT(M67,"mmm")</f>
        <v>Nov</v>
      </c>
      <c r="Q67" t="s">
        <v>2048</v>
      </c>
      <c r="R67" t="str">
        <f>TEXT(M67,"yyy")</f>
        <v>2011</v>
      </c>
      <c r="S67" s="10">
        <f>(T67/86400)+DATE(1970,1,1)</f>
        <v>40881.25</v>
      </c>
      <c r="T67">
        <v>1322978400</v>
      </c>
      <c r="U67" s="35"/>
      <c r="V67" s="38">
        <v>40881.25</v>
      </c>
      <c r="W67" t="str">
        <f>(TEXT(S67,"mmm"))</f>
        <v>Dec</v>
      </c>
      <c r="X67" t="s">
        <v>2055</v>
      </c>
      <c r="Y67">
        <f>Table1[[#This Row],[Dete Ended Conversion5]]-Table1[[#This Row],[Date Created Conversion3]]</f>
        <v>15</v>
      </c>
      <c r="Z67" s="35">
        <f>Table1[[#This Row],[Dete Ended Conversion5]]-Table1[[#This Row],[Date Created Conversion3]]</f>
        <v>15</v>
      </c>
      <c r="AA67" s="8" t="str">
        <f>(TEXT(V67,"yyy"))</f>
        <v>2011</v>
      </c>
      <c r="AB67" t="b">
        <v>1</v>
      </c>
      <c r="AC67" t="b">
        <v>0</v>
      </c>
      <c r="AD67" s="5" t="str">
        <f>AE67</f>
        <v>music</v>
      </c>
      <c r="AE67" s="32" t="s">
        <v>2008</v>
      </c>
      <c r="AF67" s="32" t="s">
        <v>2009</v>
      </c>
    </row>
    <row r="68" spans="1:32" ht="34" x14ac:dyDescent="0.2">
      <c r="A68">
        <v>50</v>
      </c>
      <c r="B68" s="2" t="s">
        <v>130</v>
      </c>
      <c r="C68" s="1" t="s">
        <v>131</v>
      </c>
      <c r="D68" s="3">
        <v>100</v>
      </c>
      <c r="E68" s="3">
        <v>2</v>
      </c>
      <c r="F68" t="s">
        <v>14</v>
      </c>
      <c r="G68" s="23">
        <f>IFERROR(E68/D68,0)</f>
        <v>0.02</v>
      </c>
      <c r="H68" s="4">
        <f>G68*100</f>
        <v>2</v>
      </c>
      <c r="I68" s="30">
        <f>E68/J68</f>
        <v>2</v>
      </c>
      <c r="J68" s="8">
        <v>1</v>
      </c>
      <c r="K68" t="s">
        <v>94</v>
      </c>
      <c r="L68" t="s">
        <v>95</v>
      </c>
      <c r="M68" s="11">
        <f>(O68/86400)+DATE(1970,1,1)</f>
        <v>41487.208333333336</v>
      </c>
      <c r="N68" s="37">
        <v>41487.208333333336</v>
      </c>
      <c r="O68">
        <v>1375333200</v>
      </c>
      <c r="P68" t="str">
        <f>TEXT(M68,"mmm")</f>
        <v>Aug</v>
      </c>
      <c r="Q68" t="s">
        <v>2049</v>
      </c>
      <c r="R68" t="str">
        <f>TEXT(M68,"yyy")</f>
        <v>2013</v>
      </c>
      <c r="S68" s="10">
        <f>(T68/86400)+DATE(1970,1,1)</f>
        <v>41515.208333333336</v>
      </c>
      <c r="T68">
        <v>1377752400</v>
      </c>
      <c r="U68" s="35"/>
      <c r="V68" s="38">
        <v>41515.208333333336</v>
      </c>
      <c r="W68" t="str">
        <f>(TEXT(S68,"mmm"))</f>
        <v>Aug</v>
      </c>
      <c r="X68" t="s">
        <v>2049</v>
      </c>
      <c r="Y68">
        <f>Table1[[#This Row],[Dete Ended Conversion5]]-Table1[[#This Row],[Date Created Conversion3]]</f>
        <v>28</v>
      </c>
      <c r="Z68" s="35">
        <f>Table1[[#This Row],[Dete Ended Conversion5]]-Table1[[#This Row],[Date Created Conversion3]]</f>
        <v>28</v>
      </c>
      <c r="AA68" s="8" t="str">
        <f>(TEXT(V68,"yyy"))</f>
        <v>2013</v>
      </c>
      <c r="AB68" t="b">
        <v>0</v>
      </c>
      <c r="AC68" t="b">
        <v>0</v>
      </c>
      <c r="AD68" s="5" t="str">
        <f>AE68</f>
        <v>music</v>
      </c>
      <c r="AE68" s="32" t="s">
        <v>2008</v>
      </c>
      <c r="AF68" s="32" t="s">
        <v>2030</v>
      </c>
    </row>
    <row r="69" spans="1:32" ht="17" x14ac:dyDescent="0.2">
      <c r="A69">
        <v>900</v>
      </c>
      <c r="B69" s="2" t="s">
        <v>1808</v>
      </c>
      <c r="C69" s="1" t="s">
        <v>1809</v>
      </c>
      <c r="D69" s="3">
        <v>100</v>
      </c>
      <c r="E69" s="3">
        <v>2</v>
      </c>
      <c r="F69" t="s">
        <v>14</v>
      </c>
      <c r="G69" s="23">
        <f>IFERROR(E69/D69,0)</f>
        <v>0.02</v>
      </c>
      <c r="H69" s="4">
        <f>G69*100</f>
        <v>2</v>
      </c>
      <c r="I69" s="30">
        <f>E69/J69</f>
        <v>2</v>
      </c>
      <c r="J69" s="8">
        <v>1</v>
      </c>
      <c r="K69" t="s">
        <v>20</v>
      </c>
      <c r="L69" t="s">
        <v>21</v>
      </c>
      <c r="M69" s="11">
        <f>(O69/86400)+DATE(1970,1,1)</f>
        <v>41901.208333333336</v>
      </c>
      <c r="N69" s="37">
        <v>41901.208333333336</v>
      </c>
      <c r="O69">
        <v>1411102800</v>
      </c>
      <c r="P69" t="str">
        <f>TEXT(M69,"mmm")</f>
        <v>Sep</v>
      </c>
      <c r="Q69" t="s">
        <v>2051</v>
      </c>
      <c r="R69" t="str">
        <f>TEXT(M69,"yyy")</f>
        <v>2014</v>
      </c>
      <c r="S69" s="10">
        <f>(T69/86400)+DATE(1970,1,1)</f>
        <v>41902.208333333336</v>
      </c>
      <c r="T69">
        <v>1411189200</v>
      </c>
      <c r="U69" s="35"/>
      <c r="V69" s="38">
        <v>41902.208333333336</v>
      </c>
      <c r="W69" t="str">
        <f>(TEXT(S69,"mmm"))</f>
        <v>Sep</v>
      </c>
      <c r="X69" t="s">
        <v>2051</v>
      </c>
      <c r="Y69">
        <f>Table1[[#This Row],[Dete Ended Conversion5]]-Table1[[#This Row],[Date Created Conversion3]]</f>
        <v>1</v>
      </c>
      <c r="Z69" s="35">
        <f>Table1[[#This Row],[Dete Ended Conversion5]]-Table1[[#This Row],[Date Created Conversion3]]</f>
        <v>1</v>
      </c>
      <c r="AA69" s="8" t="str">
        <f>(TEXT(V69,"yyy"))</f>
        <v>2014</v>
      </c>
      <c r="AB69" t="b">
        <v>0</v>
      </c>
      <c r="AC69" t="b">
        <v>1</v>
      </c>
      <c r="AD69" s="5" t="str">
        <f>AE69</f>
        <v>technology</v>
      </c>
      <c r="AE69" s="32" t="s">
        <v>2010</v>
      </c>
      <c r="AF69" s="32" t="s">
        <v>2011</v>
      </c>
    </row>
    <row r="70" spans="1:32" ht="17" x14ac:dyDescent="0.2">
      <c r="A70">
        <v>750</v>
      </c>
      <c r="B70" s="2" t="s">
        <v>1512</v>
      </c>
      <c r="C70" s="1" t="s">
        <v>1513</v>
      </c>
      <c r="D70" s="3">
        <v>100</v>
      </c>
      <c r="E70" s="3">
        <v>1</v>
      </c>
      <c r="F70" t="s">
        <v>14</v>
      </c>
      <c r="G70" s="23">
        <f>IFERROR(E70/D70,0)</f>
        <v>0.01</v>
      </c>
      <c r="H70" s="4">
        <f>G70*100</f>
        <v>1</v>
      </c>
      <c r="I70" s="30">
        <f>E70/J70</f>
        <v>1</v>
      </c>
      <c r="J70" s="8">
        <v>1</v>
      </c>
      <c r="K70" t="s">
        <v>36</v>
      </c>
      <c r="L70" t="s">
        <v>37</v>
      </c>
      <c r="M70" s="11">
        <f>(O70/86400)+DATE(1970,1,1)</f>
        <v>40360.208333333336</v>
      </c>
      <c r="N70" s="37">
        <v>40360.208333333336</v>
      </c>
      <c r="O70">
        <v>1277960400</v>
      </c>
      <c r="P70" t="str">
        <f>TEXT(M70,"mmm")</f>
        <v>Jul</v>
      </c>
      <c r="Q70" t="s">
        <v>2056</v>
      </c>
      <c r="R70" t="str">
        <f>TEXT(M70,"yyy")</f>
        <v>2010</v>
      </c>
      <c r="S70" s="10">
        <f>(T70/86400)+DATE(1970,1,1)</f>
        <v>40385.208333333336</v>
      </c>
      <c r="T70">
        <v>1280120400</v>
      </c>
      <c r="U70" s="35"/>
      <c r="V70" s="38">
        <v>40385.208333333336</v>
      </c>
      <c r="W70" t="str">
        <f>(TEXT(S70,"mmm"))</f>
        <v>Jul</v>
      </c>
      <c r="X70" t="s">
        <v>2056</v>
      </c>
      <c r="Y70">
        <f>Table1[[#This Row],[Dete Ended Conversion5]]-Table1[[#This Row],[Date Created Conversion3]]</f>
        <v>25</v>
      </c>
      <c r="Z70" s="35">
        <f>Table1[[#This Row],[Dete Ended Conversion5]]-Table1[[#This Row],[Date Created Conversion3]]</f>
        <v>25</v>
      </c>
      <c r="AA70" s="8" t="str">
        <f>(TEXT(V70,"yyy"))</f>
        <v>2010</v>
      </c>
      <c r="AB70" t="b">
        <v>0</v>
      </c>
      <c r="AC70" t="b">
        <v>0</v>
      </c>
      <c r="AD70" s="5" t="str">
        <f>AE70</f>
        <v>music</v>
      </c>
      <c r="AE70" s="32" t="s">
        <v>2008</v>
      </c>
      <c r="AF70" s="32" t="s">
        <v>2016</v>
      </c>
    </row>
    <row r="71" spans="1:32" ht="17" x14ac:dyDescent="0.2">
      <c r="A71">
        <v>250</v>
      </c>
      <c r="B71" s="2" t="s">
        <v>529</v>
      </c>
      <c r="C71" s="1" t="s">
        <v>530</v>
      </c>
      <c r="D71" s="3">
        <v>100</v>
      </c>
      <c r="E71" s="3">
        <v>3</v>
      </c>
      <c r="F71" t="s">
        <v>14</v>
      </c>
      <c r="G71" s="23">
        <f>IFERROR(E71/D71,0)</f>
        <v>0.03</v>
      </c>
      <c r="H71" s="4">
        <f>G71*100</f>
        <v>3</v>
      </c>
      <c r="I71" s="30">
        <f>E71/J71</f>
        <v>3</v>
      </c>
      <c r="J71" s="8">
        <v>1</v>
      </c>
      <c r="K71" t="s">
        <v>20</v>
      </c>
      <c r="L71" t="s">
        <v>21</v>
      </c>
      <c r="M71" s="11">
        <f>(O71/86400)+DATE(1970,1,1)</f>
        <v>40203.25</v>
      </c>
      <c r="N71" s="37">
        <v>40203.25</v>
      </c>
      <c r="O71">
        <v>1264399200</v>
      </c>
      <c r="P71" t="str">
        <f>TEXT(M71,"mmm")</f>
        <v>Jan</v>
      </c>
      <c r="Q71" t="s">
        <v>2050</v>
      </c>
      <c r="R71" t="str">
        <f>TEXT(M71,"yyy")</f>
        <v>2010</v>
      </c>
      <c r="S71" s="10">
        <f>(T71/86400)+DATE(1970,1,1)</f>
        <v>40238.25</v>
      </c>
      <c r="T71">
        <v>1267423200</v>
      </c>
      <c r="U71" s="35"/>
      <c r="V71" s="38">
        <v>40238.25</v>
      </c>
      <c r="W71" t="str">
        <f>(TEXT(S71,"mmm"))</f>
        <v>Mar</v>
      </c>
      <c r="X71" t="s">
        <v>2054</v>
      </c>
      <c r="Y71">
        <f>Table1[[#This Row],[Dete Ended Conversion5]]-Table1[[#This Row],[Date Created Conversion3]]</f>
        <v>35</v>
      </c>
      <c r="Z71" s="35">
        <f>Table1[[#This Row],[Dete Ended Conversion5]]-Table1[[#This Row],[Date Created Conversion3]]</f>
        <v>35</v>
      </c>
      <c r="AA71" s="8" t="str">
        <f>(TEXT(V71,"yyy"))</f>
        <v>2010</v>
      </c>
      <c r="AB71" t="b">
        <v>0</v>
      </c>
      <c r="AC71" t="b">
        <v>0</v>
      </c>
      <c r="AD71" s="5" t="str">
        <f>AE71</f>
        <v>music</v>
      </c>
      <c r="AE71" s="32" t="s">
        <v>2008</v>
      </c>
      <c r="AF71" s="32" t="s">
        <v>2009</v>
      </c>
    </row>
    <row r="72" spans="1:32" ht="17" x14ac:dyDescent="0.2">
      <c r="A72">
        <v>350</v>
      </c>
      <c r="B72" s="2" t="s">
        <v>729</v>
      </c>
      <c r="C72" s="1" t="s">
        <v>730</v>
      </c>
      <c r="D72" s="3">
        <v>100</v>
      </c>
      <c r="E72" s="3">
        <v>5</v>
      </c>
      <c r="F72" t="s">
        <v>14</v>
      </c>
      <c r="G72" s="23">
        <f>IFERROR(E72/D72,0)</f>
        <v>0.05</v>
      </c>
      <c r="H72" s="4">
        <f>G72*100</f>
        <v>5</v>
      </c>
      <c r="I72" s="30">
        <f>E72/J72</f>
        <v>5</v>
      </c>
      <c r="J72" s="8">
        <v>1</v>
      </c>
      <c r="K72" t="s">
        <v>20</v>
      </c>
      <c r="L72" t="s">
        <v>21</v>
      </c>
      <c r="M72" s="11">
        <f>(O72/86400)+DATE(1970,1,1)</f>
        <v>42144.208333333328</v>
      </c>
      <c r="N72" s="37">
        <v>42144.208333333328</v>
      </c>
      <c r="O72">
        <v>1432098000</v>
      </c>
      <c r="P72" t="str">
        <f>TEXT(M72,"mmm")</f>
        <v>May</v>
      </c>
      <c r="Q72" t="s">
        <v>2059</v>
      </c>
      <c r="R72" t="str">
        <f>TEXT(M72,"yyy")</f>
        <v>2015</v>
      </c>
      <c r="S72" s="10">
        <f>(T72/86400)+DATE(1970,1,1)</f>
        <v>42162.208333333328</v>
      </c>
      <c r="T72">
        <v>1433653200</v>
      </c>
      <c r="U72" s="35"/>
      <c r="V72" s="38">
        <v>42162.208333333328</v>
      </c>
      <c r="W72" t="str">
        <f>(TEXT(S72,"mmm"))</f>
        <v>Jun</v>
      </c>
      <c r="X72" t="s">
        <v>2053</v>
      </c>
      <c r="Y72">
        <f>Table1[[#This Row],[Dete Ended Conversion5]]-Table1[[#This Row],[Date Created Conversion3]]</f>
        <v>18</v>
      </c>
      <c r="Z72" s="35">
        <f>Table1[[#This Row],[Dete Ended Conversion5]]-Table1[[#This Row],[Date Created Conversion3]]</f>
        <v>18</v>
      </c>
      <c r="AA72" s="8" t="str">
        <f>(TEXT(V72,"yyy"))</f>
        <v>2015</v>
      </c>
      <c r="AB72" t="b">
        <v>0</v>
      </c>
      <c r="AC72" t="b">
        <v>1</v>
      </c>
      <c r="AD72" s="5" t="str">
        <f>AE72</f>
        <v>music</v>
      </c>
      <c r="AE72" s="32" t="s">
        <v>2008</v>
      </c>
      <c r="AF72" s="32" t="s">
        <v>2031</v>
      </c>
    </row>
    <row r="73" spans="1:32" ht="17" x14ac:dyDescent="0.2">
      <c r="A73">
        <v>100</v>
      </c>
      <c r="B73" s="2" t="s">
        <v>230</v>
      </c>
      <c r="C73" s="1" t="s">
        <v>231</v>
      </c>
      <c r="D73" s="3">
        <v>100</v>
      </c>
      <c r="E73" s="3">
        <v>1</v>
      </c>
      <c r="F73" t="s">
        <v>14</v>
      </c>
      <c r="G73" s="23">
        <f>IFERROR(E73/D73,0)</f>
        <v>0.01</v>
      </c>
      <c r="H73" s="4">
        <f>G73*100</f>
        <v>1</v>
      </c>
      <c r="I73" s="30">
        <f>E73/J73</f>
        <v>1</v>
      </c>
      <c r="J73" s="8">
        <v>1</v>
      </c>
      <c r="K73" t="s">
        <v>20</v>
      </c>
      <c r="L73" t="s">
        <v>21</v>
      </c>
      <c r="M73" s="11">
        <f>(O73/86400)+DATE(1970,1,1)</f>
        <v>40835.208333333336</v>
      </c>
      <c r="N73" s="37">
        <v>40835.208333333336</v>
      </c>
      <c r="O73">
        <v>1319000400</v>
      </c>
      <c r="P73" t="str">
        <f>TEXT(M73,"mmm")</f>
        <v>Oct</v>
      </c>
      <c r="Q73" t="s">
        <v>2052</v>
      </c>
      <c r="R73" t="str">
        <f>TEXT(M73,"yyy")</f>
        <v>2011</v>
      </c>
      <c r="S73" s="10">
        <f>(T73/86400)+DATE(1970,1,1)</f>
        <v>40853.208333333336</v>
      </c>
      <c r="T73">
        <v>1320555600</v>
      </c>
      <c r="U73" s="35"/>
      <c r="V73" s="38">
        <v>40853.208333333336</v>
      </c>
      <c r="W73" t="str">
        <f>(TEXT(S73,"mmm"))</f>
        <v>Nov</v>
      </c>
      <c r="X73" t="s">
        <v>2048</v>
      </c>
      <c r="Y73">
        <f>Table1[[#This Row],[Dete Ended Conversion5]]-Table1[[#This Row],[Date Created Conversion3]]</f>
        <v>18</v>
      </c>
      <c r="Z73" s="35">
        <f>Table1[[#This Row],[Dete Ended Conversion5]]-Table1[[#This Row],[Date Created Conversion3]]</f>
        <v>18</v>
      </c>
      <c r="AA73" s="8" t="str">
        <f>(TEXT(V73,"yyy"))</f>
        <v>2011</v>
      </c>
      <c r="AB73" t="b">
        <v>0</v>
      </c>
      <c r="AC73" t="b">
        <v>0</v>
      </c>
      <c r="AD73" s="5" t="str">
        <f>AE73</f>
        <v>theater</v>
      </c>
      <c r="AE73" s="32" t="s">
        <v>2012</v>
      </c>
      <c r="AF73" s="32" t="s">
        <v>2013</v>
      </c>
    </row>
    <row r="74" spans="1:32" ht="17" x14ac:dyDescent="0.2">
      <c r="A74">
        <v>500</v>
      </c>
      <c r="B74" s="2" t="s">
        <v>1024</v>
      </c>
      <c r="C74" s="1" t="s">
        <v>1025</v>
      </c>
      <c r="D74" s="3">
        <v>100</v>
      </c>
      <c r="E74" s="3">
        <v>0</v>
      </c>
      <c r="F74" t="s">
        <v>14</v>
      </c>
      <c r="G74" s="23">
        <f>IFERROR(E74/D74,0)</f>
        <v>0</v>
      </c>
      <c r="H74" s="4">
        <f>G74*100</f>
        <v>0</v>
      </c>
      <c r="I74" s="30" t="e">
        <f>E74/J74</f>
        <v>#DIV/0!</v>
      </c>
      <c r="J74" s="8">
        <v>0</v>
      </c>
      <c r="K74" t="s">
        <v>20</v>
      </c>
      <c r="L74" t="s">
        <v>21</v>
      </c>
      <c r="M74" s="11">
        <f>(O74/86400)+DATE(1970,1,1)</f>
        <v>41395.208333333336</v>
      </c>
      <c r="N74" s="37">
        <v>41395.208333333336</v>
      </c>
      <c r="O74">
        <v>1367384400</v>
      </c>
      <c r="P74" t="str">
        <f>TEXT(M74,"mmm")</f>
        <v>May</v>
      </c>
      <c r="Q74" t="s">
        <v>2059</v>
      </c>
      <c r="R74" t="str">
        <f>TEXT(M74,"yyy")</f>
        <v>2013</v>
      </c>
      <c r="S74" s="10">
        <f>(T74/86400)+DATE(1970,1,1)</f>
        <v>41423.208333333336</v>
      </c>
      <c r="T74">
        <v>1369803600</v>
      </c>
      <c r="U74" s="35"/>
      <c r="V74" s="38">
        <v>41423.208333333336</v>
      </c>
      <c r="W74" t="str">
        <f>(TEXT(S74,"mmm"))</f>
        <v>May</v>
      </c>
      <c r="X74" t="s">
        <v>2059</v>
      </c>
      <c r="Y74">
        <f>Table1[[#This Row],[Dete Ended Conversion5]]-Table1[[#This Row],[Date Created Conversion3]]</f>
        <v>28</v>
      </c>
      <c r="Z74" s="35">
        <f>Table1[[#This Row],[Dete Ended Conversion5]]-Table1[[#This Row],[Date Created Conversion3]]</f>
        <v>28</v>
      </c>
      <c r="AA74" s="8" t="str">
        <f>(TEXT(V74,"yyy"))</f>
        <v>2013</v>
      </c>
      <c r="AB74" t="b">
        <v>0</v>
      </c>
      <c r="AC74" t="b">
        <v>1</v>
      </c>
      <c r="AD74" s="5" t="str">
        <f>AE74</f>
        <v>theater</v>
      </c>
      <c r="AE74" s="32" t="s">
        <v>2012</v>
      </c>
      <c r="AF74" s="32" t="s">
        <v>2013</v>
      </c>
    </row>
    <row r="75" spans="1:32" ht="17" x14ac:dyDescent="0.2">
      <c r="A75">
        <v>800</v>
      </c>
      <c r="B75" s="2" t="s">
        <v>1611</v>
      </c>
      <c r="C75" s="1" t="s">
        <v>1612</v>
      </c>
      <c r="D75" s="3">
        <v>100</v>
      </c>
      <c r="E75" s="3">
        <v>1</v>
      </c>
      <c r="F75" t="s">
        <v>14</v>
      </c>
      <c r="G75" s="23">
        <f>IFERROR(E75/D75,0)</f>
        <v>0.01</v>
      </c>
      <c r="H75" s="4">
        <f>G75*100</f>
        <v>1</v>
      </c>
      <c r="I75" s="30">
        <f>E75/J75</f>
        <v>1</v>
      </c>
      <c r="J75" s="8">
        <v>1</v>
      </c>
      <c r="K75" t="s">
        <v>86</v>
      </c>
      <c r="L75" t="s">
        <v>87</v>
      </c>
      <c r="M75" s="11">
        <f>(O75/86400)+DATE(1970,1,1)</f>
        <v>42167.208333333328</v>
      </c>
      <c r="N75" s="37">
        <v>42167.208333333328</v>
      </c>
      <c r="O75">
        <v>1434085200</v>
      </c>
      <c r="P75" t="str">
        <f>TEXT(M75,"mmm")</f>
        <v>Jun</v>
      </c>
      <c r="Q75" t="s">
        <v>2053</v>
      </c>
      <c r="R75" t="str">
        <f>TEXT(M75,"yyy")</f>
        <v>2015</v>
      </c>
      <c r="S75" s="10">
        <f>(T75/86400)+DATE(1970,1,1)</f>
        <v>42171.208333333328</v>
      </c>
      <c r="T75">
        <v>1434430800</v>
      </c>
      <c r="U75" s="35"/>
      <c r="V75" s="38">
        <v>42171.208333333328</v>
      </c>
      <c r="W75" t="str">
        <f>(TEXT(S75,"mmm"))</f>
        <v>Jun</v>
      </c>
      <c r="X75" t="s">
        <v>2053</v>
      </c>
      <c r="Y75">
        <f>Table1[[#This Row],[Dete Ended Conversion5]]-Table1[[#This Row],[Date Created Conversion3]]</f>
        <v>4</v>
      </c>
      <c r="Z75" s="35">
        <f>Table1[[#This Row],[Dete Ended Conversion5]]-Table1[[#This Row],[Date Created Conversion3]]</f>
        <v>4</v>
      </c>
      <c r="AA75" s="8" t="str">
        <f>(TEXT(V75,"yyy"))</f>
        <v>2015</v>
      </c>
      <c r="AB75" t="b">
        <v>0</v>
      </c>
      <c r="AC75" t="b">
        <v>0</v>
      </c>
      <c r="AD75" s="5" t="str">
        <f>AE75</f>
        <v>music</v>
      </c>
      <c r="AE75" s="32" t="s">
        <v>2008</v>
      </c>
      <c r="AF75" s="32" t="s">
        <v>2009</v>
      </c>
    </row>
    <row r="76" spans="1:32" ht="17" x14ac:dyDescent="0.2">
      <c r="A76">
        <v>950</v>
      </c>
      <c r="B76" s="2" t="s">
        <v>1906</v>
      </c>
      <c r="C76" s="1" t="s">
        <v>1907</v>
      </c>
      <c r="D76" s="3">
        <v>100</v>
      </c>
      <c r="E76" s="3">
        <v>5</v>
      </c>
      <c r="F76" t="s">
        <v>14</v>
      </c>
      <c r="G76" s="23">
        <f>IFERROR(E76/D76,0)</f>
        <v>0.05</v>
      </c>
      <c r="H76" s="4">
        <f>G76*100</f>
        <v>5</v>
      </c>
      <c r="I76" s="30">
        <f>E76/J76</f>
        <v>5</v>
      </c>
      <c r="J76" s="8">
        <v>1</v>
      </c>
      <c r="K76" t="s">
        <v>20</v>
      </c>
      <c r="L76" t="s">
        <v>21</v>
      </c>
      <c r="M76" s="11">
        <f>(O76/86400)+DATE(1970,1,1)</f>
        <v>43571.208333333328</v>
      </c>
      <c r="N76" s="37">
        <v>43571.208333333328</v>
      </c>
      <c r="O76">
        <v>1555390800</v>
      </c>
      <c r="P76" t="str">
        <f>TEXT(M76,"mmm")</f>
        <v>Apr</v>
      </c>
      <c r="Q76" t="s">
        <v>2057</v>
      </c>
      <c r="R76" t="str">
        <f>TEXT(M76,"yyy")</f>
        <v>2019</v>
      </c>
      <c r="S76" s="10">
        <f>(T76/86400)+DATE(1970,1,1)</f>
        <v>43576.208333333328</v>
      </c>
      <c r="T76">
        <v>1555822800</v>
      </c>
      <c r="U76" s="35"/>
      <c r="V76" s="38">
        <v>43576.208333333328</v>
      </c>
      <c r="W76" t="str">
        <f>(TEXT(S76,"mmm"))</f>
        <v>Apr</v>
      </c>
      <c r="X76" t="s">
        <v>2057</v>
      </c>
      <c r="Y76">
        <f>Table1[[#This Row],[Dete Ended Conversion5]]-Table1[[#This Row],[Date Created Conversion3]]</f>
        <v>5</v>
      </c>
      <c r="Z76" s="35">
        <f>Table1[[#This Row],[Dete Ended Conversion5]]-Table1[[#This Row],[Date Created Conversion3]]</f>
        <v>5</v>
      </c>
      <c r="AA76" s="8" t="str">
        <f>(TEXT(V76,"yyy"))</f>
        <v>2019</v>
      </c>
      <c r="AB76" t="b">
        <v>0</v>
      </c>
      <c r="AC76" t="b">
        <v>1</v>
      </c>
      <c r="AD76" s="5" t="str">
        <f>AE76</f>
        <v>theater</v>
      </c>
      <c r="AE76" s="32" t="s">
        <v>2012</v>
      </c>
      <c r="AF76" s="32" t="s">
        <v>2013</v>
      </c>
    </row>
    <row r="77" spans="1:32" ht="17" x14ac:dyDescent="0.2">
      <c r="A77">
        <v>650</v>
      </c>
      <c r="B77" s="2" t="s">
        <v>1318</v>
      </c>
      <c r="C77" s="1" t="s">
        <v>1319</v>
      </c>
      <c r="D77" s="3">
        <v>100</v>
      </c>
      <c r="E77" s="3">
        <v>2</v>
      </c>
      <c r="F77" t="s">
        <v>14</v>
      </c>
      <c r="G77" s="23">
        <f>IFERROR(E77/D77,0)</f>
        <v>0.02</v>
      </c>
      <c r="H77" s="4">
        <f>G77*100</f>
        <v>2</v>
      </c>
      <c r="I77" s="30">
        <f>E77/J77</f>
        <v>2</v>
      </c>
      <c r="J77" s="8">
        <v>1</v>
      </c>
      <c r="K77" t="s">
        <v>20</v>
      </c>
      <c r="L77" t="s">
        <v>21</v>
      </c>
      <c r="M77" s="11">
        <f>(O77/86400)+DATE(1970,1,1)</f>
        <v>41828.208333333336</v>
      </c>
      <c r="N77" s="37">
        <v>41828.208333333336</v>
      </c>
      <c r="O77">
        <v>1404795600</v>
      </c>
      <c r="P77" t="str">
        <f>TEXT(M77,"mmm")</f>
        <v>Jul</v>
      </c>
      <c r="Q77" t="s">
        <v>2056</v>
      </c>
      <c r="R77" t="str">
        <f>TEXT(M77,"yyy")</f>
        <v>2014</v>
      </c>
      <c r="S77" s="10">
        <f>(T77/86400)+DATE(1970,1,1)</f>
        <v>41855.208333333336</v>
      </c>
      <c r="T77">
        <v>1407128400</v>
      </c>
      <c r="U77" s="35"/>
      <c r="V77" s="38">
        <v>41855.208333333336</v>
      </c>
      <c r="W77" t="str">
        <f>(TEXT(S77,"mmm"))</f>
        <v>Aug</v>
      </c>
      <c r="X77" t="s">
        <v>2049</v>
      </c>
      <c r="Y77">
        <f>Table1[[#This Row],[Dete Ended Conversion5]]-Table1[[#This Row],[Date Created Conversion3]]</f>
        <v>27</v>
      </c>
      <c r="Z77" s="35">
        <f>Table1[[#This Row],[Dete Ended Conversion5]]-Table1[[#This Row],[Date Created Conversion3]]</f>
        <v>27</v>
      </c>
      <c r="AA77" s="8" t="str">
        <f>(TEXT(V77,"yyy"))</f>
        <v>2014</v>
      </c>
      <c r="AB77" t="b">
        <v>0</v>
      </c>
      <c r="AC77" t="b">
        <v>0</v>
      </c>
      <c r="AD77" s="5" t="str">
        <f>AE77</f>
        <v>music</v>
      </c>
      <c r="AE77" s="32" t="s">
        <v>2008</v>
      </c>
      <c r="AF77" s="32" t="s">
        <v>2031</v>
      </c>
    </row>
    <row r="78" spans="1:32" ht="17" x14ac:dyDescent="0.2">
      <c r="A78">
        <v>172</v>
      </c>
      <c r="B78" s="2" t="s">
        <v>374</v>
      </c>
      <c r="C78" s="1" t="s">
        <v>375</v>
      </c>
      <c r="D78" s="3">
        <v>800</v>
      </c>
      <c r="E78" s="3">
        <v>663</v>
      </c>
      <c r="F78" t="s">
        <v>14</v>
      </c>
      <c r="G78" s="23">
        <f>IFERROR(E78/D78,0)</f>
        <v>0.82874999999999999</v>
      </c>
      <c r="H78" s="4">
        <f>G78*100</f>
        <v>82.875</v>
      </c>
      <c r="I78" s="30">
        <f>E78/J78</f>
        <v>25.5</v>
      </c>
      <c r="J78" s="8">
        <v>26</v>
      </c>
      <c r="K78" t="s">
        <v>20</v>
      </c>
      <c r="L78" t="s">
        <v>21</v>
      </c>
      <c r="M78" s="11">
        <f>(O78/86400)+DATE(1970,1,1)</f>
        <v>41839.208333333336</v>
      </c>
      <c r="N78" s="37">
        <v>41839.208333333336</v>
      </c>
      <c r="O78">
        <v>1405746000</v>
      </c>
      <c r="P78" t="str">
        <f>TEXT(M78,"mmm")</f>
        <v>Jul</v>
      </c>
      <c r="Q78" t="s">
        <v>2056</v>
      </c>
      <c r="R78" t="str">
        <f>TEXT(M78,"yyy")</f>
        <v>2014</v>
      </c>
      <c r="S78" s="10">
        <f>(T78/86400)+DATE(1970,1,1)</f>
        <v>41854.208333333336</v>
      </c>
      <c r="T78">
        <v>1407042000</v>
      </c>
      <c r="U78" s="35"/>
      <c r="V78" s="38">
        <v>41854.208333333336</v>
      </c>
      <c r="W78" t="str">
        <f>(TEXT(S78,"mmm"))</f>
        <v>Aug</v>
      </c>
      <c r="X78" t="s">
        <v>2049</v>
      </c>
      <c r="Y78">
        <f>Table1[[#This Row],[Dete Ended Conversion5]]-Table1[[#This Row],[Date Created Conversion3]]</f>
        <v>15</v>
      </c>
      <c r="Z78" s="35">
        <f>Table1[[#This Row],[Dete Ended Conversion5]]-Table1[[#This Row],[Date Created Conversion3]]</f>
        <v>15</v>
      </c>
      <c r="AA78" s="8" t="str">
        <f>(TEXT(V78,"yyy"))</f>
        <v>2014</v>
      </c>
      <c r="AB78" t="b">
        <v>0</v>
      </c>
      <c r="AC78" t="b">
        <v>1</v>
      </c>
      <c r="AD78" s="5" t="str">
        <f>AE78</f>
        <v>film &amp; video</v>
      </c>
      <c r="AE78" s="32" t="s">
        <v>2014</v>
      </c>
      <c r="AF78" s="32" t="s">
        <v>2015</v>
      </c>
    </row>
    <row r="79" spans="1:32" ht="17" x14ac:dyDescent="0.2">
      <c r="A79">
        <v>185</v>
      </c>
      <c r="B79" s="2" t="s">
        <v>400</v>
      </c>
      <c r="C79" s="1" t="s">
        <v>401</v>
      </c>
      <c r="D79" s="3">
        <v>1000</v>
      </c>
      <c r="E79" s="3">
        <v>718</v>
      </c>
      <c r="F79" t="s">
        <v>14</v>
      </c>
      <c r="G79" s="23">
        <f>IFERROR(E79/D79,0)</f>
        <v>0.71799999999999997</v>
      </c>
      <c r="H79" s="4">
        <f>G79*100</f>
        <v>71.8</v>
      </c>
      <c r="I79" s="30">
        <f>E79/J79</f>
        <v>37.789473684210527</v>
      </c>
      <c r="J79" s="8">
        <v>19</v>
      </c>
      <c r="K79" t="s">
        <v>20</v>
      </c>
      <c r="L79" t="s">
        <v>21</v>
      </c>
      <c r="M79" s="11">
        <f>(O79/86400)+DATE(1970,1,1)</f>
        <v>43233.208333333328</v>
      </c>
      <c r="N79" s="37">
        <v>43233.208333333328</v>
      </c>
      <c r="O79">
        <v>1526187600</v>
      </c>
      <c r="P79" t="str">
        <f>TEXT(M79,"mmm")</f>
        <v>May</v>
      </c>
      <c r="Q79" t="s">
        <v>2059</v>
      </c>
      <c r="R79" t="str">
        <f>TEXT(M79,"yyy")</f>
        <v>2018</v>
      </c>
      <c r="S79" s="10">
        <f>(T79/86400)+DATE(1970,1,1)</f>
        <v>43244.208333333328</v>
      </c>
      <c r="T79">
        <v>1527138000</v>
      </c>
      <c r="U79" s="35"/>
      <c r="V79" s="38">
        <v>43244.208333333328</v>
      </c>
      <c r="W79" t="str">
        <f>(TEXT(S79,"mmm"))</f>
        <v>May</v>
      </c>
      <c r="X79" t="s">
        <v>2059</v>
      </c>
      <c r="Y79">
        <f>Table1[[#This Row],[Dete Ended Conversion5]]-Table1[[#This Row],[Date Created Conversion3]]</f>
        <v>11</v>
      </c>
      <c r="Z79" s="35">
        <f>Table1[[#This Row],[Dete Ended Conversion5]]-Table1[[#This Row],[Date Created Conversion3]]</f>
        <v>11</v>
      </c>
      <c r="AA79" s="8" t="str">
        <f>(TEXT(V79,"yyy"))</f>
        <v>2018</v>
      </c>
      <c r="AB79" t="b">
        <v>0</v>
      </c>
      <c r="AC79" t="b">
        <v>0</v>
      </c>
      <c r="AD79" s="5" t="str">
        <f>AE79</f>
        <v>film &amp; video</v>
      </c>
      <c r="AE79" s="32" t="s">
        <v>2014</v>
      </c>
      <c r="AF79" s="32" t="s">
        <v>2033</v>
      </c>
    </row>
    <row r="80" spans="1:32" ht="17" x14ac:dyDescent="0.2">
      <c r="A80">
        <v>417</v>
      </c>
      <c r="B80" s="2" t="s">
        <v>861</v>
      </c>
      <c r="C80" s="1" t="s">
        <v>862</v>
      </c>
      <c r="D80" s="3">
        <v>1700</v>
      </c>
      <c r="E80" s="3">
        <v>943</v>
      </c>
      <c r="F80" t="s">
        <v>14</v>
      </c>
      <c r="G80" s="23">
        <f>IFERROR(E80/D80,0)</f>
        <v>0.55470588235294116</v>
      </c>
      <c r="H80" s="4">
        <f>G80*100</f>
        <v>55.470588235294116</v>
      </c>
      <c r="I80" s="30">
        <f>E80/J80</f>
        <v>62.866666666666667</v>
      </c>
      <c r="J80" s="8">
        <v>15</v>
      </c>
      <c r="K80" t="s">
        <v>20</v>
      </c>
      <c r="L80" t="s">
        <v>21</v>
      </c>
      <c r="M80" s="11">
        <f>(O80/86400)+DATE(1970,1,1)</f>
        <v>43407.208333333328</v>
      </c>
      <c r="N80" s="37">
        <v>43407.208333333328</v>
      </c>
      <c r="O80">
        <v>1541221200</v>
      </c>
      <c r="P80" t="str">
        <f>TEXT(M80,"mmm")</f>
        <v>Nov</v>
      </c>
      <c r="Q80" t="s">
        <v>2048</v>
      </c>
      <c r="R80" t="str">
        <f>TEXT(M80,"yyy")</f>
        <v>2018</v>
      </c>
      <c r="S80" s="10">
        <f>(T80/86400)+DATE(1970,1,1)</f>
        <v>43431.25</v>
      </c>
      <c r="T80">
        <v>1543298400</v>
      </c>
      <c r="U80" s="35"/>
      <c r="V80" s="38">
        <v>43431.25</v>
      </c>
      <c r="W80" t="str">
        <f>(TEXT(S80,"mmm"))</f>
        <v>Nov</v>
      </c>
      <c r="X80" t="s">
        <v>2048</v>
      </c>
      <c r="Y80">
        <f>Table1[[#This Row],[Dete Ended Conversion5]]-Table1[[#This Row],[Date Created Conversion3]]</f>
        <v>24.041666666671517</v>
      </c>
      <c r="Z80" s="35">
        <f>Table1[[#This Row],[Dete Ended Conversion5]]-Table1[[#This Row],[Date Created Conversion3]]</f>
        <v>24.041666666671517</v>
      </c>
      <c r="AA80" s="8" t="str">
        <f>(TEXT(V80,"yyy"))</f>
        <v>2018</v>
      </c>
      <c r="AB80" t="b">
        <v>0</v>
      </c>
      <c r="AC80" t="b">
        <v>0</v>
      </c>
      <c r="AD80" s="5" t="str">
        <f>AE80</f>
        <v>theater</v>
      </c>
      <c r="AE80" s="32" t="s">
        <v>2012</v>
      </c>
      <c r="AF80" s="32" t="s">
        <v>2013</v>
      </c>
    </row>
    <row r="81" spans="1:32" ht="17" x14ac:dyDescent="0.2">
      <c r="A81">
        <v>199</v>
      </c>
      <c r="B81" s="2" t="s">
        <v>428</v>
      </c>
      <c r="C81" s="1" t="s">
        <v>429</v>
      </c>
      <c r="D81" s="3">
        <v>1800</v>
      </c>
      <c r="E81" s="3">
        <v>968</v>
      </c>
      <c r="F81" t="s">
        <v>14</v>
      </c>
      <c r="G81" s="23">
        <f>IFERROR(E81/D81,0)</f>
        <v>0.5377777777777778</v>
      </c>
      <c r="H81" s="4">
        <f>G81*100</f>
        <v>53.777777777777779</v>
      </c>
      <c r="I81" s="30">
        <f>E81/J81</f>
        <v>74.461538461538467</v>
      </c>
      <c r="J81" s="8">
        <v>13</v>
      </c>
      <c r="K81" t="s">
        <v>20</v>
      </c>
      <c r="L81" t="s">
        <v>21</v>
      </c>
      <c r="M81" s="11">
        <f>(O81/86400)+DATE(1970,1,1)</f>
        <v>42192.208333333328</v>
      </c>
      <c r="N81" s="37">
        <v>42192.208333333328</v>
      </c>
      <c r="O81">
        <v>1436245200</v>
      </c>
      <c r="P81" t="str">
        <f>TEXT(M81,"mmm")</f>
        <v>Jul</v>
      </c>
      <c r="Q81" t="s">
        <v>2056</v>
      </c>
      <c r="R81" t="str">
        <f>TEXT(M81,"yyy")</f>
        <v>2015</v>
      </c>
      <c r="S81" s="10">
        <f>(T81/86400)+DATE(1970,1,1)</f>
        <v>42196.208333333328</v>
      </c>
      <c r="T81">
        <v>1436590800</v>
      </c>
      <c r="U81" s="35"/>
      <c r="V81" s="38">
        <v>42196.208333333328</v>
      </c>
      <c r="W81" t="str">
        <f>(TEXT(S81,"mmm"))</f>
        <v>Jul</v>
      </c>
      <c r="X81" t="s">
        <v>2056</v>
      </c>
      <c r="Y81">
        <f>Table1[[#This Row],[Dete Ended Conversion5]]-Table1[[#This Row],[Date Created Conversion3]]</f>
        <v>4</v>
      </c>
      <c r="Z81" s="35">
        <f>Table1[[#This Row],[Dete Ended Conversion5]]-Table1[[#This Row],[Date Created Conversion3]]</f>
        <v>4</v>
      </c>
      <c r="AA81" s="8" t="str">
        <f>(TEXT(V81,"yyy"))</f>
        <v>2015</v>
      </c>
      <c r="AB81" t="b">
        <v>0</v>
      </c>
      <c r="AC81" t="b">
        <v>0</v>
      </c>
      <c r="AD81" s="5" t="str">
        <f>AE81</f>
        <v>music</v>
      </c>
      <c r="AE81" s="32" t="s">
        <v>2008</v>
      </c>
      <c r="AF81" s="32" t="s">
        <v>2009</v>
      </c>
    </row>
    <row r="82" spans="1:32" ht="17" x14ac:dyDescent="0.2">
      <c r="A82">
        <v>27</v>
      </c>
      <c r="B82" s="2" t="s">
        <v>80</v>
      </c>
      <c r="C82" s="1" t="s">
        <v>81</v>
      </c>
      <c r="D82" s="3">
        <v>2000</v>
      </c>
      <c r="E82" s="3">
        <v>1599</v>
      </c>
      <c r="F82" t="s">
        <v>14</v>
      </c>
      <c r="G82" s="23">
        <f>IFERROR(E82/D82,0)</f>
        <v>0.79949999999999999</v>
      </c>
      <c r="H82" s="4">
        <f>G82*100</f>
        <v>79.95</v>
      </c>
      <c r="I82" s="30">
        <f>E82/J82</f>
        <v>106.6</v>
      </c>
      <c r="J82" s="8">
        <v>15</v>
      </c>
      <c r="K82" t="s">
        <v>20</v>
      </c>
      <c r="L82" t="s">
        <v>21</v>
      </c>
      <c r="M82" s="11">
        <f>(O82/86400)+DATE(1970,1,1)</f>
        <v>42280.208333333328</v>
      </c>
      <c r="N82" s="37">
        <v>42280.208333333328</v>
      </c>
      <c r="O82">
        <v>1443848400</v>
      </c>
      <c r="P82" t="str">
        <f>TEXT(M82,"mmm")</f>
        <v>Oct</v>
      </c>
      <c r="Q82" t="s">
        <v>2052</v>
      </c>
      <c r="R82" t="str">
        <f>TEXT(M82,"yyy")</f>
        <v>2015</v>
      </c>
      <c r="S82" s="10">
        <f>(T82/86400)+DATE(1970,1,1)</f>
        <v>42288.208333333328</v>
      </c>
      <c r="T82">
        <v>1444539600</v>
      </c>
      <c r="U82" s="35"/>
      <c r="V82" s="38">
        <v>42288.208333333328</v>
      </c>
      <c r="W82" t="str">
        <f>(TEXT(S82,"mmm"))</f>
        <v>Oct</v>
      </c>
      <c r="X82" t="s">
        <v>2052</v>
      </c>
      <c r="Y82">
        <f>Table1[[#This Row],[Dete Ended Conversion5]]-Table1[[#This Row],[Date Created Conversion3]]</f>
        <v>8</v>
      </c>
      <c r="Z82" s="35">
        <f>Table1[[#This Row],[Dete Ended Conversion5]]-Table1[[#This Row],[Date Created Conversion3]]</f>
        <v>8</v>
      </c>
      <c r="AA82" s="8" t="str">
        <f>(TEXT(V82,"yyy"))</f>
        <v>2015</v>
      </c>
      <c r="AB82" t="b">
        <v>0</v>
      </c>
      <c r="AC82" t="b">
        <v>0</v>
      </c>
      <c r="AD82" s="5" t="str">
        <f>AE82</f>
        <v>music</v>
      </c>
      <c r="AE82" s="32" t="s">
        <v>2008</v>
      </c>
      <c r="AF82" s="32" t="s">
        <v>2009</v>
      </c>
    </row>
    <row r="83" spans="1:32" ht="17" x14ac:dyDescent="0.2">
      <c r="A83">
        <v>792</v>
      </c>
      <c r="B83" s="2" t="s">
        <v>1595</v>
      </c>
      <c r="C83" s="1" t="s">
        <v>1596</v>
      </c>
      <c r="D83" s="3">
        <v>2000</v>
      </c>
      <c r="E83" s="3">
        <v>680</v>
      </c>
      <c r="F83" t="s">
        <v>14</v>
      </c>
      <c r="G83" s="23">
        <f>IFERROR(E83/D83,0)</f>
        <v>0.34</v>
      </c>
      <c r="H83" s="4">
        <f>G83*100</f>
        <v>34</v>
      </c>
      <c r="I83" s="30">
        <f>E83/J83</f>
        <v>97.142857142857139</v>
      </c>
      <c r="J83" s="8">
        <v>7</v>
      </c>
      <c r="K83" t="s">
        <v>20</v>
      </c>
      <c r="L83" t="s">
        <v>21</v>
      </c>
      <c r="M83" s="11">
        <f>(O83/86400)+DATE(1970,1,1)</f>
        <v>41451.208333333336</v>
      </c>
      <c r="N83" s="37">
        <v>41451.208333333336</v>
      </c>
      <c r="O83">
        <v>1372222800</v>
      </c>
      <c r="P83" t="str">
        <f>TEXT(M83,"mmm")</f>
        <v>Jun</v>
      </c>
      <c r="Q83" t="s">
        <v>2053</v>
      </c>
      <c r="R83" t="str">
        <f>TEXT(M83,"yyy")</f>
        <v>2013</v>
      </c>
      <c r="S83" s="10">
        <f>(T83/86400)+DATE(1970,1,1)</f>
        <v>41479.208333333336</v>
      </c>
      <c r="T83">
        <v>1374642000</v>
      </c>
      <c r="U83" s="35"/>
      <c r="V83" s="38">
        <v>41479.208333333336</v>
      </c>
      <c r="W83" t="str">
        <f>(TEXT(S83,"mmm"))</f>
        <v>Jul</v>
      </c>
      <c r="X83" t="s">
        <v>2056</v>
      </c>
      <c r="Y83">
        <f>Table1[[#This Row],[Dete Ended Conversion5]]-Table1[[#This Row],[Date Created Conversion3]]</f>
        <v>28</v>
      </c>
      <c r="Z83" s="35">
        <f>Table1[[#This Row],[Dete Ended Conversion5]]-Table1[[#This Row],[Date Created Conversion3]]</f>
        <v>28</v>
      </c>
      <c r="AA83" s="8" t="str">
        <f>(TEXT(V83,"yyy"))</f>
        <v>2013</v>
      </c>
      <c r="AB83" t="b">
        <v>0</v>
      </c>
      <c r="AC83" t="b">
        <v>1</v>
      </c>
      <c r="AD83" s="5" t="str">
        <f>AE83</f>
        <v>theater</v>
      </c>
      <c r="AE83" s="32" t="s">
        <v>2012</v>
      </c>
      <c r="AF83" s="32" t="s">
        <v>2013</v>
      </c>
    </row>
    <row r="84" spans="1:32" ht="34" x14ac:dyDescent="0.2">
      <c r="A84">
        <v>525</v>
      </c>
      <c r="B84" s="2" t="s">
        <v>1071</v>
      </c>
      <c r="C84" s="1" t="s">
        <v>1072</v>
      </c>
      <c r="D84" s="3">
        <v>2100</v>
      </c>
      <c r="E84" s="3">
        <v>1768</v>
      </c>
      <c r="F84" t="s">
        <v>14</v>
      </c>
      <c r="G84" s="23">
        <f>IFERROR(E84/D84,0)</f>
        <v>0.84190476190476193</v>
      </c>
      <c r="H84" s="4">
        <f>G84*100</f>
        <v>84.19047619047619</v>
      </c>
      <c r="I84" s="30">
        <f>E84/J84</f>
        <v>28.063492063492063</v>
      </c>
      <c r="J84" s="8">
        <v>63</v>
      </c>
      <c r="K84" t="s">
        <v>20</v>
      </c>
      <c r="L84" t="s">
        <v>21</v>
      </c>
      <c r="M84" s="11">
        <f>(O84/86400)+DATE(1970,1,1)</f>
        <v>40505.25</v>
      </c>
      <c r="N84" s="37">
        <v>40505.25</v>
      </c>
      <c r="O84">
        <v>1290492000</v>
      </c>
      <c r="P84" t="str">
        <f>TEXT(M84,"mmm")</f>
        <v>Nov</v>
      </c>
      <c r="Q84" t="s">
        <v>2048</v>
      </c>
      <c r="R84" t="str">
        <f>TEXT(M84,"yyy")</f>
        <v>2010</v>
      </c>
      <c r="S84" s="10">
        <f>(T84/86400)+DATE(1970,1,1)</f>
        <v>40509.25</v>
      </c>
      <c r="T84">
        <v>1290837600</v>
      </c>
      <c r="U84" s="35"/>
      <c r="V84" s="38">
        <v>40509.25</v>
      </c>
      <c r="W84" t="str">
        <f>(TEXT(S84,"mmm"))</f>
        <v>Nov</v>
      </c>
      <c r="X84" t="s">
        <v>2048</v>
      </c>
      <c r="Y84">
        <f>Table1[[#This Row],[Dete Ended Conversion5]]-Table1[[#This Row],[Date Created Conversion3]]</f>
        <v>4</v>
      </c>
      <c r="Z84" s="35">
        <f>Table1[[#This Row],[Dete Ended Conversion5]]-Table1[[#This Row],[Date Created Conversion3]]</f>
        <v>4</v>
      </c>
      <c r="AA84" s="8" t="str">
        <f>(TEXT(V84,"yyy"))</f>
        <v>2010</v>
      </c>
      <c r="AB84" t="b">
        <v>0</v>
      </c>
      <c r="AC84" t="b">
        <v>0</v>
      </c>
      <c r="AD84" s="5" t="str">
        <f>AE84</f>
        <v>technology</v>
      </c>
      <c r="AE84" s="32" t="s">
        <v>2010</v>
      </c>
      <c r="AF84" s="32" t="s">
        <v>2019</v>
      </c>
    </row>
    <row r="85" spans="1:32" ht="17" x14ac:dyDescent="0.2">
      <c r="A85">
        <v>791</v>
      </c>
      <c r="B85" s="2" t="s">
        <v>1593</v>
      </c>
      <c r="C85" s="1" t="s">
        <v>1594</v>
      </c>
      <c r="D85" s="3">
        <v>2100</v>
      </c>
      <c r="E85" s="3">
        <v>540</v>
      </c>
      <c r="F85" t="s">
        <v>14</v>
      </c>
      <c r="G85" s="23">
        <f>IFERROR(E85/D85,0)</f>
        <v>0.25714285714285712</v>
      </c>
      <c r="H85" s="4">
        <f>G85*100</f>
        <v>25.714285714285712</v>
      </c>
      <c r="I85" s="30">
        <f>E85/J85</f>
        <v>90</v>
      </c>
      <c r="J85" s="8">
        <v>6</v>
      </c>
      <c r="K85" t="s">
        <v>20</v>
      </c>
      <c r="L85" t="s">
        <v>21</v>
      </c>
      <c r="M85" s="11">
        <f>(O85/86400)+DATE(1970,1,1)</f>
        <v>42715.25</v>
      </c>
      <c r="N85" s="37">
        <v>42715.25</v>
      </c>
      <c r="O85">
        <v>1481436000</v>
      </c>
      <c r="P85" t="str">
        <f>TEXT(M85,"mmm")</f>
        <v>Dec</v>
      </c>
      <c r="Q85" t="s">
        <v>2055</v>
      </c>
      <c r="R85" t="str">
        <f>TEXT(M85,"yyy")</f>
        <v>2016</v>
      </c>
      <c r="S85" s="10">
        <f>(T85/86400)+DATE(1970,1,1)</f>
        <v>42731.25</v>
      </c>
      <c r="T85">
        <v>1482818400</v>
      </c>
      <c r="U85" s="35"/>
      <c r="V85" s="38">
        <v>42731.25</v>
      </c>
      <c r="W85" t="str">
        <f>(TEXT(S85,"mmm"))</f>
        <v>Dec</v>
      </c>
      <c r="X85" t="s">
        <v>2055</v>
      </c>
      <c r="Y85">
        <f>Table1[[#This Row],[Dete Ended Conversion5]]-Table1[[#This Row],[Date Created Conversion3]]</f>
        <v>16</v>
      </c>
      <c r="Z85" s="35">
        <f>Table1[[#This Row],[Dete Ended Conversion5]]-Table1[[#This Row],[Date Created Conversion3]]</f>
        <v>16</v>
      </c>
      <c r="AA85" s="8" t="str">
        <f>(TEXT(V85,"yyy"))</f>
        <v>2016</v>
      </c>
      <c r="AB85" t="b">
        <v>0</v>
      </c>
      <c r="AC85" t="b">
        <v>0</v>
      </c>
      <c r="AD85" s="5" t="str">
        <f>AE85</f>
        <v>food</v>
      </c>
      <c r="AE85" s="32" t="s">
        <v>2006</v>
      </c>
      <c r="AF85" s="32" t="s">
        <v>2007</v>
      </c>
    </row>
    <row r="86" spans="1:32" ht="34" x14ac:dyDescent="0.2">
      <c r="A86">
        <v>507</v>
      </c>
      <c r="B86" s="2" t="s">
        <v>1037</v>
      </c>
      <c r="C86" s="1" t="s">
        <v>1038</v>
      </c>
      <c r="D86" s="3">
        <v>2100</v>
      </c>
      <c r="E86" s="3">
        <v>837</v>
      </c>
      <c r="F86" t="s">
        <v>14</v>
      </c>
      <c r="G86" s="23">
        <f>IFERROR(E86/D86,0)</f>
        <v>0.39857142857142858</v>
      </c>
      <c r="H86" s="4">
        <f>G86*100</f>
        <v>39.857142857142861</v>
      </c>
      <c r="I86" s="30">
        <f>E86/J86</f>
        <v>44.05263157894737</v>
      </c>
      <c r="J86" s="8">
        <v>19</v>
      </c>
      <c r="K86" t="s">
        <v>20</v>
      </c>
      <c r="L86" t="s">
        <v>21</v>
      </c>
      <c r="M86" s="11">
        <f>(O86/86400)+DATE(1970,1,1)</f>
        <v>41373.208333333336</v>
      </c>
      <c r="N86" s="37">
        <v>41373.208333333336</v>
      </c>
      <c r="O86">
        <v>1365483600</v>
      </c>
      <c r="P86" t="str">
        <f>TEXT(M86,"mmm")</f>
        <v>Apr</v>
      </c>
      <c r="Q86" t="s">
        <v>2057</v>
      </c>
      <c r="R86" t="str">
        <f>TEXT(M86,"yyy")</f>
        <v>2013</v>
      </c>
      <c r="S86" s="10">
        <f>(T86/86400)+DATE(1970,1,1)</f>
        <v>41422.208333333336</v>
      </c>
      <c r="T86">
        <v>1369717200</v>
      </c>
      <c r="U86" s="35"/>
      <c r="V86" s="38">
        <v>41422.208333333336</v>
      </c>
      <c r="W86" t="str">
        <f>(TEXT(S86,"mmm"))</f>
        <v>May</v>
      </c>
      <c r="X86" t="s">
        <v>2059</v>
      </c>
      <c r="Y86">
        <f>Table1[[#This Row],[Dete Ended Conversion5]]-Table1[[#This Row],[Date Created Conversion3]]</f>
        <v>49</v>
      </c>
      <c r="Z86" s="35">
        <f>Table1[[#This Row],[Dete Ended Conversion5]]-Table1[[#This Row],[Date Created Conversion3]]</f>
        <v>49</v>
      </c>
      <c r="AA86" s="8" t="str">
        <f>(TEXT(V86,"yyy"))</f>
        <v>2013</v>
      </c>
      <c r="AB86" t="b">
        <v>0</v>
      </c>
      <c r="AC86" t="b">
        <v>1</v>
      </c>
      <c r="AD86" s="5" t="str">
        <f>AE86</f>
        <v>technology</v>
      </c>
      <c r="AE86" s="32" t="s">
        <v>2010</v>
      </c>
      <c r="AF86" s="32" t="s">
        <v>2011</v>
      </c>
    </row>
    <row r="87" spans="1:32" ht="34" x14ac:dyDescent="0.2">
      <c r="A87">
        <v>274</v>
      </c>
      <c r="B87" s="2" t="s">
        <v>577</v>
      </c>
      <c r="C87" s="1" t="s">
        <v>578</v>
      </c>
      <c r="D87" s="3">
        <v>2400</v>
      </c>
      <c r="E87" s="3">
        <v>773</v>
      </c>
      <c r="F87" t="s">
        <v>14</v>
      </c>
      <c r="G87" s="23">
        <f>IFERROR(E87/D87,0)</f>
        <v>0.32208333333333333</v>
      </c>
      <c r="H87" s="4">
        <f>G87*100</f>
        <v>32.208333333333336</v>
      </c>
      <c r="I87" s="30">
        <f>E87/J87</f>
        <v>51.533333333333331</v>
      </c>
      <c r="J87" s="8">
        <v>15</v>
      </c>
      <c r="K87" t="s">
        <v>20</v>
      </c>
      <c r="L87" t="s">
        <v>21</v>
      </c>
      <c r="M87" s="11">
        <f>(O87/86400)+DATE(1970,1,1)</f>
        <v>43045.25</v>
      </c>
      <c r="N87" s="37">
        <v>43045.25</v>
      </c>
      <c r="O87">
        <v>1509948000</v>
      </c>
      <c r="P87" t="str">
        <f>TEXT(M87,"mmm")</f>
        <v>Nov</v>
      </c>
      <c r="Q87" t="s">
        <v>2048</v>
      </c>
      <c r="R87" t="str">
        <f>TEXT(M87,"yyy")</f>
        <v>2017</v>
      </c>
      <c r="S87" s="10">
        <f>(T87/86400)+DATE(1970,1,1)</f>
        <v>43050.25</v>
      </c>
      <c r="T87">
        <v>1510380000</v>
      </c>
      <c r="U87" s="35"/>
      <c r="V87" s="38">
        <v>43050.25</v>
      </c>
      <c r="W87" t="str">
        <f>(TEXT(S87,"mmm"))</f>
        <v>Nov</v>
      </c>
      <c r="X87" t="s">
        <v>2048</v>
      </c>
      <c r="Y87">
        <f>Table1[[#This Row],[Dete Ended Conversion5]]-Table1[[#This Row],[Date Created Conversion3]]</f>
        <v>5</v>
      </c>
      <c r="Z87" s="35">
        <f>Table1[[#This Row],[Dete Ended Conversion5]]-Table1[[#This Row],[Date Created Conversion3]]</f>
        <v>5</v>
      </c>
      <c r="AA87" s="8" t="str">
        <f>(TEXT(V87,"yyy"))</f>
        <v>2017</v>
      </c>
      <c r="AB87" t="b">
        <v>0</v>
      </c>
      <c r="AC87" t="b">
        <v>0</v>
      </c>
      <c r="AD87" s="5" t="str">
        <f>AE87</f>
        <v>theater</v>
      </c>
      <c r="AE87" s="32" t="s">
        <v>2012</v>
      </c>
      <c r="AF87" s="32" t="s">
        <v>2013</v>
      </c>
    </row>
    <row r="88" spans="1:32" ht="17" x14ac:dyDescent="0.2">
      <c r="A88">
        <v>327</v>
      </c>
      <c r="B88" s="2" t="s">
        <v>683</v>
      </c>
      <c r="C88" s="1" t="s">
        <v>684</v>
      </c>
      <c r="D88" s="3">
        <v>2600</v>
      </c>
      <c r="E88" s="3">
        <v>1002</v>
      </c>
      <c r="F88" t="s">
        <v>14</v>
      </c>
      <c r="G88" s="23">
        <f>IFERROR(E88/D88,0)</f>
        <v>0.38538461538461538</v>
      </c>
      <c r="H88" s="4">
        <f>G88*100</f>
        <v>38.53846153846154</v>
      </c>
      <c r="I88" s="30">
        <f>E88/J88</f>
        <v>30.363636363636363</v>
      </c>
      <c r="J88" s="8">
        <v>33</v>
      </c>
      <c r="K88" t="s">
        <v>20</v>
      </c>
      <c r="L88" t="s">
        <v>21</v>
      </c>
      <c r="M88" s="11">
        <f>(O88/86400)+DATE(1970,1,1)</f>
        <v>43705.208333333328</v>
      </c>
      <c r="N88" s="37">
        <v>43705.208333333328</v>
      </c>
      <c r="O88">
        <v>1566968400</v>
      </c>
      <c r="P88" t="str">
        <f>TEXT(M88,"mmm")</f>
        <v>Aug</v>
      </c>
      <c r="Q88" t="s">
        <v>2049</v>
      </c>
      <c r="R88" t="str">
        <f>TEXT(M88,"yyy")</f>
        <v>2019</v>
      </c>
      <c r="S88" s="10">
        <f>(T88/86400)+DATE(1970,1,1)</f>
        <v>43709.208333333328</v>
      </c>
      <c r="T88">
        <v>1567314000</v>
      </c>
      <c r="U88" s="35"/>
      <c r="V88" s="38">
        <v>43709.208333333328</v>
      </c>
      <c r="W88" t="str">
        <f>(TEXT(S88,"mmm"))</f>
        <v>Sep</v>
      </c>
      <c r="X88" t="s">
        <v>2051</v>
      </c>
      <c r="Y88">
        <f>Table1[[#This Row],[Dete Ended Conversion5]]-Table1[[#This Row],[Date Created Conversion3]]</f>
        <v>4</v>
      </c>
      <c r="Z88" s="35">
        <f>Table1[[#This Row],[Dete Ended Conversion5]]-Table1[[#This Row],[Date Created Conversion3]]</f>
        <v>4</v>
      </c>
      <c r="AA88" s="8" t="str">
        <f>(TEXT(V88,"yyy"))</f>
        <v>2019</v>
      </c>
      <c r="AB88" t="b">
        <v>0</v>
      </c>
      <c r="AC88" t="b">
        <v>1</v>
      </c>
      <c r="AD88" s="5" t="str">
        <f>AE88</f>
        <v>theater</v>
      </c>
      <c r="AE88" s="32" t="s">
        <v>2012</v>
      </c>
      <c r="AF88" s="32" t="s">
        <v>2013</v>
      </c>
    </row>
    <row r="89" spans="1:32" ht="34" x14ac:dyDescent="0.2">
      <c r="A89">
        <v>375</v>
      </c>
      <c r="B89" s="2" t="s">
        <v>779</v>
      </c>
      <c r="C89" s="1" t="s">
        <v>780</v>
      </c>
      <c r="D89" s="3">
        <v>2700</v>
      </c>
      <c r="E89" s="3">
        <v>1479</v>
      </c>
      <c r="F89" t="s">
        <v>14</v>
      </c>
      <c r="G89" s="23">
        <f>IFERROR(E89/D89,0)</f>
        <v>0.54777777777777781</v>
      </c>
      <c r="H89" s="4">
        <f>G89*100</f>
        <v>54.777777777777779</v>
      </c>
      <c r="I89" s="30">
        <f>E89/J89</f>
        <v>59.16</v>
      </c>
      <c r="J89" s="8">
        <v>25</v>
      </c>
      <c r="K89" t="s">
        <v>20</v>
      </c>
      <c r="L89" t="s">
        <v>21</v>
      </c>
      <c r="M89" s="11">
        <f>(O89/86400)+DATE(1970,1,1)</f>
        <v>42293.208333333328</v>
      </c>
      <c r="N89" s="37">
        <v>42293.208333333328</v>
      </c>
      <c r="O89">
        <v>1444971600</v>
      </c>
      <c r="P89" t="str">
        <f>TEXT(M89,"mmm")</f>
        <v>Oct</v>
      </c>
      <c r="Q89" t="s">
        <v>2052</v>
      </c>
      <c r="R89" t="str">
        <f>TEXT(M89,"yyy")</f>
        <v>2015</v>
      </c>
      <c r="S89" s="10">
        <f>(T89/86400)+DATE(1970,1,1)</f>
        <v>42350.25</v>
      </c>
      <c r="T89">
        <v>1449900000</v>
      </c>
      <c r="U89" s="35"/>
      <c r="V89" s="38">
        <v>42350.25</v>
      </c>
      <c r="W89" t="str">
        <f>(TEXT(S89,"mmm"))</f>
        <v>Dec</v>
      </c>
      <c r="X89" t="s">
        <v>2055</v>
      </c>
      <c r="Y89">
        <f>Table1[[#This Row],[Dete Ended Conversion5]]-Table1[[#This Row],[Date Created Conversion3]]</f>
        <v>57.041666666671517</v>
      </c>
      <c r="Z89" s="35">
        <f>Table1[[#This Row],[Dete Ended Conversion5]]-Table1[[#This Row],[Date Created Conversion3]]</f>
        <v>57.041666666671517</v>
      </c>
      <c r="AA89" s="8" t="str">
        <f>(TEXT(V89,"yyy"))</f>
        <v>2015</v>
      </c>
      <c r="AB89" t="b">
        <v>0</v>
      </c>
      <c r="AC89" t="b">
        <v>0</v>
      </c>
      <c r="AD89" s="5" t="str">
        <f>AE89</f>
        <v>music</v>
      </c>
      <c r="AE89" s="32" t="s">
        <v>2008</v>
      </c>
      <c r="AF89" s="32" t="s">
        <v>2018</v>
      </c>
    </row>
    <row r="90" spans="1:32" ht="17" x14ac:dyDescent="0.2">
      <c r="A90">
        <v>878</v>
      </c>
      <c r="B90" s="2" t="s">
        <v>1764</v>
      </c>
      <c r="C90" s="1" t="s">
        <v>1765</v>
      </c>
      <c r="D90" s="3">
        <v>2700</v>
      </c>
      <c r="E90" s="3">
        <v>1012</v>
      </c>
      <c r="F90" t="s">
        <v>14</v>
      </c>
      <c r="G90" s="23">
        <f>IFERROR(E90/D90,0)</f>
        <v>0.37481481481481482</v>
      </c>
      <c r="H90" s="4">
        <f>G90*100</f>
        <v>37.481481481481481</v>
      </c>
      <c r="I90" s="30">
        <f>E90/J90</f>
        <v>84.333333333333329</v>
      </c>
      <c r="J90" s="8">
        <v>12</v>
      </c>
      <c r="K90" t="s">
        <v>94</v>
      </c>
      <c r="L90" t="s">
        <v>95</v>
      </c>
      <c r="M90" s="11">
        <f>(O90/86400)+DATE(1970,1,1)</f>
        <v>43845.25</v>
      </c>
      <c r="N90" s="37">
        <v>43845.25</v>
      </c>
      <c r="O90">
        <v>1579068000</v>
      </c>
      <c r="P90" t="str">
        <f>TEXT(M90,"mmm")</f>
        <v>Jan</v>
      </c>
      <c r="Q90" t="s">
        <v>2050</v>
      </c>
      <c r="R90" t="str">
        <f>TEXT(M90,"yyy")</f>
        <v>2020</v>
      </c>
      <c r="S90" s="10">
        <f>(T90/86400)+DATE(1970,1,1)</f>
        <v>43869.25</v>
      </c>
      <c r="T90">
        <v>1581141600</v>
      </c>
      <c r="U90" s="35"/>
      <c r="V90" s="38">
        <v>43869.25</v>
      </c>
      <c r="W90" t="str">
        <f>(TEXT(S90,"mmm"))</f>
        <v>Feb</v>
      </c>
      <c r="X90" t="s">
        <v>2058</v>
      </c>
      <c r="Y90">
        <f>Table1[[#This Row],[Dete Ended Conversion5]]-Table1[[#This Row],[Date Created Conversion3]]</f>
        <v>24</v>
      </c>
      <c r="Z90" s="35">
        <f>Table1[[#This Row],[Dete Ended Conversion5]]-Table1[[#This Row],[Date Created Conversion3]]</f>
        <v>24</v>
      </c>
      <c r="AA90" s="8" t="str">
        <f>(TEXT(V90,"yyy"))</f>
        <v>2020</v>
      </c>
      <c r="AB90" t="b">
        <v>0</v>
      </c>
      <c r="AC90" t="b">
        <v>0</v>
      </c>
      <c r="AD90" s="5" t="str">
        <f>AE90</f>
        <v>music</v>
      </c>
      <c r="AE90" s="32" t="s">
        <v>2008</v>
      </c>
      <c r="AF90" s="32" t="s">
        <v>2030</v>
      </c>
    </row>
    <row r="91" spans="1:32" ht="17" x14ac:dyDescent="0.2">
      <c r="A91">
        <v>352</v>
      </c>
      <c r="B91" s="2" t="s">
        <v>733</v>
      </c>
      <c r="C91" s="1" t="s">
        <v>734</v>
      </c>
      <c r="D91" s="3">
        <v>2800</v>
      </c>
      <c r="E91" s="3">
        <v>977</v>
      </c>
      <c r="F91" t="s">
        <v>14</v>
      </c>
      <c r="G91" s="23">
        <f>IFERROR(E91/D91,0)</f>
        <v>0.34892857142857142</v>
      </c>
      <c r="H91" s="4">
        <f>G91*100</f>
        <v>34.892857142857139</v>
      </c>
      <c r="I91" s="30">
        <f>E91/J91</f>
        <v>29.606060606060606</v>
      </c>
      <c r="J91" s="8">
        <v>33</v>
      </c>
      <c r="K91" t="s">
        <v>15</v>
      </c>
      <c r="L91" t="s">
        <v>16</v>
      </c>
      <c r="M91" s="11">
        <f>(O91/86400)+DATE(1970,1,1)</f>
        <v>42315.25</v>
      </c>
      <c r="N91" s="37">
        <v>42315.25</v>
      </c>
      <c r="O91">
        <v>1446876000</v>
      </c>
      <c r="P91" t="str">
        <f>TEXT(M91,"mmm")</f>
        <v>Nov</v>
      </c>
      <c r="Q91" t="s">
        <v>2048</v>
      </c>
      <c r="R91" t="str">
        <f>TEXT(M91,"yyy")</f>
        <v>2015</v>
      </c>
      <c r="S91" s="10">
        <f>(T91/86400)+DATE(1970,1,1)</f>
        <v>42323.25</v>
      </c>
      <c r="T91">
        <v>1447567200</v>
      </c>
      <c r="U91" s="35"/>
      <c r="V91" s="38">
        <v>42323.25</v>
      </c>
      <c r="W91" t="str">
        <f>(TEXT(S91,"mmm"))</f>
        <v>Nov</v>
      </c>
      <c r="X91" t="s">
        <v>2048</v>
      </c>
      <c r="Y91">
        <f>Table1[[#This Row],[Dete Ended Conversion5]]-Table1[[#This Row],[Date Created Conversion3]]</f>
        <v>8</v>
      </c>
      <c r="Z91" s="35">
        <f>Table1[[#This Row],[Dete Ended Conversion5]]-Table1[[#This Row],[Date Created Conversion3]]</f>
        <v>8</v>
      </c>
      <c r="AA91" s="8" t="str">
        <f>(TEXT(V91,"yyy"))</f>
        <v>2015</v>
      </c>
      <c r="AB91" t="b">
        <v>0</v>
      </c>
      <c r="AC91" t="b">
        <v>0</v>
      </c>
      <c r="AD91" s="5" t="str">
        <f>AE91</f>
        <v>theater</v>
      </c>
      <c r="AE91" s="32" t="s">
        <v>2012</v>
      </c>
      <c r="AF91" s="32" t="s">
        <v>2013</v>
      </c>
    </row>
    <row r="92" spans="1:32" ht="17" x14ac:dyDescent="0.2">
      <c r="A92">
        <v>64</v>
      </c>
      <c r="B92" s="2" t="s">
        <v>158</v>
      </c>
      <c r="C92" s="1" t="s">
        <v>159</v>
      </c>
      <c r="D92" s="3">
        <v>2800</v>
      </c>
      <c r="E92" s="3">
        <v>2734</v>
      </c>
      <c r="F92" t="s">
        <v>14</v>
      </c>
      <c r="G92" s="23">
        <f>IFERROR(E92/D92,0)</f>
        <v>0.97642857142857142</v>
      </c>
      <c r="H92" s="4">
        <f>G92*100</f>
        <v>97.642857142857139</v>
      </c>
      <c r="I92" s="30">
        <f>E92/J92</f>
        <v>71.94736842105263</v>
      </c>
      <c r="J92" s="8">
        <v>38</v>
      </c>
      <c r="K92" t="s">
        <v>20</v>
      </c>
      <c r="L92" t="s">
        <v>21</v>
      </c>
      <c r="M92" s="11">
        <f>(O92/86400)+DATE(1970,1,1)</f>
        <v>43283.208333333328</v>
      </c>
      <c r="N92" s="37">
        <v>43283.208333333328</v>
      </c>
      <c r="O92">
        <v>1530507600</v>
      </c>
      <c r="P92" t="str">
        <f>TEXT(M92,"mmm")</f>
        <v>Jul</v>
      </c>
      <c r="Q92" t="s">
        <v>2056</v>
      </c>
      <c r="R92" t="str">
        <f>TEXT(M92,"yyy")</f>
        <v>2018</v>
      </c>
      <c r="S92" s="10">
        <f>(T92/86400)+DATE(1970,1,1)</f>
        <v>43298.208333333328</v>
      </c>
      <c r="T92">
        <v>1531803600</v>
      </c>
      <c r="U92" s="35"/>
      <c r="V92" s="38">
        <v>43298.208333333328</v>
      </c>
      <c r="W92" t="str">
        <f>(TEXT(S92,"mmm"))</f>
        <v>Jul</v>
      </c>
      <c r="X92" t="s">
        <v>2056</v>
      </c>
      <c r="Y92">
        <f>Table1[[#This Row],[Dete Ended Conversion5]]-Table1[[#This Row],[Date Created Conversion3]]</f>
        <v>15</v>
      </c>
      <c r="Z92" s="35">
        <f>Table1[[#This Row],[Dete Ended Conversion5]]-Table1[[#This Row],[Date Created Conversion3]]</f>
        <v>15</v>
      </c>
      <c r="AA92" s="8" t="str">
        <f>(TEXT(V92,"yyy"))</f>
        <v>2018</v>
      </c>
      <c r="AB92" t="b">
        <v>0</v>
      </c>
      <c r="AC92" t="b">
        <v>1</v>
      </c>
      <c r="AD92" s="5" t="str">
        <f>AE92</f>
        <v>technology</v>
      </c>
      <c r="AE92" s="32" t="s">
        <v>2010</v>
      </c>
      <c r="AF92" s="32" t="s">
        <v>2011</v>
      </c>
    </row>
    <row r="93" spans="1:32" ht="17" x14ac:dyDescent="0.2">
      <c r="A93">
        <v>66</v>
      </c>
      <c r="B93" s="2" t="s">
        <v>162</v>
      </c>
      <c r="C93" s="1" t="s">
        <v>163</v>
      </c>
      <c r="D93" s="3">
        <v>2900</v>
      </c>
      <c r="E93" s="3">
        <v>1307</v>
      </c>
      <c r="F93" t="s">
        <v>14</v>
      </c>
      <c r="G93" s="23">
        <f>IFERROR(E93/D93,0)</f>
        <v>0.45068965517241377</v>
      </c>
      <c r="H93" s="4">
        <f>G93*100</f>
        <v>45.068965517241381</v>
      </c>
      <c r="I93" s="30">
        <f>E93/J93</f>
        <v>108.91666666666667</v>
      </c>
      <c r="J93" s="8">
        <v>12</v>
      </c>
      <c r="K93" t="s">
        <v>20</v>
      </c>
      <c r="L93" t="s">
        <v>21</v>
      </c>
      <c r="M93" s="11">
        <f>(O93/86400)+DATE(1970,1,1)</f>
        <v>42102.208333333328</v>
      </c>
      <c r="N93" s="37">
        <v>42102.208333333328</v>
      </c>
      <c r="O93">
        <v>1428469200</v>
      </c>
      <c r="P93" t="str">
        <f>TEXT(M93,"mmm")</f>
        <v>Apr</v>
      </c>
      <c r="Q93" t="s">
        <v>2057</v>
      </c>
      <c r="R93" t="str">
        <f>TEXT(M93,"yyy")</f>
        <v>2015</v>
      </c>
      <c r="S93" s="10">
        <f>(T93/86400)+DATE(1970,1,1)</f>
        <v>42107.208333333328</v>
      </c>
      <c r="T93">
        <v>1428901200</v>
      </c>
      <c r="U93" s="35"/>
      <c r="V93" s="38">
        <v>42107.208333333328</v>
      </c>
      <c r="W93" t="str">
        <f>(TEXT(S93,"mmm"))</f>
        <v>Apr</v>
      </c>
      <c r="X93" t="s">
        <v>2057</v>
      </c>
      <c r="Y93">
        <f>Table1[[#This Row],[Dete Ended Conversion5]]-Table1[[#This Row],[Date Created Conversion3]]</f>
        <v>5</v>
      </c>
      <c r="Z93" s="35">
        <f>Table1[[#This Row],[Dete Ended Conversion5]]-Table1[[#This Row],[Date Created Conversion3]]</f>
        <v>5</v>
      </c>
      <c r="AA93" s="8" t="str">
        <f>(TEXT(V93,"yyy"))</f>
        <v>2015</v>
      </c>
      <c r="AB93" t="b">
        <v>0</v>
      </c>
      <c r="AC93" t="b">
        <v>1</v>
      </c>
      <c r="AD93" s="5" t="str">
        <f>AE93</f>
        <v>theater</v>
      </c>
      <c r="AE93" s="32" t="s">
        <v>2012</v>
      </c>
      <c r="AF93" s="32" t="s">
        <v>2013</v>
      </c>
    </row>
    <row r="94" spans="1:32" ht="34" x14ac:dyDescent="0.2">
      <c r="A94">
        <v>239</v>
      </c>
      <c r="B94" s="2" t="s">
        <v>507</v>
      </c>
      <c r="C94" s="1" t="s">
        <v>508</v>
      </c>
      <c r="D94" s="3">
        <v>3200</v>
      </c>
      <c r="E94" s="3">
        <v>3127</v>
      </c>
      <c r="F94" t="s">
        <v>14</v>
      </c>
      <c r="G94" s="23">
        <f>IFERROR(E94/D94,0)</f>
        <v>0.97718749999999999</v>
      </c>
      <c r="H94" s="4">
        <f>G94*100</f>
        <v>97.71875</v>
      </c>
      <c r="I94" s="30">
        <f>E94/J94</f>
        <v>76.268292682926827</v>
      </c>
      <c r="J94" s="8">
        <v>41</v>
      </c>
      <c r="K94" t="s">
        <v>20</v>
      </c>
      <c r="L94" t="s">
        <v>21</v>
      </c>
      <c r="M94" s="11">
        <f>(O94/86400)+DATE(1970,1,1)</f>
        <v>42245.208333333328</v>
      </c>
      <c r="N94" s="37">
        <v>42245.208333333328</v>
      </c>
      <c r="O94">
        <v>1440824400</v>
      </c>
      <c r="P94" t="str">
        <f>TEXT(M94,"mmm")</f>
        <v>Aug</v>
      </c>
      <c r="Q94" t="s">
        <v>2049</v>
      </c>
      <c r="R94" t="str">
        <f>TEXT(M94,"yyy")</f>
        <v>2015</v>
      </c>
      <c r="S94" s="10">
        <f>(T94/86400)+DATE(1970,1,1)</f>
        <v>42249.208333333328</v>
      </c>
      <c r="T94">
        <v>1441170000</v>
      </c>
      <c r="U94" s="35"/>
      <c r="V94" s="38">
        <v>42249.208333333328</v>
      </c>
      <c r="W94" t="str">
        <f>(TEXT(S94,"mmm"))</f>
        <v>Sep</v>
      </c>
      <c r="X94" t="s">
        <v>2051</v>
      </c>
      <c r="Y94">
        <f>Table1[[#This Row],[Dete Ended Conversion5]]-Table1[[#This Row],[Date Created Conversion3]]</f>
        <v>4</v>
      </c>
      <c r="Z94" s="35">
        <f>Table1[[#This Row],[Dete Ended Conversion5]]-Table1[[#This Row],[Date Created Conversion3]]</f>
        <v>4</v>
      </c>
      <c r="AA94" s="8" t="str">
        <f>(TEXT(V94,"yyy"))</f>
        <v>2015</v>
      </c>
      <c r="AB94" t="b">
        <v>0</v>
      </c>
      <c r="AC94" t="b">
        <v>0</v>
      </c>
      <c r="AD94" s="5" t="str">
        <f>AE94</f>
        <v>technology</v>
      </c>
      <c r="AE94" s="32" t="s">
        <v>2010</v>
      </c>
      <c r="AF94" s="32" t="s">
        <v>2019</v>
      </c>
    </row>
    <row r="95" spans="1:32" ht="17" x14ac:dyDescent="0.2">
      <c r="A95">
        <v>814</v>
      </c>
      <c r="B95" s="2" t="s">
        <v>1638</v>
      </c>
      <c r="C95" s="1" t="s">
        <v>1639</v>
      </c>
      <c r="D95" s="3">
        <v>3200</v>
      </c>
      <c r="E95" s="3">
        <v>2950</v>
      </c>
      <c r="F95" t="s">
        <v>14</v>
      </c>
      <c r="G95" s="23">
        <f>IFERROR(E95/D95,0)</f>
        <v>0.921875</v>
      </c>
      <c r="H95" s="4">
        <f>G95*100</f>
        <v>92.1875</v>
      </c>
      <c r="I95" s="30">
        <f>E95/J95</f>
        <v>81.944444444444443</v>
      </c>
      <c r="J95" s="8">
        <v>36</v>
      </c>
      <c r="K95" t="s">
        <v>32</v>
      </c>
      <c r="L95" t="s">
        <v>33</v>
      </c>
      <c r="M95" s="11">
        <f>(O95/86400)+DATE(1970,1,1)</f>
        <v>42517.208333333328</v>
      </c>
      <c r="N95" s="37">
        <v>42517.208333333328</v>
      </c>
      <c r="O95">
        <v>1464325200</v>
      </c>
      <c r="P95" t="str">
        <f>TEXT(M95,"mmm")</f>
        <v>May</v>
      </c>
      <c r="Q95" t="s">
        <v>2059</v>
      </c>
      <c r="R95" t="str">
        <f>TEXT(M95,"yyy")</f>
        <v>2016</v>
      </c>
      <c r="S95" s="10">
        <f>(T95/86400)+DATE(1970,1,1)</f>
        <v>42519.208333333328</v>
      </c>
      <c r="T95">
        <v>1464498000</v>
      </c>
      <c r="U95" s="35"/>
      <c r="V95" s="38">
        <v>42519.208333333328</v>
      </c>
      <c r="W95" t="str">
        <f>(TEXT(S95,"mmm"))</f>
        <v>May</v>
      </c>
      <c r="X95" t="s">
        <v>2059</v>
      </c>
      <c r="Y95">
        <f>Table1[[#This Row],[Dete Ended Conversion5]]-Table1[[#This Row],[Date Created Conversion3]]</f>
        <v>2</v>
      </c>
      <c r="Z95" s="35">
        <f>Table1[[#This Row],[Dete Ended Conversion5]]-Table1[[#This Row],[Date Created Conversion3]]</f>
        <v>2</v>
      </c>
      <c r="AA95" s="8" t="str">
        <f>(TEXT(V95,"yyy"))</f>
        <v>2016</v>
      </c>
      <c r="AB95" t="b">
        <v>0</v>
      </c>
      <c r="AC95" t="b">
        <v>1</v>
      </c>
      <c r="AD95" s="5" t="str">
        <f>AE95</f>
        <v>music</v>
      </c>
      <c r="AE95" s="32" t="s">
        <v>2008</v>
      </c>
      <c r="AF95" s="32" t="s">
        <v>2009</v>
      </c>
    </row>
    <row r="96" spans="1:32" ht="34" x14ac:dyDescent="0.2">
      <c r="A96">
        <v>953</v>
      </c>
      <c r="B96" s="2" t="s">
        <v>1912</v>
      </c>
      <c r="C96" s="1" t="s">
        <v>1913</v>
      </c>
      <c r="D96" s="3">
        <v>3300</v>
      </c>
      <c r="E96" s="3">
        <v>1980</v>
      </c>
      <c r="F96" t="s">
        <v>14</v>
      </c>
      <c r="G96" s="23">
        <f>IFERROR(E96/D96,0)</f>
        <v>0.6</v>
      </c>
      <c r="H96" s="4">
        <f>G96*100</f>
        <v>60</v>
      </c>
      <c r="I96" s="30">
        <f>E96/J96</f>
        <v>94.285714285714292</v>
      </c>
      <c r="J96" s="8">
        <v>21</v>
      </c>
      <c r="K96" t="s">
        <v>20</v>
      </c>
      <c r="L96" t="s">
        <v>21</v>
      </c>
      <c r="M96" s="11">
        <f>(O96/86400)+DATE(1970,1,1)</f>
        <v>42358.25</v>
      </c>
      <c r="N96" s="37">
        <v>42358.25</v>
      </c>
      <c r="O96">
        <v>1450591200</v>
      </c>
      <c r="P96" t="str">
        <f>TEXT(M96,"mmm")</f>
        <v>Dec</v>
      </c>
      <c r="Q96" t="s">
        <v>2055</v>
      </c>
      <c r="R96" t="str">
        <f>TEXT(M96,"yyy")</f>
        <v>2015</v>
      </c>
      <c r="S96" s="10">
        <f>(T96/86400)+DATE(1970,1,1)</f>
        <v>42394.25</v>
      </c>
      <c r="T96">
        <v>1453701600</v>
      </c>
      <c r="U96" s="35"/>
      <c r="V96" s="38">
        <v>42394.25</v>
      </c>
      <c r="W96" t="str">
        <f>(TEXT(S96,"mmm"))</f>
        <v>Jan</v>
      </c>
      <c r="X96" t="s">
        <v>2050</v>
      </c>
      <c r="Y96">
        <f>Table1[[#This Row],[Dete Ended Conversion5]]-Table1[[#This Row],[Date Created Conversion3]]</f>
        <v>36</v>
      </c>
      <c r="Z96" s="35">
        <f>Table1[[#This Row],[Dete Ended Conversion5]]-Table1[[#This Row],[Date Created Conversion3]]</f>
        <v>36</v>
      </c>
      <c r="AA96" s="8" t="str">
        <f>(TEXT(V96,"yyy"))</f>
        <v>2016</v>
      </c>
      <c r="AB96" t="b">
        <v>0</v>
      </c>
      <c r="AC96" t="b">
        <v>1</v>
      </c>
      <c r="AD96" s="5" t="str">
        <f>AE96</f>
        <v>film &amp; video</v>
      </c>
      <c r="AE96" s="32" t="s">
        <v>2014</v>
      </c>
      <c r="AF96" s="32" t="s">
        <v>2036</v>
      </c>
    </row>
    <row r="97" spans="1:32" ht="17" x14ac:dyDescent="0.2">
      <c r="A97">
        <v>303</v>
      </c>
      <c r="B97" s="2" t="s">
        <v>635</v>
      </c>
      <c r="C97" s="1" t="s">
        <v>636</v>
      </c>
      <c r="D97" s="3">
        <v>3400</v>
      </c>
      <c r="E97" s="3">
        <v>2809</v>
      </c>
      <c r="F97" t="s">
        <v>14</v>
      </c>
      <c r="G97" s="23">
        <f>IFERROR(E97/D97,0)</f>
        <v>0.82617647058823529</v>
      </c>
      <c r="H97" s="4">
        <f>G97*100</f>
        <v>82.617647058823536</v>
      </c>
      <c r="I97" s="30">
        <f>E97/J97</f>
        <v>87.78125</v>
      </c>
      <c r="J97" s="8">
        <v>32</v>
      </c>
      <c r="K97" t="s">
        <v>20</v>
      </c>
      <c r="L97" t="s">
        <v>21</v>
      </c>
      <c r="M97" s="11">
        <f>(O97/86400)+DATE(1970,1,1)</f>
        <v>42376.25</v>
      </c>
      <c r="N97" s="37">
        <v>42376.25</v>
      </c>
      <c r="O97">
        <v>1452146400</v>
      </c>
      <c r="P97" t="str">
        <f>TEXT(M97,"mmm")</f>
        <v>Jan</v>
      </c>
      <c r="Q97" t="s">
        <v>2050</v>
      </c>
      <c r="R97" t="str">
        <f>TEXT(M97,"yyy")</f>
        <v>2016</v>
      </c>
      <c r="S97" s="10">
        <f>(T97/86400)+DATE(1970,1,1)</f>
        <v>42381.25</v>
      </c>
      <c r="T97">
        <v>1452578400</v>
      </c>
      <c r="U97" s="35"/>
      <c r="V97" s="38">
        <v>42381.25</v>
      </c>
      <c r="W97" t="str">
        <f>(TEXT(S97,"mmm"))</f>
        <v>Jan</v>
      </c>
      <c r="X97" t="s">
        <v>2050</v>
      </c>
      <c r="Y97">
        <f>Table1[[#This Row],[Dete Ended Conversion5]]-Table1[[#This Row],[Date Created Conversion3]]</f>
        <v>5</v>
      </c>
      <c r="Z97" s="35">
        <f>Table1[[#This Row],[Dete Ended Conversion5]]-Table1[[#This Row],[Date Created Conversion3]]</f>
        <v>5</v>
      </c>
      <c r="AA97" s="8" t="str">
        <f>(TEXT(V97,"yyy"))</f>
        <v>2016</v>
      </c>
      <c r="AB97" t="b">
        <v>0</v>
      </c>
      <c r="AC97" t="b">
        <v>0</v>
      </c>
      <c r="AD97" s="5" t="str">
        <f>AE97</f>
        <v>music</v>
      </c>
      <c r="AE97" s="32" t="s">
        <v>2008</v>
      </c>
      <c r="AF97" s="32" t="s">
        <v>2018</v>
      </c>
    </row>
    <row r="98" spans="1:32" ht="17" x14ac:dyDescent="0.2">
      <c r="A98">
        <v>571</v>
      </c>
      <c r="B98" s="2" t="s">
        <v>1162</v>
      </c>
      <c r="C98" s="1" t="s">
        <v>1163</v>
      </c>
      <c r="D98" s="3">
        <v>3500</v>
      </c>
      <c r="E98" s="3">
        <v>3295</v>
      </c>
      <c r="F98" t="s">
        <v>14</v>
      </c>
      <c r="G98" s="23">
        <f>IFERROR(E98/D98,0)</f>
        <v>0.94142857142857139</v>
      </c>
      <c r="H98" s="4">
        <f>G98*100</f>
        <v>94.142857142857139</v>
      </c>
      <c r="I98" s="30">
        <f>E98/J98</f>
        <v>94.142857142857139</v>
      </c>
      <c r="J98" s="8">
        <v>35</v>
      </c>
      <c r="K98" t="s">
        <v>94</v>
      </c>
      <c r="L98" t="s">
        <v>95</v>
      </c>
      <c r="M98" s="11">
        <f>(O98/86400)+DATE(1970,1,1)</f>
        <v>42174.208333333328</v>
      </c>
      <c r="N98" s="37">
        <v>42174.208333333328</v>
      </c>
      <c r="O98">
        <v>1434690000</v>
      </c>
      <c r="P98" t="str">
        <f>TEXT(M98,"mmm")</f>
        <v>Jun</v>
      </c>
      <c r="Q98" t="s">
        <v>2053</v>
      </c>
      <c r="R98" t="str">
        <f>TEXT(M98,"yyy")</f>
        <v>2015</v>
      </c>
      <c r="S98" s="10">
        <f>(T98/86400)+DATE(1970,1,1)</f>
        <v>42221.208333333328</v>
      </c>
      <c r="T98">
        <v>1438750800</v>
      </c>
      <c r="U98" s="35"/>
      <c r="V98" s="38">
        <v>42221.208333333328</v>
      </c>
      <c r="W98" t="str">
        <f>(TEXT(S98,"mmm"))</f>
        <v>Aug</v>
      </c>
      <c r="X98" t="s">
        <v>2049</v>
      </c>
      <c r="Y98">
        <f>Table1[[#This Row],[Dete Ended Conversion5]]-Table1[[#This Row],[Date Created Conversion3]]</f>
        <v>47</v>
      </c>
      <c r="Z98" s="35">
        <f>Table1[[#This Row],[Dete Ended Conversion5]]-Table1[[#This Row],[Date Created Conversion3]]</f>
        <v>47</v>
      </c>
      <c r="AA98" s="8" t="str">
        <f>(TEXT(V98,"yyy"))</f>
        <v>2015</v>
      </c>
      <c r="AB98" t="b">
        <v>0</v>
      </c>
      <c r="AC98" t="b">
        <v>0</v>
      </c>
      <c r="AD98" s="5" t="str">
        <f>AE98</f>
        <v>film &amp; video</v>
      </c>
      <c r="AE98" s="32" t="s">
        <v>2014</v>
      </c>
      <c r="AF98" s="32" t="s">
        <v>2025</v>
      </c>
    </row>
    <row r="99" spans="1:32" ht="17" x14ac:dyDescent="0.2">
      <c r="A99">
        <v>947</v>
      </c>
      <c r="B99" s="2" t="s">
        <v>1900</v>
      </c>
      <c r="C99" s="1" t="s">
        <v>1901</v>
      </c>
      <c r="D99" s="3">
        <v>3600</v>
      </c>
      <c r="E99" s="3">
        <v>961</v>
      </c>
      <c r="F99" t="s">
        <v>14</v>
      </c>
      <c r="G99" s="23">
        <f>IFERROR(E99/D99,0)</f>
        <v>0.26694444444444443</v>
      </c>
      <c r="H99" s="4">
        <f>G99*100</f>
        <v>26.694444444444443</v>
      </c>
      <c r="I99" s="30">
        <f>E99/J99</f>
        <v>73.92307692307692</v>
      </c>
      <c r="J99" s="8">
        <v>13</v>
      </c>
      <c r="K99" t="s">
        <v>20</v>
      </c>
      <c r="L99" t="s">
        <v>21</v>
      </c>
      <c r="M99" s="11">
        <f>(O99/86400)+DATE(1970,1,1)</f>
        <v>41908.208333333336</v>
      </c>
      <c r="N99" s="37">
        <v>41908.208333333336</v>
      </c>
      <c r="O99">
        <v>1411707600</v>
      </c>
      <c r="P99" t="str">
        <f>TEXT(M99,"mmm")</f>
        <v>Sep</v>
      </c>
      <c r="Q99" t="s">
        <v>2051</v>
      </c>
      <c r="R99" t="str">
        <f>TEXT(M99,"yyy")</f>
        <v>2014</v>
      </c>
      <c r="S99" s="10">
        <f>(T99/86400)+DATE(1970,1,1)</f>
        <v>41915.208333333336</v>
      </c>
      <c r="T99">
        <v>1412312400</v>
      </c>
      <c r="U99" s="35"/>
      <c r="V99" s="38">
        <v>41915.208333333336</v>
      </c>
      <c r="W99" t="str">
        <f>(TEXT(S99,"mmm"))</f>
        <v>Oct</v>
      </c>
      <c r="X99" t="s">
        <v>2052</v>
      </c>
      <c r="Y99">
        <f>Table1[[#This Row],[Dete Ended Conversion5]]-Table1[[#This Row],[Date Created Conversion3]]</f>
        <v>7</v>
      </c>
      <c r="Z99" s="35">
        <f>Table1[[#This Row],[Dete Ended Conversion5]]-Table1[[#This Row],[Date Created Conversion3]]</f>
        <v>7</v>
      </c>
      <c r="AA99" s="8" t="str">
        <f>(TEXT(V99,"yyy"))</f>
        <v>2014</v>
      </c>
      <c r="AB99" t="b">
        <v>0</v>
      </c>
      <c r="AC99" t="b">
        <v>0</v>
      </c>
      <c r="AD99" s="5" t="str">
        <f>AE99</f>
        <v>theater</v>
      </c>
      <c r="AE99" s="32" t="s">
        <v>2012</v>
      </c>
      <c r="AF99" s="32" t="s">
        <v>2013</v>
      </c>
    </row>
    <row r="100" spans="1:32" ht="34" x14ac:dyDescent="0.2">
      <c r="A100">
        <v>916</v>
      </c>
      <c r="B100" s="2" t="s">
        <v>1840</v>
      </c>
      <c r="C100" s="1" t="s">
        <v>1841</v>
      </c>
      <c r="D100" s="3">
        <v>3700</v>
      </c>
      <c r="E100" s="3">
        <v>1343</v>
      </c>
      <c r="F100" t="s">
        <v>14</v>
      </c>
      <c r="G100" s="23">
        <f>IFERROR(E100/D100,0)</f>
        <v>0.36297297297297298</v>
      </c>
      <c r="H100" s="4">
        <f>G100*100</f>
        <v>36.297297297297298</v>
      </c>
      <c r="I100" s="30">
        <f>E100/J100</f>
        <v>25.826923076923077</v>
      </c>
      <c r="J100" s="8">
        <v>52</v>
      </c>
      <c r="K100" t="s">
        <v>20</v>
      </c>
      <c r="L100" t="s">
        <v>21</v>
      </c>
      <c r="M100" s="11">
        <f>(O100/86400)+DATE(1970,1,1)</f>
        <v>41991.25</v>
      </c>
      <c r="N100" s="37">
        <v>41991.25</v>
      </c>
      <c r="O100">
        <v>1418882400</v>
      </c>
      <c r="P100" t="str">
        <f>TEXT(M100,"mmm")</f>
        <v>Dec</v>
      </c>
      <c r="Q100" t="s">
        <v>2055</v>
      </c>
      <c r="R100" t="str">
        <f>TEXT(M100,"yyy")</f>
        <v>2014</v>
      </c>
      <c r="S100" s="10">
        <f>(T100/86400)+DATE(1970,1,1)</f>
        <v>42000.25</v>
      </c>
      <c r="T100">
        <v>1419660000</v>
      </c>
      <c r="U100" s="35"/>
      <c r="V100" s="38">
        <v>42000.25</v>
      </c>
      <c r="W100" t="str">
        <f>(TEXT(S100,"mmm"))</f>
        <v>Dec</v>
      </c>
      <c r="X100" t="s">
        <v>2055</v>
      </c>
      <c r="Y100">
        <f>Table1[[#This Row],[Dete Ended Conversion5]]-Table1[[#This Row],[Date Created Conversion3]]</f>
        <v>9</v>
      </c>
      <c r="Z100" s="35">
        <f>Table1[[#This Row],[Dete Ended Conversion5]]-Table1[[#This Row],[Date Created Conversion3]]</f>
        <v>9</v>
      </c>
      <c r="AA100" s="8" t="str">
        <f>(TEXT(V100,"yyy"))</f>
        <v>2014</v>
      </c>
      <c r="AB100" t="b">
        <v>0</v>
      </c>
      <c r="AC100" t="b">
        <v>0</v>
      </c>
      <c r="AD100" s="5" t="str">
        <f>AE100</f>
        <v>photography</v>
      </c>
      <c r="AE100" s="32" t="s">
        <v>2027</v>
      </c>
      <c r="AF100" s="32" t="s">
        <v>2028</v>
      </c>
    </row>
    <row r="101" spans="1:32" ht="17" x14ac:dyDescent="0.2">
      <c r="A101">
        <v>190</v>
      </c>
      <c r="B101" s="2" t="s">
        <v>410</v>
      </c>
      <c r="C101" s="1" t="s">
        <v>411</v>
      </c>
      <c r="D101" s="3">
        <v>3700</v>
      </c>
      <c r="E101" s="3">
        <v>2538</v>
      </c>
      <c r="F101" t="s">
        <v>14</v>
      </c>
      <c r="G101" s="23">
        <f>IFERROR(E101/D101,0)</f>
        <v>0.68594594594594593</v>
      </c>
      <c r="H101" s="4">
        <f>G101*100</f>
        <v>68.594594594594597</v>
      </c>
      <c r="I101" s="30">
        <f>E101/J101</f>
        <v>105.75</v>
      </c>
      <c r="J101" s="8">
        <v>24</v>
      </c>
      <c r="K101" t="s">
        <v>20</v>
      </c>
      <c r="L101" t="s">
        <v>21</v>
      </c>
      <c r="M101" s="11">
        <f>(O101/86400)+DATE(1970,1,1)</f>
        <v>41429.208333333336</v>
      </c>
      <c r="N101" s="37">
        <v>41429.208333333336</v>
      </c>
      <c r="O101">
        <v>1370322000</v>
      </c>
      <c r="P101" t="str">
        <f>TEXT(M101,"mmm")</f>
        <v>Jun</v>
      </c>
      <c r="Q101" t="s">
        <v>2053</v>
      </c>
      <c r="R101" t="str">
        <f>TEXT(M101,"yyy")</f>
        <v>2013</v>
      </c>
      <c r="S101" s="10">
        <f>(T101/86400)+DATE(1970,1,1)</f>
        <v>41430.208333333336</v>
      </c>
      <c r="T101">
        <v>1370408400</v>
      </c>
      <c r="U101" s="35"/>
      <c r="V101" s="38">
        <v>41430.208333333336</v>
      </c>
      <c r="W101" t="str">
        <f>(TEXT(S101,"mmm"))</f>
        <v>Jun</v>
      </c>
      <c r="X101" t="s">
        <v>2053</v>
      </c>
      <c r="Y101">
        <f>Table1[[#This Row],[Dete Ended Conversion5]]-Table1[[#This Row],[Date Created Conversion3]]</f>
        <v>1</v>
      </c>
      <c r="Z101" s="35">
        <f>Table1[[#This Row],[Dete Ended Conversion5]]-Table1[[#This Row],[Date Created Conversion3]]</f>
        <v>1</v>
      </c>
      <c r="AA101" s="8" t="str">
        <f>(TEXT(V101,"yyy"))</f>
        <v>2013</v>
      </c>
      <c r="AB101" t="b">
        <v>0</v>
      </c>
      <c r="AC101" t="b">
        <v>1</v>
      </c>
      <c r="AD101" s="5" t="str">
        <f>AE101</f>
        <v>theater</v>
      </c>
      <c r="AE101" s="32" t="s">
        <v>2012</v>
      </c>
      <c r="AF101" s="32" t="s">
        <v>2013</v>
      </c>
    </row>
    <row r="102" spans="1:32" ht="34" x14ac:dyDescent="0.2">
      <c r="A102">
        <v>299</v>
      </c>
      <c r="B102" s="2" t="s">
        <v>627</v>
      </c>
      <c r="C102" s="1" t="s">
        <v>628</v>
      </c>
      <c r="D102" s="3">
        <v>3800</v>
      </c>
      <c r="E102" s="3">
        <v>1954</v>
      </c>
      <c r="F102" t="s">
        <v>14</v>
      </c>
      <c r="G102" s="23">
        <f>IFERROR(E102/D102,0)</f>
        <v>0.51421052631578945</v>
      </c>
      <c r="H102" s="4">
        <f>G102*100</f>
        <v>51.421052631578945</v>
      </c>
      <c r="I102" s="30">
        <f>E102/J102</f>
        <v>39.877551020408163</v>
      </c>
      <c r="J102" s="8">
        <v>49</v>
      </c>
      <c r="K102" t="s">
        <v>20</v>
      </c>
      <c r="L102" t="s">
        <v>21</v>
      </c>
      <c r="M102" s="11">
        <f>(O102/86400)+DATE(1970,1,1)</f>
        <v>42432.25</v>
      </c>
      <c r="N102" s="37">
        <v>42432.25</v>
      </c>
      <c r="O102">
        <v>1456984800</v>
      </c>
      <c r="P102" t="str">
        <f>TEXT(M102,"mmm")</f>
        <v>Mar</v>
      </c>
      <c r="Q102" t="s">
        <v>2054</v>
      </c>
      <c r="R102" t="str">
        <f>TEXT(M102,"yyy")</f>
        <v>2016</v>
      </c>
      <c r="S102" s="10">
        <f>(T102/86400)+DATE(1970,1,1)</f>
        <v>42488.208333333328</v>
      </c>
      <c r="T102">
        <v>1461819600</v>
      </c>
      <c r="U102" s="35"/>
      <c r="V102" s="38">
        <v>42488.208333333328</v>
      </c>
      <c r="W102" t="str">
        <f>(TEXT(S102,"mmm"))</f>
        <v>Apr</v>
      </c>
      <c r="X102" t="s">
        <v>2057</v>
      </c>
      <c r="Y102">
        <f>Table1[[#This Row],[Dete Ended Conversion5]]-Table1[[#This Row],[Date Created Conversion3]]</f>
        <v>55.958333333328483</v>
      </c>
      <c r="Z102" s="35">
        <f>Table1[[#This Row],[Dete Ended Conversion5]]-Table1[[#This Row],[Date Created Conversion3]]</f>
        <v>55.958333333328483</v>
      </c>
      <c r="AA102" s="8" t="str">
        <f>(TEXT(V102,"yyy"))</f>
        <v>2016</v>
      </c>
      <c r="AB102" t="b">
        <v>0</v>
      </c>
      <c r="AC102" t="b">
        <v>0</v>
      </c>
      <c r="AD102" s="5" t="str">
        <f>AE102</f>
        <v>food</v>
      </c>
      <c r="AE102" s="32" t="s">
        <v>2006</v>
      </c>
      <c r="AF102" s="32" t="s">
        <v>2007</v>
      </c>
    </row>
    <row r="103" spans="1:32" ht="34" x14ac:dyDescent="0.2">
      <c r="A103">
        <v>743</v>
      </c>
      <c r="B103" s="2" t="s">
        <v>1498</v>
      </c>
      <c r="C103" s="1" t="s">
        <v>1499</v>
      </c>
      <c r="D103" s="3">
        <v>3900</v>
      </c>
      <c r="E103" s="3">
        <v>504</v>
      </c>
      <c r="F103" t="s">
        <v>14</v>
      </c>
      <c r="G103" s="23">
        <f>IFERROR(E103/D103,0)</f>
        <v>0.12923076923076923</v>
      </c>
      <c r="H103" s="4">
        <f>G103*100</f>
        <v>12.923076923076923</v>
      </c>
      <c r="I103" s="30">
        <f>E103/J103</f>
        <v>29.647058823529413</v>
      </c>
      <c r="J103" s="8">
        <v>17</v>
      </c>
      <c r="K103" t="s">
        <v>20</v>
      </c>
      <c r="L103" t="s">
        <v>21</v>
      </c>
      <c r="M103" s="11">
        <f>(O103/86400)+DATE(1970,1,1)</f>
        <v>42298.208333333328</v>
      </c>
      <c r="N103" s="37">
        <v>42298.208333333328</v>
      </c>
      <c r="O103">
        <v>1445403600</v>
      </c>
      <c r="P103" t="str">
        <f>TEXT(M103,"mmm")</f>
        <v>Oct</v>
      </c>
      <c r="Q103" t="s">
        <v>2052</v>
      </c>
      <c r="R103" t="str">
        <f>TEXT(M103,"yyy")</f>
        <v>2015</v>
      </c>
      <c r="S103" s="10">
        <f>(T103/86400)+DATE(1970,1,1)</f>
        <v>42304.208333333328</v>
      </c>
      <c r="T103">
        <v>1445922000</v>
      </c>
      <c r="U103" s="35"/>
      <c r="V103" s="38">
        <v>42304.208333333328</v>
      </c>
      <c r="W103" t="str">
        <f>(TEXT(S103,"mmm"))</f>
        <v>Oct</v>
      </c>
      <c r="X103" t="s">
        <v>2052</v>
      </c>
      <c r="Y103">
        <f>Table1[[#This Row],[Dete Ended Conversion5]]-Table1[[#This Row],[Date Created Conversion3]]</f>
        <v>6</v>
      </c>
      <c r="Z103" s="35">
        <f>Table1[[#This Row],[Dete Ended Conversion5]]-Table1[[#This Row],[Date Created Conversion3]]</f>
        <v>6</v>
      </c>
      <c r="AA103" s="8" t="str">
        <f>(TEXT(V103,"yyy"))</f>
        <v>2015</v>
      </c>
      <c r="AB103" t="b">
        <v>0</v>
      </c>
      <c r="AC103" t="b">
        <v>1</v>
      </c>
      <c r="AD103" s="5" t="str">
        <f>AE103</f>
        <v>theater</v>
      </c>
      <c r="AE103" s="32" t="s">
        <v>2012</v>
      </c>
      <c r="AF103" s="32" t="s">
        <v>2013</v>
      </c>
    </row>
    <row r="104" spans="1:32" ht="34" x14ac:dyDescent="0.2">
      <c r="A104">
        <v>858</v>
      </c>
      <c r="B104" s="2" t="s">
        <v>1724</v>
      </c>
      <c r="C104" s="1" t="s">
        <v>1725</v>
      </c>
      <c r="D104" s="3">
        <v>4000</v>
      </c>
      <c r="E104" s="3">
        <v>2778</v>
      </c>
      <c r="F104" t="s">
        <v>14</v>
      </c>
      <c r="G104" s="23">
        <f>IFERROR(E104/D104,0)</f>
        <v>0.69450000000000001</v>
      </c>
      <c r="H104" s="4">
        <f>G104*100</f>
        <v>69.45</v>
      </c>
      <c r="I104" s="30">
        <f>E104/J104</f>
        <v>79.371428571428567</v>
      </c>
      <c r="J104" s="8">
        <v>35</v>
      </c>
      <c r="K104" t="s">
        <v>20</v>
      </c>
      <c r="L104" t="s">
        <v>21</v>
      </c>
      <c r="M104" s="11">
        <f>(O104/86400)+DATE(1970,1,1)</f>
        <v>43211.208333333328</v>
      </c>
      <c r="N104" s="37">
        <v>43211.208333333328</v>
      </c>
      <c r="O104">
        <v>1524286800</v>
      </c>
      <c r="P104" t="str">
        <f>TEXT(M104,"mmm")</f>
        <v>Apr</v>
      </c>
      <c r="Q104" t="s">
        <v>2057</v>
      </c>
      <c r="R104" t="str">
        <f>TEXT(M104,"yyy")</f>
        <v>2018</v>
      </c>
      <c r="S104" s="10">
        <f>(T104/86400)+DATE(1970,1,1)</f>
        <v>43218.208333333328</v>
      </c>
      <c r="T104">
        <v>1524891600</v>
      </c>
      <c r="U104" s="35"/>
      <c r="V104" s="38">
        <v>43218.208333333328</v>
      </c>
      <c r="W104" t="str">
        <f>(TEXT(S104,"mmm"))</f>
        <v>Apr</v>
      </c>
      <c r="X104" t="s">
        <v>2057</v>
      </c>
      <c r="Y104">
        <f>Table1[[#This Row],[Dete Ended Conversion5]]-Table1[[#This Row],[Date Created Conversion3]]</f>
        <v>7</v>
      </c>
      <c r="Z104" s="35">
        <f>Table1[[#This Row],[Dete Ended Conversion5]]-Table1[[#This Row],[Date Created Conversion3]]</f>
        <v>7</v>
      </c>
      <c r="AA104" s="8" t="str">
        <f>(TEXT(V104,"yyy"))</f>
        <v>2018</v>
      </c>
      <c r="AB104" t="b">
        <v>1</v>
      </c>
      <c r="AC104" t="b">
        <v>0</v>
      </c>
      <c r="AD104" s="5" t="str">
        <f>AE104</f>
        <v>food</v>
      </c>
      <c r="AE104" s="32" t="s">
        <v>2006</v>
      </c>
      <c r="AF104" s="32" t="s">
        <v>2007</v>
      </c>
    </row>
    <row r="105" spans="1:32" ht="17" x14ac:dyDescent="0.2">
      <c r="A105">
        <v>468</v>
      </c>
      <c r="B105" s="2" t="s">
        <v>961</v>
      </c>
      <c r="C105" s="1" t="s">
        <v>962</v>
      </c>
      <c r="D105" s="3">
        <v>4000</v>
      </c>
      <c r="E105" s="3">
        <v>1620</v>
      </c>
      <c r="F105" t="s">
        <v>14</v>
      </c>
      <c r="G105" s="23">
        <f>IFERROR(E105/D105,0)</f>
        <v>0.40500000000000003</v>
      </c>
      <c r="H105" s="4">
        <f>G105*100</f>
        <v>40.5</v>
      </c>
      <c r="I105" s="30">
        <f>E105/J105</f>
        <v>101.25</v>
      </c>
      <c r="J105" s="8">
        <v>16</v>
      </c>
      <c r="K105" t="s">
        <v>20</v>
      </c>
      <c r="L105" t="s">
        <v>21</v>
      </c>
      <c r="M105" s="11">
        <f>(O105/86400)+DATE(1970,1,1)</f>
        <v>43569.208333333328</v>
      </c>
      <c r="N105" s="37">
        <v>43569.208333333328</v>
      </c>
      <c r="O105">
        <v>1555218000</v>
      </c>
      <c r="P105" t="str">
        <f>TEXT(M105,"mmm")</f>
        <v>Apr</v>
      </c>
      <c r="Q105" t="s">
        <v>2057</v>
      </c>
      <c r="R105" t="str">
        <f>TEXT(M105,"yyy")</f>
        <v>2019</v>
      </c>
      <c r="S105" s="10">
        <f>(T105/86400)+DATE(1970,1,1)</f>
        <v>43585.208333333328</v>
      </c>
      <c r="T105">
        <v>1556600400</v>
      </c>
      <c r="U105" s="35"/>
      <c r="V105" s="38">
        <v>43585.208333333328</v>
      </c>
      <c r="W105" t="str">
        <f>(TEXT(S105,"mmm"))</f>
        <v>Apr</v>
      </c>
      <c r="X105" t="s">
        <v>2057</v>
      </c>
      <c r="Y105">
        <f>Table1[[#This Row],[Dete Ended Conversion5]]-Table1[[#This Row],[Date Created Conversion3]]</f>
        <v>16</v>
      </c>
      <c r="Z105" s="35">
        <f>Table1[[#This Row],[Dete Ended Conversion5]]-Table1[[#This Row],[Date Created Conversion3]]</f>
        <v>16</v>
      </c>
      <c r="AA105" s="8" t="str">
        <f>(TEXT(V105,"yyy"))</f>
        <v>2019</v>
      </c>
      <c r="AB105" t="b">
        <v>0</v>
      </c>
      <c r="AC105" t="b">
        <v>0</v>
      </c>
      <c r="AD105" s="5" t="str">
        <f>AE105</f>
        <v>theater</v>
      </c>
      <c r="AE105" s="32" t="s">
        <v>2012</v>
      </c>
      <c r="AF105" s="32" t="s">
        <v>2013</v>
      </c>
    </row>
    <row r="106" spans="1:32" ht="17" x14ac:dyDescent="0.2">
      <c r="A106">
        <v>454</v>
      </c>
      <c r="B106" s="2" t="s">
        <v>933</v>
      </c>
      <c r="C106" s="1" t="s">
        <v>934</v>
      </c>
      <c r="D106" s="3">
        <v>4000</v>
      </c>
      <c r="E106" s="3">
        <v>1763</v>
      </c>
      <c r="F106" t="s">
        <v>14</v>
      </c>
      <c r="G106" s="23">
        <f>IFERROR(E106/D106,0)</f>
        <v>0.44074999999999998</v>
      </c>
      <c r="H106" s="4">
        <f>G106*100</f>
        <v>44.074999999999996</v>
      </c>
      <c r="I106" s="30">
        <f>E106/J106</f>
        <v>45.205128205128204</v>
      </c>
      <c r="J106" s="8">
        <v>39</v>
      </c>
      <c r="K106" t="s">
        <v>20</v>
      </c>
      <c r="L106" t="s">
        <v>21</v>
      </c>
      <c r="M106" s="11">
        <f>(O106/86400)+DATE(1970,1,1)</f>
        <v>41568.208333333336</v>
      </c>
      <c r="N106" s="37">
        <v>41568.208333333336</v>
      </c>
      <c r="O106">
        <v>1382331600</v>
      </c>
      <c r="P106" t="str">
        <f>TEXT(M106,"mmm")</f>
        <v>Oct</v>
      </c>
      <c r="Q106" t="s">
        <v>2052</v>
      </c>
      <c r="R106" t="str">
        <f>TEXT(M106,"yyy")</f>
        <v>2013</v>
      </c>
      <c r="S106" s="10">
        <f>(T106/86400)+DATE(1970,1,1)</f>
        <v>41604.25</v>
      </c>
      <c r="T106">
        <v>1385445600</v>
      </c>
      <c r="U106" s="35"/>
      <c r="V106" s="38">
        <v>41604.25</v>
      </c>
      <c r="W106" t="str">
        <f>(TEXT(S106,"mmm"))</f>
        <v>Nov</v>
      </c>
      <c r="X106" t="s">
        <v>2048</v>
      </c>
      <c r="Y106">
        <f>Table1[[#This Row],[Dete Ended Conversion5]]-Table1[[#This Row],[Date Created Conversion3]]</f>
        <v>36.041666666664241</v>
      </c>
      <c r="Z106" s="35">
        <f>Table1[[#This Row],[Dete Ended Conversion5]]-Table1[[#This Row],[Date Created Conversion3]]</f>
        <v>36.041666666664241</v>
      </c>
      <c r="AA106" s="8" t="str">
        <f>(TEXT(V106,"yyy"))</f>
        <v>2013</v>
      </c>
      <c r="AB106" t="b">
        <v>0</v>
      </c>
      <c r="AC106" t="b">
        <v>1</v>
      </c>
      <c r="AD106" s="5" t="str">
        <f>AE106</f>
        <v>film &amp; video</v>
      </c>
      <c r="AE106" s="32" t="s">
        <v>2014</v>
      </c>
      <c r="AF106" s="32" t="s">
        <v>2017</v>
      </c>
    </row>
    <row r="107" spans="1:32" ht="17" x14ac:dyDescent="0.2">
      <c r="A107">
        <v>256</v>
      </c>
      <c r="B107" s="2" t="s">
        <v>541</v>
      </c>
      <c r="C107" s="1" t="s">
        <v>542</v>
      </c>
      <c r="D107" s="3">
        <v>4100</v>
      </c>
      <c r="E107" s="3">
        <v>959</v>
      </c>
      <c r="F107" t="s">
        <v>14</v>
      </c>
      <c r="G107" s="23">
        <f>IFERROR(E107/D107,0)</f>
        <v>0.23390243902439026</v>
      </c>
      <c r="H107" s="4">
        <f>G107*100</f>
        <v>23.390243902439025</v>
      </c>
      <c r="I107" s="30">
        <f>E107/J107</f>
        <v>63.93333333333333</v>
      </c>
      <c r="J107" s="8">
        <v>15</v>
      </c>
      <c r="K107" t="s">
        <v>36</v>
      </c>
      <c r="L107" t="s">
        <v>37</v>
      </c>
      <c r="M107" s="11">
        <f>(O107/86400)+DATE(1970,1,1)</f>
        <v>42393.25</v>
      </c>
      <c r="N107" s="37">
        <v>42393.25</v>
      </c>
      <c r="O107">
        <v>1453615200</v>
      </c>
      <c r="P107" t="str">
        <f>TEXT(M107,"mmm")</f>
        <v>Jan</v>
      </c>
      <c r="Q107" t="s">
        <v>2050</v>
      </c>
      <c r="R107" t="str">
        <f>TEXT(M107,"yyy")</f>
        <v>2016</v>
      </c>
      <c r="S107" s="10">
        <f>(T107/86400)+DATE(1970,1,1)</f>
        <v>42430.25</v>
      </c>
      <c r="T107">
        <v>1456812000</v>
      </c>
      <c r="U107" s="35"/>
      <c r="V107" s="38">
        <v>42430.25</v>
      </c>
      <c r="W107" t="str">
        <f>(TEXT(S107,"mmm"))</f>
        <v>Mar</v>
      </c>
      <c r="X107" t="s">
        <v>2054</v>
      </c>
      <c r="Y107">
        <f>Table1[[#This Row],[Dete Ended Conversion5]]-Table1[[#This Row],[Date Created Conversion3]]</f>
        <v>37</v>
      </c>
      <c r="Z107" s="35">
        <f>Table1[[#This Row],[Dete Ended Conversion5]]-Table1[[#This Row],[Date Created Conversion3]]</f>
        <v>37</v>
      </c>
      <c r="AA107" s="8" t="str">
        <f>(TEXT(V107,"yyy"))</f>
        <v>2016</v>
      </c>
      <c r="AB107" t="b">
        <v>0</v>
      </c>
      <c r="AC107" t="b">
        <v>0</v>
      </c>
      <c r="AD107" s="5" t="str">
        <f>AE107</f>
        <v>music</v>
      </c>
      <c r="AE107" s="32" t="s">
        <v>2008</v>
      </c>
      <c r="AF107" s="32" t="s">
        <v>2009</v>
      </c>
    </row>
    <row r="108" spans="1:32" ht="17" x14ac:dyDescent="0.2">
      <c r="A108">
        <v>157</v>
      </c>
      <c r="B108" s="2" t="s">
        <v>344</v>
      </c>
      <c r="C108" s="1" t="s">
        <v>345</v>
      </c>
      <c r="D108" s="3">
        <v>4200</v>
      </c>
      <c r="E108" s="3">
        <v>2212</v>
      </c>
      <c r="F108" t="s">
        <v>14</v>
      </c>
      <c r="G108" s="23">
        <f>IFERROR(E108/D108,0)</f>
        <v>0.52666666666666662</v>
      </c>
      <c r="H108" s="4">
        <f>G108*100</f>
        <v>52.666666666666664</v>
      </c>
      <c r="I108" s="30">
        <f>E108/J108</f>
        <v>73.733333333333334</v>
      </c>
      <c r="J108" s="8">
        <v>30</v>
      </c>
      <c r="K108" t="s">
        <v>24</v>
      </c>
      <c r="L108" t="s">
        <v>25</v>
      </c>
      <c r="M108" s="11">
        <f>(O108/86400)+DATE(1970,1,1)</f>
        <v>41638.25</v>
      </c>
      <c r="N108" s="37">
        <v>41638.25</v>
      </c>
      <c r="O108">
        <v>1388383200</v>
      </c>
      <c r="P108" t="str">
        <f>TEXT(M108,"mmm")</f>
        <v>Dec</v>
      </c>
      <c r="Q108" t="s">
        <v>2055</v>
      </c>
      <c r="R108" t="str">
        <f>TEXT(M108,"yyy")</f>
        <v>2013</v>
      </c>
      <c r="S108" s="10">
        <f>(T108/86400)+DATE(1970,1,1)</f>
        <v>41650.25</v>
      </c>
      <c r="T108">
        <v>1389420000</v>
      </c>
      <c r="U108" s="35"/>
      <c r="V108" s="38">
        <v>41650.25</v>
      </c>
      <c r="W108" t="str">
        <f>(TEXT(S108,"mmm"))</f>
        <v>Jan</v>
      </c>
      <c r="X108" t="s">
        <v>2050</v>
      </c>
      <c r="Y108">
        <f>Table1[[#This Row],[Dete Ended Conversion5]]-Table1[[#This Row],[Date Created Conversion3]]</f>
        <v>12</v>
      </c>
      <c r="Z108" s="35">
        <f>Table1[[#This Row],[Dete Ended Conversion5]]-Table1[[#This Row],[Date Created Conversion3]]</f>
        <v>12</v>
      </c>
      <c r="AA108" s="8" t="str">
        <f>(TEXT(V108,"yyy"))</f>
        <v>2014</v>
      </c>
      <c r="AB108" t="b">
        <v>0</v>
      </c>
      <c r="AC108" t="b">
        <v>0</v>
      </c>
      <c r="AD108" s="5" t="str">
        <f>AE108</f>
        <v>photography</v>
      </c>
      <c r="AE108" s="32" t="s">
        <v>2027</v>
      </c>
      <c r="AF108" s="32" t="s">
        <v>2028</v>
      </c>
    </row>
    <row r="109" spans="1:32" ht="34" x14ac:dyDescent="0.2">
      <c r="A109">
        <v>482</v>
      </c>
      <c r="B109" s="2" t="s">
        <v>988</v>
      </c>
      <c r="C109" s="1" t="s">
        <v>989</v>
      </c>
      <c r="D109" s="3">
        <v>4200</v>
      </c>
      <c r="E109" s="3">
        <v>689</v>
      </c>
      <c r="F109" t="s">
        <v>14</v>
      </c>
      <c r="G109" s="23">
        <f>IFERROR(E109/D109,0)</f>
        <v>0.16404761904761905</v>
      </c>
      <c r="H109" s="4">
        <f>G109*100</f>
        <v>16.404761904761905</v>
      </c>
      <c r="I109" s="30">
        <f>E109/J109</f>
        <v>76.555555555555557</v>
      </c>
      <c r="J109" s="8">
        <v>9</v>
      </c>
      <c r="K109" t="s">
        <v>20</v>
      </c>
      <c r="L109" t="s">
        <v>21</v>
      </c>
      <c r="M109" s="11">
        <f>(O109/86400)+DATE(1970,1,1)</f>
        <v>40963.25</v>
      </c>
      <c r="N109" s="37">
        <v>40963.25</v>
      </c>
      <c r="O109">
        <v>1330063200</v>
      </c>
      <c r="P109" t="str">
        <f>TEXT(M109,"mmm")</f>
        <v>Feb</v>
      </c>
      <c r="Q109" t="s">
        <v>2058</v>
      </c>
      <c r="R109" t="str">
        <f>TEXT(M109,"yyy")</f>
        <v>2012</v>
      </c>
      <c r="S109" s="10">
        <f>(T109/86400)+DATE(1970,1,1)</f>
        <v>40974.25</v>
      </c>
      <c r="T109">
        <v>1331013600</v>
      </c>
      <c r="U109" s="35"/>
      <c r="V109" s="38">
        <v>40974.25</v>
      </c>
      <c r="W109" t="str">
        <f>(TEXT(S109,"mmm"))</f>
        <v>Mar</v>
      </c>
      <c r="X109" t="s">
        <v>2054</v>
      </c>
      <c r="Y109">
        <f>Table1[[#This Row],[Dete Ended Conversion5]]-Table1[[#This Row],[Date Created Conversion3]]</f>
        <v>11</v>
      </c>
      <c r="Z109" s="35">
        <f>Table1[[#This Row],[Dete Ended Conversion5]]-Table1[[#This Row],[Date Created Conversion3]]</f>
        <v>11</v>
      </c>
      <c r="AA109" s="8" t="str">
        <f>(TEXT(V109,"yyy"))</f>
        <v>2012</v>
      </c>
      <c r="AB109" t="b">
        <v>0</v>
      </c>
      <c r="AC109" t="b">
        <v>1</v>
      </c>
      <c r="AD109" s="5" t="str">
        <f>AE109</f>
        <v>publishing</v>
      </c>
      <c r="AE109" s="32" t="s">
        <v>2020</v>
      </c>
      <c r="AF109" s="32" t="s">
        <v>2026</v>
      </c>
    </row>
    <row r="110" spans="1:32" ht="34" x14ac:dyDescent="0.2">
      <c r="A110">
        <v>3</v>
      </c>
      <c r="B110" s="2" t="s">
        <v>26</v>
      </c>
      <c r="C110" s="1" t="s">
        <v>27</v>
      </c>
      <c r="D110" s="3">
        <v>4200</v>
      </c>
      <c r="E110" s="3">
        <v>2477</v>
      </c>
      <c r="F110" t="s">
        <v>14</v>
      </c>
      <c r="G110" s="23">
        <f>IFERROR(E110/D110,0)</f>
        <v>0.58976190476190471</v>
      </c>
      <c r="H110" s="4">
        <f>G110*100</f>
        <v>58.976190476190467</v>
      </c>
      <c r="I110" s="30">
        <f>E110/J110</f>
        <v>103.20833333333333</v>
      </c>
      <c r="J110" s="8">
        <v>24</v>
      </c>
      <c r="K110" t="s">
        <v>20</v>
      </c>
      <c r="L110" t="s">
        <v>21</v>
      </c>
      <c r="M110" s="11">
        <f>(O110/86400)+DATE(1970,1,1)</f>
        <v>43688.208333333328</v>
      </c>
      <c r="N110" s="37">
        <v>43688.208333333328</v>
      </c>
      <c r="O110">
        <v>1565499600</v>
      </c>
      <c r="P110" t="str">
        <f>TEXT(M110,"mmm")</f>
        <v>Aug</v>
      </c>
      <c r="Q110" t="s">
        <v>2049</v>
      </c>
      <c r="R110" t="str">
        <f>TEXT(M110,"yyy")</f>
        <v>2019</v>
      </c>
      <c r="S110" s="10">
        <f>(T110/86400)+DATE(1970,1,1)</f>
        <v>43728.208333333328</v>
      </c>
      <c r="T110">
        <v>1568955600</v>
      </c>
      <c r="U110" s="35"/>
      <c r="V110" s="38">
        <v>43728.208333333328</v>
      </c>
      <c r="W110" t="str">
        <f>(TEXT(S110,"mmm"))</f>
        <v>Sep</v>
      </c>
      <c r="X110" t="s">
        <v>2051</v>
      </c>
      <c r="Y110">
        <f>Table1[[#This Row],[Dete Ended Conversion5]]-Table1[[#This Row],[Date Created Conversion3]]</f>
        <v>40</v>
      </c>
      <c r="Z110" s="35">
        <f>Table1[[#This Row],[Dete Ended Conversion5]]-Table1[[#This Row],[Date Created Conversion3]]</f>
        <v>40</v>
      </c>
      <c r="AA110" s="8" t="str">
        <f>(TEXT(V110,"yyy"))</f>
        <v>2019</v>
      </c>
      <c r="AB110" t="b">
        <v>0</v>
      </c>
      <c r="AC110" t="b">
        <v>0</v>
      </c>
      <c r="AD110" s="5" t="str">
        <f>AE110</f>
        <v>music</v>
      </c>
      <c r="AE110" s="32" t="s">
        <v>2008</v>
      </c>
      <c r="AF110" s="32" t="s">
        <v>2009</v>
      </c>
    </row>
    <row r="111" spans="1:32" ht="34" x14ac:dyDescent="0.2">
      <c r="A111">
        <v>728</v>
      </c>
      <c r="B111" s="2" t="s">
        <v>1470</v>
      </c>
      <c r="C111" s="1" t="s">
        <v>1471</v>
      </c>
      <c r="D111" s="3">
        <v>4200</v>
      </c>
      <c r="E111" s="3">
        <v>735</v>
      </c>
      <c r="F111" t="s">
        <v>14</v>
      </c>
      <c r="G111" s="23">
        <f>IFERROR(E111/D111,0)</f>
        <v>0.17499999999999999</v>
      </c>
      <c r="H111" s="4">
        <f>G111*100</f>
        <v>17.5</v>
      </c>
      <c r="I111" s="30">
        <f>E111/J111</f>
        <v>73.5</v>
      </c>
      <c r="J111" s="8">
        <v>10</v>
      </c>
      <c r="K111" t="s">
        <v>20</v>
      </c>
      <c r="L111" t="s">
        <v>21</v>
      </c>
      <c r="M111" s="11">
        <f>(O111/86400)+DATE(1970,1,1)</f>
        <v>42515.208333333328</v>
      </c>
      <c r="N111" s="37">
        <v>42515.208333333328</v>
      </c>
      <c r="O111">
        <v>1464152400</v>
      </c>
      <c r="P111" t="str">
        <f>TEXT(M111,"mmm")</f>
        <v>May</v>
      </c>
      <c r="Q111" t="s">
        <v>2059</v>
      </c>
      <c r="R111" t="str">
        <f>TEXT(M111,"yyy")</f>
        <v>2016</v>
      </c>
      <c r="S111" s="10">
        <f>(T111/86400)+DATE(1970,1,1)</f>
        <v>42526.208333333328</v>
      </c>
      <c r="T111">
        <v>1465102800</v>
      </c>
      <c r="U111" s="35"/>
      <c r="V111" s="38">
        <v>42526.208333333328</v>
      </c>
      <c r="W111" t="str">
        <f>(TEXT(S111,"mmm"))</f>
        <v>Jun</v>
      </c>
      <c r="X111" t="s">
        <v>2053</v>
      </c>
      <c r="Y111">
        <f>Table1[[#This Row],[Dete Ended Conversion5]]-Table1[[#This Row],[Date Created Conversion3]]</f>
        <v>11</v>
      </c>
      <c r="Z111" s="35">
        <f>Table1[[#This Row],[Dete Ended Conversion5]]-Table1[[#This Row],[Date Created Conversion3]]</f>
        <v>11</v>
      </c>
      <c r="AA111" s="8" t="str">
        <f>(TEXT(V111,"yyy"))</f>
        <v>2016</v>
      </c>
      <c r="AB111" t="b">
        <v>0</v>
      </c>
      <c r="AC111" t="b">
        <v>0</v>
      </c>
      <c r="AD111" s="5" t="str">
        <f>AE111</f>
        <v>theater</v>
      </c>
      <c r="AE111" s="32" t="s">
        <v>2012</v>
      </c>
      <c r="AF111" s="32" t="s">
        <v>2013</v>
      </c>
    </row>
    <row r="112" spans="1:32" ht="17" x14ac:dyDescent="0.2">
      <c r="A112">
        <v>647</v>
      </c>
      <c r="B112" s="2" t="s">
        <v>1312</v>
      </c>
      <c r="C112" s="1" t="s">
        <v>1313</v>
      </c>
      <c r="D112" s="3">
        <v>4500</v>
      </c>
      <c r="E112" s="3">
        <v>1863</v>
      </c>
      <c r="F112" t="s">
        <v>14</v>
      </c>
      <c r="G112" s="23">
        <f>IFERROR(E112/D112,0)</f>
        <v>0.41399999999999998</v>
      </c>
      <c r="H112" s="4">
        <f>G112*100</f>
        <v>41.4</v>
      </c>
      <c r="I112" s="30">
        <f>E112/J112</f>
        <v>103.5</v>
      </c>
      <c r="J112" s="8">
        <v>18</v>
      </c>
      <c r="K112" t="s">
        <v>20</v>
      </c>
      <c r="L112" t="s">
        <v>21</v>
      </c>
      <c r="M112" s="11">
        <f>(O112/86400)+DATE(1970,1,1)</f>
        <v>43199.208333333328</v>
      </c>
      <c r="N112" s="37">
        <v>43199.208333333328</v>
      </c>
      <c r="O112">
        <v>1523250000</v>
      </c>
      <c r="P112" t="str">
        <f>TEXT(M112,"mmm")</f>
        <v>Apr</v>
      </c>
      <c r="Q112" t="s">
        <v>2057</v>
      </c>
      <c r="R112" t="str">
        <f>TEXT(M112,"yyy")</f>
        <v>2018</v>
      </c>
      <c r="S112" s="10">
        <f>(T112/86400)+DATE(1970,1,1)</f>
        <v>43223.208333333328</v>
      </c>
      <c r="T112">
        <v>1525323600</v>
      </c>
      <c r="U112" s="35"/>
      <c r="V112" s="38">
        <v>43223.208333333328</v>
      </c>
      <c r="W112" t="str">
        <f>(TEXT(S112,"mmm"))</f>
        <v>May</v>
      </c>
      <c r="X112" t="s">
        <v>2059</v>
      </c>
      <c r="Y112">
        <f>Table1[[#This Row],[Dete Ended Conversion5]]-Table1[[#This Row],[Date Created Conversion3]]</f>
        <v>24</v>
      </c>
      <c r="Z112" s="35">
        <f>Table1[[#This Row],[Dete Ended Conversion5]]-Table1[[#This Row],[Date Created Conversion3]]</f>
        <v>24</v>
      </c>
      <c r="AA112" s="8" t="str">
        <f>(TEXT(V112,"yyy"))</f>
        <v>2018</v>
      </c>
      <c r="AB112" t="b">
        <v>0</v>
      </c>
      <c r="AC112" t="b">
        <v>0</v>
      </c>
      <c r="AD112" s="5" t="str">
        <f>AE112</f>
        <v>publishing</v>
      </c>
      <c r="AE112" s="32" t="s">
        <v>2020</v>
      </c>
      <c r="AF112" s="32" t="s">
        <v>2032</v>
      </c>
    </row>
    <row r="113" spans="1:32" ht="17" x14ac:dyDescent="0.2">
      <c r="A113">
        <v>63</v>
      </c>
      <c r="B113" s="2" t="s">
        <v>156</v>
      </c>
      <c r="C113" s="1" t="s">
        <v>157</v>
      </c>
      <c r="D113" s="3">
        <v>4700</v>
      </c>
      <c r="E113" s="3">
        <v>557</v>
      </c>
      <c r="F113" t="s">
        <v>14</v>
      </c>
      <c r="G113" s="23">
        <f>IFERROR(E113/D113,0)</f>
        <v>0.11851063829787234</v>
      </c>
      <c r="H113" s="4">
        <f>G113*100</f>
        <v>11.851063829787234</v>
      </c>
      <c r="I113" s="30">
        <f>E113/J113</f>
        <v>111.4</v>
      </c>
      <c r="J113" s="8">
        <v>5</v>
      </c>
      <c r="K113" t="s">
        <v>20</v>
      </c>
      <c r="L113" t="s">
        <v>21</v>
      </c>
      <c r="M113" s="11">
        <f>(O113/86400)+DATE(1970,1,1)</f>
        <v>42853.208333333328</v>
      </c>
      <c r="N113" s="37">
        <v>42853.208333333328</v>
      </c>
      <c r="O113">
        <v>1493355600</v>
      </c>
      <c r="P113" t="str">
        <f>TEXT(M113,"mmm")</f>
        <v>Apr</v>
      </c>
      <c r="Q113" t="s">
        <v>2057</v>
      </c>
      <c r="R113" t="str">
        <f>TEXT(M113,"yyy")</f>
        <v>2017</v>
      </c>
      <c r="S113" s="10">
        <f>(T113/86400)+DATE(1970,1,1)</f>
        <v>42859.208333333328</v>
      </c>
      <c r="T113">
        <v>1493874000</v>
      </c>
      <c r="U113" s="35"/>
      <c r="V113" s="38">
        <v>42859.208333333328</v>
      </c>
      <c r="W113" t="str">
        <f>(TEXT(S113,"mmm"))</f>
        <v>May</v>
      </c>
      <c r="X113" t="s">
        <v>2059</v>
      </c>
      <c r="Y113">
        <f>Table1[[#This Row],[Dete Ended Conversion5]]-Table1[[#This Row],[Date Created Conversion3]]</f>
        <v>6</v>
      </c>
      <c r="Z113" s="35">
        <f>Table1[[#This Row],[Dete Ended Conversion5]]-Table1[[#This Row],[Date Created Conversion3]]</f>
        <v>6</v>
      </c>
      <c r="AA113" s="8" t="str">
        <f>(TEXT(V113,"yyy"))</f>
        <v>2017</v>
      </c>
      <c r="AB113" t="b">
        <v>0</v>
      </c>
      <c r="AC113" t="b">
        <v>0</v>
      </c>
      <c r="AD113" s="5" t="str">
        <f>AE113</f>
        <v>theater</v>
      </c>
      <c r="AE113" s="32" t="s">
        <v>2012</v>
      </c>
      <c r="AF113" s="32" t="s">
        <v>2013</v>
      </c>
    </row>
    <row r="114" spans="1:32" ht="34" x14ac:dyDescent="0.2">
      <c r="A114">
        <v>452</v>
      </c>
      <c r="B114" s="2" t="s">
        <v>929</v>
      </c>
      <c r="C114" s="1" t="s">
        <v>930</v>
      </c>
      <c r="D114" s="3">
        <v>4800</v>
      </c>
      <c r="E114" s="3">
        <v>3045</v>
      </c>
      <c r="F114" t="s">
        <v>14</v>
      </c>
      <c r="G114" s="23">
        <f>IFERROR(E114/D114,0)</f>
        <v>0.63437500000000002</v>
      </c>
      <c r="H114" s="4">
        <f>G114*100</f>
        <v>63.4375</v>
      </c>
      <c r="I114" s="30">
        <f>E114/J114</f>
        <v>98.225806451612897</v>
      </c>
      <c r="J114" s="8">
        <v>31</v>
      </c>
      <c r="K114" t="s">
        <v>20</v>
      </c>
      <c r="L114" t="s">
        <v>21</v>
      </c>
      <c r="M114" s="11">
        <f>(O114/86400)+DATE(1970,1,1)</f>
        <v>40365.208333333336</v>
      </c>
      <c r="N114" s="37">
        <v>40365.208333333336</v>
      </c>
      <c r="O114">
        <v>1278392400</v>
      </c>
      <c r="P114" t="str">
        <f>TEXT(M114,"mmm")</f>
        <v>Jul</v>
      </c>
      <c r="Q114" t="s">
        <v>2056</v>
      </c>
      <c r="R114" t="str">
        <f>TEXT(M114,"yyy")</f>
        <v>2010</v>
      </c>
      <c r="S114" s="10">
        <f>(T114/86400)+DATE(1970,1,1)</f>
        <v>40366.208333333336</v>
      </c>
      <c r="T114">
        <v>1278478800</v>
      </c>
      <c r="U114" s="35"/>
      <c r="V114" s="38">
        <v>40366.208333333336</v>
      </c>
      <c r="W114" t="str">
        <f>(TEXT(S114,"mmm"))</f>
        <v>Jul</v>
      </c>
      <c r="X114" t="s">
        <v>2056</v>
      </c>
      <c r="Y114">
        <f>Table1[[#This Row],[Dete Ended Conversion5]]-Table1[[#This Row],[Date Created Conversion3]]</f>
        <v>1</v>
      </c>
      <c r="Z114" s="35">
        <f>Table1[[#This Row],[Dete Ended Conversion5]]-Table1[[#This Row],[Date Created Conversion3]]</f>
        <v>1</v>
      </c>
      <c r="AA114" s="8" t="str">
        <f>(TEXT(V114,"yyy"))</f>
        <v>2010</v>
      </c>
      <c r="AB114" t="b">
        <v>0</v>
      </c>
      <c r="AC114" t="b">
        <v>0</v>
      </c>
      <c r="AD114" s="5" t="str">
        <f>AE114</f>
        <v>film &amp; video</v>
      </c>
      <c r="AE114" s="32" t="s">
        <v>2014</v>
      </c>
      <c r="AF114" s="32" t="s">
        <v>2017</v>
      </c>
    </row>
    <row r="115" spans="1:32" ht="34" x14ac:dyDescent="0.2">
      <c r="A115">
        <v>171</v>
      </c>
      <c r="B115" s="2" t="s">
        <v>372</v>
      </c>
      <c r="C115" s="1" t="s">
        <v>373</v>
      </c>
      <c r="D115" s="3">
        <v>4900</v>
      </c>
      <c r="E115" s="3">
        <v>521</v>
      </c>
      <c r="F115" t="s">
        <v>14</v>
      </c>
      <c r="G115" s="23">
        <f>IFERROR(E115/D115,0)</f>
        <v>0.1063265306122449</v>
      </c>
      <c r="H115" s="4">
        <f>G115*100</f>
        <v>10.63265306122449</v>
      </c>
      <c r="I115" s="30">
        <f>E115/J115</f>
        <v>104.2</v>
      </c>
      <c r="J115" s="8">
        <v>5</v>
      </c>
      <c r="K115" t="s">
        <v>20</v>
      </c>
      <c r="L115" t="s">
        <v>21</v>
      </c>
      <c r="M115" s="11">
        <f>(O115/86400)+DATE(1970,1,1)</f>
        <v>41718.208333333336</v>
      </c>
      <c r="N115" s="37">
        <v>41718.208333333336</v>
      </c>
      <c r="O115">
        <v>1395291600</v>
      </c>
      <c r="P115" t="str">
        <f>TEXT(M115,"mmm")</f>
        <v>Mar</v>
      </c>
      <c r="Q115" t="s">
        <v>2054</v>
      </c>
      <c r="R115" t="str">
        <f>TEXT(M115,"yyy")</f>
        <v>2014</v>
      </c>
      <c r="S115" s="10">
        <f>(T115/86400)+DATE(1970,1,1)</f>
        <v>41740.208333333336</v>
      </c>
      <c r="T115">
        <v>1397192400</v>
      </c>
      <c r="U115" s="35"/>
      <c r="V115" s="38">
        <v>41740.208333333336</v>
      </c>
      <c r="W115" t="str">
        <f>(TEXT(S115,"mmm"))</f>
        <v>Apr</v>
      </c>
      <c r="X115" t="s">
        <v>2057</v>
      </c>
      <c r="Y115">
        <f>Table1[[#This Row],[Dete Ended Conversion5]]-Table1[[#This Row],[Date Created Conversion3]]</f>
        <v>22</v>
      </c>
      <c r="Z115" s="35">
        <f>Table1[[#This Row],[Dete Ended Conversion5]]-Table1[[#This Row],[Date Created Conversion3]]</f>
        <v>22</v>
      </c>
      <c r="AA115" s="8" t="str">
        <f>(TEXT(V115,"yyy"))</f>
        <v>2014</v>
      </c>
      <c r="AB115" t="b">
        <v>0</v>
      </c>
      <c r="AC115" t="b">
        <v>0</v>
      </c>
      <c r="AD115" s="5" t="str">
        <f>AE115</f>
        <v>publishing</v>
      </c>
      <c r="AE115" s="32" t="s">
        <v>2020</v>
      </c>
      <c r="AF115" s="32" t="s">
        <v>2032</v>
      </c>
    </row>
    <row r="116" spans="1:32" ht="34" x14ac:dyDescent="0.2">
      <c r="A116">
        <v>852</v>
      </c>
      <c r="B116" s="2" t="s">
        <v>1713</v>
      </c>
      <c r="C116" s="1" t="s">
        <v>1714</v>
      </c>
      <c r="D116" s="3">
        <v>4900</v>
      </c>
      <c r="E116" s="3">
        <v>2505</v>
      </c>
      <c r="F116" t="s">
        <v>14</v>
      </c>
      <c r="G116" s="23">
        <f>IFERROR(E116/D116,0)</f>
        <v>0.51122448979591839</v>
      </c>
      <c r="H116" s="4">
        <f>G116*100</f>
        <v>51.122448979591837</v>
      </c>
      <c r="I116" s="30">
        <f>E116/J116</f>
        <v>80.806451612903231</v>
      </c>
      <c r="J116" s="8">
        <v>31</v>
      </c>
      <c r="K116" t="s">
        <v>20</v>
      </c>
      <c r="L116" t="s">
        <v>21</v>
      </c>
      <c r="M116" s="11">
        <f>(O116/86400)+DATE(1970,1,1)</f>
        <v>40740.208333333336</v>
      </c>
      <c r="N116" s="37">
        <v>40740.208333333336</v>
      </c>
      <c r="O116">
        <v>1310792400</v>
      </c>
      <c r="P116" t="str">
        <f>TEXT(M116,"mmm")</f>
        <v>Jul</v>
      </c>
      <c r="Q116" t="s">
        <v>2056</v>
      </c>
      <c r="R116" t="str">
        <f>TEXT(M116,"yyy")</f>
        <v>2011</v>
      </c>
      <c r="S116" s="10">
        <f>(T116/86400)+DATE(1970,1,1)</f>
        <v>40750.208333333336</v>
      </c>
      <c r="T116">
        <v>1311656400</v>
      </c>
      <c r="U116" s="35"/>
      <c r="V116" s="38">
        <v>40750.208333333336</v>
      </c>
      <c r="W116" t="str">
        <f>(TEXT(S116,"mmm"))</f>
        <v>Jul</v>
      </c>
      <c r="X116" t="s">
        <v>2056</v>
      </c>
      <c r="Y116">
        <f>Table1[[#This Row],[Dete Ended Conversion5]]-Table1[[#This Row],[Date Created Conversion3]]</f>
        <v>10</v>
      </c>
      <c r="Z116" s="35">
        <f>Table1[[#This Row],[Dete Ended Conversion5]]-Table1[[#This Row],[Date Created Conversion3]]</f>
        <v>10</v>
      </c>
      <c r="AA116" s="8" t="str">
        <f>(TEXT(V116,"yyy"))</f>
        <v>2011</v>
      </c>
      <c r="AB116" t="b">
        <v>0</v>
      </c>
      <c r="AC116" t="b">
        <v>1</v>
      </c>
      <c r="AD116" s="5" t="str">
        <f>AE116</f>
        <v>games</v>
      </c>
      <c r="AE116" s="32" t="s">
        <v>2023</v>
      </c>
      <c r="AF116" s="32" t="s">
        <v>2024</v>
      </c>
    </row>
    <row r="117" spans="1:32" ht="17" x14ac:dyDescent="0.2">
      <c r="A117">
        <v>457</v>
      </c>
      <c r="B117" s="2" t="s">
        <v>939</v>
      </c>
      <c r="C117" s="1" t="s">
        <v>940</v>
      </c>
      <c r="D117" s="3">
        <v>5000</v>
      </c>
      <c r="E117" s="3">
        <v>1332</v>
      </c>
      <c r="F117" t="s">
        <v>14</v>
      </c>
      <c r="G117" s="23">
        <f>IFERROR(E117/D117,0)</f>
        <v>0.26640000000000003</v>
      </c>
      <c r="H117" s="4">
        <f>G117*100</f>
        <v>26.640000000000004</v>
      </c>
      <c r="I117" s="30">
        <f>E117/J117</f>
        <v>28.956521739130434</v>
      </c>
      <c r="J117" s="8">
        <v>46</v>
      </c>
      <c r="K117" t="s">
        <v>20</v>
      </c>
      <c r="L117" t="s">
        <v>21</v>
      </c>
      <c r="M117" s="11">
        <f>(O117/86400)+DATE(1970,1,1)</f>
        <v>42657.208333333328</v>
      </c>
      <c r="N117" s="37">
        <v>42657.208333333328</v>
      </c>
      <c r="O117">
        <v>1476421200</v>
      </c>
      <c r="P117" t="str">
        <f>TEXT(M117,"mmm")</f>
        <v>Oct</v>
      </c>
      <c r="Q117" t="s">
        <v>2052</v>
      </c>
      <c r="R117" t="str">
        <f>TEXT(M117,"yyy")</f>
        <v>2016</v>
      </c>
      <c r="S117" s="10">
        <f>(T117/86400)+DATE(1970,1,1)</f>
        <v>42659.208333333328</v>
      </c>
      <c r="T117">
        <v>1476594000</v>
      </c>
      <c r="U117" s="35"/>
      <c r="V117" s="38">
        <v>42659.208333333328</v>
      </c>
      <c r="W117" t="str">
        <f>(TEXT(S117,"mmm"))</f>
        <v>Oct</v>
      </c>
      <c r="X117" t="s">
        <v>2052</v>
      </c>
      <c r="Y117">
        <f>Table1[[#This Row],[Dete Ended Conversion5]]-Table1[[#This Row],[Date Created Conversion3]]</f>
        <v>2</v>
      </c>
      <c r="Z117" s="35">
        <f>Table1[[#This Row],[Dete Ended Conversion5]]-Table1[[#This Row],[Date Created Conversion3]]</f>
        <v>2</v>
      </c>
      <c r="AA117" s="8" t="str">
        <f>(TEXT(V117,"yyy"))</f>
        <v>2016</v>
      </c>
      <c r="AB117" t="b">
        <v>0</v>
      </c>
      <c r="AC117" t="b">
        <v>0</v>
      </c>
      <c r="AD117" s="5" t="str">
        <f>AE117</f>
        <v>theater</v>
      </c>
      <c r="AE117" s="32" t="s">
        <v>2012</v>
      </c>
      <c r="AF117" s="32" t="s">
        <v>2013</v>
      </c>
    </row>
    <row r="118" spans="1:32" ht="17" x14ac:dyDescent="0.2">
      <c r="A118">
        <v>529</v>
      </c>
      <c r="B118" s="2" t="s">
        <v>1079</v>
      </c>
      <c r="C118" s="1" t="s">
        <v>1080</v>
      </c>
      <c r="D118" s="3">
        <v>5100</v>
      </c>
      <c r="E118" s="3">
        <v>574</v>
      </c>
      <c r="F118" t="s">
        <v>14</v>
      </c>
      <c r="G118" s="23">
        <f>IFERROR(E118/D118,0)</f>
        <v>0.11254901960784314</v>
      </c>
      <c r="H118" s="4">
        <f>G118*100</f>
        <v>11.254901960784313</v>
      </c>
      <c r="I118" s="30">
        <f>E118/J118</f>
        <v>63.777777777777779</v>
      </c>
      <c r="J118" s="8">
        <v>9</v>
      </c>
      <c r="K118" t="s">
        <v>20</v>
      </c>
      <c r="L118" t="s">
        <v>21</v>
      </c>
      <c r="M118" s="11">
        <f>(O118/86400)+DATE(1970,1,1)</f>
        <v>41769.208333333336</v>
      </c>
      <c r="N118" s="37">
        <v>41769.208333333336</v>
      </c>
      <c r="O118">
        <v>1399698000</v>
      </c>
      <c r="P118" t="str">
        <f>TEXT(M118,"mmm")</f>
        <v>May</v>
      </c>
      <c r="Q118" t="s">
        <v>2059</v>
      </c>
      <c r="R118" t="str">
        <f>TEXT(M118,"yyy")</f>
        <v>2014</v>
      </c>
      <c r="S118" s="10">
        <f>(T118/86400)+DATE(1970,1,1)</f>
        <v>41797.208333333336</v>
      </c>
      <c r="T118">
        <v>1402117200</v>
      </c>
      <c r="U118" s="35"/>
      <c r="V118" s="38">
        <v>41797.208333333336</v>
      </c>
      <c r="W118" t="str">
        <f>(TEXT(S118,"mmm"))</f>
        <v>Jun</v>
      </c>
      <c r="X118" t="s">
        <v>2053</v>
      </c>
      <c r="Y118">
        <f>Table1[[#This Row],[Dete Ended Conversion5]]-Table1[[#This Row],[Date Created Conversion3]]</f>
        <v>28</v>
      </c>
      <c r="Z118" s="35">
        <f>Table1[[#This Row],[Dete Ended Conversion5]]-Table1[[#This Row],[Date Created Conversion3]]</f>
        <v>28</v>
      </c>
      <c r="AA118" s="8" t="str">
        <f>(TEXT(V118,"yyy"))</f>
        <v>2014</v>
      </c>
      <c r="AB118" t="b">
        <v>0</v>
      </c>
      <c r="AC118" t="b">
        <v>0</v>
      </c>
      <c r="AD118" s="5" t="str">
        <f>AE118</f>
        <v>games</v>
      </c>
      <c r="AE118" s="32" t="s">
        <v>2023</v>
      </c>
      <c r="AF118" s="32" t="s">
        <v>2024</v>
      </c>
    </row>
    <row r="119" spans="1:32" ht="17" x14ac:dyDescent="0.2">
      <c r="A119">
        <v>971</v>
      </c>
      <c r="B119" s="2" t="s">
        <v>1947</v>
      </c>
      <c r="C119" s="1" t="s">
        <v>1948</v>
      </c>
      <c r="D119" s="3">
        <v>5100</v>
      </c>
      <c r="E119" s="3">
        <v>1414</v>
      </c>
      <c r="F119" t="s">
        <v>14</v>
      </c>
      <c r="G119" s="23">
        <f>IFERROR(E119/D119,0)</f>
        <v>0.27725490196078434</v>
      </c>
      <c r="H119" s="4">
        <f>G119*100</f>
        <v>27.725490196078432</v>
      </c>
      <c r="I119" s="30">
        <f>E119/J119</f>
        <v>58.916666666666664</v>
      </c>
      <c r="J119" s="8">
        <v>24</v>
      </c>
      <c r="K119" t="s">
        <v>20</v>
      </c>
      <c r="L119" t="s">
        <v>21</v>
      </c>
      <c r="M119" s="11">
        <f>(O119/86400)+DATE(1970,1,1)</f>
        <v>41555.208333333336</v>
      </c>
      <c r="N119" s="37">
        <v>41555.208333333336</v>
      </c>
      <c r="O119">
        <v>1381208400</v>
      </c>
      <c r="P119" t="str">
        <f>TEXT(M119,"mmm")</f>
        <v>Oct</v>
      </c>
      <c r="Q119" t="s">
        <v>2052</v>
      </c>
      <c r="R119" t="str">
        <f>TEXT(M119,"yyy")</f>
        <v>2013</v>
      </c>
      <c r="S119" s="10">
        <f>(T119/86400)+DATE(1970,1,1)</f>
        <v>41561.208333333336</v>
      </c>
      <c r="T119">
        <v>1381726800</v>
      </c>
      <c r="U119" s="35"/>
      <c r="V119" s="38">
        <v>41561.208333333336</v>
      </c>
      <c r="W119" t="str">
        <f>(TEXT(S119,"mmm"))</f>
        <v>Oct</v>
      </c>
      <c r="X119" t="s">
        <v>2052</v>
      </c>
      <c r="Y119">
        <f>Table1[[#This Row],[Dete Ended Conversion5]]-Table1[[#This Row],[Date Created Conversion3]]</f>
        <v>6</v>
      </c>
      <c r="Z119" s="35">
        <f>Table1[[#This Row],[Dete Ended Conversion5]]-Table1[[#This Row],[Date Created Conversion3]]</f>
        <v>6</v>
      </c>
      <c r="AA119" s="8" t="str">
        <f>(TEXT(V119,"yyy"))</f>
        <v>2013</v>
      </c>
      <c r="AB119" t="b">
        <v>0</v>
      </c>
      <c r="AC119" t="b">
        <v>0</v>
      </c>
      <c r="AD119" s="5" t="str">
        <f>AE119</f>
        <v>film &amp; video</v>
      </c>
      <c r="AE119" s="32" t="s">
        <v>2014</v>
      </c>
      <c r="AF119" s="32" t="s">
        <v>2033</v>
      </c>
    </row>
    <row r="120" spans="1:32" ht="34" x14ac:dyDescent="0.2">
      <c r="A120">
        <v>183</v>
      </c>
      <c r="B120" s="2" t="s">
        <v>396</v>
      </c>
      <c r="C120" s="1" t="s">
        <v>397</v>
      </c>
      <c r="D120" s="3">
        <v>5100</v>
      </c>
      <c r="E120" s="3">
        <v>3525</v>
      </c>
      <c r="F120" t="s">
        <v>14</v>
      </c>
      <c r="G120" s="23">
        <f>IFERROR(E120/D120,0)</f>
        <v>0.69117647058823528</v>
      </c>
      <c r="H120" s="4">
        <f>G120*100</f>
        <v>69.117647058823522</v>
      </c>
      <c r="I120" s="30">
        <f>E120/J120</f>
        <v>40.988372093023258</v>
      </c>
      <c r="J120" s="8">
        <v>86</v>
      </c>
      <c r="K120" t="s">
        <v>15</v>
      </c>
      <c r="L120" t="s">
        <v>16</v>
      </c>
      <c r="M120" s="11">
        <f>(O120/86400)+DATE(1970,1,1)</f>
        <v>40430.208333333336</v>
      </c>
      <c r="N120" s="37">
        <v>40430.208333333336</v>
      </c>
      <c r="O120">
        <v>1284008400</v>
      </c>
      <c r="P120" t="str">
        <f>TEXT(M120,"mmm")</f>
        <v>Sep</v>
      </c>
      <c r="Q120" t="s">
        <v>2051</v>
      </c>
      <c r="R120" t="str">
        <f>TEXT(M120,"yyy")</f>
        <v>2010</v>
      </c>
      <c r="S120" s="10">
        <f>(T120/86400)+DATE(1970,1,1)</f>
        <v>40443.208333333336</v>
      </c>
      <c r="T120">
        <v>1285131600</v>
      </c>
      <c r="U120" s="35"/>
      <c r="V120" s="38">
        <v>40443.208333333336</v>
      </c>
      <c r="W120" t="str">
        <f>(TEXT(S120,"mmm"))</f>
        <v>Sep</v>
      </c>
      <c r="X120" t="s">
        <v>2051</v>
      </c>
      <c r="Y120">
        <f>Table1[[#This Row],[Dete Ended Conversion5]]-Table1[[#This Row],[Date Created Conversion3]]</f>
        <v>13</v>
      </c>
      <c r="Z120" s="35">
        <f>Table1[[#This Row],[Dete Ended Conversion5]]-Table1[[#This Row],[Date Created Conversion3]]</f>
        <v>13</v>
      </c>
      <c r="AA120" s="8" t="str">
        <f>(TEXT(V120,"yyy"))</f>
        <v>2010</v>
      </c>
      <c r="AB120" t="b">
        <v>0</v>
      </c>
      <c r="AC120" t="b">
        <v>0</v>
      </c>
      <c r="AD120" s="5" t="str">
        <f>AE120</f>
        <v>music</v>
      </c>
      <c r="AE120" s="32" t="s">
        <v>2008</v>
      </c>
      <c r="AF120" s="32" t="s">
        <v>2009</v>
      </c>
    </row>
    <row r="121" spans="1:32" ht="17" x14ac:dyDescent="0.2">
      <c r="A121">
        <v>424</v>
      </c>
      <c r="B121" s="2" t="s">
        <v>874</v>
      </c>
      <c r="C121" s="1" t="s">
        <v>875</v>
      </c>
      <c r="D121" s="3">
        <v>5100</v>
      </c>
      <c r="E121" s="3">
        <v>2064</v>
      </c>
      <c r="F121" t="s">
        <v>14</v>
      </c>
      <c r="G121" s="23">
        <f>IFERROR(E121/D121,0)</f>
        <v>0.40470588235294119</v>
      </c>
      <c r="H121" s="4">
        <f>G121*100</f>
        <v>40.470588235294116</v>
      </c>
      <c r="I121" s="30">
        <f>E121/J121</f>
        <v>24.867469879518072</v>
      </c>
      <c r="J121" s="8">
        <v>83</v>
      </c>
      <c r="K121" t="s">
        <v>20</v>
      </c>
      <c r="L121" t="s">
        <v>21</v>
      </c>
      <c r="M121" s="11">
        <f>(O121/86400)+DATE(1970,1,1)</f>
        <v>43208.208333333328</v>
      </c>
      <c r="N121" s="37">
        <v>43208.208333333328</v>
      </c>
      <c r="O121">
        <v>1524027600</v>
      </c>
      <c r="P121" t="str">
        <f>TEXT(M121,"mmm")</f>
        <v>Apr</v>
      </c>
      <c r="Q121" t="s">
        <v>2057</v>
      </c>
      <c r="R121" t="str">
        <f>TEXT(M121,"yyy")</f>
        <v>2018</v>
      </c>
      <c r="S121" s="10">
        <f>(T121/86400)+DATE(1970,1,1)</f>
        <v>43214.208333333328</v>
      </c>
      <c r="T121">
        <v>1524546000</v>
      </c>
      <c r="U121" s="35"/>
      <c r="V121" s="38">
        <v>43214.208333333328</v>
      </c>
      <c r="W121" t="str">
        <f>(TEXT(S121,"mmm"))</f>
        <v>Apr</v>
      </c>
      <c r="X121" t="s">
        <v>2057</v>
      </c>
      <c r="Y121">
        <f>Table1[[#This Row],[Dete Ended Conversion5]]-Table1[[#This Row],[Date Created Conversion3]]</f>
        <v>6</v>
      </c>
      <c r="Z121" s="35">
        <f>Table1[[#This Row],[Dete Ended Conversion5]]-Table1[[#This Row],[Date Created Conversion3]]</f>
        <v>6</v>
      </c>
      <c r="AA121" s="8" t="str">
        <f>(TEXT(V121,"yyy"))</f>
        <v>2018</v>
      </c>
      <c r="AB121" t="b">
        <v>0</v>
      </c>
      <c r="AC121" t="b">
        <v>0</v>
      </c>
      <c r="AD121" s="5" t="str">
        <f>AE121</f>
        <v>music</v>
      </c>
      <c r="AE121" s="32" t="s">
        <v>2008</v>
      </c>
      <c r="AF121" s="32" t="s">
        <v>2018</v>
      </c>
    </row>
    <row r="122" spans="1:32" ht="34" x14ac:dyDescent="0.2">
      <c r="A122">
        <v>486</v>
      </c>
      <c r="B122" s="2" t="s">
        <v>996</v>
      </c>
      <c r="C122" s="1" t="s">
        <v>997</v>
      </c>
      <c r="D122" s="3">
        <v>5200</v>
      </c>
      <c r="E122" s="3">
        <v>702</v>
      </c>
      <c r="F122" t="s">
        <v>14</v>
      </c>
      <c r="G122" s="23">
        <f>IFERROR(E122/D122,0)</f>
        <v>0.13500000000000001</v>
      </c>
      <c r="H122" s="4">
        <f>G122*100</f>
        <v>13.5</v>
      </c>
      <c r="I122" s="30">
        <f>E122/J122</f>
        <v>33.428571428571431</v>
      </c>
      <c r="J122" s="8">
        <v>21</v>
      </c>
      <c r="K122" t="s">
        <v>36</v>
      </c>
      <c r="L122" t="s">
        <v>37</v>
      </c>
      <c r="M122" s="11">
        <f>(O122/86400)+DATE(1970,1,1)</f>
        <v>43168.25</v>
      </c>
      <c r="N122" s="37">
        <v>43168.25</v>
      </c>
      <c r="O122">
        <v>1520575200</v>
      </c>
      <c r="P122" t="str">
        <f>TEXT(M122,"mmm")</f>
        <v>Mar</v>
      </c>
      <c r="Q122" t="s">
        <v>2054</v>
      </c>
      <c r="R122" t="str">
        <f>TEXT(M122,"yyy")</f>
        <v>2018</v>
      </c>
      <c r="S122" s="10">
        <f>(T122/86400)+DATE(1970,1,1)</f>
        <v>43183.208333333328</v>
      </c>
      <c r="T122">
        <v>1521867600</v>
      </c>
      <c r="U122" s="35"/>
      <c r="V122" s="38">
        <v>43183.208333333328</v>
      </c>
      <c r="W122" t="str">
        <f>(TEXT(S122,"mmm"))</f>
        <v>Mar</v>
      </c>
      <c r="X122" t="s">
        <v>2054</v>
      </c>
      <c r="Y122">
        <f>Table1[[#This Row],[Dete Ended Conversion5]]-Table1[[#This Row],[Date Created Conversion3]]</f>
        <v>14.958333333328483</v>
      </c>
      <c r="Z122" s="35">
        <f>Table1[[#This Row],[Dete Ended Conversion5]]-Table1[[#This Row],[Date Created Conversion3]]</f>
        <v>14.958333333328483</v>
      </c>
      <c r="AA122" s="8" t="str">
        <f>(TEXT(V122,"yyy"))</f>
        <v>2018</v>
      </c>
      <c r="AB122" t="b">
        <v>0</v>
      </c>
      <c r="AC122" t="b">
        <v>1</v>
      </c>
      <c r="AD122" s="5" t="str">
        <f>AE122</f>
        <v>publishing</v>
      </c>
      <c r="AE122" s="32" t="s">
        <v>2020</v>
      </c>
      <c r="AF122" s="32" t="s">
        <v>2032</v>
      </c>
    </row>
    <row r="123" spans="1:32" ht="17" x14ac:dyDescent="0.2">
      <c r="A123">
        <v>808</v>
      </c>
      <c r="B123" s="2" t="s">
        <v>1627</v>
      </c>
      <c r="C123" s="1" t="s">
        <v>1628</v>
      </c>
      <c r="D123" s="3">
        <v>5200</v>
      </c>
      <c r="E123" s="3">
        <v>1583</v>
      </c>
      <c r="F123" t="s">
        <v>14</v>
      </c>
      <c r="G123" s="23">
        <f>IFERROR(E123/D123,0)</f>
        <v>0.30442307692307691</v>
      </c>
      <c r="H123" s="4">
        <f>G123*100</f>
        <v>30.44230769230769</v>
      </c>
      <c r="I123" s="30">
        <f>E123/J123</f>
        <v>83.315789473684205</v>
      </c>
      <c r="J123" s="8">
        <v>19</v>
      </c>
      <c r="K123" t="s">
        <v>20</v>
      </c>
      <c r="L123" t="s">
        <v>21</v>
      </c>
      <c r="M123" s="11">
        <f>(O123/86400)+DATE(1970,1,1)</f>
        <v>42507.208333333328</v>
      </c>
      <c r="N123" s="37">
        <v>42507.208333333328</v>
      </c>
      <c r="O123">
        <v>1463461200</v>
      </c>
      <c r="P123" t="str">
        <f>TEXT(M123,"mmm")</f>
        <v>May</v>
      </c>
      <c r="Q123" t="s">
        <v>2059</v>
      </c>
      <c r="R123" t="str">
        <f>TEXT(M123,"yyy")</f>
        <v>2016</v>
      </c>
      <c r="S123" s="10">
        <f>(T123/86400)+DATE(1970,1,1)</f>
        <v>42524.208333333328</v>
      </c>
      <c r="T123">
        <v>1464930000</v>
      </c>
      <c r="U123" s="35"/>
      <c r="V123" s="38">
        <v>42524.208333333328</v>
      </c>
      <c r="W123" t="str">
        <f>(TEXT(S123,"mmm"))</f>
        <v>Jun</v>
      </c>
      <c r="X123" t="s">
        <v>2053</v>
      </c>
      <c r="Y123">
        <f>Table1[[#This Row],[Dete Ended Conversion5]]-Table1[[#This Row],[Date Created Conversion3]]</f>
        <v>17</v>
      </c>
      <c r="Z123" s="35">
        <f>Table1[[#This Row],[Dete Ended Conversion5]]-Table1[[#This Row],[Date Created Conversion3]]</f>
        <v>17</v>
      </c>
      <c r="AA123" s="8" t="str">
        <f>(TEXT(V123,"yyy"))</f>
        <v>2016</v>
      </c>
      <c r="AB123" t="b">
        <v>0</v>
      </c>
      <c r="AC123" t="b">
        <v>0</v>
      </c>
      <c r="AD123" s="5" t="str">
        <f>AE123</f>
        <v>food</v>
      </c>
      <c r="AE123" s="32" t="s">
        <v>2006</v>
      </c>
      <c r="AF123" s="32" t="s">
        <v>2007</v>
      </c>
    </row>
    <row r="124" spans="1:32" ht="17" x14ac:dyDescent="0.2">
      <c r="A124">
        <v>6</v>
      </c>
      <c r="B124" s="2" t="s">
        <v>34</v>
      </c>
      <c r="C124" s="1" t="s">
        <v>35</v>
      </c>
      <c r="D124" s="3">
        <v>5200</v>
      </c>
      <c r="E124" s="3">
        <v>1090</v>
      </c>
      <c r="F124" t="s">
        <v>14</v>
      </c>
      <c r="G124" s="23">
        <f>IFERROR(E124/D124,0)</f>
        <v>0.20961538461538462</v>
      </c>
      <c r="H124" s="4">
        <f>G124*100</f>
        <v>20.961538461538463</v>
      </c>
      <c r="I124" s="30">
        <f>E124/J124</f>
        <v>60.555555555555557</v>
      </c>
      <c r="J124" s="8">
        <v>18</v>
      </c>
      <c r="K124" t="s">
        <v>36</v>
      </c>
      <c r="L124" t="s">
        <v>37</v>
      </c>
      <c r="M124" s="11">
        <f>(O124/86400)+DATE(1970,1,1)</f>
        <v>42991.208333333328</v>
      </c>
      <c r="N124" s="37">
        <v>42991.208333333328</v>
      </c>
      <c r="O124">
        <v>1505278800</v>
      </c>
      <c r="P124" t="str">
        <f>TEXT(M124,"mmm")</f>
        <v>Sep</v>
      </c>
      <c r="Q124" t="s">
        <v>2051</v>
      </c>
      <c r="R124" t="str">
        <f>TEXT(M124,"yyy")</f>
        <v>2017</v>
      </c>
      <c r="S124" s="10">
        <f>(T124/86400)+DATE(1970,1,1)</f>
        <v>42992.208333333328</v>
      </c>
      <c r="T124">
        <v>1505365200</v>
      </c>
      <c r="U124" s="35"/>
      <c r="V124" s="38">
        <v>42992.208333333328</v>
      </c>
      <c r="W124" t="str">
        <f>(TEXT(S124,"mmm"))</f>
        <v>Sep</v>
      </c>
      <c r="X124" t="s">
        <v>2051</v>
      </c>
      <c r="Y124">
        <f>Table1[[#This Row],[Dete Ended Conversion5]]-Table1[[#This Row],[Date Created Conversion3]]</f>
        <v>1</v>
      </c>
      <c r="Z124" s="35">
        <f>Table1[[#This Row],[Dete Ended Conversion5]]-Table1[[#This Row],[Date Created Conversion3]]</f>
        <v>1</v>
      </c>
      <c r="AA124" s="8" t="str">
        <f>(TEXT(V124,"yyy"))</f>
        <v>2017</v>
      </c>
      <c r="AB124" t="b">
        <v>0</v>
      </c>
      <c r="AC124" t="b">
        <v>0</v>
      </c>
      <c r="AD124" s="5" t="str">
        <f>AE124</f>
        <v>film &amp; video</v>
      </c>
      <c r="AE124" s="32" t="s">
        <v>2014</v>
      </c>
      <c r="AF124" s="32" t="s">
        <v>2015</v>
      </c>
    </row>
    <row r="125" spans="1:32" ht="17" x14ac:dyDescent="0.2">
      <c r="A125">
        <v>109</v>
      </c>
      <c r="B125" s="2" t="s">
        <v>248</v>
      </c>
      <c r="C125" s="1" t="s">
        <v>249</v>
      </c>
      <c r="D125" s="3">
        <v>5200</v>
      </c>
      <c r="E125" s="3">
        <v>3079</v>
      </c>
      <c r="F125" t="s">
        <v>14</v>
      </c>
      <c r="G125" s="23">
        <f>IFERROR(E125/D125,0)</f>
        <v>0.5921153846153846</v>
      </c>
      <c r="H125" s="4">
        <f>G125*100</f>
        <v>59.21153846153846</v>
      </c>
      <c r="I125" s="30">
        <f>E125/J125</f>
        <v>51.31666666666667</v>
      </c>
      <c r="J125" s="8">
        <v>60</v>
      </c>
      <c r="K125" t="s">
        <v>20</v>
      </c>
      <c r="L125" t="s">
        <v>21</v>
      </c>
      <c r="M125" s="11">
        <f>(O125/86400)+DATE(1970,1,1)</f>
        <v>41651.25</v>
      </c>
      <c r="N125" s="37">
        <v>41651.25</v>
      </c>
      <c r="O125">
        <v>1389506400</v>
      </c>
      <c r="P125" t="str">
        <f>TEXT(M125,"mmm")</f>
        <v>Jan</v>
      </c>
      <c r="Q125" t="s">
        <v>2050</v>
      </c>
      <c r="R125" t="str">
        <f>TEXT(M125,"yyy")</f>
        <v>2014</v>
      </c>
      <c r="S125" s="10">
        <f>(T125/86400)+DATE(1970,1,1)</f>
        <v>41653.25</v>
      </c>
      <c r="T125">
        <v>1389679200</v>
      </c>
      <c r="U125" s="35"/>
      <c r="V125" s="38">
        <v>41653.25</v>
      </c>
      <c r="W125" t="str">
        <f>(TEXT(S125,"mmm"))</f>
        <v>Jan</v>
      </c>
      <c r="X125" t="s">
        <v>2050</v>
      </c>
      <c r="Y125">
        <f>Table1[[#This Row],[Dete Ended Conversion5]]-Table1[[#This Row],[Date Created Conversion3]]</f>
        <v>2</v>
      </c>
      <c r="Z125" s="35">
        <f>Table1[[#This Row],[Dete Ended Conversion5]]-Table1[[#This Row],[Date Created Conversion3]]</f>
        <v>2</v>
      </c>
      <c r="AA125" s="8" t="str">
        <f>(TEXT(V125,"yyy"))</f>
        <v>2014</v>
      </c>
      <c r="AB125" t="b">
        <v>0</v>
      </c>
      <c r="AC125" t="b">
        <v>0</v>
      </c>
      <c r="AD125" s="5" t="str">
        <f>AE125</f>
        <v>film &amp; video</v>
      </c>
      <c r="AE125" s="32" t="s">
        <v>2014</v>
      </c>
      <c r="AF125" s="32" t="s">
        <v>2033</v>
      </c>
    </row>
    <row r="126" spans="1:32" ht="17" x14ac:dyDescent="0.2">
      <c r="A126">
        <v>677</v>
      </c>
      <c r="B126" s="2" t="s">
        <v>1370</v>
      </c>
      <c r="C126" s="1" t="s">
        <v>1371</v>
      </c>
      <c r="D126" s="3">
        <v>5300</v>
      </c>
      <c r="E126" s="3">
        <v>4432</v>
      </c>
      <c r="F126" t="s">
        <v>14</v>
      </c>
      <c r="G126" s="23">
        <f>IFERROR(E126/D126,0)</f>
        <v>0.83622641509433959</v>
      </c>
      <c r="H126" s="4">
        <f>G126*100</f>
        <v>83.622641509433961</v>
      </c>
      <c r="I126" s="30">
        <f>E126/J126</f>
        <v>39.927927927927925</v>
      </c>
      <c r="J126" s="8">
        <v>111</v>
      </c>
      <c r="K126" t="s">
        <v>20</v>
      </c>
      <c r="L126" t="s">
        <v>21</v>
      </c>
      <c r="M126" s="11">
        <f>(O126/86400)+DATE(1970,1,1)</f>
        <v>42561.208333333328</v>
      </c>
      <c r="N126" s="37">
        <v>42561.208333333328</v>
      </c>
      <c r="O126">
        <v>1468126800</v>
      </c>
      <c r="P126" t="str">
        <f>TEXT(M126,"mmm")</f>
        <v>Jul</v>
      </c>
      <c r="Q126" t="s">
        <v>2056</v>
      </c>
      <c r="R126" t="str">
        <f>TEXT(M126,"yyy")</f>
        <v>2016</v>
      </c>
      <c r="S126" s="10">
        <f>(T126/86400)+DATE(1970,1,1)</f>
        <v>42611.208333333328</v>
      </c>
      <c r="T126">
        <v>1472446800</v>
      </c>
      <c r="U126" s="35"/>
      <c r="V126" s="38">
        <v>42611.208333333328</v>
      </c>
      <c r="W126" t="str">
        <f>(TEXT(S126,"mmm"))</f>
        <v>Aug</v>
      </c>
      <c r="X126" t="s">
        <v>2049</v>
      </c>
      <c r="Y126">
        <f>Table1[[#This Row],[Dete Ended Conversion5]]-Table1[[#This Row],[Date Created Conversion3]]</f>
        <v>50</v>
      </c>
      <c r="Z126" s="35">
        <f>Table1[[#This Row],[Dete Ended Conversion5]]-Table1[[#This Row],[Date Created Conversion3]]</f>
        <v>50</v>
      </c>
      <c r="AA126" s="8" t="str">
        <f>(TEXT(V126,"yyy"))</f>
        <v>2016</v>
      </c>
      <c r="AB126" t="b">
        <v>0</v>
      </c>
      <c r="AC126" t="b">
        <v>0</v>
      </c>
      <c r="AD126" s="5" t="str">
        <f>AE126</f>
        <v>publishing</v>
      </c>
      <c r="AE126" s="32" t="s">
        <v>2020</v>
      </c>
      <c r="AF126" s="32" t="s">
        <v>2026</v>
      </c>
    </row>
    <row r="127" spans="1:32" ht="34" x14ac:dyDescent="0.2">
      <c r="A127">
        <v>740</v>
      </c>
      <c r="B127" s="2" t="s">
        <v>1493</v>
      </c>
      <c r="C127" s="1" t="s">
        <v>1494</v>
      </c>
      <c r="D127" s="3">
        <v>5300</v>
      </c>
      <c r="E127" s="3">
        <v>1592</v>
      </c>
      <c r="F127" t="s">
        <v>14</v>
      </c>
      <c r="G127" s="23">
        <f>IFERROR(E127/D127,0)</f>
        <v>0.30037735849056602</v>
      </c>
      <c r="H127" s="4">
        <f>G127*100</f>
        <v>30.037735849056602</v>
      </c>
      <c r="I127" s="30">
        <f>E127/J127</f>
        <v>99.5</v>
      </c>
      <c r="J127" s="8">
        <v>16</v>
      </c>
      <c r="K127" t="s">
        <v>20</v>
      </c>
      <c r="L127" t="s">
        <v>21</v>
      </c>
      <c r="M127" s="11">
        <f>(O127/86400)+DATE(1970,1,1)</f>
        <v>42769.25</v>
      </c>
      <c r="N127" s="37">
        <v>42769.25</v>
      </c>
      <c r="O127">
        <v>1486101600</v>
      </c>
      <c r="P127" t="str">
        <f>TEXT(M127,"mmm")</f>
        <v>Feb</v>
      </c>
      <c r="Q127" t="s">
        <v>2058</v>
      </c>
      <c r="R127" t="str">
        <f>TEXT(M127,"yyy")</f>
        <v>2017</v>
      </c>
      <c r="S127" s="10">
        <f>(T127/86400)+DATE(1970,1,1)</f>
        <v>42772.25</v>
      </c>
      <c r="T127">
        <v>1486360800</v>
      </c>
      <c r="U127" s="35"/>
      <c r="V127" s="38">
        <v>42772.25</v>
      </c>
      <c r="W127" t="str">
        <f>(TEXT(S127,"mmm"))</f>
        <v>Feb</v>
      </c>
      <c r="X127" t="s">
        <v>2058</v>
      </c>
      <c r="Y127">
        <f>Table1[[#This Row],[Dete Ended Conversion5]]-Table1[[#This Row],[Date Created Conversion3]]</f>
        <v>3</v>
      </c>
      <c r="Z127" s="35">
        <f>Table1[[#This Row],[Dete Ended Conversion5]]-Table1[[#This Row],[Date Created Conversion3]]</f>
        <v>3</v>
      </c>
      <c r="AA127" s="8" t="str">
        <f>(TEXT(V127,"yyy"))</f>
        <v>2017</v>
      </c>
      <c r="AB127" t="b">
        <v>0</v>
      </c>
      <c r="AC127" t="b">
        <v>0</v>
      </c>
      <c r="AD127" s="5" t="str">
        <f>AE127</f>
        <v>theater</v>
      </c>
      <c r="AE127" s="32" t="s">
        <v>2012</v>
      </c>
      <c r="AF127" s="32" t="s">
        <v>2013</v>
      </c>
    </row>
    <row r="128" spans="1:32" ht="34" x14ac:dyDescent="0.2">
      <c r="A128">
        <v>161</v>
      </c>
      <c r="B128" s="2" t="s">
        <v>352</v>
      </c>
      <c r="C128" s="1" t="s">
        <v>353</v>
      </c>
      <c r="D128" s="3">
        <v>5500</v>
      </c>
      <c r="E128" s="3">
        <v>4300</v>
      </c>
      <c r="F128" t="s">
        <v>14</v>
      </c>
      <c r="G128" s="23">
        <f>IFERROR(E128/D128,0)</f>
        <v>0.78181818181818186</v>
      </c>
      <c r="H128" s="4">
        <f>G128*100</f>
        <v>78.181818181818187</v>
      </c>
      <c r="I128" s="30">
        <f>E128/J128</f>
        <v>57.333333333333336</v>
      </c>
      <c r="J128" s="8">
        <v>75</v>
      </c>
      <c r="K128" t="s">
        <v>20</v>
      </c>
      <c r="L128" t="s">
        <v>21</v>
      </c>
      <c r="M128" s="11">
        <f>(O128/86400)+DATE(1970,1,1)</f>
        <v>42270.208333333328</v>
      </c>
      <c r="N128" s="37">
        <v>42270.208333333328</v>
      </c>
      <c r="O128">
        <v>1442984400</v>
      </c>
      <c r="P128" t="str">
        <f>TEXT(M128,"mmm")</f>
        <v>Sep</v>
      </c>
      <c r="Q128" t="s">
        <v>2051</v>
      </c>
      <c r="R128" t="str">
        <f>TEXT(M128,"yyy")</f>
        <v>2015</v>
      </c>
      <c r="S128" s="10">
        <f>(T128/86400)+DATE(1970,1,1)</f>
        <v>42276.208333333328</v>
      </c>
      <c r="T128">
        <v>1443502800</v>
      </c>
      <c r="U128" s="35"/>
      <c r="V128" s="38">
        <v>42276.208333333328</v>
      </c>
      <c r="W128" t="str">
        <f>(TEXT(S128,"mmm"))</f>
        <v>Sep</v>
      </c>
      <c r="X128" t="s">
        <v>2051</v>
      </c>
      <c r="Y128">
        <f>Table1[[#This Row],[Dete Ended Conversion5]]-Table1[[#This Row],[Date Created Conversion3]]</f>
        <v>6</v>
      </c>
      <c r="Z128" s="35">
        <f>Table1[[#This Row],[Dete Ended Conversion5]]-Table1[[#This Row],[Date Created Conversion3]]</f>
        <v>6</v>
      </c>
      <c r="AA128" s="8" t="str">
        <f>(TEXT(V128,"yyy"))</f>
        <v>2015</v>
      </c>
      <c r="AB128" t="b">
        <v>0</v>
      </c>
      <c r="AC128" t="b">
        <v>1</v>
      </c>
      <c r="AD128" s="5" t="str">
        <f>AE128</f>
        <v>technology</v>
      </c>
      <c r="AE128" s="32" t="s">
        <v>2010</v>
      </c>
      <c r="AF128" s="32" t="s">
        <v>2011</v>
      </c>
    </row>
    <row r="129" spans="1:32" ht="17" x14ac:dyDescent="0.2">
      <c r="A129">
        <v>276</v>
      </c>
      <c r="B129" s="2" t="s">
        <v>581</v>
      </c>
      <c r="C129" s="1" t="s">
        <v>582</v>
      </c>
      <c r="D129" s="3">
        <v>5500</v>
      </c>
      <c r="E129" s="3">
        <v>5324</v>
      </c>
      <c r="F129" t="s">
        <v>14</v>
      </c>
      <c r="G129" s="23">
        <f>IFERROR(E129/D129,0)</f>
        <v>0.96799999999999997</v>
      </c>
      <c r="H129" s="4">
        <f>G129*100</f>
        <v>96.8</v>
      </c>
      <c r="I129" s="30">
        <f>E129/J129</f>
        <v>40.030075187969928</v>
      </c>
      <c r="J129" s="8">
        <v>133</v>
      </c>
      <c r="K129" t="s">
        <v>20</v>
      </c>
      <c r="L129" t="s">
        <v>21</v>
      </c>
      <c r="M129" s="11">
        <f>(O129/86400)+DATE(1970,1,1)</f>
        <v>41018.208333333336</v>
      </c>
      <c r="N129" s="37">
        <v>41018.208333333336</v>
      </c>
      <c r="O129">
        <v>1334811600</v>
      </c>
      <c r="P129" t="str">
        <f>TEXT(M129,"mmm")</f>
        <v>Apr</v>
      </c>
      <c r="Q129" t="s">
        <v>2057</v>
      </c>
      <c r="R129" t="str">
        <f>TEXT(M129,"yyy")</f>
        <v>2012</v>
      </c>
      <c r="S129" s="10">
        <f>(T129/86400)+DATE(1970,1,1)</f>
        <v>41023.208333333336</v>
      </c>
      <c r="T129">
        <v>1335243600</v>
      </c>
      <c r="U129" s="35"/>
      <c r="V129" s="38">
        <v>41023.208333333336</v>
      </c>
      <c r="W129" t="str">
        <f>(TEXT(S129,"mmm"))</f>
        <v>Apr</v>
      </c>
      <c r="X129" t="s">
        <v>2057</v>
      </c>
      <c r="Y129">
        <f>Table1[[#This Row],[Dete Ended Conversion5]]-Table1[[#This Row],[Date Created Conversion3]]</f>
        <v>5</v>
      </c>
      <c r="Z129" s="35">
        <f>Table1[[#This Row],[Dete Ended Conversion5]]-Table1[[#This Row],[Date Created Conversion3]]</f>
        <v>5</v>
      </c>
      <c r="AA129" s="8" t="str">
        <f>(TEXT(V129,"yyy"))</f>
        <v>2012</v>
      </c>
      <c r="AB129" t="b">
        <v>0</v>
      </c>
      <c r="AC129" t="b">
        <v>1</v>
      </c>
      <c r="AD129" s="5" t="str">
        <f>AE129</f>
        <v>games</v>
      </c>
      <c r="AE129" s="32" t="s">
        <v>2023</v>
      </c>
      <c r="AF129" s="32" t="s">
        <v>2024</v>
      </c>
    </row>
    <row r="130" spans="1:32" ht="17" x14ac:dyDescent="0.2">
      <c r="A130">
        <v>960</v>
      </c>
      <c r="B130" s="2" t="s">
        <v>1926</v>
      </c>
      <c r="C130" s="1" t="s">
        <v>1927</v>
      </c>
      <c r="D130" s="3">
        <v>5500</v>
      </c>
      <c r="E130" s="3">
        <v>4678</v>
      </c>
      <c r="F130" t="s">
        <v>14</v>
      </c>
      <c r="G130" s="23">
        <f>IFERROR(E130/D130,0)</f>
        <v>0.85054545454545449</v>
      </c>
      <c r="H130" s="4">
        <f>G130*100</f>
        <v>85.054545454545448</v>
      </c>
      <c r="I130" s="30">
        <f>E130/J130</f>
        <v>85.054545454545448</v>
      </c>
      <c r="J130" s="8">
        <v>55</v>
      </c>
      <c r="K130" t="s">
        <v>20</v>
      </c>
      <c r="L130" t="s">
        <v>21</v>
      </c>
      <c r="M130" s="11">
        <f>(O130/86400)+DATE(1970,1,1)</f>
        <v>42408.25</v>
      </c>
      <c r="N130" s="37">
        <v>42408.25</v>
      </c>
      <c r="O130">
        <v>1454911200</v>
      </c>
      <c r="P130" t="str">
        <f>TEXT(M130,"mmm")</f>
        <v>Feb</v>
      </c>
      <c r="Q130" t="s">
        <v>2058</v>
      </c>
      <c r="R130" t="str">
        <f>TEXT(M130,"yyy")</f>
        <v>2016</v>
      </c>
      <c r="S130" s="10">
        <f>(T130/86400)+DATE(1970,1,1)</f>
        <v>42445.208333333328</v>
      </c>
      <c r="T130">
        <v>1458104400</v>
      </c>
      <c r="U130" s="35"/>
      <c r="V130" s="38">
        <v>42445.208333333328</v>
      </c>
      <c r="W130" t="str">
        <f>(TEXT(S130,"mmm"))</f>
        <v>Mar</v>
      </c>
      <c r="X130" t="s">
        <v>2054</v>
      </c>
      <c r="Y130">
        <f>Table1[[#This Row],[Dete Ended Conversion5]]-Table1[[#This Row],[Date Created Conversion3]]</f>
        <v>36.958333333328483</v>
      </c>
      <c r="Z130" s="35">
        <f>Table1[[#This Row],[Dete Ended Conversion5]]-Table1[[#This Row],[Date Created Conversion3]]</f>
        <v>36.958333333328483</v>
      </c>
      <c r="AA130" s="8" t="str">
        <f>(TEXT(V130,"yyy"))</f>
        <v>2016</v>
      </c>
      <c r="AB130" t="b">
        <v>0</v>
      </c>
      <c r="AC130" t="b">
        <v>0</v>
      </c>
      <c r="AD130" s="5" t="str">
        <f>AE130</f>
        <v>technology</v>
      </c>
      <c r="AE130" s="32" t="s">
        <v>2010</v>
      </c>
      <c r="AF130" s="32" t="s">
        <v>2011</v>
      </c>
    </row>
    <row r="131" spans="1:32" ht="17" x14ac:dyDescent="0.2">
      <c r="A131">
        <v>288</v>
      </c>
      <c r="B131" s="2" t="s">
        <v>605</v>
      </c>
      <c r="C131" s="1" t="s">
        <v>606</v>
      </c>
      <c r="D131" s="3">
        <v>5600</v>
      </c>
      <c r="E131" s="3">
        <v>5476</v>
      </c>
      <c r="F131" t="s">
        <v>14</v>
      </c>
      <c r="G131" s="23">
        <f>IFERROR(E131/D131,0)</f>
        <v>0.97785714285714287</v>
      </c>
      <c r="H131" s="4">
        <f>G131*100</f>
        <v>97.785714285714292</v>
      </c>
      <c r="I131" s="30">
        <f>E131/J131</f>
        <v>39.970802919708028</v>
      </c>
      <c r="J131" s="8">
        <v>137</v>
      </c>
      <c r="K131" t="s">
        <v>32</v>
      </c>
      <c r="L131" t="s">
        <v>33</v>
      </c>
      <c r="M131" s="11">
        <f>(O131/86400)+DATE(1970,1,1)</f>
        <v>40982.208333333336</v>
      </c>
      <c r="N131" s="37">
        <v>40982.208333333336</v>
      </c>
      <c r="O131">
        <v>1331701200</v>
      </c>
      <c r="P131" t="str">
        <f>TEXT(M131,"mmm")</f>
        <v>Mar</v>
      </c>
      <c r="Q131" t="s">
        <v>2054</v>
      </c>
      <c r="R131" t="str">
        <f>TEXT(M131,"yyy")</f>
        <v>2012</v>
      </c>
      <c r="S131" s="10">
        <f>(T131/86400)+DATE(1970,1,1)</f>
        <v>40983.208333333336</v>
      </c>
      <c r="T131">
        <v>1331787600</v>
      </c>
      <c r="U131" s="35"/>
      <c r="V131" s="38">
        <v>40983.208333333336</v>
      </c>
      <c r="W131" t="str">
        <f>(TEXT(S131,"mmm"))</f>
        <v>Mar</v>
      </c>
      <c r="X131" t="s">
        <v>2054</v>
      </c>
      <c r="Y131">
        <f>Table1[[#This Row],[Dete Ended Conversion5]]-Table1[[#This Row],[Date Created Conversion3]]</f>
        <v>1</v>
      </c>
      <c r="Z131" s="35">
        <f>Table1[[#This Row],[Dete Ended Conversion5]]-Table1[[#This Row],[Date Created Conversion3]]</f>
        <v>1</v>
      </c>
      <c r="AA131" s="8" t="str">
        <f>(TEXT(V131,"yyy"))</f>
        <v>2012</v>
      </c>
      <c r="AB131" t="b">
        <v>0</v>
      </c>
      <c r="AC131" t="b">
        <v>1</v>
      </c>
      <c r="AD131" s="5" t="str">
        <f>AE131</f>
        <v>music</v>
      </c>
      <c r="AE131" s="32" t="s">
        <v>2008</v>
      </c>
      <c r="AF131" s="32" t="s">
        <v>2030</v>
      </c>
    </row>
    <row r="132" spans="1:32" ht="17" x14ac:dyDescent="0.2">
      <c r="A132">
        <v>673</v>
      </c>
      <c r="B132" s="2" t="s">
        <v>1362</v>
      </c>
      <c r="C132" s="1" t="s">
        <v>1363</v>
      </c>
      <c r="D132" s="3">
        <v>5600</v>
      </c>
      <c r="E132" s="3">
        <v>2445</v>
      </c>
      <c r="F132" t="s">
        <v>14</v>
      </c>
      <c r="G132" s="23">
        <f>IFERROR(E132/D132,0)</f>
        <v>0.43660714285714286</v>
      </c>
      <c r="H132" s="4">
        <f>G132*100</f>
        <v>43.660714285714285</v>
      </c>
      <c r="I132" s="30">
        <f>E132/J132</f>
        <v>42.155172413793103</v>
      </c>
      <c r="J132" s="8">
        <v>58</v>
      </c>
      <c r="K132" t="s">
        <v>94</v>
      </c>
      <c r="L132" t="s">
        <v>95</v>
      </c>
      <c r="M132" s="11">
        <f>(O132/86400)+DATE(1970,1,1)</f>
        <v>42475.208333333328</v>
      </c>
      <c r="N132" s="37">
        <v>42475.208333333328</v>
      </c>
      <c r="O132">
        <v>1460696400</v>
      </c>
      <c r="P132" t="str">
        <f>TEXT(M132,"mmm")</f>
        <v>Apr</v>
      </c>
      <c r="Q132" t="s">
        <v>2057</v>
      </c>
      <c r="R132" t="str">
        <f>TEXT(M132,"yyy")</f>
        <v>2016</v>
      </c>
      <c r="S132" s="10">
        <f>(T132/86400)+DATE(1970,1,1)</f>
        <v>42496.208333333328</v>
      </c>
      <c r="T132">
        <v>1462510800</v>
      </c>
      <c r="U132" s="35"/>
      <c r="V132" s="38">
        <v>42496.208333333328</v>
      </c>
      <c r="W132" t="str">
        <f>(TEXT(S132,"mmm"))</f>
        <v>May</v>
      </c>
      <c r="X132" t="s">
        <v>2059</v>
      </c>
      <c r="Y132">
        <f>Table1[[#This Row],[Dete Ended Conversion5]]-Table1[[#This Row],[Date Created Conversion3]]</f>
        <v>21</v>
      </c>
      <c r="Z132" s="35">
        <f>Table1[[#This Row],[Dete Ended Conversion5]]-Table1[[#This Row],[Date Created Conversion3]]</f>
        <v>21</v>
      </c>
      <c r="AA132" s="8" t="str">
        <f>(TEXT(V132,"yyy"))</f>
        <v>2016</v>
      </c>
      <c r="AB132" t="b">
        <v>0</v>
      </c>
      <c r="AC132" t="b">
        <v>0</v>
      </c>
      <c r="AD132" s="5" t="str">
        <f>AE132</f>
        <v>music</v>
      </c>
      <c r="AE132" s="32" t="s">
        <v>2008</v>
      </c>
      <c r="AF132" s="32" t="s">
        <v>2018</v>
      </c>
    </row>
    <row r="133" spans="1:32" ht="34" x14ac:dyDescent="0.2">
      <c r="A133">
        <v>318</v>
      </c>
      <c r="B133" s="2" t="s">
        <v>665</v>
      </c>
      <c r="C133" s="1" t="s">
        <v>666</v>
      </c>
      <c r="D133" s="3">
        <v>5700</v>
      </c>
      <c r="E133" s="3">
        <v>903</v>
      </c>
      <c r="F133" t="s">
        <v>14</v>
      </c>
      <c r="G133" s="23">
        <f>IFERROR(E133/D133,0)</f>
        <v>0.15842105263157893</v>
      </c>
      <c r="H133" s="4">
        <f>G133*100</f>
        <v>15.842105263157894</v>
      </c>
      <c r="I133" s="30">
        <f>E133/J133</f>
        <v>53.117647058823529</v>
      </c>
      <c r="J133" s="8">
        <v>17</v>
      </c>
      <c r="K133" t="s">
        <v>20</v>
      </c>
      <c r="L133" t="s">
        <v>21</v>
      </c>
      <c r="M133" s="11">
        <f>(O133/86400)+DATE(1970,1,1)</f>
        <v>41684.25</v>
      </c>
      <c r="N133" s="37">
        <v>41684.25</v>
      </c>
      <c r="O133">
        <v>1392357600</v>
      </c>
      <c r="P133" t="str">
        <f>TEXT(M133,"mmm")</f>
        <v>Feb</v>
      </c>
      <c r="Q133" t="s">
        <v>2058</v>
      </c>
      <c r="R133" t="str">
        <f>TEXT(M133,"yyy")</f>
        <v>2014</v>
      </c>
      <c r="S133" s="10">
        <f>(T133/86400)+DATE(1970,1,1)</f>
        <v>41686.25</v>
      </c>
      <c r="T133">
        <v>1392530400</v>
      </c>
      <c r="U133" s="35"/>
      <c r="V133" s="38">
        <v>41686.25</v>
      </c>
      <c r="W133" t="str">
        <f>(TEXT(S133,"mmm"))</f>
        <v>Feb</v>
      </c>
      <c r="X133" t="s">
        <v>2058</v>
      </c>
      <c r="Y133">
        <f>Table1[[#This Row],[Dete Ended Conversion5]]-Table1[[#This Row],[Date Created Conversion3]]</f>
        <v>2</v>
      </c>
      <c r="Z133" s="35">
        <f>Table1[[#This Row],[Dete Ended Conversion5]]-Table1[[#This Row],[Date Created Conversion3]]</f>
        <v>2</v>
      </c>
      <c r="AA133" s="8" t="str">
        <f>(TEXT(V133,"yyy"))</f>
        <v>2014</v>
      </c>
      <c r="AB133" t="b">
        <v>0</v>
      </c>
      <c r="AC133" t="b">
        <v>0</v>
      </c>
      <c r="AD133" s="5" t="str">
        <f>AE133</f>
        <v>music</v>
      </c>
      <c r="AE133" s="32" t="s">
        <v>2008</v>
      </c>
      <c r="AF133" s="32" t="s">
        <v>2009</v>
      </c>
    </row>
    <row r="134" spans="1:32" ht="17" x14ac:dyDescent="0.2">
      <c r="A134">
        <v>963</v>
      </c>
      <c r="B134" s="2" t="s">
        <v>1932</v>
      </c>
      <c r="C134" s="1" t="s">
        <v>1933</v>
      </c>
      <c r="D134" s="3">
        <v>5900</v>
      </c>
      <c r="E134" s="3">
        <v>4997</v>
      </c>
      <c r="F134" t="s">
        <v>14</v>
      </c>
      <c r="G134" s="23">
        <f>IFERROR(E134/D134,0)</f>
        <v>0.84694915254237291</v>
      </c>
      <c r="H134" s="4">
        <f>G134*100</f>
        <v>84.694915254237287</v>
      </c>
      <c r="I134" s="30">
        <f>E134/J134</f>
        <v>43.833333333333336</v>
      </c>
      <c r="J134" s="8">
        <v>114</v>
      </c>
      <c r="K134" t="s">
        <v>94</v>
      </c>
      <c r="L134" t="s">
        <v>95</v>
      </c>
      <c r="M134" s="11">
        <f>(O134/86400)+DATE(1970,1,1)</f>
        <v>40607.25</v>
      </c>
      <c r="N134" s="37">
        <v>40607.25</v>
      </c>
      <c r="O134">
        <v>1299304800</v>
      </c>
      <c r="P134" t="str">
        <f>TEXT(M134,"mmm")</f>
        <v>Mar</v>
      </c>
      <c r="Q134" t="s">
        <v>2054</v>
      </c>
      <c r="R134" t="str">
        <f>TEXT(M134,"yyy")</f>
        <v>2011</v>
      </c>
      <c r="S134" s="10">
        <f>(T134/86400)+DATE(1970,1,1)</f>
        <v>40613.25</v>
      </c>
      <c r="T134">
        <v>1299823200</v>
      </c>
      <c r="U134" s="35"/>
      <c r="V134" s="38">
        <v>40613.25</v>
      </c>
      <c r="W134" t="str">
        <f>(TEXT(S134,"mmm"))</f>
        <v>Mar</v>
      </c>
      <c r="X134" t="s">
        <v>2054</v>
      </c>
      <c r="Y134">
        <f>Table1[[#This Row],[Dete Ended Conversion5]]-Table1[[#This Row],[Date Created Conversion3]]</f>
        <v>6</v>
      </c>
      <c r="Z134" s="35">
        <f>Table1[[#This Row],[Dete Ended Conversion5]]-Table1[[#This Row],[Date Created Conversion3]]</f>
        <v>6</v>
      </c>
      <c r="AA134" s="8" t="str">
        <f>(TEXT(V134,"yyy"))</f>
        <v>2011</v>
      </c>
      <c r="AB134" t="b">
        <v>0</v>
      </c>
      <c r="AC134" t="b">
        <v>1</v>
      </c>
      <c r="AD134" s="5" t="str">
        <f>AE134</f>
        <v>photography</v>
      </c>
      <c r="AE134" s="32" t="s">
        <v>2027</v>
      </c>
      <c r="AF134" s="32" t="s">
        <v>2028</v>
      </c>
    </row>
    <row r="135" spans="1:32" ht="17" x14ac:dyDescent="0.2">
      <c r="A135">
        <v>692</v>
      </c>
      <c r="B135" s="2" t="s">
        <v>1399</v>
      </c>
      <c r="C135" s="1" t="s">
        <v>1400</v>
      </c>
      <c r="D135" s="3">
        <v>6000</v>
      </c>
      <c r="E135" s="3">
        <v>5438</v>
      </c>
      <c r="F135" t="s">
        <v>14</v>
      </c>
      <c r="G135" s="23">
        <f>IFERROR(E135/D135,0)</f>
        <v>0.90633333333333332</v>
      </c>
      <c r="H135" s="4">
        <f>G135*100</f>
        <v>90.633333333333326</v>
      </c>
      <c r="I135" s="30">
        <f>E135/J135</f>
        <v>70.623376623376629</v>
      </c>
      <c r="J135" s="8">
        <v>77</v>
      </c>
      <c r="K135" t="s">
        <v>36</v>
      </c>
      <c r="L135" t="s">
        <v>37</v>
      </c>
      <c r="M135" s="11">
        <f>(O135/86400)+DATE(1970,1,1)</f>
        <v>43655.208333333328</v>
      </c>
      <c r="N135" s="37">
        <v>43655.208333333328</v>
      </c>
      <c r="O135">
        <v>1562648400</v>
      </c>
      <c r="P135" t="str">
        <f>TEXT(M135,"mmm")</f>
        <v>Jul</v>
      </c>
      <c r="Q135" t="s">
        <v>2056</v>
      </c>
      <c r="R135" t="str">
        <f>TEXT(M135,"yyy")</f>
        <v>2019</v>
      </c>
      <c r="S135" s="10">
        <f>(T135/86400)+DATE(1970,1,1)</f>
        <v>43673.208333333328</v>
      </c>
      <c r="T135">
        <v>1564203600</v>
      </c>
      <c r="U135" s="35"/>
      <c r="V135" s="38">
        <v>43673.208333333328</v>
      </c>
      <c r="W135" t="str">
        <f>(TEXT(S135,"mmm"))</f>
        <v>Jul</v>
      </c>
      <c r="X135" t="s">
        <v>2056</v>
      </c>
      <c r="Y135">
        <f>Table1[[#This Row],[Dete Ended Conversion5]]-Table1[[#This Row],[Date Created Conversion3]]</f>
        <v>18</v>
      </c>
      <c r="Z135" s="35">
        <f>Table1[[#This Row],[Dete Ended Conversion5]]-Table1[[#This Row],[Date Created Conversion3]]</f>
        <v>18</v>
      </c>
      <c r="AA135" s="8" t="str">
        <f>(TEXT(V135,"yyy"))</f>
        <v>2019</v>
      </c>
      <c r="AB135" t="b">
        <v>0</v>
      </c>
      <c r="AC135" t="b">
        <v>0</v>
      </c>
      <c r="AD135" s="5" t="str">
        <f>AE135</f>
        <v>music</v>
      </c>
      <c r="AE135" s="32" t="s">
        <v>2008</v>
      </c>
      <c r="AF135" s="32" t="s">
        <v>2009</v>
      </c>
    </row>
    <row r="136" spans="1:32" ht="34" x14ac:dyDescent="0.2">
      <c r="A136">
        <v>54</v>
      </c>
      <c r="B136" s="2" t="s">
        <v>138</v>
      </c>
      <c r="C136" s="1" t="s">
        <v>139</v>
      </c>
      <c r="D136" s="3">
        <v>6000</v>
      </c>
      <c r="E136" s="3">
        <v>5392</v>
      </c>
      <c r="F136" t="s">
        <v>14</v>
      </c>
      <c r="G136" s="23">
        <f>IFERROR(E136/D136,0)</f>
        <v>0.89866666666666661</v>
      </c>
      <c r="H136" s="4">
        <f>G136*100</f>
        <v>89.86666666666666</v>
      </c>
      <c r="I136" s="30">
        <f>E136/J136</f>
        <v>44.93333333333333</v>
      </c>
      <c r="J136" s="8">
        <v>120</v>
      </c>
      <c r="K136" t="s">
        <v>20</v>
      </c>
      <c r="L136" t="s">
        <v>21</v>
      </c>
      <c r="M136" s="11">
        <f>(O136/86400)+DATE(1970,1,1)</f>
        <v>43170.25</v>
      </c>
      <c r="N136" s="37">
        <v>43170.25</v>
      </c>
      <c r="O136">
        <v>1520748000</v>
      </c>
      <c r="P136" t="str">
        <f>TEXT(M136,"mmm")</f>
        <v>Mar</v>
      </c>
      <c r="Q136" t="s">
        <v>2054</v>
      </c>
      <c r="R136" t="str">
        <f>TEXT(M136,"yyy")</f>
        <v>2018</v>
      </c>
      <c r="S136" s="10">
        <f>(T136/86400)+DATE(1970,1,1)</f>
        <v>43176.208333333328</v>
      </c>
      <c r="T136">
        <v>1521262800</v>
      </c>
      <c r="U136" s="35"/>
      <c r="V136" s="38">
        <v>43176.208333333328</v>
      </c>
      <c r="W136" t="str">
        <f>(TEXT(S136,"mmm"))</f>
        <v>Mar</v>
      </c>
      <c r="X136" t="s">
        <v>2054</v>
      </c>
      <c r="Y136">
        <f>Table1[[#This Row],[Dete Ended Conversion5]]-Table1[[#This Row],[Date Created Conversion3]]</f>
        <v>5.9583333333284827</v>
      </c>
      <c r="Z136" s="35">
        <f>Table1[[#This Row],[Dete Ended Conversion5]]-Table1[[#This Row],[Date Created Conversion3]]</f>
        <v>5.9583333333284827</v>
      </c>
      <c r="AA136" s="8" t="str">
        <f>(TEXT(V136,"yyy"))</f>
        <v>2018</v>
      </c>
      <c r="AB136" t="b">
        <v>0</v>
      </c>
      <c r="AC136" t="b">
        <v>0</v>
      </c>
      <c r="AD136" s="5" t="str">
        <f>AE136</f>
        <v>technology</v>
      </c>
      <c r="AE136" s="32" t="s">
        <v>2010</v>
      </c>
      <c r="AF136" s="32" t="s">
        <v>2019</v>
      </c>
    </row>
    <row r="137" spans="1:32" ht="17" x14ac:dyDescent="0.2">
      <c r="A137">
        <v>581</v>
      </c>
      <c r="B137" s="2" t="s">
        <v>1181</v>
      </c>
      <c r="C137" s="1" t="s">
        <v>1182</v>
      </c>
      <c r="D137" s="3">
        <v>6000</v>
      </c>
      <c r="E137" s="3">
        <v>3841</v>
      </c>
      <c r="F137" t="s">
        <v>14</v>
      </c>
      <c r="G137" s="23">
        <f>IFERROR(E137/D137,0)</f>
        <v>0.64016666666666666</v>
      </c>
      <c r="H137" s="4">
        <f>G137*100</f>
        <v>64.016666666666666</v>
      </c>
      <c r="I137" s="30">
        <f>E137/J137</f>
        <v>54.098591549295776</v>
      </c>
      <c r="J137" s="8">
        <v>71</v>
      </c>
      <c r="K137" t="s">
        <v>20</v>
      </c>
      <c r="L137" t="s">
        <v>21</v>
      </c>
      <c r="M137" s="11">
        <f>(O137/86400)+DATE(1970,1,1)</f>
        <v>40662.208333333336</v>
      </c>
      <c r="N137" s="37">
        <v>40662.208333333336</v>
      </c>
      <c r="O137">
        <v>1304053200</v>
      </c>
      <c r="P137" t="str">
        <f>TEXT(M137,"mmm")</f>
        <v>Apr</v>
      </c>
      <c r="Q137" t="s">
        <v>2057</v>
      </c>
      <c r="R137" t="str">
        <f>TEXT(M137,"yyy")</f>
        <v>2011</v>
      </c>
      <c r="S137" s="10">
        <f>(T137/86400)+DATE(1970,1,1)</f>
        <v>40677.208333333336</v>
      </c>
      <c r="T137">
        <v>1305349200</v>
      </c>
      <c r="U137" s="35"/>
      <c r="V137" s="38">
        <v>40677.208333333336</v>
      </c>
      <c r="W137" t="str">
        <f>(TEXT(S137,"mmm"))</f>
        <v>May</v>
      </c>
      <c r="X137" t="s">
        <v>2059</v>
      </c>
      <c r="Y137">
        <f>Table1[[#This Row],[Dete Ended Conversion5]]-Table1[[#This Row],[Date Created Conversion3]]</f>
        <v>15</v>
      </c>
      <c r="Z137" s="35">
        <f>Table1[[#This Row],[Dete Ended Conversion5]]-Table1[[#This Row],[Date Created Conversion3]]</f>
        <v>15</v>
      </c>
      <c r="AA137" s="8" t="str">
        <f>(TEXT(V137,"yyy"))</f>
        <v>2011</v>
      </c>
      <c r="AB137" t="b">
        <v>0</v>
      </c>
      <c r="AC137" t="b">
        <v>0</v>
      </c>
      <c r="AD137" s="5" t="str">
        <f>AE137</f>
        <v>technology</v>
      </c>
      <c r="AE137" s="32" t="s">
        <v>2010</v>
      </c>
      <c r="AF137" s="32" t="s">
        <v>2011</v>
      </c>
    </row>
    <row r="138" spans="1:32" ht="34" x14ac:dyDescent="0.2">
      <c r="A138">
        <v>296</v>
      </c>
      <c r="B138" s="2" t="s">
        <v>621</v>
      </c>
      <c r="C138" s="1" t="s">
        <v>622</v>
      </c>
      <c r="D138" s="3">
        <v>6100</v>
      </c>
      <c r="E138" s="3">
        <v>3352</v>
      </c>
      <c r="F138" t="s">
        <v>14</v>
      </c>
      <c r="G138" s="23">
        <f>IFERROR(E138/D138,0)</f>
        <v>0.54950819672131146</v>
      </c>
      <c r="H138" s="4">
        <f>G138*100</f>
        <v>54.950819672131146</v>
      </c>
      <c r="I138" s="30">
        <f>E138/J138</f>
        <v>88.21052631578948</v>
      </c>
      <c r="J138" s="8">
        <v>38</v>
      </c>
      <c r="K138" t="s">
        <v>24</v>
      </c>
      <c r="L138" t="s">
        <v>25</v>
      </c>
      <c r="M138" s="11">
        <f>(O138/86400)+DATE(1970,1,1)</f>
        <v>43493.25</v>
      </c>
      <c r="N138" s="37">
        <v>43493.25</v>
      </c>
      <c r="O138">
        <v>1548655200</v>
      </c>
      <c r="P138" t="str">
        <f>TEXT(M138,"mmm")</f>
        <v>Jan</v>
      </c>
      <c r="Q138" t="s">
        <v>2050</v>
      </c>
      <c r="R138" t="str">
        <f>TEXT(M138,"yyy")</f>
        <v>2019</v>
      </c>
      <c r="S138" s="10">
        <f>(T138/86400)+DATE(1970,1,1)</f>
        <v>43515.25</v>
      </c>
      <c r="T138">
        <v>1550556000</v>
      </c>
      <c r="U138" s="35"/>
      <c r="V138" s="38">
        <v>43515.25</v>
      </c>
      <c r="W138" t="str">
        <f>(TEXT(S138,"mmm"))</f>
        <v>Feb</v>
      </c>
      <c r="X138" t="s">
        <v>2058</v>
      </c>
      <c r="Y138">
        <f>Table1[[#This Row],[Dete Ended Conversion5]]-Table1[[#This Row],[Date Created Conversion3]]</f>
        <v>22</v>
      </c>
      <c r="Z138" s="35">
        <f>Table1[[#This Row],[Dete Ended Conversion5]]-Table1[[#This Row],[Date Created Conversion3]]</f>
        <v>22</v>
      </c>
      <c r="AA138" s="8" t="str">
        <f>(TEXT(V138,"yyy"))</f>
        <v>2019</v>
      </c>
      <c r="AB138" t="b">
        <v>0</v>
      </c>
      <c r="AC138" t="b">
        <v>0</v>
      </c>
      <c r="AD138" s="5" t="str">
        <f>AE138</f>
        <v>theater</v>
      </c>
      <c r="AE138" s="32" t="s">
        <v>2012</v>
      </c>
      <c r="AF138" s="32" t="s">
        <v>2013</v>
      </c>
    </row>
    <row r="139" spans="1:32" ht="34" x14ac:dyDescent="0.2">
      <c r="A139">
        <v>711</v>
      </c>
      <c r="B139" s="2" t="s">
        <v>1436</v>
      </c>
      <c r="C139" s="1" t="s">
        <v>1437</v>
      </c>
      <c r="D139" s="3">
        <v>6200</v>
      </c>
      <c r="E139" s="3">
        <v>1260</v>
      </c>
      <c r="F139" t="s">
        <v>14</v>
      </c>
      <c r="G139" s="23">
        <f>IFERROR(E139/D139,0)</f>
        <v>0.20322580645161289</v>
      </c>
      <c r="H139" s="4">
        <f>G139*100</f>
        <v>20.322580645161288</v>
      </c>
      <c r="I139" s="30">
        <f>E139/J139</f>
        <v>90</v>
      </c>
      <c r="J139" s="8">
        <v>14</v>
      </c>
      <c r="K139" t="s">
        <v>94</v>
      </c>
      <c r="L139" t="s">
        <v>95</v>
      </c>
      <c r="M139" s="11">
        <f>(O139/86400)+DATE(1970,1,1)</f>
        <v>42393.25</v>
      </c>
      <c r="N139" s="37">
        <v>42393.25</v>
      </c>
      <c r="O139">
        <v>1453615200</v>
      </c>
      <c r="P139" t="str">
        <f>TEXT(M139,"mmm")</f>
        <v>Jan</v>
      </c>
      <c r="Q139" t="s">
        <v>2050</v>
      </c>
      <c r="R139" t="str">
        <f>TEXT(M139,"yyy")</f>
        <v>2016</v>
      </c>
      <c r="S139" s="10">
        <f>(T139/86400)+DATE(1970,1,1)</f>
        <v>42395.25</v>
      </c>
      <c r="T139">
        <v>1453788000</v>
      </c>
      <c r="U139" s="35"/>
      <c r="V139" s="38">
        <v>42395.25</v>
      </c>
      <c r="W139" t="str">
        <f>(TEXT(S139,"mmm"))</f>
        <v>Jan</v>
      </c>
      <c r="X139" t="s">
        <v>2050</v>
      </c>
      <c r="Y139">
        <f>Table1[[#This Row],[Dete Ended Conversion5]]-Table1[[#This Row],[Date Created Conversion3]]</f>
        <v>2</v>
      </c>
      <c r="Z139" s="35">
        <f>Table1[[#This Row],[Dete Ended Conversion5]]-Table1[[#This Row],[Date Created Conversion3]]</f>
        <v>2</v>
      </c>
      <c r="AA139" s="8" t="str">
        <f>(TEXT(V139,"yyy"))</f>
        <v>2016</v>
      </c>
      <c r="AB139" t="b">
        <v>1</v>
      </c>
      <c r="AC139" t="b">
        <v>1</v>
      </c>
      <c r="AD139" s="5" t="str">
        <f>AE139</f>
        <v>theater</v>
      </c>
      <c r="AE139" s="32" t="s">
        <v>2012</v>
      </c>
      <c r="AF139" s="32" t="s">
        <v>2013</v>
      </c>
    </row>
    <row r="140" spans="1:32" ht="17" x14ac:dyDescent="0.2">
      <c r="A140">
        <v>9</v>
      </c>
      <c r="B140" s="2" t="s">
        <v>43</v>
      </c>
      <c r="C140" s="1" t="s">
        <v>44</v>
      </c>
      <c r="D140" s="3">
        <v>6200</v>
      </c>
      <c r="E140" s="3">
        <v>3208</v>
      </c>
      <c r="F140" t="s">
        <v>14</v>
      </c>
      <c r="G140" s="23">
        <f>IFERROR(E140/D140,0)</f>
        <v>0.51741935483870971</v>
      </c>
      <c r="H140" s="4">
        <f>G140*100</f>
        <v>51.741935483870968</v>
      </c>
      <c r="I140" s="30">
        <f>E140/J140</f>
        <v>72.909090909090907</v>
      </c>
      <c r="J140" s="8">
        <v>44</v>
      </c>
      <c r="K140" t="s">
        <v>20</v>
      </c>
      <c r="L140" t="s">
        <v>21</v>
      </c>
      <c r="M140" s="11">
        <f>(O140/86400)+DATE(1970,1,1)</f>
        <v>41536.208333333336</v>
      </c>
      <c r="N140" s="37">
        <v>41536.208333333336</v>
      </c>
      <c r="O140">
        <v>1379566800</v>
      </c>
      <c r="P140" t="str">
        <f>TEXT(M140,"mmm")</f>
        <v>Sep</v>
      </c>
      <c r="Q140" t="s">
        <v>2051</v>
      </c>
      <c r="R140" t="str">
        <f>TEXT(M140,"yyy")</f>
        <v>2013</v>
      </c>
      <c r="S140" s="10">
        <f>(T140/86400)+DATE(1970,1,1)</f>
        <v>41585.25</v>
      </c>
      <c r="T140">
        <v>1383804000</v>
      </c>
      <c r="U140" s="35"/>
      <c r="V140" s="38">
        <v>41585.25</v>
      </c>
      <c r="W140" t="str">
        <f>(TEXT(S140,"mmm"))</f>
        <v>Nov</v>
      </c>
      <c r="X140" t="s">
        <v>2048</v>
      </c>
      <c r="Y140">
        <f>Table1[[#This Row],[Dete Ended Conversion5]]-Table1[[#This Row],[Date Created Conversion3]]</f>
        <v>49.041666666664241</v>
      </c>
      <c r="Z140" s="35">
        <f>Table1[[#This Row],[Dete Ended Conversion5]]-Table1[[#This Row],[Date Created Conversion3]]</f>
        <v>49.041666666664241</v>
      </c>
      <c r="AA140" s="8" t="str">
        <f>(TEXT(V140,"yyy"))</f>
        <v>2013</v>
      </c>
      <c r="AB140" t="b">
        <v>0</v>
      </c>
      <c r="AC140" t="b">
        <v>0</v>
      </c>
      <c r="AD140" s="5" t="str">
        <f>AE140</f>
        <v>music</v>
      </c>
      <c r="AE140" s="32" t="s">
        <v>2008</v>
      </c>
      <c r="AF140" s="32" t="s">
        <v>2016</v>
      </c>
    </row>
    <row r="141" spans="1:32" ht="17" x14ac:dyDescent="0.2">
      <c r="A141">
        <v>12</v>
      </c>
      <c r="B141" s="2" t="s">
        <v>49</v>
      </c>
      <c r="C141" s="1" t="s">
        <v>50</v>
      </c>
      <c r="D141" s="3">
        <v>6300</v>
      </c>
      <c r="E141" s="3">
        <v>5629</v>
      </c>
      <c r="F141" t="s">
        <v>14</v>
      </c>
      <c r="G141" s="23">
        <f>IFERROR(E141/D141,0)</f>
        <v>0.89349206349206345</v>
      </c>
      <c r="H141" s="4">
        <f>G141*100</f>
        <v>89.349206349206341</v>
      </c>
      <c r="I141" s="30">
        <f>E141/J141</f>
        <v>102.34545454545454</v>
      </c>
      <c r="J141" s="8">
        <v>55</v>
      </c>
      <c r="K141" t="s">
        <v>20</v>
      </c>
      <c r="L141" t="s">
        <v>21</v>
      </c>
      <c r="M141" s="11">
        <f>(O141/86400)+DATE(1970,1,1)</f>
        <v>43760.208333333328</v>
      </c>
      <c r="N141" s="37">
        <v>43760.208333333328</v>
      </c>
      <c r="O141">
        <v>1571720400</v>
      </c>
      <c r="P141" t="str">
        <f>TEXT(M141,"mmm")</f>
        <v>Oct</v>
      </c>
      <c r="Q141" t="s">
        <v>2052</v>
      </c>
      <c r="R141" t="str">
        <f>TEXT(M141,"yyy")</f>
        <v>2019</v>
      </c>
      <c r="S141" s="10">
        <f>(T141/86400)+DATE(1970,1,1)</f>
        <v>43768.208333333328</v>
      </c>
      <c r="T141">
        <v>1572411600</v>
      </c>
      <c r="U141" s="35"/>
      <c r="V141" s="38">
        <v>43768.208333333328</v>
      </c>
      <c r="W141" t="str">
        <f>(TEXT(S141,"mmm"))</f>
        <v>Oct</v>
      </c>
      <c r="X141" t="s">
        <v>2052</v>
      </c>
      <c r="Y141">
        <f>Table1[[#This Row],[Dete Ended Conversion5]]-Table1[[#This Row],[Date Created Conversion3]]</f>
        <v>8</v>
      </c>
      <c r="Z141" s="35">
        <f>Table1[[#This Row],[Dete Ended Conversion5]]-Table1[[#This Row],[Date Created Conversion3]]</f>
        <v>8</v>
      </c>
      <c r="AA141" s="8" t="str">
        <f>(TEXT(V141,"yyy"))</f>
        <v>2019</v>
      </c>
      <c r="AB141" t="b">
        <v>0</v>
      </c>
      <c r="AC141" t="b">
        <v>0</v>
      </c>
      <c r="AD141" s="5" t="str">
        <f>AE141</f>
        <v>film &amp; video</v>
      </c>
      <c r="AE141" s="32" t="s">
        <v>2014</v>
      </c>
      <c r="AF141" s="32" t="s">
        <v>2017</v>
      </c>
    </row>
    <row r="142" spans="1:32" ht="17" x14ac:dyDescent="0.2">
      <c r="A142">
        <v>459</v>
      </c>
      <c r="B142" s="2" t="s">
        <v>943</v>
      </c>
      <c r="C142" s="1" t="s">
        <v>944</v>
      </c>
      <c r="D142" s="3">
        <v>6300</v>
      </c>
      <c r="E142" s="3">
        <v>5674</v>
      </c>
      <c r="F142" t="s">
        <v>14</v>
      </c>
      <c r="G142" s="23">
        <f>IFERROR(E142/D142,0)</f>
        <v>0.90063492063492068</v>
      </c>
      <c r="H142" s="4">
        <f>G142*100</f>
        <v>90.063492063492063</v>
      </c>
      <c r="I142" s="30">
        <f>E142/J142</f>
        <v>54.038095238095238</v>
      </c>
      <c r="J142" s="8">
        <v>105</v>
      </c>
      <c r="K142" t="s">
        <v>20</v>
      </c>
      <c r="L142" t="s">
        <v>21</v>
      </c>
      <c r="M142" s="11">
        <f>(O142/86400)+DATE(1970,1,1)</f>
        <v>42001.25</v>
      </c>
      <c r="N142" s="37">
        <v>42001.25</v>
      </c>
      <c r="O142">
        <v>1419746400</v>
      </c>
      <c r="P142" t="str">
        <f>TEXT(M142,"mmm")</f>
        <v>Dec</v>
      </c>
      <c r="Q142" t="s">
        <v>2055</v>
      </c>
      <c r="R142" t="str">
        <f>TEXT(M142,"yyy")</f>
        <v>2014</v>
      </c>
      <c r="S142" s="10">
        <f>(T142/86400)+DATE(1970,1,1)</f>
        <v>42026.25</v>
      </c>
      <c r="T142">
        <v>1421906400</v>
      </c>
      <c r="U142" s="35"/>
      <c r="V142" s="38">
        <v>42026.25</v>
      </c>
      <c r="W142" t="str">
        <f>(TEXT(S142,"mmm"))</f>
        <v>Jan</v>
      </c>
      <c r="X142" t="s">
        <v>2050</v>
      </c>
      <c r="Y142">
        <f>Table1[[#This Row],[Dete Ended Conversion5]]-Table1[[#This Row],[Date Created Conversion3]]</f>
        <v>25</v>
      </c>
      <c r="Z142" s="35">
        <f>Table1[[#This Row],[Dete Ended Conversion5]]-Table1[[#This Row],[Date Created Conversion3]]</f>
        <v>25</v>
      </c>
      <c r="AA142" s="8" t="str">
        <f>(TEXT(V142,"yyy"))</f>
        <v>2015</v>
      </c>
      <c r="AB142" t="b">
        <v>0</v>
      </c>
      <c r="AC142" t="b">
        <v>0</v>
      </c>
      <c r="AD142" s="5" t="str">
        <f>AE142</f>
        <v>film &amp; video</v>
      </c>
      <c r="AE142" s="32" t="s">
        <v>2014</v>
      </c>
      <c r="AF142" s="32" t="s">
        <v>2015</v>
      </c>
    </row>
    <row r="143" spans="1:32" ht="34" x14ac:dyDescent="0.2">
      <c r="A143">
        <v>11</v>
      </c>
      <c r="B143" s="2" t="s">
        <v>47</v>
      </c>
      <c r="C143" s="1" t="s">
        <v>48</v>
      </c>
      <c r="D143" s="3">
        <v>6300</v>
      </c>
      <c r="E143" s="3">
        <v>3030</v>
      </c>
      <c r="F143" t="s">
        <v>14</v>
      </c>
      <c r="G143" s="23">
        <f>IFERROR(E143/D143,0)</f>
        <v>0.48095238095238096</v>
      </c>
      <c r="H143" s="4">
        <f>G143*100</f>
        <v>48.095238095238095</v>
      </c>
      <c r="I143" s="30">
        <f>E143/J143</f>
        <v>112.22222222222223</v>
      </c>
      <c r="J143" s="8">
        <v>27</v>
      </c>
      <c r="K143" t="s">
        <v>20</v>
      </c>
      <c r="L143" t="s">
        <v>21</v>
      </c>
      <c r="M143" s="11">
        <f>(O143/86400)+DATE(1970,1,1)</f>
        <v>40442.208333333336</v>
      </c>
      <c r="N143" s="37">
        <v>40442.208333333336</v>
      </c>
      <c r="O143">
        <v>1285045200</v>
      </c>
      <c r="P143" t="str">
        <f>TEXT(M143,"mmm")</f>
        <v>Sep</v>
      </c>
      <c r="Q143" t="s">
        <v>2051</v>
      </c>
      <c r="R143" t="str">
        <f>TEXT(M143,"yyy")</f>
        <v>2010</v>
      </c>
      <c r="S143" s="10">
        <f>(T143/86400)+DATE(1970,1,1)</f>
        <v>40448.208333333336</v>
      </c>
      <c r="T143">
        <v>1285563600</v>
      </c>
      <c r="U143" s="35"/>
      <c r="V143" s="38">
        <v>40448.208333333336</v>
      </c>
      <c r="W143" t="str">
        <f>(TEXT(S143,"mmm"))</f>
        <v>Sep</v>
      </c>
      <c r="X143" t="s">
        <v>2051</v>
      </c>
      <c r="Y143">
        <f>Table1[[#This Row],[Dete Ended Conversion5]]-Table1[[#This Row],[Date Created Conversion3]]</f>
        <v>6</v>
      </c>
      <c r="Z143" s="35">
        <f>Table1[[#This Row],[Dete Ended Conversion5]]-Table1[[#This Row],[Date Created Conversion3]]</f>
        <v>6</v>
      </c>
      <c r="AA143" s="8" t="str">
        <f>(TEXT(V143,"yyy"))</f>
        <v>2010</v>
      </c>
      <c r="AB143" t="b">
        <v>0</v>
      </c>
      <c r="AC143" t="b">
        <v>1</v>
      </c>
      <c r="AD143" s="5" t="str">
        <f>AE143</f>
        <v>theater</v>
      </c>
      <c r="AE143" s="32" t="s">
        <v>2012</v>
      </c>
      <c r="AF143" s="32" t="s">
        <v>2013</v>
      </c>
    </row>
    <row r="144" spans="1:32" ht="17" x14ac:dyDescent="0.2">
      <c r="A144">
        <v>914</v>
      </c>
      <c r="B144" s="2" t="s">
        <v>1836</v>
      </c>
      <c r="C144" s="1" t="s">
        <v>1837</v>
      </c>
      <c r="D144" s="3">
        <v>6400</v>
      </c>
      <c r="E144" s="3">
        <v>3676</v>
      </c>
      <c r="F144" t="s">
        <v>14</v>
      </c>
      <c r="G144" s="23">
        <f>IFERROR(E144/D144,0)</f>
        <v>0.57437499999999997</v>
      </c>
      <c r="H144" s="4">
        <f>G144*100</f>
        <v>57.4375</v>
      </c>
      <c r="I144" s="30">
        <f>E144/J144</f>
        <v>26.070921985815602</v>
      </c>
      <c r="J144" s="8">
        <v>141</v>
      </c>
      <c r="K144" t="s">
        <v>36</v>
      </c>
      <c r="L144" t="s">
        <v>37</v>
      </c>
      <c r="M144" s="11">
        <f>(O144/86400)+DATE(1970,1,1)</f>
        <v>41490.208333333336</v>
      </c>
      <c r="N144" s="37">
        <v>41490.208333333336</v>
      </c>
      <c r="O144">
        <v>1375592400</v>
      </c>
      <c r="P144" t="str">
        <f>TEXT(M144,"mmm")</f>
        <v>Aug</v>
      </c>
      <c r="Q144" t="s">
        <v>2049</v>
      </c>
      <c r="R144" t="str">
        <f>TEXT(M144,"yyy")</f>
        <v>2013</v>
      </c>
      <c r="S144" s="10">
        <f>(T144/86400)+DATE(1970,1,1)</f>
        <v>41502.208333333336</v>
      </c>
      <c r="T144">
        <v>1376629200</v>
      </c>
      <c r="U144" s="35"/>
      <c r="V144" s="38">
        <v>41502.208333333336</v>
      </c>
      <c r="W144" t="str">
        <f>(TEXT(S144,"mmm"))</f>
        <v>Aug</v>
      </c>
      <c r="X144" t="s">
        <v>2049</v>
      </c>
      <c r="Y144">
        <f>Table1[[#This Row],[Dete Ended Conversion5]]-Table1[[#This Row],[Date Created Conversion3]]</f>
        <v>12</v>
      </c>
      <c r="Z144" s="35">
        <f>Table1[[#This Row],[Dete Ended Conversion5]]-Table1[[#This Row],[Date Created Conversion3]]</f>
        <v>12</v>
      </c>
      <c r="AA144" s="8" t="str">
        <f>(TEXT(V144,"yyy"))</f>
        <v>2013</v>
      </c>
      <c r="AB144" t="b">
        <v>0</v>
      </c>
      <c r="AC144" t="b">
        <v>0</v>
      </c>
      <c r="AD144" s="5" t="str">
        <f>AE144</f>
        <v>theater</v>
      </c>
      <c r="AE144" s="32" t="s">
        <v>2012</v>
      </c>
      <c r="AF144" s="32" t="s">
        <v>2013</v>
      </c>
    </row>
    <row r="145" spans="1:32" ht="17" x14ac:dyDescent="0.2">
      <c r="A145">
        <v>904</v>
      </c>
      <c r="B145" s="2" t="s">
        <v>1816</v>
      </c>
      <c r="C145" s="1" t="s">
        <v>1817</v>
      </c>
      <c r="D145" s="3">
        <v>6500</v>
      </c>
      <c r="E145" s="3">
        <v>795</v>
      </c>
      <c r="F145" t="s">
        <v>14</v>
      </c>
      <c r="G145" s="23">
        <f>IFERROR(E145/D145,0)</f>
        <v>0.12230769230769231</v>
      </c>
      <c r="H145" s="4">
        <f>G145*100</f>
        <v>12.230769230769232</v>
      </c>
      <c r="I145" s="30">
        <f>E145/J145</f>
        <v>49.6875</v>
      </c>
      <c r="J145" s="8">
        <v>16</v>
      </c>
      <c r="K145" t="s">
        <v>20</v>
      </c>
      <c r="L145" t="s">
        <v>21</v>
      </c>
      <c r="M145" s="11">
        <f>(O145/86400)+DATE(1970,1,1)</f>
        <v>41186.208333333336</v>
      </c>
      <c r="N145" s="37">
        <v>41186.208333333336</v>
      </c>
      <c r="O145">
        <v>1349326800</v>
      </c>
      <c r="P145" t="str">
        <f>TEXT(M145,"mmm")</f>
        <v>Oct</v>
      </c>
      <c r="Q145" t="s">
        <v>2052</v>
      </c>
      <c r="R145" t="str">
        <f>TEXT(M145,"yyy")</f>
        <v>2012</v>
      </c>
      <c r="S145" s="10">
        <f>(T145/86400)+DATE(1970,1,1)</f>
        <v>41190.208333333336</v>
      </c>
      <c r="T145">
        <v>1349672400</v>
      </c>
      <c r="U145" s="35"/>
      <c r="V145" s="38">
        <v>41190.208333333336</v>
      </c>
      <c r="W145" t="str">
        <f>(TEXT(S145,"mmm"))</f>
        <v>Oct</v>
      </c>
      <c r="X145" t="s">
        <v>2052</v>
      </c>
      <c r="Y145">
        <f>Table1[[#This Row],[Dete Ended Conversion5]]-Table1[[#This Row],[Date Created Conversion3]]</f>
        <v>4</v>
      </c>
      <c r="Z145" s="35">
        <f>Table1[[#This Row],[Dete Ended Conversion5]]-Table1[[#This Row],[Date Created Conversion3]]</f>
        <v>4</v>
      </c>
      <c r="AA145" s="8" t="str">
        <f>(TEXT(V145,"yyy"))</f>
        <v>2012</v>
      </c>
      <c r="AB145" t="b">
        <v>0</v>
      </c>
      <c r="AC145" t="b">
        <v>0</v>
      </c>
      <c r="AD145" s="5" t="str">
        <f>AE145</f>
        <v>publishing</v>
      </c>
      <c r="AE145" s="32" t="s">
        <v>2020</v>
      </c>
      <c r="AF145" s="32" t="s">
        <v>2029</v>
      </c>
    </row>
    <row r="146" spans="1:32" ht="34" x14ac:dyDescent="0.2">
      <c r="A146">
        <v>306</v>
      </c>
      <c r="B146" s="2" t="s">
        <v>641</v>
      </c>
      <c r="C146" s="1" t="s">
        <v>642</v>
      </c>
      <c r="D146" s="3">
        <v>6500</v>
      </c>
      <c r="E146" s="3">
        <v>514</v>
      </c>
      <c r="F146" t="s">
        <v>14</v>
      </c>
      <c r="G146" s="23">
        <f>IFERROR(E146/D146,0)</f>
        <v>7.9076923076923072E-2</v>
      </c>
      <c r="H146" s="4">
        <f>G146*100</f>
        <v>7.9076923076923071</v>
      </c>
      <c r="I146" s="30">
        <f>E146/J146</f>
        <v>73.428571428571431</v>
      </c>
      <c r="J146" s="8">
        <v>7</v>
      </c>
      <c r="K146" t="s">
        <v>20</v>
      </c>
      <c r="L146" t="s">
        <v>21</v>
      </c>
      <c r="M146" s="11">
        <f>(O146/86400)+DATE(1970,1,1)</f>
        <v>42930.208333333328</v>
      </c>
      <c r="N146" s="37">
        <v>42930.208333333328</v>
      </c>
      <c r="O146">
        <v>1500008400</v>
      </c>
      <c r="P146" t="str">
        <f>TEXT(M146,"mmm")</f>
        <v>Jul</v>
      </c>
      <c r="Q146" t="s">
        <v>2056</v>
      </c>
      <c r="R146" t="str">
        <f>TEXT(M146,"yyy")</f>
        <v>2017</v>
      </c>
      <c r="S146" s="10">
        <f>(T146/86400)+DATE(1970,1,1)</f>
        <v>42933.208333333328</v>
      </c>
      <c r="T146">
        <v>1500267600</v>
      </c>
      <c r="U146" s="35"/>
      <c r="V146" s="38">
        <v>42933.208333333328</v>
      </c>
      <c r="W146" t="str">
        <f>(TEXT(S146,"mmm"))</f>
        <v>Jul</v>
      </c>
      <c r="X146" t="s">
        <v>2056</v>
      </c>
      <c r="Y146">
        <f>Table1[[#This Row],[Dete Ended Conversion5]]-Table1[[#This Row],[Date Created Conversion3]]</f>
        <v>3</v>
      </c>
      <c r="Z146" s="35">
        <f>Table1[[#This Row],[Dete Ended Conversion5]]-Table1[[#This Row],[Date Created Conversion3]]</f>
        <v>3</v>
      </c>
      <c r="AA146" s="8" t="str">
        <f>(TEXT(V146,"yyy"))</f>
        <v>2017</v>
      </c>
      <c r="AB146" t="b">
        <v>0</v>
      </c>
      <c r="AC146" t="b">
        <v>1</v>
      </c>
      <c r="AD146" s="5" t="str">
        <f>AE146</f>
        <v>theater</v>
      </c>
      <c r="AE146" s="32" t="s">
        <v>2012</v>
      </c>
      <c r="AF146" s="32" t="s">
        <v>2013</v>
      </c>
    </row>
    <row r="147" spans="1:32" ht="34" x14ac:dyDescent="0.2">
      <c r="A147">
        <v>325</v>
      </c>
      <c r="B147" s="2" t="s">
        <v>679</v>
      </c>
      <c r="C147" s="1" t="s">
        <v>680</v>
      </c>
      <c r="D147" s="3">
        <v>6500</v>
      </c>
      <c r="E147" s="3">
        <v>5897</v>
      </c>
      <c r="F147" t="s">
        <v>14</v>
      </c>
      <c r="G147" s="23">
        <f>IFERROR(E147/D147,0)</f>
        <v>0.90723076923076929</v>
      </c>
      <c r="H147" s="4">
        <f>G147*100</f>
        <v>90.723076923076931</v>
      </c>
      <c r="I147" s="30">
        <f>E147/J147</f>
        <v>80.780821917808225</v>
      </c>
      <c r="J147" s="8">
        <v>73</v>
      </c>
      <c r="K147" t="s">
        <v>20</v>
      </c>
      <c r="L147" t="s">
        <v>21</v>
      </c>
      <c r="M147" s="11">
        <f>(O147/86400)+DATE(1970,1,1)</f>
        <v>43267.208333333328</v>
      </c>
      <c r="N147" s="37">
        <v>43267.208333333328</v>
      </c>
      <c r="O147">
        <v>1529125200</v>
      </c>
      <c r="P147" t="str">
        <f>TEXT(M147,"mmm")</f>
        <v>Jun</v>
      </c>
      <c r="Q147" t="s">
        <v>2053</v>
      </c>
      <c r="R147" t="str">
        <f>TEXT(M147,"yyy")</f>
        <v>2018</v>
      </c>
      <c r="S147" s="10">
        <f>(T147/86400)+DATE(1970,1,1)</f>
        <v>43290.208333333328</v>
      </c>
      <c r="T147">
        <v>1531112400</v>
      </c>
      <c r="U147" s="35"/>
      <c r="V147" s="38">
        <v>43290.208333333328</v>
      </c>
      <c r="W147" t="str">
        <f>(TEXT(S147,"mmm"))</f>
        <v>Jul</v>
      </c>
      <c r="X147" t="s">
        <v>2056</v>
      </c>
      <c r="Y147">
        <f>Table1[[#This Row],[Dete Ended Conversion5]]-Table1[[#This Row],[Date Created Conversion3]]</f>
        <v>23</v>
      </c>
      <c r="Z147" s="35">
        <f>Table1[[#This Row],[Dete Ended Conversion5]]-Table1[[#This Row],[Date Created Conversion3]]</f>
        <v>23</v>
      </c>
      <c r="AA147" s="8" t="str">
        <f>(TEXT(V147,"yyy"))</f>
        <v>2018</v>
      </c>
      <c r="AB147" t="b">
        <v>0</v>
      </c>
      <c r="AC147" t="b">
        <v>1</v>
      </c>
      <c r="AD147" s="5" t="str">
        <f>AE147</f>
        <v>theater</v>
      </c>
      <c r="AE147" s="32" t="s">
        <v>2012</v>
      </c>
      <c r="AF147" s="32" t="s">
        <v>2013</v>
      </c>
    </row>
    <row r="148" spans="1:32" ht="34" x14ac:dyDescent="0.2">
      <c r="A148">
        <v>996</v>
      </c>
      <c r="B148" s="2" t="s">
        <v>1995</v>
      </c>
      <c r="C148" s="1" t="s">
        <v>1996</v>
      </c>
      <c r="D148" s="3">
        <v>6600</v>
      </c>
      <c r="E148" s="3">
        <v>4814</v>
      </c>
      <c r="F148" t="s">
        <v>14</v>
      </c>
      <c r="G148" s="23">
        <f>IFERROR(E148/D148,0)</f>
        <v>0.72939393939393937</v>
      </c>
      <c r="H148" s="4">
        <f>G148*100</f>
        <v>72.939393939393938</v>
      </c>
      <c r="I148" s="30">
        <f>E148/J148</f>
        <v>42.982142857142854</v>
      </c>
      <c r="J148" s="8">
        <v>112</v>
      </c>
      <c r="K148" t="s">
        <v>20</v>
      </c>
      <c r="L148" t="s">
        <v>21</v>
      </c>
      <c r="M148" s="11">
        <f>(O148/86400)+DATE(1970,1,1)</f>
        <v>41276.25</v>
      </c>
      <c r="N148" s="37">
        <v>41276.25</v>
      </c>
      <c r="O148">
        <v>1357106400</v>
      </c>
      <c r="P148" t="str">
        <f>TEXT(M148,"mmm")</f>
        <v>Jan</v>
      </c>
      <c r="Q148" t="s">
        <v>2050</v>
      </c>
      <c r="R148" t="str">
        <f>TEXT(M148,"yyy")</f>
        <v>2013</v>
      </c>
      <c r="S148" s="10">
        <f>(T148/86400)+DATE(1970,1,1)</f>
        <v>41306.25</v>
      </c>
      <c r="T148">
        <v>1359698400</v>
      </c>
      <c r="U148" s="35"/>
      <c r="V148" s="38">
        <v>41306.25</v>
      </c>
      <c r="W148" t="str">
        <f>(TEXT(S148,"mmm"))</f>
        <v>Feb</v>
      </c>
      <c r="X148" t="s">
        <v>2058</v>
      </c>
      <c r="Y148">
        <f>Table1[[#This Row],[Dete Ended Conversion5]]-Table1[[#This Row],[Date Created Conversion3]]</f>
        <v>30</v>
      </c>
      <c r="Z148" s="35">
        <f>Table1[[#This Row],[Dete Ended Conversion5]]-Table1[[#This Row],[Date Created Conversion3]]</f>
        <v>30</v>
      </c>
      <c r="AA148" s="8" t="str">
        <f>(TEXT(V148,"yyy"))</f>
        <v>2013</v>
      </c>
      <c r="AB148" t="b">
        <v>0</v>
      </c>
      <c r="AC148" t="b">
        <v>0</v>
      </c>
      <c r="AD148" s="5" t="str">
        <f>AE148</f>
        <v>theater</v>
      </c>
      <c r="AE148" s="32" t="s">
        <v>2012</v>
      </c>
      <c r="AF148" s="32" t="s">
        <v>2013</v>
      </c>
    </row>
    <row r="149" spans="1:32" ht="17" x14ac:dyDescent="0.2">
      <c r="A149">
        <v>193</v>
      </c>
      <c r="B149" s="2" t="s">
        <v>416</v>
      </c>
      <c r="C149" s="1" t="s">
        <v>417</v>
      </c>
      <c r="D149" s="3">
        <v>6600</v>
      </c>
      <c r="E149" s="3">
        <v>3012</v>
      </c>
      <c r="F149" t="s">
        <v>14</v>
      </c>
      <c r="G149" s="23">
        <f>IFERROR(E149/D149,0)</f>
        <v>0.45636363636363636</v>
      </c>
      <c r="H149" s="4">
        <f>G149*100</f>
        <v>45.636363636363633</v>
      </c>
      <c r="I149" s="30">
        <f>E149/J149</f>
        <v>46.338461538461537</v>
      </c>
      <c r="J149" s="8">
        <v>65</v>
      </c>
      <c r="K149" t="s">
        <v>20</v>
      </c>
      <c r="L149" t="s">
        <v>21</v>
      </c>
      <c r="M149" s="11">
        <f>(O149/86400)+DATE(1970,1,1)</f>
        <v>43198.208333333328</v>
      </c>
      <c r="N149" s="37">
        <v>43198.208333333328</v>
      </c>
      <c r="O149">
        <v>1523163600</v>
      </c>
      <c r="P149" t="str">
        <f>TEXT(M149,"mmm")</f>
        <v>Apr</v>
      </c>
      <c r="Q149" t="s">
        <v>2057</v>
      </c>
      <c r="R149" t="str">
        <f>TEXT(M149,"yyy")</f>
        <v>2018</v>
      </c>
      <c r="S149" s="10">
        <f>(T149/86400)+DATE(1970,1,1)</f>
        <v>43202.208333333328</v>
      </c>
      <c r="T149">
        <v>1523509200</v>
      </c>
      <c r="U149" s="35"/>
      <c r="V149" s="38">
        <v>43202.208333333328</v>
      </c>
      <c r="W149" t="str">
        <f>(TEXT(S149,"mmm"))</f>
        <v>Apr</v>
      </c>
      <c r="X149" t="s">
        <v>2057</v>
      </c>
      <c r="Y149">
        <f>Table1[[#This Row],[Dete Ended Conversion5]]-Table1[[#This Row],[Date Created Conversion3]]</f>
        <v>4</v>
      </c>
      <c r="Z149" s="35">
        <f>Table1[[#This Row],[Dete Ended Conversion5]]-Table1[[#This Row],[Date Created Conversion3]]</f>
        <v>4</v>
      </c>
      <c r="AA149" s="8" t="str">
        <f>(TEXT(V149,"yyy"))</f>
        <v>2018</v>
      </c>
      <c r="AB149" t="b">
        <v>1</v>
      </c>
      <c r="AC149" t="b">
        <v>0</v>
      </c>
      <c r="AD149" s="5" t="str">
        <f>AE149</f>
        <v>music</v>
      </c>
      <c r="AE149" s="32" t="s">
        <v>2008</v>
      </c>
      <c r="AF149" s="32" t="s">
        <v>2018</v>
      </c>
    </row>
    <row r="150" spans="1:32" ht="17" x14ac:dyDescent="0.2">
      <c r="A150">
        <v>317</v>
      </c>
      <c r="B150" s="2" t="s">
        <v>663</v>
      </c>
      <c r="C150" s="1" t="s">
        <v>664</v>
      </c>
      <c r="D150" s="3">
        <v>6600</v>
      </c>
      <c r="E150" s="3">
        <v>1269</v>
      </c>
      <c r="F150" t="s">
        <v>14</v>
      </c>
      <c r="G150" s="23">
        <f>IFERROR(E150/D150,0)</f>
        <v>0.19227272727272726</v>
      </c>
      <c r="H150" s="4">
        <f>G150*100</f>
        <v>19.227272727272727</v>
      </c>
      <c r="I150" s="30">
        <f>E150/J150</f>
        <v>42.3</v>
      </c>
      <c r="J150" s="8">
        <v>30</v>
      </c>
      <c r="K150" t="s">
        <v>20</v>
      </c>
      <c r="L150" t="s">
        <v>21</v>
      </c>
      <c r="M150" s="11">
        <f>(O150/86400)+DATE(1970,1,1)</f>
        <v>42869.208333333328</v>
      </c>
      <c r="N150" s="37">
        <v>42869.208333333328</v>
      </c>
      <c r="O150">
        <v>1494738000</v>
      </c>
      <c r="P150" t="str">
        <f>TEXT(M150,"mmm")</f>
        <v>May</v>
      </c>
      <c r="Q150" t="s">
        <v>2059</v>
      </c>
      <c r="R150" t="str">
        <f>TEXT(M150,"yyy")</f>
        <v>2017</v>
      </c>
      <c r="S150" s="10">
        <f>(T150/86400)+DATE(1970,1,1)</f>
        <v>42882.208333333328</v>
      </c>
      <c r="T150">
        <v>1495861200</v>
      </c>
      <c r="U150" s="35"/>
      <c r="V150" s="38">
        <v>42882.208333333328</v>
      </c>
      <c r="W150" t="str">
        <f>(TEXT(S150,"mmm"))</f>
        <v>May</v>
      </c>
      <c r="X150" t="s">
        <v>2059</v>
      </c>
      <c r="Y150">
        <f>Table1[[#This Row],[Dete Ended Conversion5]]-Table1[[#This Row],[Date Created Conversion3]]</f>
        <v>13</v>
      </c>
      <c r="Z150" s="35">
        <f>Table1[[#This Row],[Dete Ended Conversion5]]-Table1[[#This Row],[Date Created Conversion3]]</f>
        <v>13</v>
      </c>
      <c r="AA150" s="8" t="str">
        <f>(TEXT(V150,"yyy"))</f>
        <v>2017</v>
      </c>
      <c r="AB150" t="b">
        <v>0</v>
      </c>
      <c r="AC150" t="b">
        <v>0</v>
      </c>
      <c r="AD150" s="5" t="str">
        <f>AE150</f>
        <v>theater</v>
      </c>
      <c r="AE150" s="32" t="s">
        <v>2012</v>
      </c>
      <c r="AF150" s="32" t="s">
        <v>2013</v>
      </c>
    </row>
    <row r="151" spans="1:32" ht="34" x14ac:dyDescent="0.2">
      <c r="A151">
        <v>633</v>
      </c>
      <c r="B151" s="2" t="s">
        <v>1284</v>
      </c>
      <c r="C151" s="1" t="s">
        <v>1285</v>
      </c>
      <c r="D151" s="3">
        <v>6700</v>
      </c>
      <c r="E151" s="3">
        <v>5569</v>
      </c>
      <c r="F151" t="s">
        <v>14</v>
      </c>
      <c r="G151" s="23">
        <f>IFERROR(E151/D151,0)</f>
        <v>0.83119402985074631</v>
      </c>
      <c r="H151" s="4">
        <f>G151*100</f>
        <v>83.119402985074629</v>
      </c>
      <c r="I151" s="30">
        <f>E151/J151</f>
        <v>53.038095238095238</v>
      </c>
      <c r="J151" s="8">
        <v>105</v>
      </c>
      <c r="K151" t="s">
        <v>20</v>
      </c>
      <c r="L151" t="s">
        <v>21</v>
      </c>
      <c r="M151" s="11">
        <f>(O151/86400)+DATE(1970,1,1)</f>
        <v>42315.25</v>
      </c>
      <c r="N151" s="37">
        <v>42315.25</v>
      </c>
      <c r="O151">
        <v>1446876000</v>
      </c>
      <c r="P151" t="str">
        <f>TEXT(M151,"mmm")</f>
        <v>Nov</v>
      </c>
      <c r="Q151" t="s">
        <v>2048</v>
      </c>
      <c r="R151" t="str">
        <f>TEXT(M151,"yyy")</f>
        <v>2015</v>
      </c>
      <c r="S151" s="10">
        <f>(T151/86400)+DATE(1970,1,1)</f>
        <v>42319.25</v>
      </c>
      <c r="T151">
        <v>1447221600</v>
      </c>
      <c r="U151" s="35"/>
      <c r="V151" s="38">
        <v>42319.25</v>
      </c>
      <c r="W151" t="str">
        <f>(TEXT(S151,"mmm"))</f>
        <v>Nov</v>
      </c>
      <c r="X151" t="s">
        <v>2048</v>
      </c>
      <c r="Y151">
        <f>Table1[[#This Row],[Dete Ended Conversion5]]-Table1[[#This Row],[Date Created Conversion3]]</f>
        <v>4</v>
      </c>
      <c r="Z151" s="35">
        <f>Table1[[#This Row],[Dete Ended Conversion5]]-Table1[[#This Row],[Date Created Conversion3]]</f>
        <v>4</v>
      </c>
      <c r="AA151" s="8" t="str">
        <f>(TEXT(V151,"yyy"))</f>
        <v>2015</v>
      </c>
      <c r="AB151" t="b">
        <v>0</v>
      </c>
      <c r="AC151" t="b">
        <v>0</v>
      </c>
      <c r="AD151" s="5" t="str">
        <f>AE151</f>
        <v>film &amp; video</v>
      </c>
      <c r="AE151" s="32" t="s">
        <v>2014</v>
      </c>
      <c r="AF151" s="32" t="s">
        <v>2022</v>
      </c>
    </row>
    <row r="152" spans="1:32" ht="17" x14ac:dyDescent="0.2">
      <c r="A152">
        <v>446</v>
      </c>
      <c r="B152" s="2" t="s">
        <v>917</v>
      </c>
      <c r="C152" s="1" t="s">
        <v>918</v>
      </c>
      <c r="D152" s="3">
        <v>6800</v>
      </c>
      <c r="E152" s="3">
        <v>5579</v>
      </c>
      <c r="F152" t="s">
        <v>14</v>
      </c>
      <c r="G152" s="23">
        <f>IFERROR(E152/D152,0)</f>
        <v>0.82044117647058823</v>
      </c>
      <c r="H152" s="4">
        <f>G152*100</f>
        <v>82.044117647058826</v>
      </c>
      <c r="I152" s="30">
        <f>E152/J152</f>
        <v>29.99462365591398</v>
      </c>
      <c r="J152" s="8">
        <v>186</v>
      </c>
      <c r="K152" t="s">
        <v>20</v>
      </c>
      <c r="L152" t="s">
        <v>21</v>
      </c>
      <c r="M152" s="11">
        <f>(O152/86400)+DATE(1970,1,1)</f>
        <v>41261.25</v>
      </c>
      <c r="N152" s="37">
        <v>41261.25</v>
      </c>
      <c r="O152">
        <v>1355810400</v>
      </c>
      <c r="P152" t="str">
        <f>TEXT(M152,"mmm")</f>
        <v>Dec</v>
      </c>
      <c r="Q152" t="s">
        <v>2055</v>
      </c>
      <c r="R152" t="str">
        <f>TEXT(M152,"yyy")</f>
        <v>2012</v>
      </c>
      <c r="S152" s="10">
        <f>(T152/86400)+DATE(1970,1,1)</f>
        <v>41263.25</v>
      </c>
      <c r="T152">
        <v>1355983200</v>
      </c>
      <c r="U152" s="35"/>
      <c r="V152" s="38">
        <v>41263.25</v>
      </c>
      <c r="W152" t="str">
        <f>(TEXT(S152,"mmm"))</f>
        <v>Dec</v>
      </c>
      <c r="X152" t="s">
        <v>2055</v>
      </c>
      <c r="Y152">
        <f>Table1[[#This Row],[Dete Ended Conversion5]]-Table1[[#This Row],[Date Created Conversion3]]</f>
        <v>2</v>
      </c>
      <c r="Z152" s="35">
        <f>Table1[[#This Row],[Dete Ended Conversion5]]-Table1[[#This Row],[Date Created Conversion3]]</f>
        <v>2</v>
      </c>
      <c r="AA152" s="8" t="str">
        <f>(TEXT(V152,"yyy"))</f>
        <v>2012</v>
      </c>
      <c r="AB152" t="b">
        <v>0</v>
      </c>
      <c r="AC152" t="b">
        <v>0</v>
      </c>
      <c r="AD152" s="5" t="str">
        <f>AE152</f>
        <v>technology</v>
      </c>
      <c r="AE152" s="32" t="s">
        <v>2010</v>
      </c>
      <c r="AF152" s="32" t="s">
        <v>2019</v>
      </c>
    </row>
    <row r="153" spans="1:32" ht="34" x14ac:dyDescent="0.2">
      <c r="A153">
        <v>745</v>
      </c>
      <c r="B153" s="2" t="s">
        <v>1502</v>
      </c>
      <c r="C153" s="1" t="s">
        <v>1503</v>
      </c>
      <c r="D153" s="3">
        <v>6900</v>
      </c>
      <c r="E153" s="3">
        <v>2091</v>
      </c>
      <c r="F153" t="s">
        <v>14</v>
      </c>
      <c r="G153" s="23">
        <f>IFERROR(E153/D153,0)</f>
        <v>0.30304347826086958</v>
      </c>
      <c r="H153" s="4">
        <f>G153*100</f>
        <v>30.304347826086957</v>
      </c>
      <c r="I153" s="30">
        <f>E153/J153</f>
        <v>61.5</v>
      </c>
      <c r="J153" s="8">
        <v>34</v>
      </c>
      <c r="K153" t="s">
        <v>20</v>
      </c>
      <c r="L153" t="s">
        <v>21</v>
      </c>
      <c r="M153" s="11">
        <f>(O153/86400)+DATE(1970,1,1)</f>
        <v>40328.208333333336</v>
      </c>
      <c r="N153" s="37">
        <v>40328.208333333336</v>
      </c>
      <c r="O153">
        <v>1275195600</v>
      </c>
      <c r="P153" t="str">
        <f>TEXT(M153,"mmm")</f>
        <v>May</v>
      </c>
      <c r="Q153" t="s">
        <v>2059</v>
      </c>
      <c r="R153" t="str">
        <f>TEXT(M153,"yyy")</f>
        <v>2010</v>
      </c>
      <c r="S153" s="10">
        <f>(T153/86400)+DATE(1970,1,1)</f>
        <v>40355.208333333336</v>
      </c>
      <c r="T153">
        <v>1277528400</v>
      </c>
      <c r="U153" s="35"/>
      <c r="V153" s="38">
        <v>40355.208333333336</v>
      </c>
      <c r="W153" t="str">
        <f>(TEXT(S153,"mmm"))</f>
        <v>Jun</v>
      </c>
      <c r="X153" t="s">
        <v>2053</v>
      </c>
      <c r="Y153">
        <f>Table1[[#This Row],[Dete Ended Conversion5]]-Table1[[#This Row],[Date Created Conversion3]]</f>
        <v>27</v>
      </c>
      <c r="Z153" s="35">
        <f>Table1[[#This Row],[Dete Ended Conversion5]]-Table1[[#This Row],[Date Created Conversion3]]</f>
        <v>27</v>
      </c>
      <c r="AA153" s="8" t="str">
        <f>(TEXT(V153,"yyy"))</f>
        <v>2010</v>
      </c>
      <c r="AB153" t="b">
        <v>0</v>
      </c>
      <c r="AC153" t="b">
        <v>0</v>
      </c>
      <c r="AD153" s="5" t="str">
        <f>AE153</f>
        <v>technology</v>
      </c>
      <c r="AE153" s="32" t="s">
        <v>2010</v>
      </c>
      <c r="AF153" s="32" t="s">
        <v>2019</v>
      </c>
    </row>
    <row r="154" spans="1:32" ht="17" x14ac:dyDescent="0.2">
      <c r="A154">
        <v>977</v>
      </c>
      <c r="B154" s="2" t="s">
        <v>1234</v>
      </c>
      <c r="C154" s="1" t="s">
        <v>1959</v>
      </c>
      <c r="D154" s="3">
        <v>7000</v>
      </c>
      <c r="E154" s="3">
        <v>5177</v>
      </c>
      <c r="F154" t="s">
        <v>14</v>
      </c>
      <c r="G154" s="23">
        <f>IFERROR(E154/D154,0)</f>
        <v>0.73957142857142855</v>
      </c>
      <c r="H154" s="4">
        <f>G154*100</f>
        <v>73.957142857142856</v>
      </c>
      <c r="I154" s="30">
        <f>E154/J154</f>
        <v>77.268656716417908</v>
      </c>
      <c r="J154" s="8">
        <v>67</v>
      </c>
      <c r="K154" t="s">
        <v>20</v>
      </c>
      <c r="L154" t="s">
        <v>21</v>
      </c>
      <c r="M154" s="11">
        <f>(O154/86400)+DATE(1970,1,1)</f>
        <v>43138.25</v>
      </c>
      <c r="N154" s="37">
        <v>43138.25</v>
      </c>
      <c r="O154">
        <v>1517983200</v>
      </c>
      <c r="P154" t="str">
        <f>TEXT(M154,"mmm")</f>
        <v>Feb</v>
      </c>
      <c r="Q154" t="s">
        <v>2058</v>
      </c>
      <c r="R154" t="str">
        <f>TEXT(M154,"yyy")</f>
        <v>2018</v>
      </c>
      <c r="S154" s="10">
        <f>(T154/86400)+DATE(1970,1,1)</f>
        <v>43170.25</v>
      </c>
      <c r="T154">
        <v>1520748000</v>
      </c>
      <c r="U154" s="35"/>
      <c r="V154" s="38">
        <v>43170.25</v>
      </c>
      <c r="W154" t="str">
        <f>(TEXT(S154,"mmm"))</f>
        <v>Mar</v>
      </c>
      <c r="X154" t="s">
        <v>2054</v>
      </c>
      <c r="Y154">
        <f>Table1[[#This Row],[Dete Ended Conversion5]]-Table1[[#This Row],[Date Created Conversion3]]</f>
        <v>32</v>
      </c>
      <c r="Z154" s="35">
        <f>Table1[[#This Row],[Dete Ended Conversion5]]-Table1[[#This Row],[Date Created Conversion3]]</f>
        <v>32</v>
      </c>
      <c r="AA154" s="8" t="str">
        <f>(TEXT(V154,"yyy"))</f>
        <v>2018</v>
      </c>
      <c r="AB154" t="b">
        <v>0</v>
      </c>
      <c r="AC154" t="b">
        <v>0</v>
      </c>
      <c r="AD154" s="5" t="str">
        <f>AE154</f>
        <v>food</v>
      </c>
      <c r="AE154" s="32" t="s">
        <v>2006</v>
      </c>
      <c r="AF154" s="32" t="s">
        <v>2007</v>
      </c>
    </row>
    <row r="155" spans="1:32" ht="17" x14ac:dyDescent="0.2">
      <c r="A155">
        <v>441</v>
      </c>
      <c r="B155" s="2" t="s">
        <v>908</v>
      </c>
      <c r="C155" s="1" t="s">
        <v>909</v>
      </c>
      <c r="D155" s="3">
        <v>7000</v>
      </c>
      <c r="E155" s="3">
        <v>1744</v>
      </c>
      <c r="F155" t="s">
        <v>14</v>
      </c>
      <c r="G155" s="23">
        <f>IFERROR(E155/D155,0)</f>
        <v>0.24914285714285714</v>
      </c>
      <c r="H155" s="4">
        <f>G155*100</f>
        <v>24.914285714285715</v>
      </c>
      <c r="I155" s="30">
        <f>E155/J155</f>
        <v>54.5</v>
      </c>
      <c r="J155" s="8">
        <v>32</v>
      </c>
      <c r="K155" t="s">
        <v>20</v>
      </c>
      <c r="L155" t="s">
        <v>21</v>
      </c>
      <c r="M155" s="11">
        <f>(O155/86400)+DATE(1970,1,1)</f>
        <v>41025.208333333336</v>
      </c>
      <c r="N155" s="37">
        <v>41025.208333333336</v>
      </c>
      <c r="O155">
        <v>1335416400</v>
      </c>
      <c r="P155" t="str">
        <f>TEXT(M155,"mmm")</f>
        <v>Apr</v>
      </c>
      <c r="Q155" t="s">
        <v>2057</v>
      </c>
      <c r="R155" t="str">
        <f>TEXT(M155,"yyy")</f>
        <v>2012</v>
      </c>
      <c r="S155" s="10">
        <f>(T155/86400)+DATE(1970,1,1)</f>
        <v>41053.208333333336</v>
      </c>
      <c r="T155">
        <v>1337835600</v>
      </c>
      <c r="U155" s="35"/>
      <c r="V155" s="38">
        <v>41053.208333333336</v>
      </c>
      <c r="W155" t="str">
        <f>(TEXT(S155,"mmm"))</f>
        <v>May</v>
      </c>
      <c r="X155" t="s">
        <v>2059</v>
      </c>
      <c r="Y155">
        <f>Table1[[#This Row],[Dete Ended Conversion5]]-Table1[[#This Row],[Date Created Conversion3]]</f>
        <v>28</v>
      </c>
      <c r="Z155" s="35">
        <f>Table1[[#This Row],[Dete Ended Conversion5]]-Table1[[#This Row],[Date Created Conversion3]]</f>
        <v>28</v>
      </c>
      <c r="AA155" s="8" t="str">
        <f>(TEXT(V155,"yyy"))</f>
        <v>2012</v>
      </c>
      <c r="AB155" t="b">
        <v>0</v>
      </c>
      <c r="AC155" t="b">
        <v>0</v>
      </c>
      <c r="AD155" s="5" t="str">
        <f>AE155</f>
        <v>technology</v>
      </c>
      <c r="AE155" s="32" t="s">
        <v>2010</v>
      </c>
      <c r="AF155" s="32" t="s">
        <v>2019</v>
      </c>
    </row>
    <row r="156" spans="1:32" ht="34" x14ac:dyDescent="0.2">
      <c r="A156">
        <v>590</v>
      </c>
      <c r="B156" s="2" t="s">
        <v>1198</v>
      </c>
      <c r="C156" s="1" t="s">
        <v>1199</v>
      </c>
      <c r="D156" s="3">
        <v>7100</v>
      </c>
      <c r="E156" s="3">
        <v>5824</v>
      </c>
      <c r="F156" t="s">
        <v>14</v>
      </c>
      <c r="G156" s="23">
        <f>IFERROR(E156/D156,0)</f>
        <v>0.82028169014084507</v>
      </c>
      <c r="H156" s="4">
        <f>G156*100</f>
        <v>82.028169014084511</v>
      </c>
      <c r="I156" s="30">
        <f>E156/J156</f>
        <v>67.720930232558146</v>
      </c>
      <c r="J156" s="8">
        <v>86</v>
      </c>
      <c r="K156" t="s">
        <v>24</v>
      </c>
      <c r="L156" t="s">
        <v>25</v>
      </c>
      <c r="M156" s="11">
        <f>(O156/86400)+DATE(1970,1,1)</f>
        <v>41994.25</v>
      </c>
      <c r="N156" s="37">
        <v>41994.25</v>
      </c>
      <c r="O156">
        <v>1419141600</v>
      </c>
      <c r="P156" t="str">
        <f>TEXT(M156,"mmm")</f>
        <v>Dec</v>
      </c>
      <c r="Q156" t="s">
        <v>2055</v>
      </c>
      <c r="R156" t="str">
        <f>TEXT(M156,"yyy")</f>
        <v>2014</v>
      </c>
      <c r="S156" s="10">
        <f>(T156/86400)+DATE(1970,1,1)</f>
        <v>42005.25</v>
      </c>
      <c r="T156">
        <v>1420092000</v>
      </c>
      <c r="U156" s="35"/>
      <c r="V156" s="38">
        <v>42005.25</v>
      </c>
      <c r="W156" t="str">
        <f>(TEXT(S156,"mmm"))</f>
        <v>Jan</v>
      </c>
      <c r="X156" t="s">
        <v>2050</v>
      </c>
      <c r="Y156">
        <f>Table1[[#This Row],[Dete Ended Conversion5]]-Table1[[#This Row],[Date Created Conversion3]]</f>
        <v>11</v>
      </c>
      <c r="Z156" s="35">
        <f>Table1[[#This Row],[Dete Ended Conversion5]]-Table1[[#This Row],[Date Created Conversion3]]</f>
        <v>11</v>
      </c>
      <c r="AA156" s="8" t="str">
        <f>(TEXT(V156,"yyy"))</f>
        <v>2015</v>
      </c>
      <c r="AB156" t="b">
        <v>0</v>
      </c>
      <c r="AC156" t="b">
        <v>0</v>
      </c>
      <c r="AD156" s="5" t="str">
        <f>AE156</f>
        <v>publishing</v>
      </c>
      <c r="AE156" s="32" t="s">
        <v>2020</v>
      </c>
      <c r="AF156" s="32" t="s">
        <v>2029</v>
      </c>
    </row>
    <row r="157" spans="1:32" ht="34" x14ac:dyDescent="0.2">
      <c r="A157">
        <v>828</v>
      </c>
      <c r="B157" s="2" t="s">
        <v>1665</v>
      </c>
      <c r="C157" s="1" t="s">
        <v>1666</v>
      </c>
      <c r="D157" s="3">
        <v>7100</v>
      </c>
      <c r="E157" s="3">
        <v>4899</v>
      </c>
      <c r="F157" t="s">
        <v>14</v>
      </c>
      <c r="G157" s="23">
        <f>IFERROR(E157/D157,0)</f>
        <v>0.69</v>
      </c>
      <c r="H157" s="4">
        <f>G157*100</f>
        <v>69</v>
      </c>
      <c r="I157" s="30">
        <f>E157/J157</f>
        <v>69.98571428571428</v>
      </c>
      <c r="J157" s="8">
        <v>70</v>
      </c>
      <c r="K157" t="s">
        <v>20</v>
      </c>
      <c r="L157" t="s">
        <v>21</v>
      </c>
      <c r="M157" s="11">
        <f>(O157/86400)+DATE(1970,1,1)</f>
        <v>43340.208333333328</v>
      </c>
      <c r="N157" s="37">
        <v>43340.208333333328</v>
      </c>
      <c r="O157">
        <v>1535432400</v>
      </c>
      <c r="P157" t="str">
        <f>TEXT(M157,"mmm")</f>
        <v>Aug</v>
      </c>
      <c r="Q157" t="s">
        <v>2049</v>
      </c>
      <c r="R157" t="str">
        <f>TEXT(M157,"yyy")</f>
        <v>2018</v>
      </c>
      <c r="S157" s="10">
        <f>(T157/86400)+DATE(1970,1,1)</f>
        <v>43365.208333333328</v>
      </c>
      <c r="T157">
        <v>1537592400</v>
      </c>
      <c r="U157" s="35"/>
      <c r="V157" s="38">
        <v>43365.208333333328</v>
      </c>
      <c r="W157" t="str">
        <f>(TEXT(S157,"mmm"))</f>
        <v>Sep</v>
      </c>
      <c r="X157" t="s">
        <v>2051</v>
      </c>
      <c r="Y157">
        <f>Table1[[#This Row],[Dete Ended Conversion5]]-Table1[[#This Row],[Date Created Conversion3]]</f>
        <v>25</v>
      </c>
      <c r="Z157" s="35">
        <f>Table1[[#This Row],[Dete Ended Conversion5]]-Table1[[#This Row],[Date Created Conversion3]]</f>
        <v>25</v>
      </c>
      <c r="AA157" s="8" t="str">
        <f>(TEXT(V157,"yyy"))</f>
        <v>2018</v>
      </c>
      <c r="AB157" t="b">
        <v>0</v>
      </c>
      <c r="AC157" t="b">
        <v>0</v>
      </c>
      <c r="AD157" s="5" t="str">
        <f>AE157</f>
        <v>theater</v>
      </c>
      <c r="AE157" s="32" t="s">
        <v>2012</v>
      </c>
      <c r="AF157" s="32" t="s">
        <v>2013</v>
      </c>
    </row>
    <row r="158" spans="1:32" ht="17" x14ac:dyDescent="0.2">
      <c r="A158">
        <v>251</v>
      </c>
      <c r="B158" s="2" t="s">
        <v>531</v>
      </c>
      <c r="C158" s="1" t="s">
        <v>532</v>
      </c>
      <c r="D158" s="3">
        <v>7100</v>
      </c>
      <c r="E158" s="3">
        <v>3840</v>
      </c>
      <c r="F158" t="s">
        <v>14</v>
      </c>
      <c r="G158" s="23">
        <f>IFERROR(E158/D158,0)</f>
        <v>0.54084507042253516</v>
      </c>
      <c r="H158" s="4">
        <f>G158*100</f>
        <v>54.084507042253513</v>
      </c>
      <c r="I158" s="30">
        <f>E158/J158</f>
        <v>38.019801980198018</v>
      </c>
      <c r="J158" s="8">
        <v>101</v>
      </c>
      <c r="K158" t="s">
        <v>20</v>
      </c>
      <c r="L158" t="s">
        <v>21</v>
      </c>
      <c r="M158" s="11">
        <f>(O158/86400)+DATE(1970,1,1)</f>
        <v>41252.25</v>
      </c>
      <c r="N158" s="37">
        <v>41252.25</v>
      </c>
      <c r="O158">
        <v>1355032800</v>
      </c>
      <c r="P158" t="str">
        <f>TEXT(M158,"mmm")</f>
        <v>Dec</v>
      </c>
      <c r="Q158" t="s">
        <v>2055</v>
      </c>
      <c r="R158" t="str">
        <f>TEXT(M158,"yyy")</f>
        <v>2012</v>
      </c>
      <c r="S158" s="10">
        <f>(T158/86400)+DATE(1970,1,1)</f>
        <v>41254.25</v>
      </c>
      <c r="T158">
        <v>1355205600</v>
      </c>
      <c r="U158" s="35"/>
      <c r="V158" s="38">
        <v>41254.25</v>
      </c>
      <c r="W158" t="str">
        <f>(TEXT(S158,"mmm"))</f>
        <v>Dec</v>
      </c>
      <c r="X158" t="s">
        <v>2055</v>
      </c>
      <c r="Y158">
        <f>Table1[[#This Row],[Dete Ended Conversion5]]-Table1[[#This Row],[Date Created Conversion3]]</f>
        <v>2</v>
      </c>
      <c r="Z158" s="35">
        <f>Table1[[#This Row],[Dete Ended Conversion5]]-Table1[[#This Row],[Date Created Conversion3]]</f>
        <v>2</v>
      </c>
      <c r="AA158" s="8" t="str">
        <f>(TEXT(V158,"yyy"))</f>
        <v>2012</v>
      </c>
      <c r="AB158" t="b">
        <v>0</v>
      </c>
      <c r="AC158" t="b">
        <v>0</v>
      </c>
      <c r="AD158" s="5" t="str">
        <f>AE158</f>
        <v>theater</v>
      </c>
      <c r="AE158" s="32" t="s">
        <v>2012</v>
      </c>
      <c r="AF158" s="32" t="s">
        <v>2013</v>
      </c>
    </row>
    <row r="159" spans="1:32" ht="34" x14ac:dyDescent="0.2">
      <c r="A159">
        <v>795</v>
      </c>
      <c r="B159" s="2" t="s">
        <v>1601</v>
      </c>
      <c r="C159" s="1" t="s">
        <v>1602</v>
      </c>
      <c r="D159" s="3">
        <v>7100</v>
      </c>
      <c r="E159" s="3">
        <v>1022</v>
      </c>
      <c r="F159" t="s">
        <v>14</v>
      </c>
      <c r="G159" s="23">
        <f>IFERROR(E159/D159,0)</f>
        <v>0.14394366197183098</v>
      </c>
      <c r="H159" s="4">
        <f>G159*100</f>
        <v>14.394366197183098</v>
      </c>
      <c r="I159" s="30">
        <f>E159/J159</f>
        <v>32.967741935483872</v>
      </c>
      <c r="J159" s="8">
        <v>31</v>
      </c>
      <c r="K159" t="s">
        <v>20</v>
      </c>
      <c r="L159" t="s">
        <v>21</v>
      </c>
      <c r="M159" s="11">
        <f>(O159/86400)+DATE(1970,1,1)</f>
        <v>42675.208333333328</v>
      </c>
      <c r="N159" s="37">
        <v>42675.208333333328</v>
      </c>
      <c r="O159">
        <v>1477976400</v>
      </c>
      <c r="P159" t="str">
        <f>TEXT(M159,"mmm")</f>
        <v>Nov</v>
      </c>
      <c r="Q159" t="s">
        <v>2048</v>
      </c>
      <c r="R159" t="str">
        <f>TEXT(M159,"yyy")</f>
        <v>2016</v>
      </c>
      <c r="S159" s="10">
        <f>(T159/86400)+DATE(1970,1,1)</f>
        <v>42678.208333333328</v>
      </c>
      <c r="T159">
        <v>1478235600</v>
      </c>
      <c r="U159" s="35"/>
      <c r="V159" s="38">
        <v>42678.208333333328</v>
      </c>
      <c r="W159" t="str">
        <f>(TEXT(S159,"mmm"))</f>
        <v>Nov</v>
      </c>
      <c r="X159" t="s">
        <v>2048</v>
      </c>
      <c r="Y159">
        <f>Table1[[#This Row],[Dete Ended Conversion5]]-Table1[[#This Row],[Date Created Conversion3]]</f>
        <v>3</v>
      </c>
      <c r="Z159" s="35">
        <f>Table1[[#This Row],[Dete Ended Conversion5]]-Table1[[#This Row],[Date Created Conversion3]]</f>
        <v>3</v>
      </c>
      <c r="AA159" s="8" t="str">
        <f>(TEXT(V159,"yyy"))</f>
        <v>2016</v>
      </c>
      <c r="AB159" t="b">
        <v>0</v>
      </c>
      <c r="AC159" t="b">
        <v>0</v>
      </c>
      <c r="AD159" s="5" t="str">
        <f>AE159</f>
        <v>film &amp; video</v>
      </c>
      <c r="AE159" s="32" t="s">
        <v>2014</v>
      </c>
      <c r="AF159" s="32" t="s">
        <v>2017</v>
      </c>
    </row>
    <row r="160" spans="1:32" ht="17" x14ac:dyDescent="0.2">
      <c r="A160">
        <v>178</v>
      </c>
      <c r="B160" s="2" t="s">
        <v>386</v>
      </c>
      <c r="C160" s="1" t="s">
        <v>387</v>
      </c>
      <c r="D160" s="3">
        <v>7200</v>
      </c>
      <c r="E160" s="3">
        <v>6927</v>
      </c>
      <c r="F160" t="s">
        <v>14</v>
      </c>
      <c r="G160" s="23">
        <f>IFERROR(E160/D160,0)</f>
        <v>0.96208333333333329</v>
      </c>
      <c r="H160" s="4">
        <f>G160*100</f>
        <v>96.208333333333329</v>
      </c>
      <c r="I160" s="30">
        <f>E160/J160</f>
        <v>32.985714285714288</v>
      </c>
      <c r="J160" s="8">
        <v>210</v>
      </c>
      <c r="K160" t="s">
        <v>20</v>
      </c>
      <c r="L160" t="s">
        <v>21</v>
      </c>
      <c r="M160" s="11">
        <f>(O160/86400)+DATE(1970,1,1)</f>
        <v>42999.208333333328</v>
      </c>
      <c r="N160" s="37">
        <v>42999.208333333328</v>
      </c>
      <c r="O160">
        <v>1505970000</v>
      </c>
      <c r="P160" t="str">
        <f>TEXT(M160,"mmm")</f>
        <v>Sep</v>
      </c>
      <c r="Q160" t="s">
        <v>2051</v>
      </c>
      <c r="R160" t="str">
        <f>TEXT(M160,"yyy")</f>
        <v>2017</v>
      </c>
      <c r="S160" s="10">
        <f>(T160/86400)+DATE(1970,1,1)</f>
        <v>43008.208333333328</v>
      </c>
      <c r="T160">
        <v>1506747600</v>
      </c>
      <c r="U160" s="35"/>
      <c r="V160" s="38">
        <v>43008.208333333328</v>
      </c>
      <c r="W160" t="str">
        <f>(TEXT(S160,"mmm"))</f>
        <v>Sep</v>
      </c>
      <c r="X160" t="s">
        <v>2051</v>
      </c>
      <c r="Y160">
        <f>Table1[[#This Row],[Dete Ended Conversion5]]-Table1[[#This Row],[Date Created Conversion3]]</f>
        <v>9</v>
      </c>
      <c r="Z160" s="35">
        <f>Table1[[#This Row],[Dete Ended Conversion5]]-Table1[[#This Row],[Date Created Conversion3]]</f>
        <v>9</v>
      </c>
      <c r="AA160" s="8" t="str">
        <f>(TEXT(V160,"yyy"))</f>
        <v>2017</v>
      </c>
      <c r="AB160" t="b">
        <v>0</v>
      </c>
      <c r="AC160" t="b">
        <v>0</v>
      </c>
      <c r="AD160" s="5" t="str">
        <f>AE160</f>
        <v>food</v>
      </c>
      <c r="AE160" s="32" t="s">
        <v>2006</v>
      </c>
      <c r="AF160" s="32" t="s">
        <v>2007</v>
      </c>
    </row>
    <row r="161" spans="1:32" ht="17" x14ac:dyDescent="0.2">
      <c r="A161">
        <v>297</v>
      </c>
      <c r="B161" s="2" t="s">
        <v>623</v>
      </c>
      <c r="C161" s="1" t="s">
        <v>624</v>
      </c>
      <c r="D161" s="3">
        <v>7200</v>
      </c>
      <c r="E161" s="3">
        <v>6785</v>
      </c>
      <c r="F161" t="s">
        <v>14</v>
      </c>
      <c r="G161" s="23">
        <f>IFERROR(E161/D161,0)</f>
        <v>0.94236111111111109</v>
      </c>
      <c r="H161" s="4">
        <f>G161*100</f>
        <v>94.236111111111114</v>
      </c>
      <c r="I161" s="30">
        <f>E161/J161</f>
        <v>65.240384615384613</v>
      </c>
      <c r="J161" s="8">
        <v>104</v>
      </c>
      <c r="K161" t="s">
        <v>24</v>
      </c>
      <c r="L161" t="s">
        <v>25</v>
      </c>
      <c r="M161" s="11">
        <f>(O161/86400)+DATE(1970,1,1)</f>
        <v>41653.25</v>
      </c>
      <c r="N161" s="37">
        <v>41653.25</v>
      </c>
      <c r="O161">
        <v>1389679200</v>
      </c>
      <c r="P161" t="str">
        <f>TEXT(M161,"mmm")</f>
        <v>Jan</v>
      </c>
      <c r="Q161" t="s">
        <v>2050</v>
      </c>
      <c r="R161" t="str">
        <f>TEXT(M161,"yyy")</f>
        <v>2014</v>
      </c>
      <c r="S161" s="10">
        <f>(T161/86400)+DATE(1970,1,1)</f>
        <v>41662.25</v>
      </c>
      <c r="T161">
        <v>1390456800</v>
      </c>
      <c r="U161" s="35"/>
      <c r="V161" s="38">
        <v>41662.25</v>
      </c>
      <c r="W161" t="str">
        <f>(TEXT(S161,"mmm"))</f>
        <v>Jan</v>
      </c>
      <c r="X161" t="s">
        <v>2050</v>
      </c>
      <c r="Y161">
        <f>Table1[[#This Row],[Dete Ended Conversion5]]-Table1[[#This Row],[Date Created Conversion3]]</f>
        <v>9</v>
      </c>
      <c r="Z161" s="35">
        <f>Table1[[#This Row],[Dete Ended Conversion5]]-Table1[[#This Row],[Date Created Conversion3]]</f>
        <v>9</v>
      </c>
      <c r="AA161" s="8" t="str">
        <f>(TEXT(V161,"yyy"))</f>
        <v>2014</v>
      </c>
      <c r="AB161" t="b">
        <v>0</v>
      </c>
      <c r="AC161" t="b">
        <v>1</v>
      </c>
      <c r="AD161" s="5" t="str">
        <f>AE161</f>
        <v>theater</v>
      </c>
      <c r="AE161" s="32" t="s">
        <v>2012</v>
      </c>
      <c r="AF161" s="32" t="s">
        <v>2013</v>
      </c>
    </row>
    <row r="162" spans="1:32" ht="34" x14ac:dyDescent="0.2">
      <c r="A162">
        <v>116</v>
      </c>
      <c r="B162" s="2" t="s">
        <v>262</v>
      </c>
      <c r="C162" s="1" t="s">
        <v>263</v>
      </c>
      <c r="D162" s="3">
        <v>7200</v>
      </c>
      <c r="E162" s="3">
        <v>6336</v>
      </c>
      <c r="F162" t="s">
        <v>14</v>
      </c>
      <c r="G162" s="23">
        <f>IFERROR(E162/D162,0)</f>
        <v>0.88</v>
      </c>
      <c r="H162" s="4">
        <f>G162*100</f>
        <v>88</v>
      </c>
      <c r="I162" s="30">
        <f>E162/J162</f>
        <v>86.794520547945211</v>
      </c>
      <c r="J162" s="8">
        <v>73</v>
      </c>
      <c r="K162" t="s">
        <v>20</v>
      </c>
      <c r="L162" t="s">
        <v>21</v>
      </c>
      <c r="M162" s="11">
        <f>(O162/86400)+DATE(1970,1,1)</f>
        <v>42265.208333333328</v>
      </c>
      <c r="N162" s="37">
        <v>42265.208333333328</v>
      </c>
      <c r="O162">
        <v>1442552400</v>
      </c>
      <c r="P162" t="str">
        <f>TEXT(M162,"mmm")</f>
        <v>Sep</v>
      </c>
      <c r="Q162" t="s">
        <v>2051</v>
      </c>
      <c r="R162" t="str">
        <f>TEXT(M162,"yyy")</f>
        <v>2015</v>
      </c>
      <c r="S162" s="10">
        <f>(T162/86400)+DATE(1970,1,1)</f>
        <v>42266.208333333328</v>
      </c>
      <c r="T162">
        <v>1442638800</v>
      </c>
      <c r="U162" s="35"/>
      <c r="V162" s="38">
        <v>42266.208333333328</v>
      </c>
      <c r="W162" t="str">
        <f>(TEXT(S162,"mmm"))</f>
        <v>Sep</v>
      </c>
      <c r="X162" t="s">
        <v>2051</v>
      </c>
      <c r="Y162">
        <f>Table1[[#This Row],[Dete Ended Conversion5]]-Table1[[#This Row],[Date Created Conversion3]]</f>
        <v>1</v>
      </c>
      <c r="Z162" s="35">
        <f>Table1[[#This Row],[Dete Ended Conversion5]]-Table1[[#This Row],[Date Created Conversion3]]</f>
        <v>1</v>
      </c>
      <c r="AA162" s="8" t="str">
        <f>(TEXT(V162,"yyy"))</f>
        <v>2015</v>
      </c>
      <c r="AB162" t="b">
        <v>0</v>
      </c>
      <c r="AC162" t="b">
        <v>0</v>
      </c>
      <c r="AD162" s="5" t="str">
        <f>AE162</f>
        <v>theater</v>
      </c>
      <c r="AE162" s="32" t="s">
        <v>2012</v>
      </c>
      <c r="AF162" s="32" t="s">
        <v>2013</v>
      </c>
    </row>
    <row r="163" spans="1:32" ht="17" x14ac:dyDescent="0.2">
      <c r="A163">
        <v>927</v>
      </c>
      <c r="B163" s="2" t="s">
        <v>1862</v>
      </c>
      <c r="C163" s="1" t="s">
        <v>1863</v>
      </c>
      <c r="D163" s="3">
        <v>7200</v>
      </c>
      <c r="E163" s="3">
        <v>3301</v>
      </c>
      <c r="F163" t="s">
        <v>14</v>
      </c>
      <c r="G163" s="23">
        <f>IFERROR(E163/D163,0)</f>
        <v>0.45847222222222223</v>
      </c>
      <c r="H163" s="4">
        <f>G163*100</f>
        <v>45.847222222222221</v>
      </c>
      <c r="I163" s="30">
        <f>E163/J163</f>
        <v>89.21621621621621</v>
      </c>
      <c r="J163" s="8">
        <v>37</v>
      </c>
      <c r="K163" t="s">
        <v>20</v>
      </c>
      <c r="L163" t="s">
        <v>21</v>
      </c>
      <c r="M163" s="11">
        <f>(O163/86400)+DATE(1970,1,1)</f>
        <v>41102.208333333336</v>
      </c>
      <c r="N163" s="37">
        <v>41102.208333333336</v>
      </c>
      <c r="O163">
        <v>1342069200</v>
      </c>
      <c r="P163" t="str">
        <f>TEXT(M163,"mmm")</f>
        <v>Jul</v>
      </c>
      <c r="Q163" t="s">
        <v>2056</v>
      </c>
      <c r="R163" t="str">
        <f>TEXT(M163,"yyy")</f>
        <v>2012</v>
      </c>
      <c r="S163" s="10">
        <f>(T163/86400)+DATE(1970,1,1)</f>
        <v>41131.208333333336</v>
      </c>
      <c r="T163">
        <v>1344574800</v>
      </c>
      <c r="U163" s="35"/>
      <c r="V163" s="38">
        <v>41131.208333333336</v>
      </c>
      <c r="W163" t="str">
        <f>(TEXT(S163,"mmm"))</f>
        <v>Aug</v>
      </c>
      <c r="X163" t="s">
        <v>2049</v>
      </c>
      <c r="Y163">
        <f>Table1[[#This Row],[Dete Ended Conversion5]]-Table1[[#This Row],[Date Created Conversion3]]</f>
        <v>29</v>
      </c>
      <c r="Z163" s="35">
        <f>Table1[[#This Row],[Dete Ended Conversion5]]-Table1[[#This Row],[Date Created Conversion3]]</f>
        <v>29</v>
      </c>
      <c r="AA163" s="8" t="str">
        <f>(TEXT(V163,"yyy"))</f>
        <v>2012</v>
      </c>
      <c r="AB163" t="b">
        <v>0</v>
      </c>
      <c r="AC163" t="b">
        <v>0</v>
      </c>
      <c r="AD163" s="5" t="str">
        <f>AE163</f>
        <v>theater</v>
      </c>
      <c r="AE163" s="32" t="s">
        <v>2012</v>
      </c>
      <c r="AF163" s="32" t="s">
        <v>2013</v>
      </c>
    </row>
    <row r="164" spans="1:32" ht="17" x14ac:dyDescent="0.2">
      <c r="A164">
        <v>982</v>
      </c>
      <c r="B164" s="2" t="s">
        <v>1968</v>
      </c>
      <c r="C164" s="1" t="s">
        <v>1969</v>
      </c>
      <c r="D164" s="3">
        <v>7200</v>
      </c>
      <c r="E164" s="3">
        <v>6115</v>
      </c>
      <c r="F164" t="s">
        <v>14</v>
      </c>
      <c r="G164" s="23">
        <f>IFERROR(E164/D164,0)</f>
        <v>0.84930555555555554</v>
      </c>
      <c r="H164" s="4">
        <f>G164*100</f>
        <v>84.930555555555557</v>
      </c>
      <c r="I164" s="30">
        <f>E164/J164</f>
        <v>81.533333333333331</v>
      </c>
      <c r="J164" s="8">
        <v>75</v>
      </c>
      <c r="K164" t="s">
        <v>20</v>
      </c>
      <c r="L164" t="s">
        <v>21</v>
      </c>
      <c r="M164" s="11">
        <f>(O164/86400)+DATE(1970,1,1)</f>
        <v>40743.208333333336</v>
      </c>
      <c r="N164" s="37">
        <v>40743.208333333336</v>
      </c>
      <c r="O164">
        <v>1311051600</v>
      </c>
      <c r="P164" t="str">
        <f>TEXT(M164,"mmm")</f>
        <v>Jul</v>
      </c>
      <c r="Q164" t="s">
        <v>2056</v>
      </c>
      <c r="R164" t="str">
        <f>TEXT(M164,"yyy")</f>
        <v>2011</v>
      </c>
      <c r="S164" s="10">
        <f>(T164/86400)+DATE(1970,1,1)</f>
        <v>40745.208333333336</v>
      </c>
      <c r="T164">
        <v>1311224400</v>
      </c>
      <c r="U164" s="35"/>
      <c r="V164" s="38">
        <v>40745.208333333336</v>
      </c>
      <c r="W164" t="str">
        <f>(TEXT(S164,"mmm"))</f>
        <v>Jul</v>
      </c>
      <c r="X164" t="s">
        <v>2056</v>
      </c>
      <c r="Y164">
        <f>Table1[[#This Row],[Dete Ended Conversion5]]-Table1[[#This Row],[Date Created Conversion3]]</f>
        <v>2</v>
      </c>
      <c r="Z164" s="35">
        <f>Table1[[#This Row],[Dete Ended Conversion5]]-Table1[[#This Row],[Date Created Conversion3]]</f>
        <v>2</v>
      </c>
      <c r="AA164" s="8" t="str">
        <f>(TEXT(V164,"yyy"))</f>
        <v>2011</v>
      </c>
      <c r="AB164" t="b">
        <v>0</v>
      </c>
      <c r="AC164" t="b">
        <v>1</v>
      </c>
      <c r="AD164" s="5" t="str">
        <f>AE164</f>
        <v>film &amp; video</v>
      </c>
      <c r="AE164" s="32" t="s">
        <v>2014</v>
      </c>
      <c r="AF164" s="32" t="s">
        <v>2015</v>
      </c>
    </row>
    <row r="165" spans="1:32" ht="17" x14ac:dyDescent="0.2">
      <c r="A165">
        <v>52</v>
      </c>
      <c r="B165" s="2" t="s">
        <v>134</v>
      </c>
      <c r="C165" s="1" t="s">
        <v>135</v>
      </c>
      <c r="D165" s="3">
        <v>7200</v>
      </c>
      <c r="E165" s="3">
        <v>2459</v>
      </c>
      <c r="F165" t="s">
        <v>14</v>
      </c>
      <c r="G165" s="23">
        <f>IFERROR(E165/D165,0)</f>
        <v>0.34152777777777776</v>
      </c>
      <c r="H165" s="4">
        <f>G165*100</f>
        <v>34.152777777777779</v>
      </c>
      <c r="I165" s="30">
        <f>E165/J165</f>
        <v>32.786666666666669</v>
      </c>
      <c r="J165" s="8">
        <v>75</v>
      </c>
      <c r="K165" t="s">
        <v>20</v>
      </c>
      <c r="L165" t="s">
        <v>21</v>
      </c>
      <c r="M165" s="11">
        <f>(O165/86400)+DATE(1970,1,1)</f>
        <v>40436.208333333336</v>
      </c>
      <c r="N165" s="37">
        <v>40436.208333333336</v>
      </c>
      <c r="O165">
        <v>1284526800</v>
      </c>
      <c r="P165" t="str">
        <f>TEXT(M165,"mmm")</f>
        <v>Sep</v>
      </c>
      <c r="Q165" t="s">
        <v>2051</v>
      </c>
      <c r="R165" t="str">
        <f>TEXT(M165,"yyy")</f>
        <v>2010</v>
      </c>
      <c r="S165" s="10">
        <f>(T165/86400)+DATE(1970,1,1)</f>
        <v>40440.208333333336</v>
      </c>
      <c r="T165">
        <v>1284872400</v>
      </c>
      <c r="U165" s="35"/>
      <c r="V165" s="38">
        <v>40440.208333333336</v>
      </c>
      <c r="W165" t="str">
        <f>(TEXT(S165,"mmm"))</f>
        <v>Sep</v>
      </c>
      <c r="X165" t="s">
        <v>2051</v>
      </c>
      <c r="Y165">
        <f>Table1[[#This Row],[Dete Ended Conversion5]]-Table1[[#This Row],[Date Created Conversion3]]</f>
        <v>4</v>
      </c>
      <c r="Z165" s="35">
        <f>Table1[[#This Row],[Dete Ended Conversion5]]-Table1[[#This Row],[Date Created Conversion3]]</f>
        <v>4</v>
      </c>
      <c r="AA165" s="8" t="str">
        <f>(TEXT(V165,"yyy"))</f>
        <v>2010</v>
      </c>
      <c r="AB165" t="b">
        <v>0</v>
      </c>
      <c r="AC165" t="b">
        <v>0</v>
      </c>
      <c r="AD165" s="5" t="str">
        <f>AE165</f>
        <v>theater</v>
      </c>
      <c r="AE165" s="32" t="s">
        <v>2012</v>
      </c>
      <c r="AF165" s="32" t="s">
        <v>2013</v>
      </c>
    </row>
    <row r="166" spans="1:32" ht="34" x14ac:dyDescent="0.2">
      <c r="A166">
        <v>326</v>
      </c>
      <c r="B166" s="2" t="s">
        <v>681</v>
      </c>
      <c r="C166" s="1" t="s">
        <v>682</v>
      </c>
      <c r="D166" s="3">
        <v>7200</v>
      </c>
      <c r="E166" s="3">
        <v>3326</v>
      </c>
      <c r="F166" t="s">
        <v>14</v>
      </c>
      <c r="G166" s="23">
        <f>IFERROR(E166/D166,0)</f>
        <v>0.46194444444444444</v>
      </c>
      <c r="H166" s="4">
        <f>G166*100</f>
        <v>46.194444444444443</v>
      </c>
      <c r="I166" s="30">
        <f>E166/J166</f>
        <v>25.984375</v>
      </c>
      <c r="J166" s="8">
        <v>128</v>
      </c>
      <c r="K166" t="s">
        <v>20</v>
      </c>
      <c r="L166" t="s">
        <v>21</v>
      </c>
      <c r="M166" s="11">
        <f>(O166/86400)+DATE(1970,1,1)</f>
        <v>42364.25</v>
      </c>
      <c r="N166" s="37">
        <v>42364.25</v>
      </c>
      <c r="O166">
        <v>1451109600</v>
      </c>
      <c r="P166" t="str">
        <f>TEXT(M166,"mmm")</f>
        <v>Dec</v>
      </c>
      <c r="Q166" t="s">
        <v>2055</v>
      </c>
      <c r="R166" t="str">
        <f>TEXT(M166,"yyy")</f>
        <v>2015</v>
      </c>
      <c r="S166" s="10">
        <f>(T166/86400)+DATE(1970,1,1)</f>
        <v>42370.25</v>
      </c>
      <c r="T166">
        <v>1451628000</v>
      </c>
      <c r="U166" s="35"/>
      <c r="V166" s="38">
        <v>42370.25</v>
      </c>
      <c r="W166" t="str">
        <f>(TEXT(S166,"mmm"))</f>
        <v>Jan</v>
      </c>
      <c r="X166" t="s">
        <v>2050</v>
      </c>
      <c r="Y166">
        <f>Table1[[#This Row],[Dete Ended Conversion5]]-Table1[[#This Row],[Date Created Conversion3]]</f>
        <v>6</v>
      </c>
      <c r="Z166" s="35">
        <f>Table1[[#This Row],[Dete Ended Conversion5]]-Table1[[#This Row],[Date Created Conversion3]]</f>
        <v>6</v>
      </c>
      <c r="AA166" s="8" t="str">
        <f>(TEXT(V166,"yyy"))</f>
        <v>2016</v>
      </c>
      <c r="AB166" t="b">
        <v>0</v>
      </c>
      <c r="AC166" t="b">
        <v>0</v>
      </c>
      <c r="AD166" s="5" t="str">
        <f>AE166</f>
        <v>film &amp; video</v>
      </c>
      <c r="AE166" s="32" t="s">
        <v>2014</v>
      </c>
      <c r="AF166" s="32" t="s">
        <v>2022</v>
      </c>
    </row>
    <row r="167" spans="1:32" ht="17" x14ac:dyDescent="0.2">
      <c r="A167">
        <v>379</v>
      </c>
      <c r="B167" s="2" t="s">
        <v>787</v>
      </c>
      <c r="C167" s="1" t="s">
        <v>788</v>
      </c>
      <c r="D167" s="3">
        <v>7200</v>
      </c>
      <c r="E167" s="3">
        <v>2912</v>
      </c>
      <c r="F167" t="s">
        <v>14</v>
      </c>
      <c r="G167" s="23">
        <f>IFERROR(E167/D167,0)</f>
        <v>0.40444444444444444</v>
      </c>
      <c r="H167" s="4">
        <f>G167*100</f>
        <v>40.444444444444443</v>
      </c>
      <c r="I167" s="30">
        <f>E167/J167</f>
        <v>66.181818181818187</v>
      </c>
      <c r="J167" s="8">
        <v>44</v>
      </c>
      <c r="K167" t="s">
        <v>36</v>
      </c>
      <c r="L167" t="s">
        <v>37</v>
      </c>
      <c r="M167" s="11">
        <f>(O167/86400)+DATE(1970,1,1)</f>
        <v>40843.208333333336</v>
      </c>
      <c r="N167" s="37">
        <v>40843.208333333336</v>
      </c>
      <c r="O167">
        <v>1319691600</v>
      </c>
      <c r="P167" t="str">
        <f>TEXT(M167,"mmm")</f>
        <v>Oct</v>
      </c>
      <c r="Q167" t="s">
        <v>2052</v>
      </c>
      <c r="R167" t="str">
        <f>TEXT(M167,"yyy")</f>
        <v>2011</v>
      </c>
      <c r="S167" s="10">
        <f>(T167/86400)+DATE(1970,1,1)</f>
        <v>40857.25</v>
      </c>
      <c r="T167">
        <v>1320904800</v>
      </c>
      <c r="U167" s="35"/>
      <c r="V167" s="38">
        <v>40857.25</v>
      </c>
      <c r="W167" t="str">
        <f>(TEXT(S167,"mmm"))</f>
        <v>Nov</v>
      </c>
      <c r="X167" t="s">
        <v>2048</v>
      </c>
      <c r="Y167">
        <f>Table1[[#This Row],[Dete Ended Conversion5]]-Table1[[#This Row],[Date Created Conversion3]]</f>
        <v>14.041666666664241</v>
      </c>
      <c r="Z167" s="35">
        <f>Table1[[#This Row],[Dete Ended Conversion5]]-Table1[[#This Row],[Date Created Conversion3]]</f>
        <v>14.041666666664241</v>
      </c>
      <c r="AA167" s="8" t="str">
        <f>(TEXT(V167,"yyy"))</f>
        <v>2011</v>
      </c>
      <c r="AB167" t="b">
        <v>0</v>
      </c>
      <c r="AC167" t="b">
        <v>0</v>
      </c>
      <c r="AD167" s="5" t="str">
        <f>AE167</f>
        <v>theater</v>
      </c>
      <c r="AE167" s="32" t="s">
        <v>2012</v>
      </c>
      <c r="AF167" s="32" t="s">
        <v>2013</v>
      </c>
    </row>
    <row r="168" spans="1:32" ht="17" x14ac:dyDescent="0.2">
      <c r="A168">
        <v>292</v>
      </c>
      <c r="B168" s="2" t="s">
        <v>613</v>
      </c>
      <c r="C168" s="1" t="s">
        <v>614</v>
      </c>
      <c r="D168" s="3">
        <v>7300</v>
      </c>
      <c r="E168" s="3">
        <v>717</v>
      </c>
      <c r="F168" t="s">
        <v>14</v>
      </c>
      <c r="G168" s="23">
        <f>IFERROR(E168/D168,0)</f>
        <v>9.8219178082191785E-2</v>
      </c>
      <c r="H168" s="4">
        <f>G168*100</f>
        <v>9.8219178082191778</v>
      </c>
      <c r="I168" s="30">
        <f>E168/J168</f>
        <v>71.7</v>
      </c>
      <c r="J168" s="8">
        <v>10</v>
      </c>
      <c r="K168" t="s">
        <v>20</v>
      </c>
      <c r="L168" t="s">
        <v>21</v>
      </c>
      <c r="M168" s="11">
        <f>(O168/86400)+DATE(1970,1,1)</f>
        <v>40984.208333333336</v>
      </c>
      <c r="N168" s="37">
        <v>40984.208333333336</v>
      </c>
      <c r="O168">
        <v>1331874000</v>
      </c>
      <c r="P168" t="str">
        <f>TEXT(M168,"mmm")</f>
        <v>Mar</v>
      </c>
      <c r="Q168" t="s">
        <v>2054</v>
      </c>
      <c r="R168" t="str">
        <f>TEXT(M168,"yyy")</f>
        <v>2012</v>
      </c>
      <c r="S168" s="10">
        <f>(T168/86400)+DATE(1970,1,1)</f>
        <v>41002.208333333336</v>
      </c>
      <c r="T168">
        <v>1333429200</v>
      </c>
      <c r="U168" s="35"/>
      <c r="V168" s="38">
        <v>41002.208333333336</v>
      </c>
      <c r="W168" t="str">
        <f>(TEXT(S168,"mmm"))</f>
        <v>Apr</v>
      </c>
      <c r="X168" t="s">
        <v>2057</v>
      </c>
      <c r="Y168">
        <f>Table1[[#This Row],[Dete Ended Conversion5]]-Table1[[#This Row],[Date Created Conversion3]]</f>
        <v>18</v>
      </c>
      <c r="Z168" s="35">
        <f>Table1[[#This Row],[Dete Ended Conversion5]]-Table1[[#This Row],[Date Created Conversion3]]</f>
        <v>18</v>
      </c>
      <c r="AA168" s="8" t="str">
        <f>(TEXT(V168,"yyy"))</f>
        <v>2012</v>
      </c>
      <c r="AB168" t="b">
        <v>0</v>
      </c>
      <c r="AC168" t="b">
        <v>0</v>
      </c>
      <c r="AD168" s="5" t="str">
        <f>AE168</f>
        <v>food</v>
      </c>
      <c r="AE168" s="32" t="s">
        <v>2006</v>
      </c>
      <c r="AF168" s="32" t="s">
        <v>2007</v>
      </c>
    </row>
    <row r="169" spans="1:32" ht="34" x14ac:dyDescent="0.2">
      <c r="A169">
        <v>859</v>
      </c>
      <c r="B169" s="2" t="s">
        <v>1726</v>
      </c>
      <c r="C169" s="1" t="s">
        <v>1727</v>
      </c>
      <c r="D169" s="3">
        <v>7300</v>
      </c>
      <c r="E169" s="3">
        <v>2594</v>
      </c>
      <c r="F169" t="s">
        <v>14</v>
      </c>
      <c r="G169" s="23">
        <f>IFERROR(E169/D169,0)</f>
        <v>0.35534246575342465</v>
      </c>
      <c r="H169" s="4">
        <f>G169*100</f>
        <v>35.534246575342465</v>
      </c>
      <c r="I169" s="30">
        <f>E169/J169</f>
        <v>41.174603174603178</v>
      </c>
      <c r="J169" s="8">
        <v>63</v>
      </c>
      <c r="K169" t="s">
        <v>20</v>
      </c>
      <c r="L169" t="s">
        <v>21</v>
      </c>
      <c r="M169" s="11">
        <f>(O169/86400)+DATE(1970,1,1)</f>
        <v>41334.25</v>
      </c>
      <c r="N169" s="37">
        <v>41334.25</v>
      </c>
      <c r="O169">
        <v>1362117600</v>
      </c>
      <c r="P169" t="str">
        <f>TEXT(M169,"mmm")</f>
        <v>Mar</v>
      </c>
      <c r="Q169" t="s">
        <v>2054</v>
      </c>
      <c r="R169" t="str">
        <f>TEXT(M169,"yyy")</f>
        <v>2013</v>
      </c>
      <c r="S169" s="10">
        <f>(T169/86400)+DATE(1970,1,1)</f>
        <v>41352.208333333336</v>
      </c>
      <c r="T169">
        <v>1363669200</v>
      </c>
      <c r="U169" s="35"/>
      <c r="V169" s="38">
        <v>41352.208333333336</v>
      </c>
      <c r="W169" t="str">
        <f>(TEXT(S169,"mmm"))</f>
        <v>Mar</v>
      </c>
      <c r="X169" t="s">
        <v>2054</v>
      </c>
      <c r="Y169">
        <f>Table1[[#This Row],[Dete Ended Conversion5]]-Table1[[#This Row],[Date Created Conversion3]]</f>
        <v>17.958333333335759</v>
      </c>
      <c r="Z169" s="35">
        <f>Table1[[#This Row],[Dete Ended Conversion5]]-Table1[[#This Row],[Date Created Conversion3]]</f>
        <v>17.958333333335759</v>
      </c>
      <c r="AA169" s="8" t="str">
        <f>(TEXT(V169,"yyy"))</f>
        <v>2013</v>
      </c>
      <c r="AB169" t="b">
        <v>0</v>
      </c>
      <c r="AC169" t="b">
        <v>1</v>
      </c>
      <c r="AD169" s="5" t="str">
        <f>AE169</f>
        <v>theater</v>
      </c>
      <c r="AE169" s="32" t="s">
        <v>2012</v>
      </c>
      <c r="AF169" s="32" t="s">
        <v>2013</v>
      </c>
    </row>
    <row r="170" spans="1:32" ht="17" x14ac:dyDescent="0.2">
      <c r="A170">
        <v>402</v>
      </c>
      <c r="B170" s="2" t="s">
        <v>832</v>
      </c>
      <c r="C170" s="1" t="s">
        <v>833</v>
      </c>
      <c r="D170" s="3">
        <v>7300</v>
      </c>
      <c r="E170" s="3">
        <v>2946</v>
      </c>
      <c r="F170" t="s">
        <v>14</v>
      </c>
      <c r="G170" s="23">
        <f>IFERROR(E170/D170,0)</f>
        <v>0.40356164383561643</v>
      </c>
      <c r="H170" s="4">
        <f>G170*100</f>
        <v>40.356164383561641</v>
      </c>
      <c r="I170" s="30">
        <f>E170/J170</f>
        <v>73.650000000000006</v>
      </c>
      <c r="J170" s="8">
        <v>40</v>
      </c>
      <c r="K170" t="s">
        <v>20</v>
      </c>
      <c r="L170" t="s">
        <v>21</v>
      </c>
      <c r="M170" s="11">
        <f>(O170/86400)+DATE(1970,1,1)</f>
        <v>40914.25</v>
      </c>
      <c r="N170" s="37">
        <v>40914.25</v>
      </c>
      <c r="O170">
        <v>1325829600</v>
      </c>
      <c r="P170" t="str">
        <f>TEXT(M170,"mmm")</f>
        <v>Jan</v>
      </c>
      <c r="Q170" t="s">
        <v>2050</v>
      </c>
      <c r="R170" t="str">
        <f>TEXT(M170,"yyy")</f>
        <v>2012</v>
      </c>
      <c r="S170" s="10">
        <f>(T170/86400)+DATE(1970,1,1)</f>
        <v>40961.25</v>
      </c>
      <c r="T170">
        <v>1329890400</v>
      </c>
      <c r="U170" s="35"/>
      <c r="V170" s="38">
        <v>40961.25</v>
      </c>
      <c r="W170" t="str">
        <f>(TEXT(S170,"mmm"))</f>
        <v>Feb</v>
      </c>
      <c r="X170" t="s">
        <v>2058</v>
      </c>
      <c r="Y170">
        <f>Table1[[#This Row],[Dete Ended Conversion5]]-Table1[[#This Row],[Date Created Conversion3]]</f>
        <v>47</v>
      </c>
      <c r="Z170" s="35">
        <f>Table1[[#This Row],[Dete Ended Conversion5]]-Table1[[#This Row],[Date Created Conversion3]]</f>
        <v>47</v>
      </c>
      <c r="AA170" s="8" t="str">
        <f>(TEXT(V170,"yyy"))</f>
        <v>2012</v>
      </c>
      <c r="AB170" t="b">
        <v>0</v>
      </c>
      <c r="AC170" t="b">
        <v>1</v>
      </c>
      <c r="AD170" s="5" t="str">
        <f>AE170</f>
        <v>film &amp; video</v>
      </c>
      <c r="AE170" s="32" t="s">
        <v>2014</v>
      </c>
      <c r="AF170" s="32" t="s">
        <v>2025</v>
      </c>
    </row>
    <row r="171" spans="1:32" ht="17" x14ac:dyDescent="0.2">
      <c r="A171">
        <v>699</v>
      </c>
      <c r="B171" s="2" t="s">
        <v>422</v>
      </c>
      <c r="C171" s="1" t="s">
        <v>1413</v>
      </c>
      <c r="D171" s="3">
        <v>7400</v>
      </c>
      <c r="E171" s="3">
        <v>6245</v>
      </c>
      <c r="F171" t="s">
        <v>14</v>
      </c>
      <c r="G171" s="23">
        <f>IFERROR(E171/D171,0)</f>
        <v>0.8439189189189189</v>
      </c>
      <c r="H171" s="4">
        <f>G171*100</f>
        <v>84.391891891891888</v>
      </c>
      <c r="I171" s="30">
        <f>E171/J171</f>
        <v>111.51785714285714</v>
      </c>
      <c r="J171" s="8">
        <v>56</v>
      </c>
      <c r="K171" t="s">
        <v>20</v>
      </c>
      <c r="L171" t="s">
        <v>21</v>
      </c>
      <c r="M171" s="11">
        <f>(O171/86400)+DATE(1970,1,1)</f>
        <v>43641.208333333328</v>
      </c>
      <c r="N171" s="37">
        <v>43641.208333333328</v>
      </c>
      <c r="O171">
        <v>1561438800</v>
      </c>
      <c r="P171" t="str">
        <f>TEXT(M171,"mmm")</f>
        <v>Jun</v>
      </c>
      <c r="Q171" t="s">
        <v>2053</v>
      </c>
      <c r="R171" t="str">
        <f>TEXT(M171,"yyy")</f>
        <v>2019</v>
      </c>
      <c r="S171" s="10">
        <f>(T171/86400)+DATE(1970,1,1)</f>
        <v>43642.208333333328</v>
      </c>
      <c r="T171">
        <v>1561525200</v>
      </c>
      <c r="U171" s="35"/>
      <c r="V171" s="38">
        <v>43642.208333333328</v>
      </c>
      <c r="W171" t="str">
        <f>(TEXT(S171,"mmm"))</f>
        <v>Jun</v>
      </c>
      <c r="X171" t="s">
        <v>2053</v>
      </c>
      <c r="Y171">
        <f>Table1[[#This Row],[Dete Ended Conversion5]]-Table1[[#This Row],[Date Created Conversion3]]</f>
        <v>1</v>
      </c>
      <c r="Z171" s="35">
        <f>Table1[[#This Row],[Dete Ended Conversion5]]-Table1[[#This Row],[Date Created Conversion3]]</f>
        <v>1</v>
      </c>
      <c r="AA171" s="8" t="str">
        <f>(TEXT(V171,"yyy"))</f>
        <v>2019</v>
      </c>
      <c r="AB171" t="b">
        <v>0</v>
      </c>
      <c r="AC171" t="b">
        <v>0</v>
      </c>
      <c r="AD171" s="5" t="str">
        <f>AE171</f>
        <v>film &amp; video</v>
      </c>
      <c r="AE171" s="32" t="s">
        <v>2014</v>
      </c>
      <c r="AF171" s="32" t="s">
        <v>2017</v>
      </c>
    </row>
    <row r="172" spans="1:32" ht="34" x14ac:dyDescent="0.2">
      <c r="A172">
        <v>625</v>
      </c>
      <c r="B172" s="2" t="s">
        <v>1268</v>
      </c>
      <c r="C172" s="1" t="s">
        <v>1269</v>
      </c>
      <c r="D172" s="3">
        <v>7500</v>
      </c>
      <c r="E172" s="3">
        <v>5803</v>
      </c>
      <c r="F172" t="s">
        <v>14</v>
      </c>
      <c r="G172" s="23">
        <f>IFERROR(E172/D172,0)</f>
        <v>0.77373333333333338</v>
      </c>
      <c r="H172" s="4">
        <f>G172*100</f>
        <v>77.373333333333335</v>
      </c>
      <c r="I172" s="30">
        <f>E172/J172</f>
        <v>93.596774193548384</v>
      </c>
      <c r="J172" s="8">
        <v>62</v>
      </c>
      <c r="K172" t="s">
        <v>20</v>
      </c>
      <c r="L172" t="s">
        <v>21</v>
      </c>
      <c r="M172" s="11">
        <f>(O172/86400)+DATE(1970,1,1)</f>
        <v>43857.25</v>
      </c>
      <c r="N172" s="37">
        <v>43857.25</v>
      </c>
      <c r="O172">
        <v>1580104800</v>
      </c>
      <c r="P172" t="str">
        <f>TEXT(M172,"mmm")</f>
        <v>Jan</v>
      </c>
      <c r="Q172" t="s">
        <v>2050</v>
      </c>
      <c r="R172" t="str">
        <f>TEXT(M172,"yyy")</f>
        <v>2020</v>
      </c>
      <c r="S172" s="10">
        <f>(T172/86400)+DATE(1970,1,1)</f>
        <v>43871.25</v>
      </c>
      <c r="T172">
        <v>1581314400</v>
      </c>
      <c r="U172" s="35"/>
      <c r="V172" s="38">
        <v>43871.25</v>
      </c>
      <c r="W172" t="str">
        <f>(TEXT(S172,"mmm"))</f>
        <v>Feb</v>
      </c>
      <c r="X172" t="s">
        <v>2058</v>
      </c>
      <c r="Y172">
        <f>Table1[[#This Row],[Dete Ended Conversion5]]-Table1[[#This Row],[Date Created Conversion3]]</f>
        <v>14</v>
      </c>
      <c r="Z172" s="35">
        <f>Table1[[#This Row],[Dete Ended Conversion5]]-Table1[[#This Row],[Date Created Conversion3]]</f>
        <v>14</v>
      </c>
      <c r="AA172" s="8" t="str">
        <f>(TEXT(V172,"yyy"))</f>
        <v>2020</v>
      </c>
      <c r="AB172" t="b">
        <v>0</v>
      </c>
      <c r="AC172" t="b">
        <v>0</v>
      </c>
      <c r="AD172" s="5" t="str">
        <f>AE172</f>
        <v>theater</v>
      </c>
      <c r="AE172" s="32" t="s">
        <v>2012</v>
      </c>
      <c r="AF172" s="32" t="s">
        <v>2013</v>
      </c>
    </row>
    <row r="173" spans="1:32" ht="17" x14ac:dyDescent="0.2">
      <c r="A173">
        <v>504</v>
      </c>
      <c r="B173" s="2" t="s">
        <v>1031</v>
      </c>
      <c r="C173" s="1" t="s">
        <v>1032</v>
      </c>
      <c r="D173" s="3">
        <v>7500</v>
      </c>
      <c r="E173" s="3">
        <v>6924</v>
      </c>
      <c r="F173" t="s">
        <v>14</v>
      </c>
      <c r="G173" s="23">
        <f>IFERROR(E173/D173,0)</f>
        <v>0.92320000000000002</v>
      </c>
      <c r="H173" s="4">
        <f>G173*100</f>
        <v>92.320000000000007</v>
      </c>
      <c r="I173" s="30">
        <f>E173/J173</f>
        <v>111.6774193548387</v>
      </c>
      <c r="J173" s="8">
        <v>62</v>
      </c>
      <c r="K173" t="s">
        <v>94</v>
      </c>
      <c r="L173" t="s">
        <v>95</v>
      </c>
      <c r="M173" s="11">
        <f>(O173/86400)+DATE(1970,1,1)</f>
        <v>42142.208333333328</v>
      </c>
      <c r="N173" s="37">
        <v>42142.208333333328</v>
      </c>
      <c r="O173">
        <v>1431925200</v>
      </c>
      <c r="P173" t="str">
        <f>TEXT(M173,"mmm")</f>
        <v>May</v>
      </c>
      <c r="Q173" t="s">
        <v>2059</v>
      </c>
      <c r="R173" t="str">
        <f>TEXT(M173,"yyy")</f>
        <v>2015</v>
      </c>
      <c r="S173" s="10">
        <f>(T173/86400)+DATE(1970,1,1)</f>
        <v>42143.208333333328</v>
      </c>
      <c r="T173">
        <v>1432011600</v>
      </c>
      <c r="U173" s="35"/>
      <c r="V173" s="38">
        <v>42143.208333333328</v>
      </c>
      <c r="W173" t="str">
        <f>(TEXT(S173,"mmm"))</f>
        <v>May</v>
      </c>
      <c r="X173" t="s">
        <v>2059</v>
      </c>
      <c r="Y173">
        <f>Table1[[#This Row],[Dete Ended Conversion5]]-Table1[[#This Row],[Date Created Conversion3]]</f>
        <v>1</v>
      </c>
      <c r="Z173" s="35">
        <f>Table1[[#This Row],[Dete Ended Conversion5]]-Table1[[#This Row],[Date Created Conversion3]]</f>
        <v>1</v>
      </c>
      <c r="AA173" s="8" t="str">
        <f>(TEXT(V173,"yyy"))</f>
        <v>2015</v>
      </c>
      <c r="AB173" t="b">
        <v>0</v>
      </c>
      <c r="AC173" t="b">
        <v>0</v>
      </c>
      <c r="AD173" s="5" t="str">
        <f>AE173</f>
        <v>music</v>
      </c>
      <c r="AE173" s="32" t="s">
        <v>2008</v>
      </c>
      <c r="AF173" s="32" t="s">
        <v>2009</v>
      </c>
    </row>
    <row r="174" spans="1:32" ht="17" x14ac:dyDescent="0.2">
      <c r="A174">
        <v>4</v>
      </c>
      <c r="B174" s="2" t="s">
        <v>28</v>
      </c>
      <c r="C174" s="1" t="s">
        <v>29</v>
      </c>
      <c r="D174" s="3">
        <v>7600</v>
      </c>
      <c r="E174" s="3">
        <v>5265</v>
      </c>
      <c r="F174" t="s">
        <v>14</v>
      </c>
      <c r="G174" s="23">
        <f>IFERROR(E174/D174,0)</f>
        <v>0.69276315789473686</v>
      </c>
      <c r="H174" s="4">
        <f>G174*100</f>
        <v>69.276315789473685</v>
      </c>
      <c r="I174" s="30">
        <f>E174/J174</f>
        <v>99.339622641509436</v>
      </c>
      <c r="J174" s="8">
        <v>53</v>
      </c>
      <c r="K174" t="s">
        <v>20</v>
      </c>
      <c r="L174" t="s">
        <v>21</v>
      </c>
      <c r="M174" s="11">
        <f>(O174/86400)+DATE(1970,1,1)</f>
        <v>43485.25</v>
      </c>
      <c r="N174" s="37">
        <v>43485.25</v>
      </c>
      <c r="O174">
        <v>1547964000</v>
      </c>
      <c r="P174" t="str">
        <f>TEXT(M174,"mmm")</f>
        <v>Jan</v>
      </c>
      <c r="Q174" t="s">
        <v>2050</v>
      </c>
      <c r="R174" t="str">
        <f>TEXT(M174,"yyy")</f>
        <v>2019</v>
      </c>
      <c r="S174" s="10">
        <f>(T174/86400)+DATE(1970,1,1)</f>
        <v>43489.25</v>
      </c>
      <c r="T174">
        <v>1548309600</v>
      </c>
      <c r="U174" s="35"/>
      <c r="V174" s="38">
        <v>43489.25</v>
      </c>
      <c r="W174" t="str">
        <f>(TEXT(S174,"mmm"))</f>
        <v>Jan</v>
      </c>
      <c r="X174" t="s">
        <v>2050</v>
      </c>
      <c r="Y174">
        <f>Table1[[#This Row],[Dete Ended Conversion5]]-Table1[[#This Row],[Date Created Conversion3]]</f>
        <v>4</v>
      </c>
      <c r="Z174" s="35">
        <f>Table1[[#This Row],[Dete Ended Conversion5]]-Table1[[#This Row],[Date Created Conversion3]]</f>
        <v>4</v>
      </c>
      <c r="AA174" s="8" t="str">
        <f>(TEXT(V174,"yyy"))</f>
        <v>2019</v>
      </c>
      <c r="AB174" t="b">
        <v>0</v>
      </c>
      <c r="AC174" t="b">
        <v>0</v>
      </c>
      <c r="AD174" s="5" t="str">
        <f>AE174</f>
        <v>theater</v>
      </c>
      <c r="AE174" s="32" t="s">
        <v>2012</v>
      </c>
      <c r="AF174" s="32" t="s">
        <v>2013</v>
      </c>
    </row>
    <row r="175" spans="1:32" ht="17" x14ac:dyDescent="0.2">
      <c r="A175">
        <v>870</v>
      </c>
      <c r="B175" s="2" t="s">
        <v>1748</v>
      </c>
      <c r="C175" s="1" t="s">
        <v>1749</v>
      </c>
      <c r="D175" s="3">
        <v>7700</v>
      </c>
      <c r="E175" s="3">
        <v>6920</v>
      </c>
      <c r="F175" t="s">
        <v>14</v>
      </c>
      <c r="G175" s="23">
        <f>IFERROR(E175/D175,0)</f>
        <v>0.89870129870129867</v>
      </c>
      <c r="H175" s="4">
        <f>G175*100</f>
        <v>89.870129870129873</v>
      </c>
      <c r="I175" s="30">
        <f>E175/J175</f>
        <v>57.190082644628099</v>
      </c>
      <c r="J175" s="8">
        <v>121</v>
      </c>
      <c r="K175" t="s">
        <v>20</v>
      </c>
      <c r="L175" t="s">
        <v>21</v>
      </c>
      <c r="M175" s="11">
        <f>(O175/86400)+DATE(1970,1,1)</f>
        <v>42240.208333333328</v>
      </c>
      <c r="N175" s="37">
        <v>42240.208333333328</v>
      </c>
      <c r="O175">
        <v>1440392400</v>
      </c>
      <c r="P175" t="str">
        <f>TEXT(M175,"mmm")</f>
        <v>Aug</v>
      </c>
      <c r="Q175" t="s">
        <v>2049</v>
      </c>
      <c r="R175" t="str">
        <f>TEXT(M175,"yyy")</f>
        <v>2015</v>
      </c>
      <c r="S175" s="10">
        <f>(T175/86400)+DATE(1970,1,1)</f>
        <v>42265.208333333328</v>
      </c>
      <c r="T175">
        <v>1442552400</v>
      </c>
      <c r="U175" s="35"/>
      <c r="V175" s="38">
        <v>42265.208333333328</v>
      </c>
      <c r="W175" t="str">
        <f>(TEXT(S175,"mmm"))</f>
        <v>Sep</v>
      </c>
      <c r="X175" t="s">
        <v>2051</v>
      </c>
      <c r="Y175">
        <f>Table1[[#This Row],[Dete Ended Conversion5]]-Table1[[#This Row],[Date Created Conversion3]]</f>
        <v>25</v>
      </c>
      <c r="Z175" s="35">
        <f>Table1[[#This Row],[Dete Ended Conversion5]]-Table1[[#This Row],[Date Created Conversion3]]</f>
        <v>25</v>
      </c>
      <c r="AA175" s="8" t="str">
        <f>(TEXT(V175,"yyy"))</f>
        <v>2015</v>
      </c>
      <c r="AB175" t="b">
        <v>0</v>
      </c>
      <c r="AC175" t="b">
        <v>0</v>
      </c>
      <c r="AD175" s="5" t="str">
        <f>AE175</f>
        <v>theater</v>
      </c>
      <c r="AE175" s="32" t="s">
        <v>2012</v>
      </c>
      <c r="AF175" s="32" t="s">
        <v>2013</v>
      </c>
    </row>
    <row r="176" spans="1:32" ht="17" x14ac:dyDescent="0.2">
      <c r="A176">
        <v>432</v>
      </c>
      <c r="B176" s="2" t="s">
        <v>890</v>
      </c>
      <c r="C176" s="1" t="s">
        <v>891</v>
      </c>
      <c r="D176" s="3">
        <v>7700</v>
      </c>
      <c r="E176" s="3">
        <v>6369</v>
      </c>
      <c r="F176" t="s">
        <v>14</v>
      </c>
      <c r="G176" s="23">
        <f>IFERROR(E176/D176,0)</f>
        <v>0.82714285714285718</v>
      </c>
      <c r="H176" s="4">
        <f>G176*100</f>
        <v>82.714285714285722</v>
      </c>
      <c r="I176" s="30">
        <f>E176/J176</f>
        <v>69.989010989010993</v>
      </c>
      <c r="J176" s="8">
        <v>91</v>
      </c>
      <c r="K176" t="s">
        <v>20</v>
      </c>
      <c r="L176" t="s">
        <v>21</v>
      </c>
      <c r="M176" s="11">
        <f>(O176/86400)+DATE(1970,1,1)</f>
        <v>41761.208333333336</v>
      </c>
      <c r="N176" s="37">
        <v>41761.208333333336</v>
      </c>
      <c r="O176">
        <v>1399006800</v>
      </c>
      <c r="P176" t="str">
        <f>TEXT(M176,"mmm")</f>
        <v>May</v>
      </c>
      <c r="Q176" t="s">
        <v>2059</v>
      </c>
      <c r="R176" t="str">
        <f>TEXT(M176,"yyy")</f>
        <v>2014</v>
      </c>
      <c r="S176" s="10">
        <f>(T176/86400)+DATE(1970,1,1)</f>
        <v>41781.208333333336</v>
      </c>
      <c r="T176">
        <v>1400734800</v>
      </c>
      <c r="U176" s="35"/>
      <c r="V176" s="38">
        <v>41781.208333333336</v>
      </c>
      <c r="W176" t="str">
        <f>(TEXT(S176,"mmm"))</f>
        <v>May</v>
      </c>
      <c r="X176" t="s">
        <v>2059</v>
      </c>
      <c r="Y176">
        <f>Table1[[#This Row],[Dete Ended Conversion5]]-Table1[[#This Row],[Date Created Conversion3]]</f>
        <v>20</v>
      </c>
      <c r="Z176" s="35">
        <f>Table1[[#This Row],[Dete Ended Conversion5]]-Table1[[#This Row],[Date Created Conversion3]]</f>
        <v>20</v>
      </c>
      <c r="AA176" s="8" t="str">
        <f>(TEXT(V176,"yyy"))</f>
        <v>2014</v>
      </c>
      <c r="AB176" t="b">
        <v>0</v>
      </c>
      <c r="AC176" t="b">
        <v>0</v>
      </c>
      <c r="AD176" s="5" t="str">
        <f>AE176</f>
        <v>theater</v>
      </c>
      <c r="AE176" s="32" t="s">
        <v>2012</v>
      </c>
      <c r="AF176" s="32" t="s">
        <v>2013</v>
      </c>
    </row>
    <row r="177" spans="1:32" ht="17" x14ac:dyDescent="0.2">
      <c r="A177">
        <v>135</v>
      </c>
      <c r="B177" s="2" t="s">
        <v>300</v>
      </c>
      <c r="C177" s="1" t="s">
        <v>301</v>
      </c>
      <c r="D177" s="3">
        <v>7700</v>
      </c>
      <c r="E177" s="3">
        <v>5488</v>
      </c>
      <c r="F177" t="s">
        <v>14</v>
      </c>
      <c r="G177" s="23">
        <f>IFERROR(E177/D177,0)</f>
        <v>0.71272727272727276</v>
      </c>
      <c r="H177" s="4">
        <f>G177*100</f>
        <v>71.27272727272728</v>
      </c>
      <c r="I177" s="30">
        <f>E177/J177</f>
        <v>46.905982905982903</v>
      </c>
      <c r="J177" s="8">
        <v>117</v>
      </c>
      <c r="K177" t="s">
        <v>20</v>
      </c>
      <c r="L177" t="s">
        <v>21</v>
      </c>
      <c r="M177" s="11">
        <f>(O177/86400)+DATE(1970,1,1)</f>
        <v>41340.25</v>
      </c>
      <c r="N177" s="37">
        <v>41340.25</v>
      </c>
      <c r="O177">
        <v>1362636000</v>
      </c>
      <c r="P177" t="str">
        <f>TEXT(M177,"mmm")</f>
        <v>Mar</v>
      </c>
      <c r="Q177" t="s">
        <v>2054</v>
      </c>
      <c r="R177" t="str">
        <f>TEXT(M177,"yyy")</f>
        <v>2013</v>
      </c>
      <c r="S177" s="10">
        <f>(T177/86400)+DATE(1970,1,1)</f>
        <v>41345.208333333336</v>
      </c>
      <c r="T177">
        <v>1363064400</v>
      </c>
      <c r="U177" s="35"/>
      <c r="V177" s="38">
        <v>41345.208333333336</v>
      </c>
      <c r="W177" t="str">
        <f>(TEXT(S177,"mmm"))</f>
        <v>Mar</v>
      </c>
      <c r="X177" t="s">
        <v>2054</v>
      </c>
      <c r="Y177">
        <f>Table1[[#This Row],[Dete Ended Conversion5]]-Table1[[#This Row],[Date Created Conversion3]]</f>
        <v>4.9583333333357587</v>
      </c>
      <c r="Z177" s="35">
        <f>Table1[[#This Row],[Dete Ended Conversion5]]-Table1[[#This Row],[Date Created Conversion3]]</f>
        <v>4.9583333333357587</v>
      </c>
      <c r="AA177" s="8" t="str">
        <f>(TEXT(V177,"yyy"))</f>
        <v>2013</v>
      </c>
      <c r="AB177" t="b">
        <v>0</v>
      </c>
      <c r="AC177" t="b">
        <v>1</v>
      </c>
      <c r="AD177" s="5" t="str">
        <f>AE177</f>
        <v>theater</v>
      </c>
      <c r="AE177" s="32" t="s">
        <v>2012</v>
      </c>
      <c r="AF177" s="32" t="s">
        <v>2013</v>
      </c>
    </row>
    <row r="178" spans="1:32" ht="34" x14ac:dyDescent="0.2">
      <c r="A178">
        <v>986</v>
      </c>
      <c r="B178" s="2" t="s">
        <v>1976</v>
      </c>
      <c r="C178" s="1" t="s">
        <v>1977</v>
      </c>
      <c r="D178" s="3">
        <v>7800</v>
      </c>
      <c r="E178" s="3">
        <v>3144</v>
      </c>
      <c r="F178" t="s">
        <v>14</v>
      </c>
      <c r="G178" s="23">
        <f>IFERROR(E178/D178,0)</f>
        <v>0.40307692307692305</v>
      </c>
      <c r="H178" s="4">
        <f>G178*100</f>
        <v>40.307692307692307</v>
      </c>
      <c r="I178" s="30">
        <f>E178/J178</f>
        <v>34.173913043478258</v>
      </c>
      <c r="J178" s="8">
        <v>92</v>
      </c>
      <c r="K178" t="s">
        <v>20</v>
      </c>
      <c r="L178" t="s">
        <v>21</v>
      </c>
      <c r="M178" s="11">
        <f>(O178/86400)+DATE(1970,1,1)</f>
        <v>40638.208333333336</v>
      </c>
      <c r="N178" s="37">
        <v>40638.208333333336</v>
      </c>
      <c r="O178">
        <v>1301979600</v>
      </c>
      <c r="P178" t="str">
        <f>TEXT(M178,"mmm")</f>
        <v>Apr</v>
      </c>
      <c r="Q178" t="s">
        <v>2057</v>
      </c>
      <c r="R178" t="str">
        <f>TEXT(M178,"yyy")</f>
        <v>2011</v>
      </c>
      <c r="S178" s="10">
        <f>(T178/86400)+DATE(1970,1,1)</f>
        <v>40652.208333333336</v>
      </c>
      <c r="T178">
        <v>1303189200</v>
      </c>
      <c r="U178" s="35"/>
      <c r="V178" s="38">
        <v>40652.208333333336</v>
      </c>
      <c r="W178" t="str">
        <f>(TEXT(S178,"mmm"))</f>
        <v>Apr</v>
      </c>
      <c r="X178" t="s">
        <v>2057</v>
      </c>
      <c r="Y178">
        <f>Table1[[#This Row],[Dete Ended Conversion5]]-Table1[[#This Row],[Date Created Conversion3]]</f>
        <v>14</v>
      </c>
      <c r="Z178" s="35">
        <f>Table1[[#This Row],[Dete Ended Conversion5]]-Table1[[#This Row],[Date Created Conversion3]]</f>
        <v>14</v>
      </c>
      <c r="AA178" s="8" t="str">
        <f>(TEXT(V178,"yyy"))</f>
        <v>2011</v>
      </c>
      <c r="AB178" t="b">
        <v>0</v>
      </c>
      <c r="AC178" t="b">
        <v>0</v>
      </c>
      <c r="AD178" s="5" t="str">
        <f>AE178</f>
        <v>music</v>
      </c>
      <c r="AE178" s="32" t="s">
        <v>2008</v>
      </c>
      <c r="AF178" s="32" t="s">
        <v>2009</v>
      </c>
    </row>
    <row r="179" spans="1:32" ht="34" x14ac:dyDescent="0.2">
      <c r="A179">
        <v>887</v>
      </c>
      <c r="B179" s="2" t="s">
        <v>1782</v>
      </c>
      <c r="C179" s="1" t="s">
        <v>1783</v>
      </c>
      <c r="D179" s="3">
        <v>7800</v>
      </c>
      <c r="E179" s="3">
        <v>2289</v>
      </c>
      <c r="F179" t="s">
        <v>14</v>
      </c>
      <c r="G179" s="23">
        <f>IFERROR(E179/D179,0)</f>
        <v>0.29346153846153844</v>
      </c>
      <c r="H179" s="4">
        <f>G179*100</f>
        <v>29.346153846153843</v>
      </c>
      <c r="I179" s="30">
        <f>E179/J179</f>
        <v>73.838709677419359</v>
      </c>
      <c r="J179" s="8">
        <v>31</v>
      </c>
      <c r="K179" t="s">
        <v>20</v>
      </c>
      <c r="L179" t="s">
        <v>21</v>
      </c>
      <c r="M179" s="11">
        <f>(O179/86400)+DATE(1970,1,1)</f>
        <v>42202.208333333328</v>
      </c>
      <c r="N179" s="37">
        <v>42202.208333333328</v>
      </c>
      <c r="O179">
        <v>1437109200</v>
      </c>
      <c r="P179" t="str">
        <f>TEXT(M179,"mmm")</f>
        <v>Jul</v>
      </c>
      <c r="Q179" t="s">
        <v>2056</v>
      </c>
      <c r="R179" t="str">
        <f>TEXT(M179,"yyy")</f>
        <v>2015</v>
      </c>
      <c r="S179" s="10">
        <f>(T179/86400)+DATE(1970,1,1)</f>
        <v>42249.208333333328</v>
      </c>
      <c r="T179">
        <v>1441170000</v>
      </c>
      <c r="U179" s="35"/>
      <c r="V179" s="38">
        <v>42249.208333333328</v>
      </c>
      <c r="W179" t="str">
        <f>(TEXT(S179,"mmm"))</f>
        <v>Sep</v>
      </c>
      <c r="X179" t="s">
        <v>2051</v>
      </c>
      <c r="Y179">
        <f>Table1[[#This Row],[Dete Ended Conversion5]]-Table1[[#This Row],[Date Created Conversion3]]</f>
        <v>47</v>
      </c>
      <c r="Z179" s="35">
        <f>Table1[[#This Row],[Dete Ended Conversion5]]-Table1[[#This Row],[Date Created Conversion3]]</f>
        <v>47</v>
      </c>
      <c r="AA179" s="8" t="str">
        <f>(TEXT(V179,"yyy"))</f>
        <v>2015</v>
      </c>
      <c r="AB179" t="b">
        <v>0</v>
      </c>
      <c r="AC179" t="b">
        <v>1</v>
      </c>
      <c r="AD179" s="5" t="str">
        <f>AE179</f>
        <v>theater</v>
      </c>
      <c r="AE179" s="32" t="s">
        <v>2012</v>
      </c>
      <c r="AF179" s="32" t="s">
        <v>2013</v>
      </c>
    </row>
    <row r="180" spans="1:32" ht="17" x14ac:dyDescent="0.2">
      <c r="A180">
        <v>796</v>
      </c>
      <c r="B180" s="2" t="s">
        <v>1603</v>
      </c>
      <c r="C180" s="1" t="s">
        <v>1604</v>
      </c>
      <c r="D180" s="3">
        <v>7800</v>
      </c>
      <c r="E180" s="3">
        <v>4275</v>
      </c>
      <c r="F180" t="s">
        <v>14</v>
      </c>
      <c r="G180" s="23">
        <f>IFERROR(E180/D180,0)</f>
        <v>0.54807692307692313</v>
      </c>
      <c r="H180" s="4">
        <f>G180*100</f>
        <v>54.807692307692314</v>
      </c>
      <c r="I180" s="30">
        <f>E180/J180</f>
        <v>54.807692307692307</v>
      </c>
      <c r="J180" s="8">
        <v>78</v>
      </c>
      <c r="K180" t="s">
        <v>20</v>
      </c>
      <c r="L180" t="s">
        <v>21</v>
      </c>
      <c r="M180" s="11">
        <f>(O180/86400)+DATE(1970,1,1)</f>
        <v>41859.208333333336</v>
      </c>
      <c r="N180" s="37">
        <v>41859.208333333336</v>
      </c>
      <c r="O180">
        <v>1407474000</v>
      </c>
      <c r="P180" t="str">
        <f>TEXT(M180,"mmm")</f>
        <v>Aug</v>
      </c>
      <c r="Q180" t="s">
        <v>2049</v>
      </c>
      <c r="R180" t="str">
        <f>TEXT(M180,"yyy")</f>
        <v>2014</v>
      </c>
      <c r="S180" s="10">
        <f>(T180/86400)+DATE(1970,1,1)</f>
        <v>41866.208333333336</v>
      </c>
      <c r="T180">
        <v>1408078800</v>
      </c>
      <c r="U180" s="35"/>
      <c r="V180" s="38">
        <v>41866.208333333336</v>
      </c>
      <c r="W180" t="str">
        <f>(TEXT(S180,"mmm"))</f>
        <v>Aug</v>
      </c>
      <c r="X180" t="s">
        <v>2049</v>
      </c>
      <c r="Y180">
        <f>Table1[[#This Row],[Dete Ended Conversion5]]-Table1[[#This Row],[Date Created Conversion3]]</f>
        <v>7</v>
      </c>
      <c r="Z180" s="35">
        <f>Table1[[#This Row],[Dete Ended Conversion5]]-Table1[[#This Row],[Date Created Conversion3]]</f>
        <v>7</v>
      </c>
      <c r="AA180" s="8" t="str">
        <f>(TEXT(V180,"yyy"))</f>
        <v>2014</v>
      </c>
      <c r="AB180" t="b">
        <v>0</v>
      </c>
      <c r="AC180" t="b">
        <v>1</v>
      </c>
      <c r="AD180" s="5" t="str">
        <f>AE180</f>
        <v>games</v>
      </c>
      <c r="AE180" s="32" t="s">
        <v>2023</v>
      </c>
      <c r="AF180" s="32" t="s">
        <v>2034</v>
      </c>
    </row>
    <row r="181" spans="1:32" ht="17" x14ac:dyDescent="0.2">
      <c r="A181">
        <v>90</v>
      </c>
      <c r="B181" s="2" t="s">
        <v>210</v>
      </c>
      <c r="C181" s="1" t="s">
        <v>211</v>
      </c>
      <c r="D181" s="3">
        <v>7800</v>
      </c>
      <c r="E181" s="3">
        <v>6132</v>
      </c>
      <c r="F181" t="s">
        <v>14</v>
      </c>
      <c r="G181" s="23">
        <f>IFERROR(E181/D181,0)</f>
        <v>0.7861538461538462</v>
      </c>
      <c r="H181" s="4">
        <f>G181*100</f>
        <v>78.615384615384613</v>
      </c>
      <c r="I181" s="30">
        <f>E181/J181</f>
        <v>57.849056603773583</v>
      </c>
      <c r="J181" s="8">
        <v>106</v>
      </c>
      <c r="K181" t="s">
        <v>20</v>
      </c>
      <c r="L181" t="s">
        <v>21</v>
      </c>
      <c r="M181" s="11">
        <f>(O181/86400)+DATE(1970,1,1)</f>
        <v>42425.25</v>
      </c>
      <c r="N181" s="37">
        <v>42425.25</v>
      </c>
      <c r="O181">
        <v>1456380000</v>
      </c>
      <c r="P181" t="str">
        <f>TEXT(M181,"mmm")</f>
        <v>Feb</v>
      </c>
      <c r="Q181" t="s">
        <v>2058</v>
      </c>
      <c r="R181" t="str">
        <f>TEXT(M181,"yyy")</f>
        <v>2016</v>
      </c>
      <c r="S181" s="10">
        <f>(T181/86400)+DATE(1970,1,1)</f>
        <v>42425.25</v>
      </c>
      <c r="T181">
        <v>1456380000</v>
      </c>
      <c r="U181" s="35"/>
      <c r="V181" s="38">
        <v>42425.25</v>
      </c>
      <c r="W181" t="str">
        <f>(TEXT(S181,"mmm"))</f>
        <v>Feb</v>
      </c>
      <c r="X181" t="s">
        <v>2058</v>
      </c>
      <c r="Y181">
        <f>Table1[[#This Row],[Dete Ended Conversion5]]-Table1[[#This Row],[Date Created Conversion3]]</f>
        <v>0</v>
      </c>
      <c r="Z181" s="35">
        <f>Table1[[#This Row],[Dete Ended Conversion5]]-Table1[[#This Row],[Date Created Conversion3]]</f>
        <v>0</v>
      </c>
      <c r="AA181" s="8" t="str">
        <f>(TEXT(V181,"yyy"))</f>
        <v>2016</v>
      </c>
      <c r="AB181" t="b">
        <v>0</v>
      </c>
      <c r="AC181" t="b">
        <v>1</v>
      </c>
      <c r="AD181" s="5" t="str">
        <f>AE181</f>
        <v>theater</v>
      </c>
      <c r="AE181" s="32" t="s">
        <v>2012</v>
      </c>
      <c r="AF181" s="32" t="s">
        <v>2013</v>
      </c>
    </row>
    <row r="182" spans="1:32" ht="17" x14ac:dyDescent="0.2">
      <c r="A182">
        <v>990</v>
      </c>
      <c r="B182" s="2" t="s">
        <v>1984</v>
      </c>
      <c r="C182" s="1" t="s">
        <v>1985</v>
      </c>
      <c r="D182" s="3">
        <v>7800</v>
      </c>
      <c r="E182" s="3">
        <v>6839</v>
      </c>
      <c r="F182" t="s">
        <v>14</v>
      </c>
      <c r="G182" s="23">
        <f>IFERROR(E182/D182,0)</f>
        <v>0.87679487179487181</v>
      </c>
      <c r="H182" s="4">
        <f>G182*100</f>
        <v>87.679487179487182</v>
      </c>
      <c r="I182" s="30">
        <f>E182/J182</f>
        <v>106.859375</v>
      </c>
      <c r="J182" s="8">
        <v>64</v>
      </c>
      <c r="K182" t="s">
        <v>20</v>
      </c>
      <c r="L182" t="s">
        <v>21</v>
      </c>
      <c r="M182" s="11">
        <f>(O182/86400)+DATE(1970,1,1)</f>
        <v>42432.25</v>
      </c>
      <c r="N182" s="37">
        <v>42432.25</v>
      </c>
      <c r="O182">
        <v>1456984800</v>
      </c>
      <c r="P182" t="str">
        <f>TEXT(M182,"mmm")</f>
        <v>Mar</v>
      </c>
      <c r="Q182" t="s">
        <v>2054</v>
      </c>
      <c r="R182" t="str">
        <f>TEXT(M182,"yyy")</f>
        <v>2016</v>
      </c>
      <c r="S182" s="10">
        <f>(T182/86400)+DATE(1970,1,1)</f>
        <v>42454.208333333328</v>
      </c>
      <c r="T182">
        <v>1458882000</v>
      </c>
      <c r="U182" s="35"/>
      <c r="V182" s="38">
        <v>42454.208333333328</v>
      </c>
      <c r="W182" t="str">
        <f>(TEXT(S182,"mmm"))</f>
        <v>Mar</v>
      </c>
      <c r="X182" t="s">
        <v>2054</v>
      </c>
      <c r="Y182">
        <f>Table1[[#This Row],[Dete Ended Conversion5]]-Table1[[#This Row],[Date Created Conversion3]]</f>
        <v>21.958333333328483</v>
      </c>
      <c r="Z182" s="35">
        <f>Table1[[#This Row],[Dete Ended Conversion5]]-Table1[[#This Row],[Date Created Conversion3]]</f>
        <v>21.958333333328483</v>
      </c>
      <c r="AA182" s="8" t="str">
        <f>(TEXT(V182,"yyy"))</f>
        <v>2016</v>
      </c>
      <c r="AB182" t="b">
        <v>0</v>
      </c>
      <c r="AC182" t="b">
        <v>1</v>
      </c>
      <c r="AD182" s="5" t="str">
        <f>AE182</f>
        <v>film &amp; video</v>
      </c>
      <c r="AE182" s="32" t="s">
        <v>2014</v>
      </c>
      <c r="AF182" s="32" t="s">
        <v>2017</v>
      </c>
    </row>
    <row r="183" spans="1:32" ht="17" x14ac:dyDescent="0.2">
      <c r="A183">
        <v>310</v>
      </c>
      <c r="B183" s="2" t="s">
        <v>649</v>
      </c>
      <c r="C183" s="1" t="s">
        <v>650</v>
      </c>
      <c r="D183" s="3">
        <v>7800</v>
      </c>
      <c r="E183" s="3">
        <v>1586</v>
      </c>
      <c r="F183" t="s">
        <v>14</v>
      </c>
      <c r="G183" s="23">
        <f>IFERROR(E183/D183,0)</f>
        <v>0.20333333333333334</v>
      </c>
      <c r="H183" s="4">
        <f>G183*100</f>
        <v>20.333333333333332</v>
      </c>
      <c r="I183" s="30">
        <f>E183/J183</f>
        <v>99.125</v>
      </c>
      <c r="J183" s="8">
        <v>16</v>
      </c>
      <c r="K183" t="s">
        <v>20</v>
      </c>
      <c r="L183" t="s">
        <v>21</v>
      </c>
      <c r="M183" s="11">
        <f>(O183/86400)+DATE(1970,1,1)</f>
        <v>40277.208333333336</v>
      </c>
      <c r="N183" s="37">
        <v>40277.208333333336</v>
      </c>
      <c r="O183">
        <v>1270789200</v>
      </c>
      <c r="P183" t="str">
        <f>TEXT(M183,"mmm")</f>
        <v>Apr</v>
      </c>
      <c r="Q183" t="s">
        <v>2057</v>
      </c>
      <c r="R183" t="str">
        <f>TEXT(M183,"yyy")</f>
        <v>2010</v>
      </c>
      <c r="S183" s="10">
        <f>(T183/86400)+DATE(1970,1,1)</f>
        <v>40293.208333333336</v>
      </c>
      <c r="T183">
        <v>1272171600</v>
      </c>
      <c r="U183" s="35"/>
      <c r="V183" s="38">
        <v>40293.208333333336</v>
      </c>
      <c r="W183" t="str">
        <f>(TEXT(S183,"mmm"))</f>
        <v>Apr</v>
      </c>
      <c r="X183" t="s">
        <v>2057</v>
      </c>
      <c r="Y183">
        <f>Table1[[#This Row],[Dete Ended Conversion5]]-Table1[[#This Row],[Date Created Conversion3]]</f>
        <v>16</v>
      </c>
      <c r="Z183" s="35">
        <f>Table1[[#This Row],[Dete Ended Conversion5]]-Table1[[#This Row],[Date Created Conversion3]]</f>
        <v>16</v>
      </c>
      <c r="AA183" s="8" t="str">
        <f>(TEXT(V183,"yyy"))</f>
        <v>2010</v>
      </c>
      <c r="AB183" t="b">
        <v>0</v>
      </c>
      <c r="AC183" t="b">
        <v>0</v>
      </c>
      <c r="AD183" s="5" t="str">
        <f>AE183</f>
        <v>games</v>
      </c>
      <c r="AE183" s="32" t="s">
        <v>2023</v>
      </c>
      <c r="AF183" s="32" t="s">
        <v>2024</v>
      </c>
    </row>
    <row r="184" spans="1:32" ht="34" x14ac:dyDescent="0.2">
      <c r="A184">
        <v>939</v>
      </c>
      <c r="B184" s="2" t="s">
        <v>1885</v>
      </c>
      <c r="C184" s="1" t="s">
        <v>1886</v>
      </c>
      <c r="D184" s="3">
        <v>7800</v>
      </c>
      <c r="E184" s="3">
        <v>3839</v>
      </c>
      <c r="F184" t="s">
        <v>14</v>
      </c>
      <c r="G184" s="23">
        <f>IFERROR(E184/D184,0)</f>
        <v>0.49217948717948717</v>
      </c>
      <c r="H184" s="4">
        <f>G184*100</f>
        <v>49.217948717948715</v>
      </c>
      <c r="I184" s="30">
        <f>E184/J184</f>
        <v>57.298507462686565</v>
      </c>
      <c r="J184" s="8">
        <v>67</v>
      </c>
      <c r="K184" t="s">
        <v>20</v>
      </c>
      <c r="L184" t="s">
        <v>21</v>
      </c>
      <c r="M184" s="11">
        <f>(O184/86400)+DATE(1970,1,1)</f>
        <v>40670.208333333336</v>
      </c>
      <c r="N184" s="37">
        <v>40670.208333333336</v>
      </c>
      <c r="O184">
        <v>1304744400</v>
      </c>
      <c r="P184" t="str">
        <f>TEXT(M184,"mmm")</f>
        <v>May</v>
      </c>
      <c r="Q184" t="s">
        <v>2059</v>
      </c>
      <c r="R184" t="str">
        <f>TEXT(M184,"yyy")</f>
        <v>2011</v>
      </c>
      <c r="S184" s="10">
        <f>(T184/86400)+DATE(1970,1,1)</f>
        <v>40687.208333333336</v>
      </c>
      <c r="T184">
        <v>1306213200</v>
      </c>
      <c r="U184" s="35"/>
      <c r="V184" s="38">
        <v>40687.208333333336</v>
      </c>
      <c r="W184" t="str">
        <f>(TEXT(S184,"mmm"))</f>
        <v>May</v>
      </c>
      <c r="X184" t="s">
        <v>2059</v>
      </c>
      <c r="Y184">
        <f>Table1[[#This Row],[Dete Ended Conversion5]]-Table1[[#This Row],[Date Created Conversion3]]</f>
        <v>17</v>
      </c>
      <c r="Z184" s="35">
        <f>Table1[[#This Row],[Dete Ended Conversion5]]-Table1[[#This Row],[Date Created Conversion3]]</f>
        <v>17</v>
      </c>
      <c r="AA184" s="8" t="str">
        <f>(TEXT(V184,"yyy"))</f>
        <v>2011</v>
      </c>
      <c r="AB184" t="b">
        <v>0</v>
      </c>
      <c r="AC184" t="b">
        <v>1</v>
      </c>
      <c r="AD184" s="5" t="str">
        <f>AE184</f>
        <v>games</v>
      </c>
      <c r="AE184" s="32" t="s">
        <v>2023</v>
      </c>
      <c r="AF184" s="32" t="s">
        <v>2024</v>
      </c>
    </row>
    <row r="185" spans="1:32" ht="17" x14ac:dyDescent="0.2">
      <c r="A185">
        <v>589</v>
      </c>
      <c r="B185" s="2" t="s">
        <v>1196</v>
      </c>
      <c r="C185" s="1" t="s">
        <v>1197</v>
      </c>
      <c r="D185" s="3">
        <v>7900</v>
      </c>
      <c r="E185" s="3">
        <v>5113</v>
      </c>
      <c r="F185" t="s">
        <v>14</v>
      </c>
      <c r="G185" s="23">
        <f>IFERROR(E185/D185,0)</f>
        <v>0.64721518987341775</v>
      </c>
      <c r="H185" s="4">
        <f>G185*100</f>
        <v>64.721518987341781</v>
      </c>
      <c r="I185" s="30">
        <f>E185/J185</f>
        <v>50.127450980392155</v>
      </c>
      <c r="J185" s="8">
        <v>102</v>
      </c>
      <c r="K185" t="s">
        <v>20</v>
      </c>
      <c r="L185" t="s">
        <v>21</v>
      </c>
      <c r="M185" s="11">
        <f>(O185/86400)+DATE(1970,1,1)</f>
        <v>42190.208333333328</v>
      </c>
      <c r="N185" s="37">
        <v>42190.208333333328</v>
      </c>
      <c r="O185">
        <v>1436072400</v>
      </c>
      <c r="P185" t="str">
        <f>TEXT(M185,"mmm")</f>
        <v>Jul</v>
      </c>
      <c r="Q185" t="s">
        <v>2056</v>
      </c>
      <c r="R185" t="str">
        <f>TEXT(M185,"yyy")</f>
        <v>2015</v>
      </c>
      <c r="S185" s="10">
        <f>(T185/86400)+DATE(1970,1,1)</f>
        <v>42197.208333333328</v>
      </c>
      <c r="T185">
        <v>1436677200</v>
      </c>
      <c r="U185" s="35"/>
      <c r="V185" s="38">
        <v>42197.208333333328</v>
      </c>
      <c r="W185" t="str">
        <f>(TEXT(S185,"mmm"))</f>
        <v>Jul</v>
      </c>
      <c r="X185" t="s">
        <v>2056</v>
      </c>
      <c r="Y185">
        <f>Table1[[#This Row],[Dete Ended Conversion5]]-Table1[[#This Row],[Date Created Conversion3]]</f>
        <v>7</v>
      </c>
      <c r="Z185" s="35">
        <f>Table1[[#This Row],[Dete Ended Conversion5]]-Table1[[#This Row],[Date Created Conversion3]]</f>
        <v>7</v>
      </c>
      <c r="AA185" s="8" t="str">
        <f>(TEXT(V185,"yyy"))</f>
        <v>2015</v>
      </c>
      <c r="AB185" t="b">
        <v>0</v>
      </c>
      <c r="AC185" t="b">
        <v>0</v>
      </c>
      <c r="AD185" s="5" t="str">
        <f>AE185</f>
        <v>film &amp; video</v>
      </c>
      <c r="AE185" s="32" t="s">
        <v>2014</v>
      </c>
      <c r="AF185" s="32" t="s">
        <v>2015</v>
      </c>
    </row>
    <row r="186" spans="1:32" ht="17" x14ac:dyDescent="0.2">
      <c r="A186">
        <v>596</v>
      </c>
      <c r="B186" s="2" t="s">
        <v>1210</v>
      </c>
      <c r="C186" s="1" t="s">
        <v>1211</v>
      </c>
      <c r="D186" s="3">
        <v>7900</v>
      </c>
      <c r="E186" s="3">
        <v>7875</v>
      </c>
      <c r="F186" t="s">
        <v>14</v>
      </c>
      <c r="G186" s="23">
        <f>IFERROR(E186/D186,0)</f>
        <v>0.99683544303797467</v>
      </c>
      <c r="H186" s="4">
        <f>G186*100</f>
        <v>99.683544303797461</v>
      </c>
      <c r="I186" s="30">
        <f>E186/J186</f>
        <v>43.032786885245905</v>
      </c>
      <c r="J186" s="8">
        <v>183</v>
      </c>
      <c r="K186" t="s">
        <v>20</v>
      </c>
      <c r="L186" t="s">
        <v>21</v>
      </c>
      <c r="M186" s="11">
        <f>(O186/86400)+DATE(1970,1,1)</f>
        <v>42434.25</v>
      </c>
      <c r="N186" s="37">
        <v>42434.25</v>
      </c>
      <c r="O186">
        <v>1457157600</v>
      </c>
      <c r="P186" t="str">
        <f>TEXT(M186,"mmm")</f>
        <v>Mar</v>
      </c>
      <c r="Q186" t="s">
        <v>2054</v>
      </c>
      <c r="R186" t="str">
        <f>TEXT(M186,"yyy")</f>
        <v>2016</v>
      </c>
      <c r="S186" s="10">
        <f>(T186/86400)+DATE(1970,1,1)</f>
        <v>42441.25</v>
      </c>
      <c r="T186">
        <v>1457762400</v>
      </c>
      <c r="U186" s="35"/>
      <c r="V186" s="38">
        <v>42441.25</v>
      </c>
      <c r="W186" t="str">
        <f>(TEXT(S186,"mmm"))</f>
        <v>Mar</v>
      </c>
      <c r="X186" t="s">
        <v>2054</v>
      </c>
      <c r="Y186">
        <f>Table1[[#This Row],[Dete Ended Conversion5]]-Table1[[#This Row],[Date Created Conversion3]]</f>
        <v>7</v>
      </c>
      <c r="Z186" s="35">
        <f>Table1[[#This Row],[Dete Ended Conversion5]]-Table1[[#This Row],[Date Created Conversion3]]</f>
        <v>7</v>
      </c>
      <c r="AA186" s="8" t="str">
        <f>(TEXT(V186,"yyy"))</f>
        <v>2016</v>
      </c>
      <c r="AB186" t="b">
        <v>0</v>
      </c>
      <c r="AC186" t="b">
        <v>1</v>
      </c>
      <c r="AD186" s="5" t="str">
        <f>AE186</f>
        <v>film &amp; video</v>
      </c>
      <c r="AE186" s="32" t="s">
        <v>2014</v>
      </c>
      <c r="AF186" s="32" t="s">
        <v>2017</v>
      </c>
    </row>
    <row r="187" spans="1:32" ht="17" x14ac:dyDescent="0.2">
      <c r="A187">
        <v>931</v>
      </c>
      <c r="B187" s="2" t="s">
        <v>1870</v>
      </c>
      <c r="C187" s="1" t="s">
        <v>1871</v>
      </c>
      <c r="D187" s="3">
        <v>7900</v>
      </c>
      <c r="E187" s="3">
        <v>5729</v>
      </c>
      <c r="F187" t="s">
        <v>14</v>
      </c>
      <c r="G187" s="23">
        <f>IFERROR(E187/D187,0)</f>
        <v>0.72518987341772156</v>
      </c>
      <c r="H187" s="4">
        <f>G187*100</f>
        <v>72.51898734177216</v>
      </c>
      <c r="I187" s="30">
        <f>E187/J187</f>
        <v>51.151785714285715</v>
      </c>
      <c r="J187" s="8">
        <v>112</v>
      </c>
      <c r="K187" t="s">
        <v>20</v>
      </c>
      <c r="L187" t="s">
        <v>21</v>
      </c>
      <c r="M187" s="11">
        <f>(O187/86400)+DATE(1970,1,1)</f>
        <v>41818.208333333336</v>
      </c>
      <c r="N187" s="37">
        <v>41818.208333333336</v>
      </c>
      <c r="O187">
        <v>1403931600</v>
      </c>
      <c r="P187" t="str">
        <f>TEXT(M187,"mmm")</f>
        <v>Jun</v>
      </c>
      <c r="Q187" t="s">
        <v>2053</v>
      </c>
      <c r="R187" t="str">
        <f>TEXT(M187,"yyy")</f>
        <v>2014</v>
      </c>
      <c r="S187" s="10">
        <f>(T187/86400)+DATE(1970,1,1)</f>
        <v>41820.208333333336</v>
      </c>
      <c r="T187">
        <v>1404104400</v>
      </c>
      <c r="U187" s="35"/>
      <c r="V187" s="38">
        <v>41820.208333333336</v>
      </c>
      <c r="W187" t="str">
        <f>(TEXT(S187,"mmm"))</f>
        <v>Jun</v>
      </c>
      <c r="X187" t="s">
        <v>2053</v>
      </c>
      <c r="Y187">
        <f>Table1[[#This Row],[Dete Ended Conversion5]]-Table1[[#This Row],[Date Created Conversion3]]</f>
        <v>2</v>
      </c>
      <c r="Z187" s="35">
        <f>Table1[[#This Row],[Dete Ended Conversion5]]-Table1[[#This Row],[Date Created Conversion3]]</f>
        <v>2</v>
      </c>
      <c r="AA187" s="8" t="str">
        <f>(TEXT(V187,"yyy"))</f>
        <v>2014</v>
      </c>
      <c r="AB187" t="b">
        <v>0</v>
      </c>
      <c r="AC187" t="b">
        <v>1</v>
      </c>
      <c r="AD187" s="5" t="str">
        <f>AE187</f>
        <v>theater</v>
      </c>
      <c r="AE187" s="32" t="s">
        <v>2012</v>
      </c>
      <c r="AF187" s="32" t="s">
        <v>2013</v>
      </c>
    </row>
    <row r="188" spans="1:32" ht="17" x14ac:dyDescent="0.2">
      <c r="A188">
        <v>875</v>
      </c>
      <c r="B188" s="2" t="s">
        <v>1758</v>
      </c>
      <c r="C188" s="1" t="s">
        <v>1759</v>
      </c>
      <c r="D188" s="3">
        <v>7900</v>
      </c>
      <c r="E188" s="3">
        <v>5465</v>
      </c>
      <c r="F188" t="s">
        <v>14</v>
      </c>
      <c r="G188" s="23">
        <f>IFERROR(E188/D188,0)</f>
        <v>0.6917721518987342</v>
      </c>
      <c r="H188" s="4">
        <f>G188*100</f>
        <v>69.177215189873422</v>
      </c>
      <c r="I188" s="30">
        <f>E188/J188</f>
        <v>81.567164179104481</v>
      </c>
      <c r="J188" s="8">
        <v>67</v>
      </c>
      <c r="K188" t="s">
        <v>20</v>
      </c>
      <c r="L188" t="s">
        <v>21</v>
      </c>
      <c r="M188" s="11">
        <f>(O188/86400)+DATE(1970,1,1)</f>
        <v>40556.25</v>
      </c>
      <c r="N188" s="37">
        <v>40556.25</v>
      </c>
      <c r="O188">
        <v>1294898400</v>
      </c>
      <c r="P188" t="str">
        <f>TEXT(M188,"mmm")</f>
        <v>Jan</v>
      </c>
      <c r="Q188" t="s">
        <v>2050</v>
      </c>
      <c r="R188" t="str">
        <f>TEXT(M188,"yyy")</f>
        <v>2011</v>
      </c>
      <c r="S188" s="10">
        <f>(T188/86400)+DATE(1970,1,1)</f>
        <v>40557.25</v>
      </c>
      <c r="T188">
        <v>1294984800</v>
      </c>
      <c r="U188" s="35"/>
      <c r="V188" s="38">
        <v>40557.25</v>
      </c>
      <c r="W188" t="str">
        <f>(TEXT(S188,"mmm"))</f>
        <v>Jan</v>
      </c>
      <c r="X188" t="s">
        <v>2050</v>
      </c>
      <c r="Y188">
        <f>Table1[[#This Row],[Dete Ended Conversion5]]-Table1[[#This Row],[Date Created Conversion3]]</f>
        <v>1</v>
      </c>
      <c r="Z188" s="35">
        <f>Table1[[#This Row],[Dete Ended Conversion5]]-Table1[[#This Row],[Date Created Conversion3]]</f>
        <v>1</v>
      </c>
      <c r="AA188" s="8" t="str">
        <f>(TEXT(V188,"yyy"))</f>
        <v>2011</v>
      </c>
      <c r="AB188" t="b">
        <v>0</v>
      </c>
      <c r="AC188" t="b">
        <v>0</v>
      </c>
      <c r="AD188" s="5" t="str">
        <f>AE188</f>
        <v>music</v>
      </c>
      <c r="AE188" s="32" t="s">
        <v>2008</v>
      </c>
      <c r="AF188" s="32" t="s">
        <v>2009</v>
      </c>
    </row>
    <row r="189" spans="1:32" ht="17" x14ac:dyDescent="0.2">
      <c r="A189">
        <v>220</v>
      </c>
      <c r="B189" s="2" t="s">
        <v>470</v>
      </c>
      <c r="C189" s="1" t="s">
        <v>471</v>
      </c>
      <c r="D189" s="3">
        <v>7900</v>
      </c>
      <c r="E189" s="3">
        <v>667</v>
      </c>
      <c r="F189" t="s">
        <v>14</v>
      </c>
      <c r="G189" s="23">
        <f>IFERROR(E189/D189,0)</f>
        <v>8.4430379746835441E-2</v>
      </c>
      <c r="H189" s="4">
        <f>G189*100</f>
        <v>8.4430379746835449</v>
      </c>
      <c r="I189" s="30">
        <f>E189/J189</f>
        <v>39.235294117647058</v>
      </c>
      <c r="J189" s="8">
        <v>17</v>
      </c>
      <c r="K189" t="s">
        <v>20</v>
      </c>
      <c r="L189" t="s">
        <v>21</v>
      </c>
      <c r="M189" s="11">
        <f>(O189/86400)+DATE(1970,1,1)</f>
        <v>40725.208333333336</v>
      </c>
      <c r="N189" s="37">
        <v>40725.208333333336</v>
      </c>
      <c r="O189">
        <v>1309496400</v>
      </c>
      <c r="P189" t="str">
        <f>TEXT(M189,"mmm")</f>
        <v>Jul</v>
      </c>
      <c r="Q189" t="s">
        <v>2056</v>
      </c>
      <c r="R189" t="str">
        <f>TEXT(M189,"yyy")</f>
        <v>2011</v>
      </c>
      <c r="S189" s="10">
        <f>(T189/86400)+DATE(1970,1,1)</f>
        <v>40743.208333333336</v>
      </c>
      <c r="T189">
        <v>1311051600</v>
      </c>
      <c r="U189" s="35"/>
      <c r="V189" s="38">
        <v>40743.208333333336</v>
      </c>
      <c r="W189" t="str">
        <f>(TEXT(S189,"mmm"))</f>
        <v>Jul</v>
      </c>
      <c r="X189" t="s">
        <v>2056</v>
      </c>
      <c r="Y189">
        <f>Table1[[#This Row],[Dete Ended Conversion5]]-Table1[[#This Row],[Date Created Conversion3]]</f>
        <v>18</v>
      </c>
      <c r="Z189" s="35">
        <f>Table1[[#This Row],[Dete Ended Conversion5]]-Table1[[#This Row],[Date Created Conversion3]]</f>
        <v>18</v>
      </c>
      <c r="AA189" s="8" t="str">
        <f>(TEXT(V189,"yyy"))</f>
        <v>2011</v>
      </c>
      <c r="AB189" t="b">
        <v>1</v>
      </c>
      <c r="AC189" t="b">
        <v>0</v>
      </c>
      <c r="AD189" s="5" t="str">
        <f>AE189</f>
        <v>theater</v>
      </c>
      <c r="AE189" s="32" t="s">
        <v>2012</v>
      </c>
      <c r="AF189" s="32" t="s">
        <v>2013</v>
      </c>
    </row>
    <row r="190" spans="1:32" ht="17" x14ac:dyDescent="0.2">
      <c r="A190">
        <v>346</v>
      </c>
      <c r="B190" s="2" t="s">
        <v>721</v>
      </c>
      <c r="C190" s="1" t="s">
        <v>722</v>
      </c>
      <c r="D190" s="3">
        <v>8000</v>
      </c>
      <c r="E190" s="3">
        <v>2758</v>
      </c>
      <c r="F190" t="s">
        <v>14</v>
      </c>
      <c r="G190" s="23">
        <f>IFERROR(E190/D190,0)</f>
        <v>0.34475</v>
      </c>
      <c r="H190" s="4">
        <f>G190*100</f>
        <v>34.475000000000001</v>
      </c>
      <c r="I190" s="30">
        <f>E190/J190</f>
        <v>110.32</v>
      </c>
      <c r="J190" s="8">
        <v>25</v>
      </c>
      <c r="K190" t="s">
        <v>20</v>
      </c>
      <c r="L190" t="s">
        <v>21</v>
      </c>
      <c r="M190" s="11">
        <f>(O190/86400)+DATE(1970,1,1)</f>
        <v>42971.208333333328</v>
      </c>
      <c r="N190" s="37">
        <v>42971.208333333328</v>
      </c>
      <c r="O190">
        <v>1503550800</v>
      </c>
      <c r="P190" t="str">
        <f>TEXT(M190,"mmm")</f>
        <v>Aug</v>
      </c>
      <c r="Q190" t="s">
        <v>2049</v>
      </c>
      <c r="R190" t="str">
        <f>TEXT(M190,"yyy")</f>
        <v>2017</v>
      </c>
      <c r="S190" s="10">
        <f>(T190/86400)+DATE(1970,1,1)</f>
        <v>43026.208333333328</v>
      </c>
      <c r="T190">
        <v>1508302800</v>
      </c>
      <c r="U190" s="35"/>
      <c r="V190" s="38">
        <v>43026.208333333328</v>
      </c>
      <c r="W190" t="str">
        <f>(TEXT(S190,"mmm"))</f>
        <v>Oct</v>
      </c>
      <c r="X190" t="s">
        <v>2052</v>
      </c>
      <c r="Y190">
        <f>Table1[[#This Row],[Dete Ended Conversion5]]-Table1[[#This Row],[Date Created Conversion3]]</f>
        <v>55</v>
      </c>
      <c r="Z190" s="35">
        <f>Table1[[#This Row],[Dete Ended Conversion5]]-Table1[[#This Row],[Date Created Conversion3]]</f>
        <v>55</v>
      </c>
      <c r="AA190" s="8" t="str">
        <f>(TEXT(V190,"yyy"))</f>
        <v>2017</v>
      </c>
      <c r="AB190" t="b">
        <v>0</v>
      </c>
      <c r="AC190" t="b">
        <v>1</v>
      </c>
      <c r="AD190" s="5" t="str">
        <f>AE190</f>
        <v>music</v>
      </c>
      <c r="AE190" s="32" t="s">
        <v>2008</v>
      </c>
      <c r="AF190" s="32" t="s">
        <v>2018</v>
      </c>
    </row>
    <row r="191" spans="1:32" ht="34" x14ac:dyDescent="0.2">
      <c r="A191">
        <v>430</v>
      </c>
      <c r="B191" s="2" t="s">
        <v>886</v>
      </c>
      <c r="C191" s="1" t="s">
        <v>887</v>
      </c>
      <c r="D191" s="3">
        <v>8100</v>
      </c>
      <c r="E191" s="3">
        <v>5487</v>
      </c>
      <c r="F191" t="s">
        <v>14</v>
      </c>
      <c r="G191" s="23">
        <f>IFERROR(E191/D191,0)</f>
        <v>0.67740740740740746</v>
      </c>
      <c r="H191" s="4">
        <f>G191*100</f>
        <v>67.740740740740748</v>
      </c>
      <c r="I191" s="30">
        <f>E191/J191</f>
        <v>65.321428571428569</v>
      </c>
      <c r="J191" s="8">
        <v>84</v>
      </c>
      <c r="K191" t="s">
        <v>20</v>
      </c>
      <c r="L191" t="s">
        <v>21</v>
      </c>
      <c r="M191" s="11">
        <f>(O191/86400)+DATE(1970,1,1)</f>
        <v>43737.208333333328</v>
      </c>
      <c r="N191" s="37">
        <v>43737.208333333328</v>
      </c>
      <c r="O191">
        <v>1569733200</v>
      </c>
      <c r="P191" t="str">
        <f>TEXT(M191,"mmm")</f>
        <v>Sep</v>
      </c>
      <c r="Q191" t="s">
        <v>2051</v>
      </c>
      <c r="R191" t="str">
        <f>TEXT(M191,"yyy")</f>
        <v>2019</v>
      </c>
      <c r="S191" s="10">
        <f>(T191/86400)+DATE(1970,1,1)</f>
        <v>43771.208333333328</v>
      </c>
      <c r="T191">
        <v>1572670800</v>
      </c>
      <c r="U191" s="35"/>
      <c r="V191" s="38">
        <v>43771.208333333328</v>
      </c>
      <c r="W191" t="str">
        <f>(TEXT(S191,"mmm"))</f>
        <v>Nov</v>
      </c>
      <c r="X191" t="s">
        <v>2048</v>
      </c>
      <c r="Y191">
        <f>Table1[[#This Row],[Dete Ended Conversion5]]-Table1[[#This Row],[Date Created Conversion3]]</f>
        <v>34</v>
      </c>
      <c r="Z191" s="35">
        <f>Table1[[#This Row],[Dete Ended Conversion5]]-Table1[[#This Row],[Date Created Conversion3]]</f>
        <v>34</v>
      </c>
      <c r="AA191" s="8" t="str">
        <f>(TEXT(V191,"yyy"))</f>
        <v>2019</v>
      </c>
      <c r="AB191" t="b">
        <v>0</v>
      </c>
      <c r="AC191" t="b">
        <v>0</v>
      </c>
      <c r="AD191" s="5" t="str">
        <f>AE191</f>
        <v>theater</v>
      </c>
      <c r="AE191" s="32" t="s">
        <v>2012</v>
      </c>
      <c r="AF191" s="32" t="s">
        <v>2013</v>
      </c>
    </row>
    <row r="192" spans="1:32" ht="34" x14ac:dyDescent="0.2">
      <c r="A192">
        <v>283</v>
      </c>
      <c r="B192" s="2" t="s">
        <v>595</v>
      </c>
      <c r="C192" s="1" t="s">
        <v>596</v>
      </c>
      <c r="D192" s="3">
        <v>8100</v>
      </c>
      <c r="E192" s="3">
        <v>1517</v>
      </c>
      <c r="F192" t="s">
        <v>14</v>
      </c>
      <c r="G192" s="23">
        <f>IFERROR(E192/D192,0)</f>
        <v>0.18728395061728395</v>
      </c>
      <c r="H192" s="4">
        <f>G192*100</f>
        <v>18.728395061728396</v>
      </c>
      <c r="I192" s="30">
        <f>E192/J192</f>
        <v>52.310344827586206</v>
      </c>
      <c r="J192" s="8">
        <v>29</v>
      </c>
      <c r="K192" t="s">
        <v>32</v>
      </c>
      <c r="L192" t="s">
        <v>33</v>
      </c>
      <c r="M192" s="11">
        <f>(O192/86400)+DATE(1970,1,1)</f>
        <v>42520.208333333328</v>
      </c>
      <c r="N192" s="37">
        <v>42520.208333333328</v>
      </c>
      <c r="O192">
        <v>1464584400</v>
      </c>
      <c r="P192" t="str">
        <f>TEXT(M192,"mmm")</f>
        <v>May</v>
      </c>
      <c r="Q192" t="s">
        <v>2059</v>
      </c>
      <c r="R192" t="str">
        <f>TEXT(M192,"yyy")</f>
        <v>2016</v>
      </c>
      <c r="S192" s="10">
        <f>(T192/86400)+DATE(1970,1,1)</f>
        <v>42525.208333333328</v>
      </c>
      <c r="T192">
        <v>1465016400</v>
      </c>
      <c r="U192" s="35"/>
      <c r="V192" s="38">
        <v>42525.208333333328</v>
      </c>
      <c r="W192" t="str">
        <f>(TEXT(S192,"mmm"))</f>
        <v>Jun</v>
      </c>
      <c r="X192" t="s">
        <v>2053</v>
      </c>
      <c r="Y192">
        <f>Table1[[#This Row],[Dete Ended Conversion5]]-Table1[[#This Row],[Date Created Conversion3]]</f>
        <v>5</v>
      </c>
      <c r="Z192" s="35">
        <f>Table1[[#This Row],[Dete Ended Conversion5]]-Table1[[#This Row],[Date Created Conversion3]]</f>
        <v>5</v>
      </c>
      <c r="AA192" s="8" t="str">
        <f>(TEXT(V192,"yyy"))</f>
        <v>2016</v>
      </c>
      <c r="AB192" t="b">
        <v>0</v>
      </c>
      <c r="AC192" t="b">
        <v>0</v>
      </c>
      <c r="AD192" s="5" t="str">
        <f>AE192</f>
        <v>music</v>
      </c>
      <c r="AE192" s="32" t="s">
        <v>2008</v>
      </c>
      <c r="AF192" s="32" t="s">
        <v>2009</v>
      </c>
    </row>
    <row r="193" spans="1:32" ht="17" x14ac:dyDescent="0.2">
      <c r="A193">
        <v>836</v>
      </c>
      <c r="B193" s="2" t="s">
        <v>1681</v>
      </c>
      <c r="C193" s="1" t="s">
        <v>1682</v>
      </c>
      <c r="D193" s="3">
        <v>8100</v>
      </c>
      <c r="E193" s="3">
        <v>6086</v>
      </c>
      <c r="F193" t="s">
        <v>14</v>
      </c>
      <c r="G193" s="23">
        <f>IFERROR(E193/D193,0)</f>
        <v>0.75135802469135804</v>
      </c>
      <c r="H193" s="4">
        <f>G193*100</f>
        <v>75.135802469135797</v>
      </c>
      <c r="I193" s="30">
        <f>E193/J193</f>
        <v>64.744680851063833</v>
      </c>
      <c r="J193" s="8">
        <v>94</v>
      </c>
      <c r="K193" t="s">
        <v>20</v>
      </c>
      <c r="L193" t="s">
        <v>21</v>
      </c>
      <c r="M193" s="11">
        <f>(O193/86400)+DATE(1970,1,1)</f>
        <v>40214.25</v>
      </c>
      <c r="N193" s="37">
        <v>40214.25</v>
      </c>
      <c r="O193">
        <v>1265349600</v>
      </c>
      <c r="P193" t="str">
        <f>TEXT(M193,"mmm")</f>
        <v>Feb</v>
      </c>
      <c r="Q193" t="s">
        <v>2058</v>
      </c>
      <c r="R193" t="str">
        <f>TEXT(M193,"yyy")</f>
        <v>2010</v>
      </c>
      <c r="S193" s="10">
        <f>(T193/86400)+DATE(1970,1,1)</f>
        <v>40225.25</v>
      </c>
      <c r="T193">
        <v>1266300000</v>
      </c>
      <c r="U193" s="35"/>
      <c r="V193" s="38">
        <v>40225.25</v>
      </c>
      <c r="W193" t="str">
        <f>(TEXT(S193,"mmm"))</f>
        <v>Feb</v>
      </c>
      <c r="X193" t="s">
        <v>2058</v>
      </c>
      <c r="Y193">
        <f>Table1[[#This Row],[Dete Ended Conversion5]]-Table1[[#This Row],[Date Created Conversion3]]</f>
        <v>11</v>
      </c>
      <c r="Z193" s="35">
        <f>Table1[[#This Row],[Dete Ended Conversion5]]-Table1[[#This Row],[Date Created Conversion3]]</f>
        <v>11</v>
      </c>
      <c r="AA193" s="8" t="str">
        <f>(TEXT(V193,"yyy"))</f>
        <v>2010</v>
      </c>
      <c r="AB193" t="b">
        <v>0</v>
      </c>
      <c r="AC193" t="b">
        <v>0</v>
      </c>
      <c r="AD193" s="5" t="str">
        <f>AE193</f>
        <v>music</v>
      </c>
      <c r="AE193" s="32" t="s">
        <v>2008</v>
      </c>
      <c r="AF193" s="32" t="s">
        <v>2018</v>
      </c>
    </row>
    <row r="194" spans="1:32" ht="17" x14ac:dyDescent="0.2">
      <c r="A194">
        <v>196</v>
      </c>
      <c r="B194" s="2" t="s">
        <v>422</v>
      </c>
      <c r="C194" s="1" t="s">
        <v>423</v>
      </c>
      <c r="D194" s="3">
        <v>8200</v>
      </c>
      <c r="E194" s="3">
        <v>5178</v>
      </c>
      <c r="F194" t="s">
        <v>14</v>
      </c>
      <c r="G194" s="23">
        <f>IFERROR(E194/D194,0)</f>
        <v>0.63146341463414635</v>
      </c>
      <c r="H194" s="4">
        <f>G194*100</f>
        <v>63.146341463414636</v>
      </c>
      <c r="I194" s="30">
        <f>E194/J194</f>
        <v>51.78</v>
      </c>
      <c r="J194" s="8">
        <v>100</v>
      </c>
      <c r="K194" t="s">
        <v>32</v>
      </c>
      <c r="L194" t="s">
        <v>33</v>
      </c>
      <c r="M194" s="11">
        <f>(O194/86400)+DATE(1970,1,1)</f>
        <v>42616.208333333328</v>
      </c>
      <c r="N194" s="37">
        <v>42616.208333333328</v>
      </c>
      <c r="O194">
        <v>1472878800</v>
      </c>
      <c r="P194" t="str">
        <f>TEXT(M194,"mmm")</f>
        <v>Sep</v>
      </c>
      <c r="Q194" t="s">
        <v>2051</v>
      </c>
      <c r="R194" t="str">
        <f>TEXT(M194,"yyy")</f>
        <v>2016</v>
      </c>
      <c r="S194" s="10">
        <f>(T194/86400)+DATE(1970,1,1)</f>
        <v>42635.208333333328</v>
      </c>
      <c r="T194">
        <v>1474520400</v>
      </c>
      <c r="U194" s="35"/>
      <c r="V194" s="38">
        <v>42635.208333333328</v>
      </c>
      <c r="W194" t="str">
        <f>(TEXT(S194,"mmm"))</f>
        <v>Sep</v>
      </c>
      <c r="X194" t="s">
        <v>2051</v>
      </c>
      <c r="Y194">
        <f>Table1[[#This Row],[Dete Ended Conversion5]]-Table1[[#This Row],[Date Created Conversion3]]</f>
        <v>19</v>
      </c>
      <c r="Z194" s="35">
        <f>Table1[[#This Row],[Dete Ended Conversion5]]-Table1[[#This Row],[Date Created Conversion3]]</f>
        <v>19</v>
      </c>
      <c r="AA194" s="8" t="str">
        <f>(TEXT(V194,"yyy"))</f>
        <v>2016</v>
      </c>
      <c r="AB194" t="b">
        <v>0</v>
      </c>
      <c r="AC194" t="b">
        <v>0</v>
      </c>
      <c r="AD194" s="5" t="str">
        <f>AE194</f>
        <v>technology</v>
      </c>
      <c r="AE194" s="32" t="s">
        <v>2010</v>
      </c>
      <c r="AF194" s="32" t="s">
        <v>2019</v>
      </c>
    </row>
    <row r="195" spans="1:32" ht="17" x14ac:dyDescent="0.2">
      <c r="A195">
        <v>188</v>
      </c>
      <c r="B195" s="2" t="s">
        <v>406</v>
      </c>
      <c r="C195" s="1" t="s">
        <v>407</v>
      </c>
      <c r="D195" s="3">
        <v>8200</v>
      </c>
      <c r="E195" s="3">
        <v>2625</v>
      </c>
      <c r="F195" t="s">
        <v>14</v>
      </c>
      <c r="G195" s="23">
        <f>IFERROR(E195/D195,0)</f>
        <v>0.3201219512195122</v>
      </c>
      <c r="H195" s="4">
        <f>G195*100</f>
        <v>32.012195121951223</v>
      </c>
      <c r="I195" s="30">
        <f>E195/J195</f>
        <v>75</v>
      </c>
      <c r="J195" s="8">
        <v>35</v>
      </c>
      <c r="K195" t="s">
        <v>94</v>
      </c>
      <c r="L195" t="s">
        <v>95</v>
      </c>
      <c r="M195" s="11">
        <f>(O195/86400)+DATE(1970,1,1)</f>
        <v>41975.25</v>
      </c>
      <c r="N195" s="37">
        <v>41975.25</v>
      </c>
      <c r="O195">
        <v>1417500000</v>
      </c>
      <c r="P195" t="str">
        <f>TEXT(M195,"mmm")</f>
        <v>Dec</v>
      </c>
      <c r="Q195" t="s">
        <v>2055</v>
      </c>
      <c r="R195" t="str">
        <f>TEXT(M195,"yyy")</f>
        <v>2014</v>
      </c>
      <c r="S195" s="10">
        <f>(T195/86400)+DATE(1970,1,1)</f>
        <v>41976.25</v>
      </c>
      <c r="T195">
        <v>1417586400</v>
      </c>
      <c r="U195" s="35"/>
      <c r="V195" s="38">
        <v>41976.25</v>
      </c>
      <c r="W195" t="str">
        <f>(TEXT(S195,"mmm"))</f>
        <v>Dec</v>
      </c>
      <c r="X195" t="s">
        <v>2055</v>
      </c>
      <c r="Y195">
        <f>Table1[[#This Row],[Dete Ended Conversion5]]-Table1[[#This Row],[Date Created Conversion3]]</f>
        <v>1</v>
      </c>
      <c r="Z195" s="35">
        <f>Table1[[#This Row],[Dete Ended Conversion5]]-Table1[[#This Row],[Date Created Conversion3]]</f>
        <v>1</v>
      </c>
      <c r="AA195" s="8" t="str">
        <f>(TEXT(V195,"yyy"))</f>
        <v>2014</v>
      </c>
      <c r="AB195" t="b">
        <v>0</v>
      </c>
      <c r="AC195" t="b">
        <v>0</v>
      </c>
      <c r="AD195" s="5" t="str">
        <f>AE195</f>
        <v>theater</v>
      </c>
      <c r="AE195" s="32" t="s">
        <v>2012</v>
      </c>
      <c r="AF195" s="32" t="s">
        <v>2013</v>
      </c>
    </row>
    <row r="196" spans="1:32" ht="34" x14ac:dyDescent="0.2">
      <c r="A196">
        <v>876</v>
      </c>
      <c r="B196" s="2" t="s">
        <v>1760</v>
      </c>
      <c r="C196" s="1" t="s">
        <v>1761</v>
      </c>
      <c r="D196" s="3">
        <v>8300</v>
      </c>
      <c r="E196" s="3">
        <v>2111</v>
      </c>
      <c r="F196" t="s">
        <v>14</v>
      </c>
      <c r="G196" s="23">
        <f>IFERROR(E196/D196,0)</f>
        <v>0.25433734939759034</v>
      </c>
      <c r="H196" s="4">
        <f>G196*100</f>
        <v>25.433734939759034</v>
      </c>
      <c r="I196" s="30">
        <f>E196/J196</f>
        <v>37.035087719298247</v>
      </c>
      <c r="J196" s="8">
        <v>57</v>
      </c>
      <c r="K196" t="s">
        <v>15</v>
      </c>
      <c r="L196" t="s">
        <v>16</v>
      </c>
      <c r="M196" s="11">
        <f>(O196/86400)+DATE(1970,1,1)</f>
        <v>43624.208333333328</v>
      </c>
      <c r="N196" s="37">
        <v>43624.208333333328</v>
      </c>
      <c r="O196">
        <v>1559970000</v>
      </c>
      <c r="P196" t="str">
        <f>TEXT(M196,"mmm")</f>
        <v>Jun</v>
      </c>
      <c r="Q196" t="s">
        <v>2053</v>
      </c>
      <c r="R196" t="str">
        <f>TEXT(M196,"yyy")</f>
        <v>2019</v>
      </c>
      <c r="S196" s="10">
        <f>(T196/86400)+DATE(1970,1,1)</f>
        <v>43648.208333333328</v>
      </c>
      <c r="T196">
        <v>1562043600</v>
      </c>
      <c r="U196" s="35"/>
      <c r="V196" s="38">
        <v>43648.208333333328</v>
      </c>
      <c r="W196" t="str">
        <f>(TEXT(S196,"mmm"))</f>
        <v>Jul</v>
      </c>
      <c r="X196" t="s">
        <v>2056</v>
      </c>
      <c r="Y196">
        <f>Table1[[#This Row],[Dete Ended Conversion5]]-Table1[[#This Row],[Date Created Conversion3]]</f>
        <v>24</v>
      </c>
      <c r="Z196" s="35">
        <f>Table1[[#This Row],[Dete Ended Conversion5]]-Table1[[#This Row],[Date Created Conversion3]]</f>
        <v>24</v>
      </c>
      <c r="AA196" s="8" t="str">
        <f>(TEXT(V196,"yyy"))</f>
        <v>2019</v>
      </c>
      <c r="AB196" t="b">
        <v>0</v>
      </c>
      <c r="AC196" t="b">
        <v>0</v>
      </c>
      <c r="AD196" s="5" t="str">
        <f>AE196</f>
        <v>photography</v>
      </c>
      <c r="AE196" s="32" t="s">
        <v>2027</v>
      </c>
      <c r="AF196" s="32" t="s">
        <v>2028</v>
      </c>
    </row>
    <row r="197" spans="1:32" ht="17" x14ac:dyDescent="0.2">
      <c r="A197">
        <v>191</v>
      </c>
      <c r="B197" s="2" t="s">
        <v>412</v>
      </c>
      <c r="C197" s="1" t="s">
        <v>413</v>
      </c>
      <c r="D197" s="3">
        <v>8400</v>
      </c>
      <c r="E197" s="3">
        <v>3188</v>
      </c>
      <c r="F197" t="s">
        <v>14</v>
      </c>
      <c r="G197" s="23">
        <f>IFERROR(E197/D197,0)</f>
        <v>0.37952380952380954</v>
      </c>
      <c r="H197" s="4">
        <f>G197*100</f>
        <v>37.952380952380956</v>
      </c>
      <c r="I197" s="30">
        <f>E197/J197</f>
        <v>37.069767441860463</v>
      </c>
      <c r="J197" s="8">
        <v>86</v>
      </c>
      <c r="K197" t="s">
        <v>94</v>
      </c>
      <c r="L197" t="s">
        <v>95</v>
      </c>
      <c r="M197" s="11">
        <f>(O197/86400)+DATE(1970,1,1)</f>
        <v>43536.208333333328</v>
      </c>
      <c r="N197" s="37">
        <v>43536.208333333328</v>
      </c>
      <c r="O197">
        <v>1552366800</v>
      </c>
      <c r="P197" t="str">
        <f>TEXT(M197,"mmm")</f>
        <v>Mar</v>
      </c>
      <c r="Q197" t="s">
        <v>2054</v>
      </c>
      <c r="R197" t="str">
        <f>TEXT(M197,"yyy")</f>
        <v>2019</v>
      </c>
      <c r="S197" s="10">
        <f>(T197/86400)+DATE(1970,1,1)</f>
        <v>43539.208333333328</v>
      </c>
      <c r="T197">
        <v>1552626000</v>
      </c>
      <c r="U197" s="35"/>
      <c r="V197" s="38">
        <v>43539.208333333328</v>
      </c>
      <c r="W197" t="str">
        <f>(TEXT(S197,"mmm"))</f>
        <v>Mar</v>
      </c>
      <c r="X197" t="s">
        <v>2054</v>
      </c>
      <c r="Y197">
        <f>Table1[[#This Row],[Dete Ended Conversion5]]-Table1[[#This Row],[Date Created Conversion3]]</f>
        <v>3</v>
      </c>
      <c r="Z197" s="35">
        <f>Table1[[#This Row],[Dete Ended Conversion5]]-Table1[[#This Row],[Date Created Conversion3]]</f>
        <v>3</v>
      </c>
      <c r="AA197" s="8" t="str">
        <f>(TEXT(V197,"yyy"))</f>
        <v>2019</v>
      </c>
      <c r="AB197" t="b">
        <v>0</v>
      </c>
      <c r="AC197" t="b">
        <v>0</v>
      </c>
      <c r="AD197" s="5" t="str">
        <f>AE197</f>
        <v>theater</v>
      </c>
      <c r="AE197" s="32" t="s">
        <v>2012</v>
      </c>
      <c r="AF197" s="32" t="s">
        <v>2013</v>
      </c>
    </row>
    <row r="198" spans="1:32" ht="17" x14ac:dyDescent="0.2">
      <c r="A198">
        <v>477</v>
      </c>
      <c r="B198" s="2" t="s">
        <v>978</v>
      </c>
      <c r="C198" s="1" t="s">
        <v>979</v>
      </c>
      <c r="D198" s="3">
        <v>8500</v>
      </c>
      <c r="E198" s="3">
        <v>4613</v>
      </c>
      <c r="F198" t="s">
        <v>14</v>
      </c>
      <c r="G198" s="23">
        <f>IFERROR(E198/D198,0)</f>
        <v>0.54270588235294115</v>
      </c>
      <c r="H198" s="4">
        <f>G198*100</f>
        <v>54.270588235294113</v>
      </c>
      <c r="I198" s="30">
        <f>E198/J198</f>
        <v>40.823008849557525</v>
      </c>
      <c r="J198" s="8">
        <v>113</v>
      </c>
      <c r="K198" t="s">
        <v>20</v>
      </c>
      <c r="L198" t="s">
        <v>21</v>
      </c>
      <c r="M198" s="11">
        <f>(O198/86400)+DATE(1970,1,1)</f>
        <v>40720.208333333336</v>
      </c>
      <c r="N198" s="37">
        <v>40720.208333333336</v>
      </c>
      <c r="O198">
        <v>1309064400</v>
      </c>
      <c r="P198" t="str">
        <f>TEXT(M198,"mmm")</f>
        <v>Jun</v>
      </c>
      <c r="Q198" t="s">
        <v>2053</v>
      </c>
      <c r="R198" t="str">
        <f>TEXT(M198,"yyy")</f>
        <v>2011</v>
      </c>
      <c r="S198" s="10">
        <f>(T198/86400)+DATE(1970,1,1)</f>
        <v>40747.208333333336</v>
      </c>
      <c r="T198">
        <v>1311397200</v>
      </c>
      <c r="U198" s="35"/>
      <c r="V198" s="38">
        <v>40747.208333333336</v>
      </c>
      <c r="W198" t="str">
        <f>(TEXT(S198,"mmm"))</f>
        <v>Jul</v>
      </c>
      <c r="X198" t="s">
        <v>2056</v>
      </c>
      <c r="Y198">
        <f>Table1[[#This Row],[Dete Ended Conversion5]]-Table1[[#This Row],[Date Created Conversion3]]</f>
        <v>27</v>
      </c>
      <c r="Z198" s="35">
        <f>Table1[[#This Row],[Dete Ended Conversion5]]-Table1[[#This Row],[Date Created Conversion3]]</f>
        <v>27</v>
      </c>
      <c r="AA198" s="8" t="str">
        <f>(TEXT(V198,"yyy"))</f>
        <v>2011</v>
      </c>
      <c r="AB198" t="b">
        <v>0</v>
      </c>
      <c r="AC198" t="b">
        <v>0</v>
      </c>
      <c r="AD198" s="5" t="str">
        <f>AE198</f>
        <v>film &amp; video</v>
      </c>
      <c r="AE198" s="32" t="s">
        <v>2014</v>
      </c>
      <c r="AF198" s="32" t="s">
        <v>2036</v>
      </c>
    </row>
    <row r="199" spans="1:32" ht="17" x14ac:dyDescent="0.2">
      <c r="A199">
        <v>637</v>
      </c>
      <c r="B199" s="2" t="s">
        <v>1292</v>
      </c>
      <c r="C199" s="1" t="s">
        <v>1293</v>
      </c>
      <c r="D199" s="3">
        <v>8500</v>
      </c>
      <c r="E199" s="3">
        <v>6750</v>
      </c>
      <c r="F199" t="s">
        <v>14</v>
      </c>
      <c r="G199" s="23">
        <f>IFERROR(E199/D199,0)</f>
        <v>0.79411764705882348</v>
      </c>
      <c r="H199" s="4">
        <f>G199*100</f>
        <v>79.411764705882348</v>
      </c>
      <c r="I199" s="30">
        <f>E199/J199</f>
        <v>103.84615384615384</v>
      </c>
      <c r="J199" s="8">
        <v>65</v>
      </c>
      <c r="K199" t="s">
        <v>20</v>
      </c>
      <c r="L199" t="s">
        <v>21</v>
      </c>
      <c r="M199" s="11">
        <f>(O199/86400)+DATE(1970,1,1)</f>
        <v>42688.25</v>
      </c>
      <c r="N199" s="37">
        <v>42688.25</v>
      </c>
      <c r="O199">
        <v>1479103200</v>
      </c>
      <c r="P199" t="str">
        <f>TEXT(M199,"mmm")</f>
        <v>Nov</v>
      </c>
      <c r="Q199" t="s">
        <v>2048</v>
      </c>
      <c r="R199" t="str">
        <f>TEXT(M199,"yyy")</f>
        <v>2016</v>
      </c>
      <c r="S199" s="10">
        <f>(T199/86400)+DATE(1970,1,1)</f>
        <v>42696.25</v>
      </c>
      <c r="T199">
        <v>1479794400</v>
      </c>
      <c r="U199" s="35"/>
      <c r="V199" s="38">
        <v>42696.25</v>
      </c>
      <c r="W199" t="str">
        <f>(TEXT(S199,"mmm"))</f>
        <v>Nov</v>
      </c>
      <c r="X199" t="s">
        <v>2048</v>
      </c>
      <c r="Y199">
        <f>Table1[[#This Row],[Dete Ended Conversion5]]-Table1[[#This Row],[Date Created Conversion3]]</f>
        <v>8</v>
      </c>
      <c r="Z199" s="35">
        <f>Table1[[#This Row],[Dete Ended Conversion5]]-Table1[[#This Row],[Date Created Conversion3]]</f>
        <v>8</v>
      </c>
      <c r="AA199" s="8" t="str">
        <f>(TEXT(V199,"yyy"))</f>
        <v>2016</v>
      </c>
      <c r="AB199" t="b">
        <v>0</v>
      </c>
      <c r="AC199" t="b">
        <v>0</v>
      </c>
      <c r="AD199" s="5" t="str">
        <f>AE199</f>
        <v>theater</v>
      </c>
      <c r="AE199" s="32" t="s">
        <v>2012</v>
      </c>
      <c r="AF199" s="32" t="s">
        <v>2013</v>
      </c>
    </row>
    <row r="200" spans="1:32" ht="17" x14ac:dyDescent="0.2">
      <c r="A200">
        <v>515</v>
      </c>
      <c r="B200" s="2" t="s">
        <v>1052</v>
      </c>
      <c r="C200" s="1" t="s">
        <v>1053</v>
      </c>
      <c r="D200" s="3">
        <v>8600</v>
      </c>
      <c r="E200" s="3">
        <v>4797</v>
      </c>
      <c r="F200" t="s">
        <v>14</v>
      </c>
      <c r="G200" s="23">
        <f>IFERROR(E200/D200,0)</f>
        <v>0.55779069767441858</v>
      </c>
      <c r="H200" s="4">
        <f>G200*100</f>
        <v>55.779069767441861</v>
      </c>
      <c r="I200" s="30">
        <f>E200/J200</f>
        <v>36.067669172932334</v>
      </c>
      <c r="J200" s="8">
        <v>133</v>
      </c>
      <c r="K200" t="s">
        <v>15</v>
      </c>
      <c r="L200" t="s">
        <v>16</v>
      </c>
      <c r="M200" s="11">
        <f>(O200/86400)+DATE(1970,1,1)</f>
        <v>40900.25</v>
      </c>
      <c r="N200" s="37">
        <v>40900.25</v>
      </c>
      <c r="O200">
        <v>1324620000</v>
      </c>
      <c r="P200" t="str">
        <f>TEXT(M200,"mmm")</f>
        <v>Dec</v>
      </c>
      <c r="Q200" t="s">
        <v>2055</v>
      </c>
      <c r="R200" t="str">
        <f>TEXT(M200,"yyy")</f>
        <v>2011</v>
      </c>
      <c r="S200" s="10">
        <f>(T200/86400)+DATE(1970,1,1)</f>
        <v>40902.25</v>
      </c>
      <c r="T200">
        <v>1324792800</v>
      </c>
      <c r="U200" s="35"/>
      <c r="V200" s="38">
        <v>40902.25</v>
      </c>
      <c r="W200" t="str">
        <f>(TEXT(S200,"mmm"))</f>
        <v>Dec</v>
      </c>
      <c r="X200" t="s">
        <v>2055</v>
      </c>
      <c r="Y200">
        <f>Table1[[#This Row],[Dete Ended Conversion5]]-Table1[[#This Row],[Date Created Conversion3]]</f>
        <v>2</v>
      </c>
      <c r="Z200" s="35">
        <f>Table1[[#This Row],[Dete Ended Conversion5]]-Table1[[#This Row],[Date Created Conversion3]]</f>
        <v>2</v>
      </c>
      <c r="AA200" s="8" t="str">
        <f>(TEXT(V200,"yyy"))</f>
        <v>2011</v>
      </c>
      <c r="AB200" t="b">
        <v>0</v>
      </c>
      <c r="AC200" t="b">
        <v>1</v>
      </c>
      <c r="AD200" s="5" t="str">
        <f>AE200</f>
        <v>theater</v>
      </c>
      <c r="AE200" s="32" t="s">
        <v>2012</v>
      </c>
      <c r="AF200" s="32" t="s">
        <v>2013</v>
      </c>
    </row>
    <row r="201" spans="1:32" ht="17" x14ac:dyDescent="0.2">
      <c r="A201">
        <v>181</v>
      </c>
      <c r="B201" s="2" t="s">
        <v>392</v>
      </c>
      <c r="C201" s="1" t="s">
        <v>393</v>
      </c>
      <c r="D201" s="3">
        <v>8600</v>
      </c>
      <c r="E201" s="3">
        <v>5315</v>
      </c>
      <c r="F201" t="s">
        <v>14</v>
      </c>
      <c r="G201" s="23">
        <f>IFERROR(E201/D201,0)</f>
        <v>0.61802325581395345</v>
      </c>
      <c r="H201" s="4">
        <f>G201*100</f>
        <v>61.802325581395344</v>
      </c>
      <c r="I201" s="30">
        <f>E201/J201</f>
        <v>39.080882352941174</v>
      </c>
      <c r="J201" s="8">
        <v>136</v>
      </c>
      <c r="K201" t="s">
        <v>20</v>
      </c>
      <c r="L201" t="s">
        <v>21</v>
      </c>
      <c r="M201" s="11">
        <f>(O201/86400)+DATE(1970,1,1)</f>
        <v>43012.208333333328</v>
      </c>
      <c r="N201" s="37">
        <v>43012.208333333328</v>
      </c>
      <c r="O201">
        <v>1507093200</v>
      </c>
      <c r="P201" t="str">
        <f>TEXT(M201,"mmm")</f>
        <v>Oct</v>
      </c>
      <c r="Q201" t="s">
        <v>2052</v>
      </c>
      <c r="R201" t="str">
        <f>TEXT(M201,"yyy")</f>
        <v>2017</v>
      </c>
      <c r="S201" s="10">
        <f>(T201/86400)+DATE(1970,1,1)</f>
        <v>43030.208333333328</v>
      </c>
      <c r="T201">
        <v>1508648400</v>
      </c>
      <c r="U201" s="35"/>
      <c r="V201" s="38">
        <v>43030.208333333328</v>
      </c>
      <c r="W201" t="str">
        <f>(TEXT(S201,"mmm"))</f>
        <v>Oct</v>
      </c>
      <c r="X201" t="s">
        <v>2052</v>
      </c>
      <c r="Y201">
        <f>Table1[[#This Row],[Dete Ended Conversion5]]-Table1[[#This Row],[Date Created Conversion3]]</f>
        <v>18</v>
      </c>
      <c r="Z201" s="35">
        <f>Table1[[#This Row],[Dete Ended Conversion5]]-Table1[[#This Row],[Date Created Conversion3]]</f>
        <v>18</v>
      </c>
      <c r="AA201" s="8" t="str">
        <f>(TEXT(V201,"yyy"))</f>
        <v>2017</v>
      </c>
      <c r="AB201" t="b">
        <v>0</v>
      </c>
      <c r="AC201" t="b">
        <v>0</v>
      </c>
      <c r="AD201" s="5" t="str">
        <f>AE201</f>
        <v>technology</v>
      </c>
      <c r="AE201" s="32" t="s">
        <v>2010</v>
      </c>
      <c r="AF201" s="32" t="s">
        <v>2011</v>
      </c>
    </row>
    <row r="202" spans="1:32" ht="34" x14ac:dyDescent="0.2">
      <c r="A202">
        <v>235</v>
      </c>
      <c r="B202" s="2" t="s">
        <v>499</v>
      </c>
      <c r="C202" s="1" t="s">
        <v>500</v>
      </c>
      <c r="D202" s="3">
        <v>8600</v>
      </c>
      <c r="E202" s="3">
        <v>3589</v>
      </c>
      <c r="F202" t="s">
        <v>14</v>
      </c>
      <c r="G202" s="23">
        <f>IFERROR(E202/D202,0)</f>
        <v>0.41732558139534881</v>
      </c>
      <c r="H202" s="4">
        <f>G202*100</f>
        <v>41.732558139534881</v>
      </c>
      <c r="I202" s="30">
        <f>E202/J202</f>
        <v>39.010869565217391</v>
      </c>
      <c r="J202" s="8">
        <v>92</v>
      </c>
      <c r="K202" t="s">
        <v>20</v>
      </c>
      <c r="L202" t="s">
        <v>21</v>
      </c>
      <c r="M202" s="11">
        <f>(O202/86400)+DATE(1970,1,1)</f>
        <v>42779.25</v>
      </c>
      <c r="N202" s="37">
        <v>42779.25</v>
      </c>
      <c r="O202">
        <v>1486965600</v>
      </c>
      <c r="P202" t="str">
        <f>TEXT(M202,"mmm")</f>
        <v>Feb</v>
      </c>
      <c r="Q202" t="s">
        <v>2058</v>
      </c>
      <c r="R202" t="str">
        <f>TEXT(M202,"yyy")</f>
        <v>2017</v>
      </c>
      <c r="S202" s="10">
        <f>(T202/86400)+DATE(1970,1,1)</f>
        <v>42784.25</v>
      </c>
      <c r="T202">
        <v>1487397600</v>
      </c>
      <c r="U202" s="35"/>
      <c r="V202" s="38">
        <v>42784.25</v>
      </c>
      <c r="W202" t="str">
        <f>(TEXT(S202,"mmm"))</f>
        <v>Feb</v>
      </c>
      <c r="X202" t="s">
        <v>2058</v>
      </c>
      <c r="Y202">
        <f>Table1[[#This Row],[Dete Ended Conversion5]]-Table1[[#This Row],[Date Created Conversion3]]</f>
        <v>5</v>
      </c>
      <c r="Z202" s="35">
        <f>Table1[[#This Row],[Dete Ended Conversion5]]-Table1[[#This Row],[Date Created Conversion3]]</f>
        <v>5</v>
      </c>
      <c r="AA202" s="8" t="str">
        <f>(TEXT(V202,"yyy"))</f>
        <v>2017</v>
      </c>
      <c r="AB202" t="b">
        <v>0</v>
      </c>
      <c r="AC202" t="b">
        <v>0</v>
      </c>
      <c r="AD202" s="5" t="str">
        <f>AE202</f>
        <v>film &amp; video</v>
      </c>
      <c r="AE202" s="32" t="s">
        <v>2014</v>
      </c>
      <c r="AF202" s="32" t="s">
        <v>2022</v>
      </c>
    </row>
    <row r="203" spans="1:32" ht="17" x14ac:dyDescent="0.2">
      <c r="A203">
        <v>926</v>
      </c>
      <c r="B203" s="2" t="s">
        <v>1860</v>
      </c>
      <c r="C203" s="1" t="s">
        <v>1861</v>
      </c>
      <c r="D203" s="3">
        <v>8700</v>
      </c>
      <c r="E203" s="3">
        <v>1577</v>
      </c>
      <c r="F203" t="s">
        <v>14</v>
      </c>
      <c r="G203" s="23">
        <f>IFERROR(E203/D203,0)</f>
        <v>0.18126436781609195</v>
      </c>
      <c r="H203" s="4">
        <f>G203*100</f>
        <v>18.126436781609197</v>
      </c>
      <c r="I203" s="30">
        <f>E203/J203</f>
        <v>105.13333333333334</v>
      </c>
      <c r="J203" s="8">
        <v>15</v>
      </c>
      <c r="K203" t="s">
        <v>20</v>
      </c>
      <c r="L203" t="s">
        <v>21</v>
      </c>
      <c r="M203" s="11">
        <f>(O203/86400)+DATE(1970,1,1)</f>
        <v>42502.208333333328</v>
      </c>
      <c r="N203" s="37">
        <v>42502.208333333328</v>
      </c>
      <c r="O203">
        <v>1463029200</v>
      </c>
      <c r="P203" t="str">
        <f>TEXT(M203,"mmm")</f>
        <v>May</v>
      </c>
      <c r="Q203" t="s">
        <v>2059</v>
      </c>
      <c r="R203" t="str">
        <f>TEXT(M203,"yyy")</f>
        <v>2016</v>
      </c>
      <c r="S203" s="10">
        <f>(T203/86400)+DATE(1970,1,1)</f>
        <v>42506.208333333328</v>
      </c>
      <c r="T203">
        <v>1463374800</v>
      </c>
      <c r="U203" s="35"/>
      <c r="V203" s="38">
        <v>42506.208333333328</v>
      </c>
      <c r="W203" t="str">
        <f>(TEXT(S203,"mmm"))</f>
        <v>May</v>
      </c>
      <c r="X203" t="s">
        <v>2059</v>
      </c>
      <c r="Y203">
        <f>Table1[[#This Row],[Dete Ended Conversion5]]-Table1[[#This Row],[Date Created Conversion3]]</f>
        <v>4</v>
      </c>
      <c r="Z203" s="35">
        <f>Table1[[#This Row],[Dete Ended Conversion5]]-Table1[[#This Row],[Date Created Conversion3]]</f>
        <v>4</v>
      </c>
      <c r="AA203" s="8" t="str">
        <f>(TEXT(V203,"yyy"))</f>
        <v>2016</v>
      </c>
      <c r="AB203" t="b">
        <v>0</v>
      </c>
      <c r="AC203" t="b">
        <v>0</v>
      </c>
      <c r="AD203" s="5" t="str">
        <f>AE203</f>
        <v>food</v>
      </c>
      <c r="AE203" s="32" t="s">
        <v>2006</v>
      </c>
      <c r="AF203" s="32" t="s">
        <v>2007</v>
      </c>
    </row>
    <row r="204" spans="1:32" ht="17" x14ac:dyDescent="0.2">
      <c r="A204">
        <v>582</v>
      </c>
      <c r="B204" s="2" t="s">
        <v>1183</v>
      </c>
      <c r="C204" s="1" t="s">
        <v>1184</v>
      </c>
      <c r="D204" s="3">
        <v>8700</v>
      </c>
      <c r="E204" s="3">
        <v>4531</v>
      </c>
      <c r="F204" t="s">
        <v>14</v>
      </c>
      <c r="G204" s="23">
        <f>IFERROR(E204/D204,0)</f>
        <v>0.5208045977011494</v>
      </c>
      <c r="H204" s="4">
        <f>G204*100</f>
        <v>52.080459770114942</v>
      </c>
      <c r="I204" s="30">
        <f>E204/J204</f>
        <v>107.88095238095238</v>
      </c>
      <c r="J204" s="8">
        <v>42</v>
      </c>
      <c r="K204" t="s">
        <v>20</v>
      </c>
      <c r="L204" t="s">
        <v>21</v>
      </c>
      <c r="M204" s="11">
        <f>(O204/86400)+DATE(1970,1,1)</f>
        <v>42165.208333333328</v>
      </c>
      <c r="N204" s="37">
        <v>42165.208333333328</v>
      </c>
      <c r="O204">
        <v>1433912400</v>
      </c>
      <c r="P204" t="str">
        <f>TEXT(M204,"mmm")</f>
        <v>Jun</v>
      </c>
      <c r="Q204" t="s">
        <v>2053</v>
      </c>
      <c r="R204" t="str">
        <f>TEXT(M204,"yyy")</f>
        <v>2015</v>
      </c>
      <c r="S204" s="10">
        <f>(T204/86400)+DATE(1970,1,1)</f>
        <v>42170.208333333328</v>
      </c>
      <c r="T204">
        <v>1434344400</v>
      </c>
      <c r="U204" s="35"/>
      <c r="V204" s="38">
        <v>42170.208333333328</v>
      </c>
      <c r="W204" t="str">
        <f>(TEXT(S204,"mmm"))</f>
        <v>Jun</v>
      </c>
      <c r="X204" t="s">
        <v>2053</v>
      </c>
      <c r="Y204">
        <f>Table1[[#This Row],[Dete Ended Conversion5]]-Table1[[#This Row],[Date Created Conversion3]]</f>
        <v>5</v>
      </c>
      <c r="Z204" s="35">
        <f>Table1[[#This Row],[Dete Ended Conversion5]]-Table1[[#This Row],[Date Created Conversion3]]</f>
        <v>5</v>
      </c>
      <c r="AA204" s="8" t="str">
        <f>(TEXT(V204,"yyy"))</f>
        <v>2015</v>
      </c>
      <c r="AB204" t="b">
        <v>0</v>
      </c>
      <c r="AC204" t="b">
        <v>1</v>
      </c>
      <c r="AD204" s="5" t="str">
        <f>AE204</f>
        <v>games</v>
      </c>
      <c r="AE204" s="32" t="s">
        <v>2023</v>
      </c>
      <c r="AF204" s="32" t="s">
        <v>2024</v>
      </c>
    </row>
    <row r="205" spans="1:32" ht="34" x14ac:dyDescent="0.2">
      <c r="A205">
        <v>702</v>
      </c>
      <c r="B205" s="2" t="s">
        <v>1418</v>
      </c>
      <c r="C205" s="1" t="s">
        <v>1419</v>
      </c>
      <c r="D205" s="3">
        <v>8700</v>
      </c>
      <c r="E205" s="3">
        <v>4710</v>
      </c>
      <c r="F205" t="s">
        <v>14</v>
      </c>
      <c r="G205" s="23">
        <f>IFERROR(E205/D205,0)</f>
        <v>0.54137931034482756</v>
      </c>
      <c r="H205" s="4">
        <f>G205*100</f>
        <v>54.137931034482754</v>
      </c>
      <c r="I205" s="30">
        <f>E205/J205</f>
        <v>56.746987951807228</v>
      </c>
      <c r="J205" s="8">
        <v>83</v>
      </c>
      <c r="K205" t="s">
        <v>20</v>
      </c>
      <c r="L205" t="s">
        <v>21</v>
      </c>
      <c r="M205" s="11">
        <f>(O205/86400)+DATE(1970,1,1)</f>
        <v>41477.208333333336</v>
      </c>
      <c r="N205" s="37">
        <v>41477.208333333336</v>
      </c>
      <c r="O205">
        <v>1374469200</v>
      </c>
      <c r="P205" t="str">
        <f>TEXT(M205,"mmm")</f>
        <v>Jul</v>
      </c>
      <c r="Q205" t="s">
        <v>2056</v>
      </c>
      <c r="R205" t="str">
        <f>TEXT(M205,"yyy")</f>
        <v>2013</v>
      </c>
      <c r="S205" s="10">
        <f>(T205/86400)+DATE(1970,1,1)</f>
        <v>41482.208333333336</v>
      </c>
      <c r="T205">
        <v>1374901200</v>
      </c>
      <c r="U205" s="35"/>
      <c r="V205" s="38">
        <v>41482.208333333336</v>
      </c>
      <c r="W205" t="str">
        <f>(TEXT(S205,"mmm"))</f>
        <v>Jul</v>
      </c>
      <c r="X205" t="s">
        <v>2056</v>
      </c>
      <c r="Y205">
        <f>Table1[[#This Row],[Dete Ended Conversion5]]-Table1[[#This Row],[Date Created Conversion3]]</f>
        <v>5</v>
      </c>
      <c r="Z205" s="35">
        <f>Table1[[#This Row],[Dete Ended Conversion5]]-Table1[[#This Row],[Date Created Conversion3]]</f>
        <v>5</v>
      </c>
      <c r="AA205" s="8" t="str">
        <f>(TEXT(V205,"yyy"))</f>
        <v>2013</v>
      </c>
      <c r="AB205" t="b">
        <v>0</v>
      </c>
      <c r="AC205" t="b">
        <v>0</v>
      </c>
      <c r="AD205" s="5" t="str">
        <f>AE205</f>
        <v>technology</v>
      </c>
      <c r="AE205" s="32" t="s">
        <v>2010</v>
      </c>
      <c r="AF205" s="32" t="s">
        <v>2019</v>
      </c>
    </row>
    <row r="206" spans="1:32" ht="17" x14ac:dyDescent="0.2">
      <c r="A206">
        <v>897</v>
      </c>
      <c r="B206" s="2" t="s">
        <v>1802</v>
      </c>
      <c r="C206" s="1" t="s">
        <v>1803</v>
      </c>
      <c r="D206" s="3">
        <v>8800</v>
      </c>
      <c r="E206" s="3">
        <v>2437</v>
      </c>
      <c r="F206" t="s">
        <v>14</v>
      </c>
      <c r="G206" s="23">
        <f>IFERROR(E206/D206,0)</f>
        <v>0.27693181818181817</v>
      </c>
      <c r="H206" s="4">
        <f>G206*100</f>
        <v>27.693181818181817</v>
      </c>
      <c r="I206" s="30">
        <f>E206/J206</f>
        <v>90.259259259259252</v>
      </c>
      <c r="J206" s="8">
        <v>27</v>
      </c>
      <c r="K206" t="s">
        <v>20</v>
      </c>
      <c r="L206" t="s">
        <v>21</v>
      </c>
      <c r="M206" s="11">
        <f>(O206/86400)+DATE(1970,1,1)</f>
        <v>43583.208333333328</v>
      </c>
      <c r="N206" s="37">
        <v>43583.208333333328</v>
      </c>
      <c r="O206">
        <v>1556427600</v>
      </c>
      <c r="P206" t="str">
        <f>TEXT(M206,"mmm")</f>
        <v>Apr</v>
      </c>
      <c r="Q206" t="s">
        <v>2057</v>
      </c>
      <c r="R206" t="str">
        <f>TEXT(M206,"yyy")</f>
        <v>2019</v>
      </c>
      <c r="S206" s="10">
        <f>(T206/86400)+DATE(1970,1,1)</f>
        <v>43585.208333333328</v>
      </c>
      <c r="T206">
        <v>1556600400</v>
      </c>
      <c r="U206" s="35"/>
      <c r="V206" s="38">
        <v>43585.208333333328</v>
      </c>
      <c r="W206" t="str">
        <f>(TEXT(S206,"mmm"))</f>
        <v>Apr</v>
      </c>
      <c r="X206" t="s">
        <v>2057</v>
      </c>
      <c r="Y206">
        <f>Table1[[#This Row],[Dete Ended Conversion5]]-Table1[[#This Row],[Date Created Conversion3]]</f>
        <v>2</v>
      </c>
      <c r="Z206" s="35">
        <f>Table1[[#This Row],[Dete Ended Conversion5]]-Table1[[#This Row],[Date Created Conversion3]]</f>
        <v>2</v>
      </c>
      <c r="AA206" s="8" t="str">
        <f>(TEXT(V206,"yyy"))</f>
        <v>2019</v>
      </c>
      <c r="AB206" t="b">
        <v>0</v>
      </c>
      <c r="AC206" t="b">
        <v>0</v>
      </c>
      <c r="AD206" s="5" t="str">
        <f>AE206</f>
        <v>theater</v>
      </c>
      <c r="AE206" s="32" t="s">
        <v>2012</v>
      </c>
      <c r="AF206" s="32" t="s">
        <v>2013</v>
      </c>
    </row>
    <row r="207" spans="1:32" ht="34" x14ac:dyDescent="0.2">
      <c r="A207">
        <v>843</v>
      </c>
      <c r="B207" s="2" t="s">
        <v>1695</v>
      </c>
      <c r="C207" s="1" t="s">
        <v>1696</v>
      </c>
      <c r="D207" s="3">
        <v>8800</v>
      </c>
      <c r="E207" s="3">
        <v>2703</v>
      </c>
      <c r="F207" t="s">
        <v>14</v>
      </c>
      <c r="G207" s="23">
        <f>IFERROR(E207/D207,0)</f>
        <v>0.30715909090909088</v>
      </c>
      <c r="H207" s="4">
        <f>G207*100</f>
        <v>30.715909090909086</v>
      </c>
      <c r="I207" s="30">
        <f>E207/J207</f>
        <v>81.909090909090907</v>
      </c>
      <c r="J207" s="8">
        <v>33</v>
      </c>
      <c r="K207" t="s">
        <v>20</v>
      </c>
      <c r="L207" t="s">
        <v>21</v>
      </c>
      <c r="M207" s="11">
        <f>(O207/86400)+DATE(1970,1,1)</f>
        <v>43338.208333333328</v>
      </c>
      <c r="N207" s="37">
        <v>43338.208333333328</v>
      </c>
      <c r="O207">
        <v>1535259600</v>
      </c>
      <c r="P207" t="str">
        <f>TEXT(M207,"mmm")</f>
        <v>Aug</v>
      </c>
      <c r="Q207" t="s">
        <v>2049</v>
      </c>
      <c r="R207" t="str">
        <f>TEXT(M207,"yyy")</f>
        <v>2018</v>
      </c>
      <c r="S207" s="10">
        <f>(T207/86400)+DATE(1970,1,1)</f>
        <v>43344.208333333328</v>
      </c>
      <c r="T207">
        <v>1535778000</v>
      </c>
      <c r="U207" s="35"/>
      <c r="V207" s="38">
        <v>43344.208333333328</v>
      </c>
      <c r="W207" t="str">
        <f>(TEXT(S207,"mmm"))</f>
        <v>Sep</v>
      </c>
      <c r="X207" t="s">
        <v>2051</v>
      </c>
      <c r="Y207">
        <f>Table1[[#This Row],[Dete Ended Conversion5]]-Table1[[#This Row],[Date Created Conversion3]]</f>
        <v>6</v>
      </c>
      <c r="Z207" s="35">
        <f>Table1[[#This Row],[Dete Ended Conversion5]]-Table1[[#This Row],[Date Created Conversion3]]</f>
        <v>6</v>
      </c>
      <c r="AA207" s="8" t="str">
        <f>(TEXT(V207,"yyy"))</f>
        <v>2018</v>
      </c>
      <c r="AB207" t="b">
        <v>0</v>
      </c>
      <c r="AC207" t="b">
        <v>0</v>
      </c>
      <c r="AD207" s="5" t="str">
        <f>AE207</f>
        <v>photography</v>
      </c>
      <c r="AE207" s="32" t="s">
        <v>2027</v>
      </c>
      <c r="AF207" s="32" t="s">
        <v>2028</v>
      </c>
    </row>
    <row r="208" spans="1:32" ht="34" x14ac:dyDescent="0.2">
      <c r="A208">
        <v>518</v>
      </c>
      <c r="B208" s="2" t="s">
        <v>1058</v>
      </c>
      <c r="C208" s="1" t="s">
        <v>1059</v>
      </c>
      <c r="D208" s="3">
        <v>8800</v>
      </c>
      <c r="E208" s="3">
        <v>622</v>
      </c>
      <c r="F208" t="s">
        <v>14</v>
      </c>
      <c r="G208" s="23">
        <f>IFERROR(E208/D208,0)</f>
        <v>7.0681818181818179E-2</v>
      </c>
      <c r="H208" s="4">
        <f>G208*100</f>
        <v>7.0681818181818183</v>
      </c>
      <c r="I208" s="30">
        <f>E208/J208</f>
        <v>62.2</v>
      </c>
      <c r="J208" s="8">
        <v>10</v>
      </c>
      <c r="K208" t="s">
        <v>20</v>
      </c>
      <c r="L208" t="s">
        <v>21</v>
      </c>
      <c r="M208" s="11">
        <f>(O208/86400)+DATE(1970,1,1)</f>
        <v>43154.25</v>
      </c>
      <c r="N208" s="37">
        <v>43154.25</v>
      </c>
      <c r="O208">
        <v>1519365600</v>
      </c>
      <c r="P208" t="str">
        <f>TEXT(M208,"mmm")</f>
        <v>Feb</v>
      </c>
      <c r="Q208" t="s">
        <v>2058</v>
      </c>
      <c r="R208" t="str">
        <f>TEXT(M208,"yyy")</f>
        <v>2018</v>
      </c>
      <c r="S208" s="10">
        <f>(T208/86400)+DATE(1970,1,1)</f>
        <v>43156.25</v>
      </c>
      <c r="T208">
        <v>1519538400</v>
      </c>
      <c r="U208" s="35"/>
      <c r="V208" s="38">
        <v>43156.25</v>
      </c>
      <c r="W208" t="str">
        <f>(TEXT(S208,"mmm"))</f>
        <v>Feb</v>
      </c>
      <c r="X208" t="s">
        <v>2058</v>
      </c>
      <c r="Y208">
        <f>Table1[[#This Row],[Dete Ended Conversion5]]-Table1[[#This Row],[Date Created Conversion3]]</f>
        <v>2</v>
      </c>
      <c r="Z208" s="35">
        <f>Table1[[#This Row],[Dete Ended Conversion5]]-Table1[[#This Row],[Date Created Conversion3]]</f>
        <v>2</v>
      </c>
      <c r="AA208" s="8" t="str">
        <f>(TEXT(V208,"yyy"))</f>
        <v>2018</v>
      </c>
      <c r="AB208" t="b">
        <v>0</v>
      </c>
      <c r="AC208" t="b">
        <v>1</v>
      </c>
      <c r="AD208" s="5" t="str">
        <f>AE208</f>
        <v>film &amp; video</v>
      </c>
      <c r="AE208" s="32" t="s">
        <v>2014</v>
      </c>
      <c r="AF208" s="32" t="s">
        <v>2022</v>
      </c>
    </row>
    <row r="209" spans="1:32" ht="34" x14ac:dyDescent="0.2">
      <c r="A209">
        <v>819</v>
      </c>
      <c r="B209" s="2" t="s">
        <v>1647</v>
      </c>
      <c r="C209" s="1" t="s">
        <v>1648</v>
      </c>
      <c r="D209" s="3">
        <v>8900</v>
      </c>
      <c r="E209" s="3">
        <v>4509</v>
      </c>
      <c r="F209" t="s">
        <v>14</v>
      </c>
      <c r="G209" s="23">
        <f>IFERROR(E209/D209,0)</f>
        <v>0.50662921348314605</v>
      </c>
      <c r="H209" s="4">
        <f>G209*100</f>
        <v>50.662921348314605</v>
      </c>
      <c r="I209" s="30">
        <f>E209/J209</f>
        <v>95.936170212765958</v>
      </c>
      <c r="J209" s="8">
        <v>47</v>
      </c>
      <c r="K209" t="s">
        <v>20</v>
      </c>
      <c r="L209" t="s">
        <v>21</v>
      </c>
      <c r="M209" s="11">
        <f>(O209/86400)+DATE(1970,1,1)</f>
        <v>41237.25</v>
      </c>
      <c r="N209" s="37">
        <v>41237.25</v>
      </c>
      <c r="O209">
        <v>1353736800</v>
      </c>
      <c r="P209" t="str">
        <f>TEXT(M209,"mmm")</f>
        <v>Nov</v>
      </c>
      <c r="Q209" t="s">
        <v>2048</v>
      </c>
      <c r="R209" t="str">
        <f>TEXT(M209,"yyy")</f>
        <v>2012</v>
      </c>
      <c r="S209" s="10">
        <f>(T209/86400)+DATE(1970,1,1)</f>
        <v>41252.25</v>
      </c>
      <c r="T209">
        <v>1355032800</v>
      </c>
      <c r="U209" s="35"/>
      <c r="V209" s="38">
        <v>41252.25</v>
      </c>
      <c r="W209" t="str">
        <f>(TEXT(S209,"mmm"))</f>
        <v>Dec</v>
      </c>
      <c r="X209" t="s">
        <v>2055</v>
      </c>
      <c r="Y209">
        <f>Table1[[#This Row],[Dete Ended Conversion5]]-Table1[[#This Row],[Date Created Conversion3]]</f>
        <v>15</v>
      </c>
      <c r="Z209" s="35">
        <f>Table1[[#This Row],[Dete Ended Conversion5]]-Table1[[#This Row],[Date Created Conversion3]]</f>
        <v>15</v>
      </c>
      <c r="AA209" s="8" t="str">
        <f>(TEXT(V209,"yyy"))</f>
        <v>2012</v>
      </c>
      <c r="AB209" t="b">
        <v>1</v>
      </c>
      <c r="AC209" t="b">
        <v>0</v>
      </c>
      <c r="AD209" s="5" t="str">
        <f>AE209</f>
        <v>games</v>
      </c>
      <c r="AE209" s="32" t="s">
        <v>2023</v>
      </c>
      <c r="AF209" s="32" t="s">
        <v>2024</v>
      </c>
    </row>
    <row r="210" spans="1:32" ht="17" x14ac:dyDescent="0.2">
      <c r="A210">
        <v>323</v>
      </c>
      <c r="B210" s="2" t="s">
        <v>675</v>
      </c>
      <c r="C210" s="1" t="s">
        <v>676</v>
      </c>
      <c r="D210" s="3">
        <v>8900</v>
      </c>
      <c r="E210" s="3">
        <v>2148</v>
      </c>
      <c r="F210" t="s">
        <v>14</v>
      </c>
      <c r="G210" s="23">
        <f>IFERROR(E210/D210,0)</f>
        <v>0.24134831460674158</v>
      </c>
      <c r="H210" s="4">
        <f>G210*100</f>
        <v>24.134831460674157</v>
      </c>
      <c r="I210" s="30">
        <f>E210/J210</f>
        <v>82.615384615384613</v>
      </c>
      <c r="J210" s="8">
        <v>26</v>
      </c>
      <c r="K210" t="s">
        <v>36</v>
      </c>
      <c r="L210" t="s">
        <v>37</v>
      </c>
      <c r="M210" s="11">
        <f>(O210/86400)+DATE(1970,1,1)</f>
        <v>41725.208333333336</v>
      </c>
      <c r="N210" s="37">
        <v>41725.208333333336</v>
      </c>
      <c r="O210">
        <v>1395896400</v>
      </c>
      <c r="P210" t="str">
        <f>TEXT(M210,"mmm")</f>
        <v>Mar</v>
      </c>
      <c r="Q210" t="s">
        <v>2054</v>
      </c>
      <c r="R210" t="str">
        <f>TEXT(M210,"yyy")</f>
        <v>2014</v>
      </c>
      <c r="S210" s="10">
        <f>(T210/86400)+DATE(1970,1,1)</f>
        <v>41727.208333333336</v>
      </c>
      <c r="T210">
        <v>1396069200</v>
      </c>
      <c r="U210" s="35"/>
      <c r="V210" s="38">
        <v>41727.208333333336</v>
      </c>
      <c r="W210" t="str">
        <f>(TEXT(S210,"mmm"))</f>
        <v>Mar</v>
      </c>
      <c r="X210" t="s">
        <v>2054</v>
      </c>
      <c r="Y210">
        <f>Table1[[#This Row],[Dete Ended Conversion5]]-Table1[[#This Row],[Date Created Conversion3]]</f>
        <v>2</v>
      </c>
      <c r="Z210" s="35">
        <f>Table1[[#This Row],[Dete Ended Conversion5]]-Table1[[#This Row],[Date Created Conversion3]]</f>
        <v>2</v>
      </c>
      <c r="AA210" s="8" t="str">
        <f>(TEXT(V210,"yyy"))</f>
        <v>2014</v>
      </c>
      <c r="AB210" t="b">
        <v>0</v>
      </c>
      <c r="AC210" t="b">
        <v>0</v>
      </c>
      <c r="AD210" s="5" t="str">
        <f>AE210</f>
        <v>film &amp; video</v>
      </c>
      <c r="AE210" s="32" t="s">
        <v>2014</v>
      </c>
      <c r="AF210" s="32" t="s">
        <v>2015</v>
      </c>
    </row>
    <row r="211" spans="1:32" ht="17" x14ac:dyDescent="0.2">
      <c r="A211">
        <v>528</v>
      </c>
      <c r="B211" s="2" t="s">
        <v>1077</v>
      </c>
      <c r="C211" s="1" t="s">
        <v>1078</v>
      </c>
      <c r="D211" s="3">
        <v>9000</v>
      </c>
      <c r="E211" s="3">
        <v>7227</v>
      </c>
      <c r="F211" t="s">
        <v>14</v>
      </c>
      <c r="G211" s="23">
        <f>IFERROR(E211/D211,0)</f>
        <v>0.80300000000000005</v>
      </c>
      <c r="H211" s="4">
        <f>G211*100</f>
        <v>80.300000000000011</v>
      </c>
      <c r="I211" s="30">
        <f>E211/J211</f>
        <v>90.337500000000006</v>
      </c>
      <c r="J211" s="8">
        <v>80</v>
      </c>
      <c r="K211" t="s">
        <v>36</v>
      </c>
      <c r="L211" t="s">
        <v>37</v>
      </c>
      <c r="M211" s="11">
        <f>(O211/86400)+DATE(1970,1,1)</f>
        <v>41601.25</v>
      </c>
      <c r="N211" s="37">
        <v>41601.25</v>
      </c>
      <c r="O211">
        <v>1385186400</v>
      </c>
      <c r="P211" t="str">
        <f>TEXT(M211,"mmm")</f>
        <v>Nov</v>
      </c>
      <c r="Q211" t="s">
        <v>2048</v>
      </c>
      <c r="R211" t="str">
        <f>TEXT(M211,"yyy")</f>
        <v>2013</v>
      </c>
      <c r="S211" s="10">
        <f>(T211/86400)+DATE(1970,1,1)</f>
        <v>41646.25</v>
      </c>
      <c r="T211">
        <v>1389074400</v>
      </c>
      <c r="U211" s="35"/>
      <c r="V211" s="38">
        <v>41646.25</v>
      </c>
      <c r="W211" t="str">
        <f>(TEXT(S211,"mmm"))</f>
        <v>Jan</v>
      </c>
      <c r="X211" t="s">
        <v>2050</v>
      </c>
      <c r="Y211">
        <f>Table1[[#This Row],[Dete Ended Conversion5]]-Table1[[#This Row],[Date Created Conversion3]]</f>
        <v>45</v>
      </c>
      <c r="Z211" s="35">
        <f>Table1[[#This Row],[Dete Ended Conversion5]]-Table1[[#This Row],[Date Created Conversion3]]</f>
        <v>45</v>
      </c>
      <c r="AA211" s="8" t="str">
        <f>(TEXT(V211,"yyy"))</f>
        <v>2014</v>
      </c>
      <c r="AB211" t="b">
        <v>0</v>
      </c>
      <c r="AC211" t="b">
        <v>0</v>
      </c>
      <c r="AD211" s="5" t="str">
        <f>AE211</f>
        <v>music</v>
      </c>
      <c r="AE211" s="32" t="s">
        <v>2008</v>
      </c>
      <c r="AF211" s="32" t="s">
        <v>2018</v>
      </c>
    </row>
    <row r="212" spans="1:32" ht="17" x14ac:dyDescent="0.2">
      <c r="A212">
        <v>789</v>
      </c>
      <c r="B212" s="2" t="s">
        <v>1589</v>
      </c>
      <c r="C212" s="1" t="s">
        <v>1590</v>
      </c>
      <c r="D212" s="3">
        <v>9000</v>
      </c>
      <c r="E212" s="3">
        <v>3351</v>
      </c>
      <c r="F212" t="s">
        <v>14</v>
      </c>
      <c r="G212" s="23">
        <f>IFERROR(E212/D212,0)</f>
        <v>0.37233333333333335</v>
      </c>
      <c r="H212" s="4">
        <f>G212*100</f>
        <v>37.233333333333334</v>
      </c>
      <c r="I212" s="30">
        <f>E212/J212</f>
        <v>74.466666666666669</v>
      </c>
      <c r="J212" s="8">
        <v>45</v>
      </c>
      <c r="K212" t="s">
        <v>20</v>
      </c>
      <c r="L212" t="s">
        <v>21</v>
      </c>
      <c r="M212" s="11">
        <f>(O212/86400)+DATE(1970,1,1)</f>
        <v>41786.208333333336</v>
      </c>
      <c r="N212" s="37">
        <v>41786.208333333336</v>
      </c>
      <c r="O212">
        <v>1401166800</v>
      </c>
      <c r="P212" t="str">
        <f>TEXT(M212,"mmm")</f>
        <v>May</v>
      </c>
      <c r="Q212" t="s">
        <v>2059</v>
      </c>
      <c r="R212" t="str">
        <f>TEXT(M212,"yyy")</f>
        <v>2014</v>
      </c>
      <c r="S212" s="10">
        <f>(T212/86400)+DATE(1970,1,1)</f>
        <v>41823.208333333336</v>
      </c>
      <c r="T212">
        <v>1404363600</v>
      </c>
      <c r="U212" s="35"/>
      <c r="V212" s="38">
        <v>41823.208333333336</v>
      </c>
      <c r="W212" t="str">
        <f>(TEXT(S212,"mmm"))</f>
        <v>Jul</v>
      </c>
      <c r="X212" t="s">
        <v>2056</v>
      </c>
      <c r="Y212">
        <f>Table1[[#This Row],[Dete Ended Conversion5]]-Table1[[#This Row],[Date Created Conversion3]]</f>
        <v>37</v>
      </c>
      <c r="Z212" s="35">
        <f>Table1[[#This Row],[Dete Ended Conversion5]]-Table1[[#This Row],[Date Created Conversion3]]</f>
        <v>37</v>
      </c>
      <c r="AA212" s="8" t="str">
        <f>(TEXT(V212,"yyy"))</f>
        <v>2014</v>
      </c>
      <c r="AB212" t="b">
        <v>0</v>
      </c>
      <c r="AC212" t="b">
        <v>0</v>
      </c>
      <c r="AD212" s="5" t="str">
        <f>AE212</f>
        <v>theater</v>
      </c>
      <c r="AE212" s="32" t="s">
        <v>2012</v>
      </c>
      <c r="AF212" s="32" t="s">
        <v>2013</v>
      </c>
    </row>
    <row r="213" spans="1:32" ht="17" x14ac:dyDescent="0.2">
      <c r="A213">
        <v>552</v>
      </c>
      <c r="B213" s="2" t="s">
        <v>1125</v>
      </c>
      <c r="C213" s="1" t="s">
        <v>1126</v>
      </c>
      <c r="D213" s="3">
        <v>9000</v>
      </c>
      <c r="E213" s="3">
        <v>8866</v>
      </c>
      <c r="F213" t="s">
        <v>14</v>
      </c>
      <c r="G213" s="23">
        <f>IFERROR(E213/D213,0)</f>
        <v>0.98511111111111116</v>
      </c>
      <c r="H213" s="4">
        <f>G213*100</f>
        <v>98.51111111111112</v>
      </c>
      <c r="I213" s="30">
        <f>E213/J213</f>
        <v>96.369565217391298</v>
      </c>
      <c r="J213" s="8">
        <v>92</v>
      </c>
      <c r="K213" t="s">
        <v>20</v>
      </c>
      <c r="L213" t="s">
        <v>21</v>
      </c>
      <c r="M213" s="11">
        <f>(O213/86400)+DATE(1970,1,1)</f>
        <v>42700.25</v>
      </c>
      <c r="N213" s="37">
        <v>42700.25</v>
      </c>
      <c r="O213">
        <v>1480140000</v>
      </c>
      <c r="P213" t="str">
        <f>TEXT(M213,"mmm")</f>
        <v>Nov</v>
      </c>
      <c r="Q213" t="s">
        <v>2048</v>
      </c>
      <c r="R213" t="str">
        <f>TEXT(M213,"yyy")</f>
        <v>2016</v>
      </c>
      <c r="S213" s="10">
        <f>(T213/86400)+DATE(1970,1,1)</f>
        <v>42702.25</v>
      </c>
      <c r="T213">
        <v>1480312800</v>
      </c>
      <c r="U213" s="35"/>
      <c r="V213" s="38">
        <v>42702.25</v>
      </c>
      <c r="W213" t="str">
        <f>(TEXT(S213,"mmm"))</f>
        <v>Nov</v>
      </c>
      <c r="X213" t="s">
        <v>2048</v>
      </c>
      <c r="Y213">
        <f>Table1[[#This Row],[Dete Ended Conversion5]]-Table1[[#This Row],[Date Created Conversion3]]</f>
        <v>2</v>
      </c>
      <c r="Z213" s="35">
        <f>Table1[[#This Row],[Dete Ended Conversion5]]-Table1[[#This Row],[Date Created Conversion3]]</f>
        <v>2</v>
      </c>
      <c r="AA213" s="8" t="str">
        <f>(TEXT(V213,"yyy"))</f>
        <v>2016</v>
      </c>
      <c r="AB213" t="b">
        <v>0</v>
      </c>
      <c r="AC213" t="b">
        <v>0</v>
      </c>
      <c r="AD213" s="5" t="str">
        <f>AE213</f>
        <v>theater</v>
      </c>
      <c r="AE213" s="32" t="s">
        <v>2012</v>
      </c>
      <c r="AF213" s="32" t="s">
        <v>2013</v>
      </c>
    </row>
    <row r="214" spans="1:32" ht="17" x14ac:dyDescent="0.2">
      <c r="A214">
        <v>343</v>
      </c>
      <c r="B214" s="2" t="s">
        <v>715</v>
      </c>
      <c r="C214" s="1" t="s">
        <v>716</v>
      </c>
      <c r="D214" s="3">
        <v>9000</v>
      </c>
      <c r="E214" s="3">
        <v>4853</v>
      </c>
      <c r="F214" t="s">
        <v>14</v>
      </c>
      <c r="G214" s="23">
        <f>IFERROR(E214/D214,0)</f>
        <v>0.53922222222222227</v>
      </c>
      <c r="H214" s="4">
        <f>G214*100</f>
        <v>53.922222222222224</v>
      </c>
      <c r="I214" s="30">
        <f>E214/J214</f>
        <v>33.013605442176868</v>
      </c>
      <c r="J214" s="8">
        <v>147</v>
      </c>
      <c r="K214" t="s">
        <v>20</v>
      </c>
      <c r="L214" t="s">
        <v>21</v>
      </c>
      <c r="M214" s="11">
        <f>(O214/86400)+DATE(1970,1,1)</f>
        <v>41597.25</v>
      </c>
      <c r="N214" s="37">
        <v>41597.25</v>
      </c>
      <c r="O214">
        <v>1384840800</v>
      </c>
      <c r="P214" t="str">
        <f>TEXT(M214,"mmm")</f>
        <v>Nov</v>
      </c>
      <c r="Q214" t="s">
        <v>2048</v>
      </c>
      <c r="R214" t="str">
        <f>TEXT(M214,"yyy")</f>
        <v>2013</v>
      </c>
      <c r="S214" s="10">
        <f>(T214/86400)+DATE(1970,1,1)</f>
        <v>41650.25</v>
      </c>
      <c r="T214">
        <v>1389420000</v>
      </c>
      <c r="U214" s="35"/>
      <c r="V214" s="38">
        <v>41650.25</v>
      </c>
      <c r="W214" t="str">
        <f>(TEXT(S214,"mmm"))</f>
        <v>Jan</v>
      </c>
      <c r="X214" t="s">
        <v>2050</v>
      </c>
      <c r="Y214">
        <f>Table1[[#This Row],[Dete Ended Conversion5]]-Table1[[#This Row],[Date Created Conversion3]]</f>
        <v>53</v>
      </c>
      <c r="Z214" s="35">
        <f>Table1[[#This Row],[Dete Ended Conversion5]]-Table1[[#This Row],[Date Created Conversion3]]</f>
        <v>53</v>
      </c>
      <c r="AA214" s="8" t="str">
        <f>(TEXT(V214,"yyy"))</f>
        <v>2014</v>
      </c>
      <c r="AB214" t="b">
        <v>0</v>
      </c>
      <c r="AC214" t="b">
        <v>0</v>
      </c>
      <c r="AD214" s="5" t="str">
        <f>AE214</f>
        <v>theater</v>
      </c>
      <c r="AE214" s="32" t="s">
        <v>2012</v>
      </c>
      <c r="AF214" s="32" t="s">
        <v>2013</v>
      </c>
    </row>
    <row r="215" spans="1:32" ht="17" x14ac:dyDescent="0.2">
      <c r="A215">
        <v>660</v>
      </c>
      <c r="B215" s="2" t="s">
        <v>1338</v>
      </c>
      <c r="C215" s="1" t="s">
        <v>1339</v>
      </c>
      <c r="D215" s="3">
        <v>9100</v>
      </c>
      <c r="E215" s="3">
        <v>7438</v>
      </c>
      <c r="F215" t="s">
        <v>14</v>
      </c>
      <c r="G215" s="23">
        <f>IFERROR(E215/D215,0)</f>
        <v>0.81736263736263737</v>
      </c>
      <c r="H215" s="4">
        <f>G215*100</f>
        <v>81.736263736263737</v>
      </c>
      <c r="I215" s="30">
        <f>E215/J215</f>
        <v>96.597402597402592</v>
      </c>
      <c r="J215" s="8">
        <v>77</v>
      </c>
      <c r="K215" t="s">
        <v>20</v>
      </c>
      <c r="L215" t="s">
        <v>21</v>
      </c>
      <c r="M215" s="11">
        <f>(O215/86400)+DATE(1970,1,1)</f>
        <v>42237.208333333328</v>
      </c>
      <c r="N215" s="37">
        <v>42237.208333333328</v>
      </c>
      <c r="O215">
        <v>1440133200</v>
      </c>
      <c r="P215" t="str">
        <f>TEXT(M215,"mmm")</f>
        <v>Aug</v>
      </c>
      <c r="Q215" t="s">
        <v>2049</v>
      </c>
      <c r="R215" t="str">
        <f>TEXT(M215,"yyy")</f>
        <v>2015</v>
      </c>
      <c r="S215" s="10">
        <f>(T215/86400)+DATE(1970,1,1)</f>
        <v>42246.208333333328</v>
      </c>
      <c r="T215">
        <v>1440910800</v>
      </c>
      <c r="U215" s="35"/>
      <c r="V215" s="38">
        <v>42246.208333333328</v>
      </c>
      <c r="W215" t="str">
        <f>(TEXT(S215,"mmm"))</f>
        <v>Aug</v>
      </c>
      <c r="X215" t="s">
        <v>2049</v>
      </c>
      <c r="Y215">
        <f>Table1[[#This Row],[Dete Ended Conversion5]]-Table1[[#This Row],[Date Created Conversion3]]</f>
        <v>9</v>
      </c>
      <c r="Z215" s="35">
        <f>Table1[[#This Row],[Dete Ended Conversion5]]-Table1[[#This Row],[Date Created Conversion3]]</f>
        <v>9</v>
      </c>
      <c r="AA215" s="8" t="str">
        <f>(TEXT(V215,"yyy"))</f>
        <v>2015</v>
      </c>
      <c r="AB215" t="b">
        <v>1</v>
      </c>
      <c r="AC215" t="b">
        <v>0</v>
      </c>
      <c r="AD215" s="5" t="str">
        <f>AE215</f>
        <v>theater</v>
      </c>
      <c r="AE215" s="32" t="s">
        <v>2012</v>
      </c>
      <c r="AF215" s="32" t="s">
        <v>2013</v>
      </c>
    </row>
    <row r="216" spans="1:32" ht="34" x14ac:dyDescent="0.2">
      <c r="A216">
        <v>382</v>
      </c>
      <c r="B216" s="2" t="s">
        <v>793</v>
      </c>
      <c r="C216" s="1" t="s">
        <v>794</v>
      </c>
      <c r="D216" s="3">
        <v>9100</v>
      </c>
      <c r="E216" s="3">
        <v>5803</v>
      </c>
      <c r="F216" t="s">
        <v>14</v>
      </c>
      <c r="G216" s="23">
        <f>IFERROR(E216/D216,0)</f>
        <v>0.63769230769230767</v>
      </c>
      <c r="H216" s="4">
        <f>G216*100</f>
        <v>63.769230769230766</v>
      </c>
      <c r="I216" s="30">
        <f>E216/J216</f>
        <v>86.611940298507463</v>
      </c>
      <c r="J216" s="8">
        <v>67</v>
      </c>
      <c r="K216" t="s">
        <v>20</v>
      </c>
      <c r="L216" t="s">
        <v>21</v>
      </c>
      <c r="M216" s="11">
        <f>(O216/86400)+DATE(1970,1,1)</f>
        <v>43024.208333333328</v>
      </c>
      <c r="N216" s="37">
        <v>43024.208333333328</v>
      </c>
      <c r="O216">
        <v>1508130000</v>
      </c>
      <c r="P216" t="str">
        <f>TEXT(M216,"mmm")</f>
        <v>Oct</v>
      </c>
      <c r="Q216" t="s">
        <v>2052</v>
      </c>
      <c r="R216" t="str">
        <f>TEXT(M216,"yyy")</f>
        <v>2017</v>
      </c>
      <c r="S216" s="10">
        <f>(T216/86400)+DATE(1970,1,1)</f>
        <v>43043.208333333328</v>
      </c>
      <c r="T216">
        <v>1509771600</v>
      </c>
      <c r="U216" s="35"/>
      <c r="V216" s="38">
        <v>43043.208333333328</v>
      </c>
      <c r="W216" t="str">
        <f>(TEXT(S216,"mmm"))</f>
        <v>Nov</v>
      </c>
      <c r="X216" t="s">
        <v>2048</v>
      </c>
      <c r="Y216">
        <f>Table1[[#This Row],[Dete Ended Conversion5]]-Table1[[#This Row],[Date Created Conversion3]]</f>
        <v>19</v>
      </c>
      <c r="Z216" s="35">
        <f>Table1[[#This Row],[Dete Ended Conversion5]]-Table1[[#This Row],[Date Created Conversion3]]</f>
        <v>19</v>
      </c>
      <c r="AA216" s="8" t="str">
        <f>(TEXT(V216,"yyy"))</f>
        <v>2017</v>
      </c>
      <c r="AB216" t="b">
        <v>0</v>
      </c>
      <c r="AC216" t="b">
        <v>0</v>
      </c>
      <c r="AD216" s="5" t="str">
        <f>AE216</f>
        <v>photography</v>
      </c>
      <c r="AE216" s="32" t="s">
        <v>2027</v>
      </c>
      <c r="AF216" s="32" t="s">
        <v>2028</v>
      </c>
    </row>
    <row r="217" spans="1:32" ht="17" x14ac:dyDescent="0.2">
      <c r="A217">
        <v>694</v>
      </c>
      <c r="B217" s="2" t="s">
        <v>1403</v>
      </c>
      <c r="C217" s="1" t="s">
        <v>1404</v>
      </c>
      <c r="D217" s="3">
        <v>9100</v>
      </c>
      <c r="E217" s="3">
        <v>7656</v>
      </c>
      <c r="F217" t="s">
        <v>14</v>
      </c>
      <c r="G217" s="23">
        <f>IFERROR(E217/D217,0)</f>
        <v>0.84131868131868137</v>
      </c>
      <c r="H217" s="4">
        <f>G217*100</f>
        <v>84.131868131868131</v>
      </c>
      <c r="I217" s="30">
        <f>E217/J217</f>
        <v>96.911392405063296</v>
      </c>
      <c r="J217" s="8">
        <v>79</v>
      </c>
      <c r="K217" t="s">
        <v>20</v>
      </c>
      <c r="L217" t="s">
        <v>21</v>
      </c>
      <c r="M217" s="11">
        <f>(O217/86400)+DATE(1970,1,1)</f>
        <v>43066.25</v>
      </c>
      <c r="N217" s="37">
        <v>43066.25</v>
      </c>
      <c r="O217">
        <v>1511762400</v>
      </c>
      <c r="P217" t="str">
        <f>TEXT(M217,"mmm")</f>
        <v>Nov</v>
      </c>
      <c r="Q217" t="s">
        <v>2048</v>
      </c>
      <c r="R217" t="str">
        <f>TEXT(M217,"yyy")</f>
        <v>2017</v>
      </c>
      <c r="S217" s="10">
        <f>(T217/86400)+DATE(1970,1,1)</f>
        <v>43103.25</v>
      </c>
      <c r="T217">
        <v>1514959200</v>
      </c>
      <c r="U217" s="35"/>
      <c r="V217" s="38">
        <v>43103.25</v>
      </c>
      <c r="W217" t="str">
        <f>(TEXT(S217,"mmm"))</f>
        <v>Jan</v>
      </c>
      <c r="X217" t="s">
        <v>2050</v>
      </c>
      <c r="Y217">
        <f>Table1[[#This Row],[Dete Ended Conversion5]]-Table1[[#This Row],[Date Created Conversion3]]</f>
        <v>37</v>
      </c>
      <c r="Z217" s="35">
        <f>Table1[[#This Row],[Dete Ended Conversion5]]-Table1[[#This Row],[Date Created Conversion3]]</f>
        <v>37</v>
      </c>
      <c r="AA217" s="8" t="str">
        <f>(TEXT(V217,"yyy"))</f>
        <v>2018</v>
      </c>
      <c r="AB217" t="b">
        <v>0</v>
      </c>
      <c r="AC217" t="b">
        <v>0</v>
      </c>
      <c r="AD217" s="5" t="str">
        <f>AE217</f>
        <v>theater</v>
      </c>
      <c r="AE217" s="32" t="s">
        <v>2012</v>
      </c>
      <c r="AF217" s="32" t="s">
        <v>2013</v>
      </c>
    </row>
    <row r="218" spans="1:32" ht="17" x14ac:dyDescent="0.2">
      <c r="A218">
        <v>662</v>
      </c>
      <c r="B218" s="2" t="s">
        <v>1342</v>
      </c>
      <c r="C218" s="1" t="s">
        <v>1343</v>
      </c>
      <c r="D218" s="3">
        <v>9100</v>
      </c>
      <c r="E218" s="3">
        <v>8906</v>
      </c>
      <c r="F218" t="s">
        <v>14</v>
      </c>
      <c r="G218" s="23">
        <f>IFERROR(E218/D218,0)</f>
        <v>0.97868131868131869</v>
      </c>
      <c r="H218" s="4">
        <f>G218*100</f>
        <v>97.868131868131869</v>
      </c>
      <c r="I218" s="30">
        <f>E218/J218</f>
        <v>67.984732824427482</v>
      </c>
      <c r="J218" s="8">
        <v>131</v>
      </c>
      <c r="K218" t="s">
        <v>20</v>
      </c>
      <c r="L218" t="s">
        <v>21</v>
      </c>
      <c r="M218" s="11">
        <f>(O218/86400)+DATE(1970,1,1)</f>
        <v>43443.25</v>
      </c>
      <c r="N218" s="37">
        <v>43443.25</v>
      </c>
      <c r="O218">
        <v>1544335200</v>
      </c>
      <c r="P218" t="str">
        <f>TEXT(M218,"mmm")</f>
        <v>Dec</v>
      </c>
      <c r="Q218" t="s">
        <v>2055</v>
      </c>
      <c r="R218" t="str">
        <f>TEXT(M218,"yyy")</f>
        <v>2018</v>
      </c>
      <c r="S218" s="10">
        <f>(T218/86400)+DATE(1970,1,1)</f>
        <v>43447.25</v>
      </c>
      <c r="T218">
        <v>1544680800</v>
      </c>
      <c r="U218" s="35"/>
      <c r="V218" s="38">
        <v>43447.25</v>
      </c>
      <c r="W218" t="str">
        <f>(TEXT(S218,"mmm"))</f>
        <v>Dec</v>
      </c>
      <c r="X218" t="s">
        <v>2055</v>
      </c>
      <c r="Y218">
        <f>Table1[[#This Row],[Dete Ended Conversion5]]-Table1[[#This Row],[Date Created Conversion3]]</f>
        <v>4</v>
      </c>
      <c r="Z218" s="35">
        <f>Table1[[#This Row],[Dete Ended Conversion5]]-Table1[[#This Row],[Date Created Conversion3]]</f>
        <v>4</v>
      </c>
      <c r="AA218" s="8" t="str">
        <f>(TEXT(V218,"yyy"))</f>
        <v>2018</v>
      </c>
      <c r="AB218" t="b">
        <v>0</v>
      </c>
      <c r="AC218" t="b">
        <v>0</v>
      </c>
      <c r="AD218" s="5" t="str">
        <f>AE218</f>
        <v>theater</v>
      </c>
      <c r="AE218" s="32" t="s">
        <v>2012</v>
      </c>
      <c r="AF218" s="32" t="s">
        <v>2013</v>
      </c>
    </row>
    <row r="219" spans="1:32" ht="17" x14ac:dyDescent="0.2">
      <c r="A219">
        <v>907</v>
      </c>
      <c r="B219" s="2" t="s">
        <v>1822</v>
      </c>
      <c r="C219" s="1" t="s">
        <v>1823</v>
      </c>
      <c r="D219" s="3">
        <v>9100</v>
      </c>
      <c r="E219" s="3">
        <v>1843</v>
      </c>
      <c r="F219" t="s">
        <v>14</v>
      </c>
      <c r="G219" s="23">
        <f>IFERROR(E219/D219,0)</f>
        <v>0.20252747252747252</v>
      </c>
      <c r="H219" s="4">
        <f>G219*100</f>
        <v>20.252747252747252</v>
      </c>
      <c r="I219" s="30">
        <f>E219/J219</f>
        <v>44.951219512195124</v>
      </c>
      <c r="J219" s="8">
        <v>41</v>
      </c>
      <c r="K219" t="s">
        <v>20</v>
      </c>
      <c r="L219" t="s">
        <v>21</v>
      </c>
      <c r="M219" s="11">
        <f>(O219/86400)+DATE(1970,1,1)</f>
        <v>40660.208333333336</v>
      </c>
      <c r="N219" s="37">
        <v>40660.208333333336</v>
      </c>
      <c r="O219">
        <v>1303880400</v>
      </c>
      <c r="P219" t="str">
        <f>TEXT(M219,"mmm")</f>
        <v>Apr</v>
      </c>
      <c r="Q219" t="s">
        <v>2057</v>
      </c>
      <c r="R219" t="str">
        <f>TEXT(M219,"yyy")</f>
        <v>2011</v>
      </c>
      <c r="S219" s="10">
        <f>(T219/86400)+DATE(1970,1,1)</f>
        <v>40667.208333333336</v>
      </c>
      <c r="T219">
        <v>1304485200</v>
      </c>
      <c r="U219" s="35"/>
      <c r="V219" s="38">
        <v>40667.208333333336</v>
      </c>
      <c r="W219" t="str">
        <f>(TEXT(S219,"mmm"))</f>
        <v>May</v>
      </c>
      <c r="X219" t="s">
        <v>2059</v>
      </c>
      <c r="Y219">
        <f>Table1[[#This Row],[Dete Ended Conversion5]]-Table1[[#This Row],[Date Created Conversion3]]</f>
        <v>7</v>
      </c>
      <c r="Z219" s="35">
        <f>Table1[[#This Row],[Dete Ended Conversion5]]-Table1[[#This Row],[Date Created Conversion3]]</f>
        <v>7</v>
      </c>
      <c r="AA219" s="8" t="str">
        <f>(TEXT(V219,"yyy"))</f>
        <v>2011</v>
      </c>
      <c r="AB219" t="b">
        <v>0</v>
      </c>
      <c r="AC219" t="b">
        <v>0</v>
      </c>
      <c r="AD219" s="5" t="str">
        <f>AE219</f>
        <v>theater</v>
      </c>
      <c r="AE219" s="32" t="s">
        <v>2012</v>
      </c>
      <c r="AF219" s="32" t="s">
        <v>2013</v>
      </c>
    </row>
    <row r="220" spans="1:32" ht="17" x14ac:dyDescent="0.2">
      <c r="A220">
        <v>356</v>
      </c>
      <c r="B220" s="2" t="s">
        <v>741</v>
      </c>
      <c r="C220" s="1" t="s">
        <v>742</v>
      </c>
      <c r="D220" s="3">
        <v>9300</v>
      </c>
      <c r="E220" s="3">
        <v>3431</v>
      </c>
      <c r="F220" t="s">
        <v>14</v>
      </c>
      <c r="G220" s="23">
        <f>IFERROR(E220/D220,0)</f>
        <v>0.36892473118279567</v>
      </c>
      <c r="H220" s="4">
        <f>G220*100</f>
        <v>36.892473118279568</v>
      </c>
      <c r="I220" s="30">
        <f>E220/J220</f>
        <v>85.775000000000006</v>
      </c>
      <c r="J220" s="8">
        <v>40</v>
      </c>
      <c r="K220" t="s">
        <v>94</v>
      </c>
      <c r="L220" t="s">
        <v>95</v>
      </c>
      <c r="M220" s="11">
        <f>(O220/86400)+DATE(1970,1,1)</f>
        <v>40922.25</v>
      </c>
      <c r="N220" s="37">
        <v>40922.25</v>
      </c>
      <c r="O220">
        <v>1326520800</v>
      </c>
      <c r="P220" t="str">
        <f>TEXT(M220,"mmm")</f>
        <v>Jan</v>
      </c>
      <c r="Q220" t="s">
        <v>2050</v>
      </c>
      <c r="R220" t="str">
        <f>TEXT(M220,"yyy")</f>
        <v>2012</v>
      </c>
      <c r="S220" s="10">
        <f>(T220/86400)+DATE(1970,1,1)</f>
        <v>40931.25</v>
      </c>
      <c r="T220">
        <v>1327298400</v>
      </c>
      <c r="U220" s="35"/>
      <c r="V220" s="38">
        <v>40931.25</v>
      </c>
      <c r="W220" t="str">
        <f>(TEXT(S220,"mmm"))</f>
        <v>Jan</v>
      </c>
      <c r="X220" t="s">
        <v>2050</v>
      </c>
      <c r="Y220">
        <f>Table1[[#This Row],[Dete Ended Conversion5]]-Table1[[#This Row],[Date Created Conversion3]]</f>
        <v>9</v>
      </c>
      <c r="Z220" s="35">
        <f>Table1[[#This Row],[Dete Ended Conversion5]]-Table1[[#This Row],[Date Created Conversion3]]</f>
        <v>9</v>
      </c>
      <c r="AA220" s="8" t="str">
        <f>(TEXT(V220,"yyy"))</f>
        <v>2012</v>
      </c>
      <c r="AB220" t="b">
        <v>0</v>
      </c>
      <c r="AC220" t="b">
        <v>0</v>
      </c>
      <c r="AD220" s="5" t="str">
        <f>AE220</f>
        <v>theater</v>
      </c>
      <c r="AE220" s="32" t="s">
        <v>2012</v>
      </c>
      <c r="AF220" s="32" t="s">
        <v>2013</v>
      </c>
    </row>
    <row r="221" spans="1:32" ht="17" x14ac:dyDescent="0.2">
      <c r="A221">
        <v>566</v>
      </c>
      <c r="B221" s="2" t="s">
        <v>1152</v>
      </c>
      <c r="C221" s="1" t="s">
        <v>1153</v>
      </c>
      <c r="D221" s="3">
        <v>9300</v>
      </c>
      <c r="E221" s="3">
        <v>4124</v>
      </c>
      <c r="F221" t="s">
        <v>14</v>
      </c>
      <c r="G221" s="23">
        <f>IFERROR(E221/D221,0)</f>
        <v>0.44344086021505374</v>
      </c>
      <c r="H221" s="4">
        <f>G221*100</f>
        <v>44.344086021505376</v>
      </c>
      <c r="I221" s="30">
        <f>E221/J221</f>
        <v>111.45945945945945</v>
      </c>
      <c r="J221" s="8">
        <v>37</v>
      </c>
      <c r="K221" t="s">
        <v>20</v>
      </c>
      <c r="L221" t="s">
        <v>21</v>
      </c>
      <c r="M221" s="11">
        <f>(O221/86400)+DATE(1970,1,1)</f>
        <v>42424.25</v>
      </c>
      <c r="N221" s="37">
        <v>42424.25</v>
      </c>
      <c r="O221">
        <v>1456293600</v>
      </c>
      <c r="P221" t="str">
        <f>TEXT(M221,"mmm")</f>
        <v>Feb</v>
      </c>
      <c r="Q221" t="s">
        <v>2058</v>
      </c>
      <c r="R221" t="str">
        <f>TEXT(M221,"yyy")</f>
        <v>2016</v>
      </c>
      <c r="S221" s="10">
        <f>(T221/86400)+DATE(1970,1,1)</f>
        <v>42447.208333333328</v>
      </c>
      <c r="T221">
        <v>1458277200</v>
      </c>
      <c r="U221" s="35"/>
      <c r="V221" s="38">
        <v>42447.208333333328</v>
      </c>
      <c r="W221" t="str">
        <f>(TEXT(S221,"mmm"))</f>
        <v>Mar</v>
      </c>
      <c r="X221" t="s">
        <v>2054</v>
      </c>
      <c r="Y221">
        <f>Table1[[#This Row],[Dete Ended Conversion5]]-Table1[[#This Row],[Date Created Conversion3]]</f>
        <v>22.958333333328483</v>
      </c>
      <c r="Z221" s="35">
        <f>Table1[[#This Row],[Dete Ended Conversion5]]-Table1[[#This Row],[Date Created Conversion3]]</f>
        <v>22.958333333328483</v>
      </c>
      <c r="AA221" s="8" t="str">
        <f>(TEXT(V221,"yyy"))</f>
        <v>2016</v>
      </c>
      <c r="AB221" t="b">
        <v>0</v>
      </c>
      <c r="AC221" t="b">
        <v>1</v>
      </c>
      <c r="AD221" s="5" t="str">
        <f>AE221</f>
        <v>music</v>
      </c>
      <c r="AE221" s="32" t="s">
        <v>2008</v>
      </c>
      <c r="AF221" s="32" t="s">
        <v>2016</v>
      </c>
    </row>
    <row r="222" spans="1:32" ht="17" x14ac:dyDescent="0.2">
      <c r="A222">
        <v>988</v>
      </c>
      <c r="B222" s="2" t="s">
        <v>1980</v>
      </c>
      <c r="C222" s="1" t="s">
        <v>1981</v>
      </c>
      <c r="D222" s="3">
        <v>9400</v>
      </c>
      <c r="E222" s="3">
        <v>4899</v>
      </c>
      <c r="F222" t="s">
        <v>14</v>
      </c>
      <c r="G222" s="23">
        <f>IFERROR(E222/D222,0)</f>
        <v>0.52117021276595743</v>
      </c>
      <c r="H222" s="4">
        <f>G222*100</f>
        <v>52.117021276595743</v>
      </c>
      <c r="I222" s="30">
        <f>E222/J222</f>
        <v>76.546875</v>
      </c>
      <c r="J222" s="8">
        <v>64</v>
      </c>
      <c r="K222" t="s">
        <v>20</v>
      </c>
      <c r="L222" t="s">
        <v>21</v>
      </c>
      <c r="M222" s="11">
        <f>(O222/86400)+DATE(1970,1,1)</f>
        <v>42686.25</v>
      </c>
      <c r="N222" s="37">
        <v>42686.25</v>
      </c>
      <c r="O222">
        <v>1478930400</v>
      </c>
      <c r="P222" t="str">
        <f>TEXT(M222,"mmm")</f>
        <v>Nov</v>
      </c>
      <c r="Q222" t="s">
        <v>2048</v>
      </c>
      <c r="R222" t="str">
        <f>TEXT(M222,"yyy")</f>
        <v>2016</v>
      </c>
      <c r="S222" s="10">
        <f>(T222/86400)+DATE(1970,1,1)</f>
        <v>42707.25</v>
      </c>
      <c r="T222">
        <v>1480744800</v>
      </c>
      <c r="U222" s="35"/>
      <c r="V222" s="38">
        <v>42707.25</v>
      </c>
      <c r="W222" t="str">
        <f>(TEXT(S222,"mmm"))</f>
        <v>Dec</v>
      </c>
      <c r="X222" t="s">
        <v>2055</v>
      </c>
      <c r="Y222">
        <f>Table1[[#This Row],[Dete Ended Conversion5]]-Table1[[#This Row],[Date Created Conversion3]]</f>
        <v>21</v>
      </c>
      <c r="Z222" s="35">
        <f>Table1[[#This Row],[Dete Ended Conversion5]]-Table1[[#This Row],[Date Created Conversion3]]</f>
        <v>21</v>
      </c>
      <c r="AA222" s="8" t="str">
        <f>(TEXT(V222,"yyy"))</f>
        <v>2016</v>
      </c>
      <c r="AB222" t="b">
        <v>0</v>
      </c>
      <c r="AC222" t="b">
        <v>0</v>
      </c>
      <c r="AD222" s="5" t="str">
        <f>AE222</f>
        <v>publishing</v>
      </c>
      <c r="AE222" s="32" t="s">
        <v>2020</v>
      </c>
      <c r="AF222" s="32" t="s">
        <v>2029</v>
      </c>
    </row>
    <row r="223" spans="1:32" ht="34" x14ac:dyDescent="0.2">
      <c r="A223">
        <v>775</v>
      </c>
      <c r="B223" s="2" t="s">
        <v>1561</v>
      </c>
      <c r="C223" s="1" t="s">
        <v>1562</v>
      </c>
      <c r="D223" s="3">
        <v>9400</v>
      </c>
      <c r="E223" s="3">
        <v>968</v>
      </c>
      <c r="F223" t="s">
        <v>14</v>
      </c>
      <c r="G223" s="23">
        <f>IFERROR(E223/D223,0)</f>
        <v>0.10297872340425532</v>
      </c>
      <c r="H223" s="4">
        <f>G223*100</f>
        <v>10.297872340425531</v>
      </c>
      <c r="I223" s="30">
        <f>E223/J223</f>
        <v>96.8</v>
      </c>
      <c r="J223" s="8">
        <v>10</v>
      </c>
      <c r="K223" t="s">
        <v>20</v>
      </c>
      <c r="L223" t="s">
        <v>21</v>
      </c>
      <c r="M223" s="11">
        <f>(O223/86400)+DATE(1970,1,1)</f>
        <v>41949.25</v>
      </c>
      <c r="N223" s="37">
        <v>41949.25</v>
      </c>
      <c r="O223">
        <v>1415253600</v>
      </c>
      <c r="P223" t="str">
        <f>TEXT(M223,"mmm")</f>
        <v>Nov</v>
      </c>
      <c r="Q223" t="s">
        <v>2048</v>
      </c>
      <c r="R223" t="str">
        <f>TEXT(M223,"yyy")</f>
        <v>2014</v>
      </c>
      <c r="S223" s="10">
        <f>(T223/86400)+DATE(1970,1,1)</f>
        <v>41959.25</v>
      </c>
      <c r="T223">
        <v>1416117600</v>
      </c>
      <c r="U223" s="35"/>
      <c r="V223" s="38">
        <v>41959.25</v>
      </c>
      <c r="W223" t="str">
        <f>(TEXT(S223,"mmm"))</f>
        <v>Nov</v>
      </c>
      <c r="X223" t="s">
        <v>2048</v>
      </c>
      <c r="Y223">
        <f>Table1[[#This Row],[Dete Ended Conversion5]]-Table1[[#This Row],[Date Created Conversion3]]</f>
        <v>10</v>
      </c>
      <c r="Z223" s="35">
        <f>Table1[[#This Row],[Dete Ended Conversion5]]-Table1[[#This Row],[Date Created Conversion3]]</f>
        <v>10</v>
      </c>
      <c r="AA223" s="8" t="str">
        <f>(TEXT(V223,"yyy"))</f>
        <v>2014</v>
      </c>
      <c r="AB223" t="b">
        <v>0</v>
      </c>
      <c r="AC223" t="b">
        <v>0</v>
      </c>
      <c r="AD223" s="5" t="str">
        <f>AE223</f>
        <v>music</v>
      </c>
      <c r="AE223" s="32" t="s">
        <v>2008</v>
      </c>
      <c r="AF223" s="32" t="s">
        <v>2009</v>
      </c>
    </row>
    <row r="224" spans="1:32" ht="17" x14ac:dyDescent="0.2">
      <c r="A224">
        <v>210</v>
      </c>
      <c r="B224" s="2" t="s">
        <v>450</v>
      </c>
      <c r="C224" s="1" t="s">
        <v>451</v>
      </c>
      <c r="D224" s="3">
        <v>9400</v>
      </c>
      <c r="E224" s="3">
        <v>6338</v>
      </c>
      <c r="F224" t="s">
        <v>14</v>
      </c>
      <c r="G224" s="23">
        <f>IFERROR(E224/D224,0)</f>
        <v>0.67425531914893622</v>
      </c>
      <c r="H224" s="4">
        <f>G224*100</f>
        <v>67.425531914893625</v>
      </c>
      <c r="I224" s="30">
        <f>E224/J224</f>
        <v>28.044247787610619</v>
      </c>
      <c r="J224" s="8">
        <v>226</v>
      </c>
      <c r="K224" t="s">
        <v>32</v>
      </c>
      <c r="L224" t="s">
        <v>33</v>
      </c>
      <c r="M224" s="11">
        <f>(O224/86400)+DATE(1970,1,1)</f>
        <v>42797.25</v>
      </c>
      <c r="N224" s="37">
        <v>42797.25</v>
      </c>
      <c r="O224">
        <v>1488520800</v>
      </c>
      <c r="P224" t="str">
        <f>TEXT(M224,"mmm")</f>
        <v>Mar</v>
      </c>
      <c r="Q224" t="s">
        <v>2054</v>
      </c>
      <c r="R224" t="str">
        <f>TEXT(M224,"yyy")</f>
        <v>2017</v>
      </c>
      <c r="S224" s="10">
        <f>(T224/86400)+DATE(1970,1,1)</f>
        <v>42824.208333333328</v>
      </c>
      <c r="T224">
        <v>1490850000</v>
      </c>
      <c r="U224" s="35"/>
      <c r="V224" s="38">
        <v>42824.208333333328</v>
      </c>
      <c r="W224" t="str">
        <f>(TEXT(S224,"mmm"))</f>
        <v>Mar</v>
      </c>
      <c r="X224" t="s">
        <v>2054</v>
      </c>
      <c r="Y224">
        <f>Table1[[#This Row],[Dete Ended Conversion5]]-Table1[[#This Row],[Date Created Conversion3]]</f>
        <v>26.958333333328483</v>
      </c>
      <c r="Z224" s="35">
        <f>Table1[[#This Row],[Dete Ended Conversion5]]-Table1[[#This Row],[Date Created Conversion3]]</f>
        <v>26.958333333328483</v>
      </c>
      <c r="AA224" s="8" t="str">
        <f>(TEXT(V224,"yyy"))</f>
        <v>2017</v>
      </c>
      <c r="AB224" t="b">
        <v>0</v>
      </c>
      <c r="AC224" t="b">
        <v>0</v>
      </c>
      <c r="AD224" s="5" t="str">
        <f>AE224</f>
        <v>film &amp; video</v>
      </c>
      <c r="AE224" s="32" t="s">
        <v>2014</v>
      </c>
      <c r="AF224" s="32" t="s">
        <v>2036</v>
      </c>
    </row>
    <row r="225" spans="1:32" ht="17" x14ac:dyDescent="0.2">
      <c r="A225">
        <v>421</v>
      </c>
      <c r="B225" s="2" t="s">
        <v>868</v>
      </c>
      <c r="C225" s="1" t="s">
        <v>869</v>
      </c>
      <c r="D225" s="3">
        <v>9400</v>
      </c>
      <c r="E225" s="3">
        <v>6015</v>
      </c>
      <c r="F225" t="s">
        <v>14</v>
      </c>
      <c r="G225" s="23">
        <f>IFERROR(E225/D225,0)</f>
        <v>0.63989361702127656</v>
      </c>
      <c r="H225" s="4">
        <f>G225*100</f>
        <v>63.989361702127653</v>
      </c>
      <c r="I225" s="30">
        <f>E225/J225</f>
        <v>50.974576271186443</v>
      </c>
      <c r="J225" s="8">
        <v>118</v>
      </c>
      <c r="K225" t="s">
        <v>20</v>
      </c>
      <c r="L225" t="s">
        <v>21</v>
      </c>
      <c r="M225" s="11">
        <f>(O225/86400)+DATE(1970,1,1)</f>
        <v>42915.208333333328</v>
      </c>
      <c r="N225" s="37">
        <v>42915.208333333328</v>
      </c>
      <c r="O225">
        <v>1498712400</v>
      </c>
      <c r="P225" t="str">
        <f>TEXT(M225,"mmm")</f>
        <v>Jun</v>
      </c>
      <c r="Q225" t="s">
        <v>2053</v>
      </c>
      <c r="R225" t="str">
        <f>TEXT(M225,"yyy")</f>
        <v>2017</v>
      </c>
      <c r="S225" s="10">
        <f>(T225/86400)+DATE(1970,1,1)</f>
        <v>42945.208333333328</v>
      </c>
      <c r="T225">
        <v>1501304400</v>
      </c>
      <c r="U225" s="35"/>
      <c r="V225" s="38">
        <v>42945.208333333328</v>
      </c>
      <c r="W225" t="str">
        <f>(TEXT(S225,"mmm"))</f>
        <v>Jul</v>
      </c>
      <c r="X225" t="s">
        <v>2056</v>
      </c>
      <c r="Y225">
        <f>Table1[[#This Row],[Dete Ended Conversion5]]-Table1[[#This Row],[Date Created Conversion3]]</f>
        <v>30</v>
      </c>
      <c r="Z225" s="35">
        <f>Table1[[#This Row],[Dete Ended Conversion5]]-Table1[[#This Row],[Date Created Conversion3]]</f>
        <v>30</v>
      </c>
      <c r="AA225" s="8" t="str">
        <f>(TEXT(V225,"yyy"))</f>
        <v>2017</v>
      </c>
      <c r="AB225" t="b">
        <v>0</v>
      </c>
      <c r="AC225" t="b">
        <v>1</v>
      </c>
      <c r="AD225" s="5" t="str">
        <f>AE225</f>
        <v>technology</v>
      </c>
      <c r="AE225" s="32" t="s">
        <v>2010</v>
      </c>
      <c r="AF225" s="32" t="s">
        <v>2019</v>
      </c>
    </row>
    <row r="226" spans="1:32" ht="17" x14ac:dyDescent="0.2">
      <c r="A226">
        <v>587</v>
      </c>
      <c r="B226" s="2" t="s">
        <v>1192</v>
      </c>
      <c r="C226" s="1" t="s">
        <v>1193</v>
      </c>
      <c r="D226" s="3">
        <v>9400</v>
      </c>
      <c r="E226" s="3">
        <v>6852</v>
      </c>
      <c r="F226" t="s">
        <v>14</v>
      </c>
      <c r="G226" s="23">
        <f>IFERROR(E226/D226,0)</f>
        <v>0.72893617021276591</v>
      </c>
      <c r="H226" s="4">
        <f>G226*100</f>
        <v>72.893617021276597</v>
      </c>
      <c r="I226" s="30">
        <f>E226/J226</f>
        <v>43.92307692307692</v>
      </c>
      <c r="J226" s="8">
        <v>156</v>
      </c>
      <c r="K226" t="s">
        <v>15</v>
      </c>
      <c r="L226" t="s">
        <v>16</v>
      </c>
      <c r="M226" s="11">
        <f>(O226/86400)+DATE(1970,1,1)</f>
        <v>43484.25</v>
      </c>
      <c r="N226" s="37">
        <v>43484.25</v>
      </c>
      <c r="O226">
        <v>1547877600</v>
      </c>
      <c r="P226" t="str">
        <f>TEXT(M226,"mmm")</f>
        <v>Jan</v>
      </c>
      <c r="Q226" t="s">
        <v>2050</v>
      </c>
      <c r="R226" t="str">
        <f>TEXT(M226,"yyy")</f>
        <v>2019</v>
      </c>
      <c r="S226" s="10">
        <f>(T226/86400)+DATE(1970,1,1)</f>
        <v>43536.208333333328</v>
      </c>
      <c r="T226">
        <v>1552366800</v>
      </c>
      <c r="U226" s="35"/>
      <c r="V226" s="38">
        <v>43536.208333333328</v>
      </c>
      <c r="W226" t="str">
        <f>(TEXT(S226,"mmm"))</f>
        <v>Mar</v>
      </c>
      <c r="X226" t="s">
        <v>2054</v>
      </c>
      <c r="Y226">
        <f>Table1[[#This Row],[Dete Ended Conversion5]]-Table1[[#This Row],[Date Created Conversion3]]</f>
        <v>51.958333333328483</v>
      </c>
      <c r="Z226" s="35">
        <f>Table1[[#This Row],[Dete Ended Conversion5]]-Table1[[#This Row],[Date Created Conversion3]]</f>
        <v>51.958333333328483</v>
      </c>
      <c r="AA226" s="8" t="str">
        <f>(TEXT(V226,"yyy"))</f>
        <v>2019</v>
      </c>
      <c r="AB226" t="b">
        <v>0</v>
      </c>
      <c r="AC226" t="b">
        <v>1</v>
      </c>
      <c r="AD226" s="5" t="str">
        <f>AE226</f>
        <v>food</v>
      </c>
      <c r="AE226" s="32" t="s">
        <v>2006</v>
      </c>
      <c r="AF226" s="32" t="s">
        <v>2007</v>
      </c>
    </row>
    <row r="227" spans="1:32" ht="17" x14ac:dyDescent="0.2">
      <c r="A227">
        <v>77</v>
      </c>
      <c r="B227" s="2" t="s">
        <v>184</v>
      </c>
      <c r="C227" s="1" t="s">
        <v>185</v>
      </c>
      <c r="D227" s="3">
        <v>9500</v>
      </c>
      <c r="E227" s="3">
        <v>4460</v>
      </c>
      <c r="F227" t="s">
        <v>14</v>
      </c>
      <c r="G227" s="23">
        <f>IFERROR(E227/D227,0)</f>
        <v>0.46947368421052632</v>
      </c>
      <c r="H227" s="4">
        <f>G227*100</f>
        <v>46.94736842105263</v>
      </c>
      <c r="I227" s="30">
        <f>E227/J227</f>
        <v>79.642857142857139</v>
      </c>
      <c r="J227" s="8">
        <v>56</v>
      </c>
      <c r="K227" t="s">
        <v>20</v>
      </c>
      <c r="L227" t="s">
        <v>21</v>
      </c>
      <c r="M227" s="11">
        <f>(O227/86400)+DATE(1970,1,1)</f>
        <v>40448.208333333336</v>
      </c>
      <c r="N227" s="37">
        <v>40448.208333333336</v>
      </c>
      <c r="O227">
        <v>1285563600</v>
      </c>
      <c r="P227" t="str">
        <f>TEXT(M227,"mmm")</f>
        <v>Sep</v>
      </c>
      <c r="Q227" t="s">
        <v>2051</v>
      </c>
      <c r="R227" t="str">
        <f>TEXT(M227,"yyy")</f>
        <v>2010</v>
      </c>
      <c r="S227" s="10">
        <f>(T227/86400)+DATE(1970,1,1)</f>
        <v>40462.208333333336</v>
      </c>
      <c r="T227">
        <v>1286773200</v>
      </c>
      <c r="U227" s="35"/>
      <c r="V227" s="38">
        <v>40462.208333333336</v>
      </c>
      <c r="W227" t="str">
        <f>(TEXT(S227,"mmm"))</f>
        <v>Oct</v>
      </c>
      <c r="X227" t="s">
        <v>2052</v>
      </c>
      <c r="Y227">
        <f>Table1[[#This Row],[Dete Ended Conversion5]]-Table1[[#This Row],[Date Created Conversion3]]</f>
        <v>14</v>
      </c>
      <c r="Z227" s="35">
        <f>Table1[[#This Row],[Dete Ended Conversion5]]-Table1[[#This Row],[Date Created Conversion3]]</f>
        <v>14</v>
      </c>
      <c r="AA227" s="8" t="str">
        <f>(TEXT(V227,"yyy"))</f>
        <v>2010</v>
      </c>
      <c r="AB227" t="b">
        <v>0</v>
      </c>
      <c r="AC227" t="b">
        <v>1</v>
      </c>
      <c r="AD227" s="5" t="str">
        <f>AE227</f>
        <v>film &amp; video</v>
      </c>
      <c r="AE227" s="32" t="s">
        <v>2014</v>
      </c>
      <c r="AF227" s="32" t="s">
        <v>2022</v>
      </c>
    </row>
    <row r="228" spans="1:32" ht="34" x14ac:dyDescent="0.2">
      <c r="A228">
        <v>315</v>
      </c>
      <c r="B228" s="2" t="s">
        <v>659</v>
      </c>
      <c r="C228" s="1" t="s">
        <v>660</v>
      </c>
      <c r="D228" s="3">
        <v>9500</v>
      </c>
      <c r="E228" s="3">
        <v>3220</v>
      </c>
      <c r="F228" t="s">
        <v>14</v>
      </c>
      <c r="G228" s="23">
        <f>IFERROR(E228/D228,0)</f>
        <v>0.33894736842105261</v>
      </c>
      <c r="H228" s="4">
        <f>G228*100</f>
        <v>33.89473684210526</v>
      </c>
      <c r="I228" s="30">
        <f>E228/J228</f>
        <v>103.87096774193549</v>
      </c>
      <c r="J228" s="8">
        <v>31</v>
      </c>
      <c r="K228" t="s">
        <v>20</v>
      </c>
      <c r="L228" t="s">
        <v>21</v>
      </c>
      <c r="M228" s="11">
        <f>(O228/86400)+DATE(1970,1,1)</f>
        <v>41783.208333333336</v>
      </c>
      <c r="N228" s="37">
        <v>41783.208333333336</v>
      </c>
      <c r="O228">
        <v>1400907600</v>
      </c>
      <c r="P228" t="str">
        <f>TEXT(M228,"mmm")</f>
        <v>May</v>
      </c>
      <c r="Q228" t="s">
        <v>2059</v>
      </c>
      <c r="R228" t="str">
        <f>TEXT(M228,"yyy")</f>
        <v>2014</v>
      </c>
      <c r="S228" s="10">
        <f>(T228/86400)+DATE(1970,1,1)</f>
        <v>41812.208333333336</v>
      </c>
      <c r="T228">
        <v>1403413200</v>
      </c>
      <c r="U228" s="35"/>
      <c r="V228" s="38">
        <v>41812.208333333336</v>
      </c>
      <c r="W228" t="str">
        <f>(TEXT(S228,"mmm"))</f>
        <v>Jun</v>
      </c>
      <c r="X228" t="s">
        <v>2053</v>
      </c>
      <c r="Y228">
        <f>Table1[[#This Row],[Dete Ended Conversion5]]-Table1[[#This Row],[Date Created Conversion3]]</f>
        <v>29</v>
      </c>
      <c r="Z228" s="35">
        <f>Table1[[#This Row],[Dete Ended Conversion5]]-Table1[[#This Row],[Date Created Conversion3]]</f>
        <v>29</v>
      </c>
      <c r="AA228" s="8" t="str">
        <f>(TEXT(V228,"yyy"))</f>
        <v>2014</v>
      </c>
      <c r="AB228" t="b">
        <v>0</v>
      </c>
      <c r="AC228" t="b">
        <v>0</v>
      </c>
      <c r="AD228" s="5" t="str">
        <f>AE228</f>
        <v>theater</v>
      </c>
      <c r="AE228" s="32" t="s">
        <v>2012</v>
      </c>
      <c r="AF228" s="32" t="s">
        <v>2013</v>
      </c>
    </row>
    <row r="229" spans="1:32" ht="34" x14ac:dyDescent="0.2">
      <c r="A229">
        <v>45</v>
      </c>
      <c r="B229" s="2" t="s">
        <v>120</v>
      </c>
      <c r="C229" s="1" t="s">
        <v>121</v>
      </c>
      <c r="D229" s="3">
        <v>9500</v>
      </c>
      <c r="E229" s="3">
        <v>4530</v>
      </c>
      <c r="F229" t="s">
        <v>14</v>
      </c>
      <c r="G229" s="23">
        <f>IFERROR(E229/D229,0)</f>
        <v>0.4768421052631579</v>
      </c>
      <c r="H229" s="4">
        <f>G229*100</f>
        <v>47.684210526315788</v>
      </c>
      <c r="I229" s="30">
        <f>E229/J229</f>
        <v>94.375</v>
      </c>
      <c r="J229" s="8">
        <v>48</v>
      </c>
      <c r="K229" t="s">
        <v>20</v>
      </c>
      <c r="L229" t="s">
        <v>21</v>
      </c>
      <c r="M229" s="11">
        <f>(O229/86400)+DATE(1970,1,1)</f>
        <v>42676.208333333328</v>
      </c>
      <c r="N229" s="37">
        <v>42676.208333333328</v>
      </c>
      <c r="O229">
        <v>1478062800</v>
      </c>
      <c r="P229" t="str">
        <f>TEXT(M229,"mmm")</f>
        <v>Nov</v>
      </c>
      <c r="Q229" t="s">
        <v>2048</v>
      </c>
      <c r="R229" t="str">
        <f>TEXT(M229,"yyy")</f>
        <v>2016</v>
      </c>
      <c r="S229" s="10">
        <f>(T229/86400)+DATE(1970,1,1)</f>
        <v>42691.25</v>
      </c>
      <c r="T229">
        <v>1479362400</v>
      </c>
      <c r="U229" s="35"/>
      <c r="V229" s="38">
        <v>42691.25</v>
      </c>
      <c r="W229" t="str">
        <f>(TEXT(S229,"mmm"))</f>
        <v>Nov</v>
      </c>
      <c r="X229" t="s">
        <v>2048</v>
      </c>
      <c r="Y229">
        <f>Table1[[#This Row],[Dete Ended Conversion5]]-Table1[[#This Row],[Date Created Conversion3]]</f>
        <v>15.041666666671517</v>
      </c>
      <c r="Z229" s="35">
        <f>Table1[[#This Row],[Dete Ended Conversion5]]-Table1[[#This Row],[Date Created Conversion3]]</f>
        <v>15.041666666671517</v>
      </c>
      <c r="AA229" s="8" t="str">
        <f>(TEXT(V229,"yyy"))</f>
        <v>2016</v>
      </c>
      <c r="AB229" t="b">
        <v>0</v>
      </c>
      <c r="AC229" t="b">
        <v>1</v>
      </c>
      <c r="AD229" s="5" t="str">
        <f>AE229</f>
        <v>theater</v>
      </c>
      <c r="AE229" s="32" t="s">
        <v>2012</v>
      </c>
      <c r="AF229" s="32" t="s">
        <v>2013</v>
      </c>
    </row>
    <row r="230" spans="1:32" ht="17" x14ac:dyDescent="0.2">
      <c r="A230">
        <v>942</v>
      </c>
      <c r="B230" s="2" t="s">
        <v>1883</v>
      </c>
      <c r="C230" s="1" t="s">
        <v>1891</v>
      </c>
      <c r="D230" s="3">
        <v>9600</v>
      </c>
      <c r="E230" s="3">
        <v>6205</v>
      </c>
      <c r="F230" t="s">
        <v>14</v>
      </c>
      <c r="G230" s="23">
        <f>IFERROR(E230/D230,0)</f>
        <v>0.64635416666666667</v>
      </c>
      <c r="H230" s="4">
        <f>G230*100</f>
        <v>64.635416666666671</v>
      </c>
      <c r="I230" s="30">
        <f>E230/J230</f>
        <v>92.611940298507463</v>
      </c>
      <c r="J230" s="8">
        <v>67</v>
      </c>
      <c r="K230" t="s">
        <v>24</v>
      </c>
      <c r="L230" t="s">
        <v>25</v>
      </c>
      <c r="M230" s="11">
        <f>(O230/86400)+DATE(1970,1,1)</f>
        <v>40568.25</v>
      </c>
      <c r="N230" s="37">
        <v>40568.25</v>
      </c>
      <c r="O230">
        <v>1295935200</v>
      </c>
      <c r="P230" t="str">
        <f>TEXT(M230,"mmm")</f>
        <v>Jan</v>
      </c>
      <c r="Q230" t="s">
        <v>2050</v>
      </c>
      <c r="R230" t="str">
        <f>TEXT(M230,"yyy")</f>
        <v>2011</v>
      </c>
      <c r="S230" s="10">
        <f>(T230/86400)+DATE(1970,1,1)</f>
        <v>40571.25</v>
      </c>
      <c r="T230">
        <v>1296194400</v>
      </c>
      <c r="U230" s="35"/>
      <c r="V230" s="38">
        <v>40571.25</v>
      </c>
      <c r="W230" t="str">
        <f>(TEXT(S230,"mmm"))</f>
        <v>Jan</v>
      </c>
      <c r="X230" t="s">
        <v>2050</v>
      </c>
      <c r="Y230">
        <f>Table1[[#This Row],[Dete Ended Conversion5]]-Table1[[#This Row],[Date Created Conversion3]]</f>
        <v>3</v>
      </c>
      <c r="Z230" s="35">
        <f>Table1[[#This Row],[Dete Ended Conversion5]]-Table1[[#This Row],[Date Created Conversion3]]</f>
        <v>3</v>
      </c>
      <c r="AA230" s="8" t="str">
        <f>(TEXT(V230,"yyy"))</f>
        <v>2011</v>
      </c>
      <c r="AB230" t="b">
        <v>0</v>
      </c>
      <c r="AC230" t="b">
        <v>0</v>
      </c>
      <c r="AD230" s="5" t="str">
        <f>AE230</f>
        <v>theater</v>
      </c>
      <c r="AE230" s="32" t="s">
        <v>2012</v>
      </c>
      <c r="AF230" s="32" t="s">
        <v>2013</v>
      </c>
    </row>
    <row r="231" spans="1:32" ht="17" x14ac:dyDescent="0.2">
      <c r="A231">
        <v>829</v>
      </c>
      <c r="B231" s="2" t="s">
        <v>1667</v>
      </c>
      <c r="C231" s="1" t="s">
        <v>1668</v>
      </c>
      <c r="D231" s="3">
        <v>9600</v>
      </c>
      <c r="E231" s="3">
        <v>4929</v>
      </c>
      <c r="F231" t="s">
        <v>14</v>
      </c>
      <c r="G231" s="23">
        <f>IFERROR(E231/D231,0)</f>
        <v>0.51343749999999999</v>
      </c>
      <c r="H231" s="4">
        <f>G231*100</f>
        <v>51.34375</v>
      </c>
      <c r="I231" s="30">
        <f>E231/J231</f>
        <v>32.006493506493506</v>
      </c>
      <c r="J231" s="8">
        <v>154</v>
      </c>
      <c r="K231" t="s">
        <v>20</v>
      </c>
      <c r="L231" t="s">
        <v>21</v>
      </c>
      <c r="M231" s="11">
        <f>(O231/86400)+DATE(1970,1,1)</f>
        <v>42164.208333333328</v>
      </c>
      <c r="N231" s="37">
        <v>42164.208333333328</v>
      </c>
      <c r="O231">
        <v>1433826000</v>
      </c>
      <c r="P231" t="str">
        <f>TEXT(M231,"mmm")</f>
        <v>Jun</v>
      </c>
      <c r="Q231" t="s">
        <v>2053</v>
      </c>
      <c r="R231" t="str">
        <f>TEXT(M231,"yyy")</f>
        <v>2015</v>
      </c>
      <c r="S231" s="10">
        <f>(T231/86400)+DATE(1970,1,1)</f>
        <v>42179.208333333328</v>
      </c>
      <c r="T231">
        <v>1435122000</v>
      </c>
      <c r="U231" s="35"/>
      <c r="V231" s="38">
        <v>42179.208333333328</v>
      </c>
      <c r="W231" t="str">
        <f>(TEXT(S231,"mmm"))</f>
        <v>Jun</v>
      </c>
      <c r="X231" t="s">
        <v>2053</v>
      </c>
      <c r="Y231">
        <f>Table1[[#This Row],[Dete Ended Conversion5]]-Table1[[#This Row],[Date Created Conversion3]]</f>
        <v>15</v>
      </c>
      <c r="Z231" s="35">
        <f>Table1[[#This Row],[Dete Ended Conversion5]]-Table1[[#This Row],[Date Created Conversion3]]</f>
        <v>15</v>
      </c>
      <c r="AA231" s="8" t="str">
        <f>(TEXT(V231,"yyy"))</f>
        <v>2015</v>
      </c>
      <c r="AB231" t="b">
        <v>0</v>
      </c>
      <c r="AC231" t="b">
        <v>0</v>
      </c>
      <c r="AD231" s="5" t="str">
        <f>AE231</f>
        <v>theater</v>
      </c>
      <c r="AE231" s="32" t="s">
        <v>2012</v>
      </c>
      <c r="AF231" s="32" t="s">
        <v>2013</v>
      </c>
    </row>
    <row r="232" spans="1:32" ht="34" x14ac:dyDescent="0.2">
      <c r="A232">
        <v>138</v>
      </c>
      <c r="B232" s="2" t="s">
        <v>306</v>
      </c>
      <c r="C232" s="1" t="s">
        <v>307</v>
      </c>
      <c r="D232" s="3">
        <v>9600</v>
      </c>
      <c r="E232" s="3">
        <v>9216</v>
      </c>
      <c r="F232" t="s">
        <v>14</v>
      </c>
      <c r="G232" s="23">
        <f>IFERROR(E232/D232,0)</f>
        <v>0.96</v>
      </c>
      <c r="H232" s="4">
        <f>G232*100</f>
        <v>96</v>
      </c>
      <c r="I232" s="30">
        <f>E232/J232</f>
        <v>80.139130434782615</v>
      </c>
      <c r="J232" s="8">
        <v>115</v>
      </c>
      <c r="K232" t="s">
        <v>20</v>
      </c>
      <c r="L232" t="s">
        <v>21</v>
      </c>
      <c r="M232" s="11">
        <f>(O232/86400)+DATE(1970,1,1)</f>
        <v>41180.208333333336</v>
      </c>
      <c r="N232" s="37">
        <v>41180.208333333336</v>
      </c>
      <c r="O232">
        <v>1348808400</v>
      </c>
      <c r="P232" t="str">
        <f>TEXT(M232,"mmm")</f>
        <v>Sep</v>
      </c>
      <c r="Q232" t="s">
        <v>2051</v>
      </c>
      <c r="R232" t="str">
        <f>TEXT(M232,"yyy")</f>
        <v>2012</v>
      </c>
      <c r="S232" s="10">
        <f>(T232/86400)+DATE(1970,1,1)</f>
        <v>41186.208333333336</v>
      </c>
      <c r="T232">
        <v>1349326800</v>
      </c>
      <c r="U232" s="35"/>
      <c r="V232" s="38">
        <v>41186.208333333336</v>
      </c>
      <c r="W232" t="str">
        <f>(TEXT(S232,"mmm"))</f>
        <v>Oct</v>
      </c>
      <c r="X232" t="s">
        <v>2052</v>
      </c>
      <c r="Y232">
        <f>Table1[[#This Row],[Dete Ended Conversion5]]-Table1[[#This Row],[Date Created Conversion3]]</f>
        <v>6</v>
      </c>
      <c r="Z232" s="35">
        <f>Table1[[#This Row],[Dete Ended Conversion5]]-Table1[[#This Row],[Date Created Conversion3]]</f>
        <v>6</v>
      </c>
      <c r="AA232" s="8" t="str">
        <f>(TEXT(V232,"yyy"))</f>
        <v>2012</v>
      </c>
      <c r="AB232" t="b">
        <v>0</v>
      </c>
      <c r="AC232" t="b">
        <v>0</v>
      </c>
      <c r="AD232" s="5" t="str">
        <f>AE232</f>
        <v>games</v>
      </c>
      <c r="AE232" s="32" t="s">
        <v>2023</v>
      </c>
      <c r="AF232" s="32" t="s">
        <v>2034</v>
      </c>
    </row>
    <row r="233" spans="1:32" ht="17" x14ac:dyDescent="0.2">
      <c r="A233">
        <v>316</v>
      </c>
      <c r="B233" s="2" t="s">
        <v>661</v>
      </c>
      <c r="C233" s="1" t="s">
        <v>662</v>
      </c>
      <c r="D233" s="3">
        <v>9600</v>
      </c>
      <c r="E233" s="3">
        <v>6401</v>
      </c>
      <c r="F233" t="s">
        <v>14</v>
      </c>
      <c r="G233" s="23">
        <f>IFERROR(E233/D233,0)</f>
        <v>0.66677083333333331</v>
      </c>
      <c r="H233" s="4">
        <f>G233*100</f>
        <v>66.677083333333329</v>
      </c>
      <c r="I233" s="30">
        <f>E233/J233</f>
        <v>59.268518518518519</v>
      </c>
      <c r="J233" s="8">
        <v>108</v>
      </c>
      <c r="K233" t="s">
        <v>94</v>
      </c>
      <c r="L233" t="s">
        <v>95</v>
      </c>
      <c r="M233" s="11">
        <f>(O233/86400)+DATE(1970,1,1)</f>
        <v>43788.25</v>
      </c>
      <c r="N233" s="37">
        <v>43788.25</v>
      </c>
      <c r="O233">
        <v>1574143200</v>
      </c>
      <c r="P233" t="str">
        <f>TEXT(M233,"mmm")</f>
        <v>Nov</v>
      </c>
      <c r="Q233" t="s">
        <v>2048</v>
      </c>
      <c r="R233" t="str">
        <f>TEXT(M233,"yyy")</f>
        <v>2019</v>
      </c>
      <c r="S233" s="10">
        <f>(T233/86400)+DATE(1970,1,1)</f>
        <v>43789.25</v>
      </c>
      <c r="T233">
        <v>1574229600</v>
      </c>
      <c r="U233" s="35"/>
      <c r="V233" s="38">
        <v>43789.25</v>
      </c>
      <c r="W233" t="str">
        <f>(TEXT(S233,"mmm"))</f>
        <v>Nov</v>
      </c>
      <c r="X233" t="s">
        <v>2048</v>
      </c>
      <c r="Y233">
        <f>Table1[[#This Row],[Dete Ended Conversion5]]-Table1[[#This Row],[Date Created Conversion3]]</f>
        <v>1</v>
      </c>
      <c r="Z233" s="35">
        <f>Table1[[#This Row],[Dete Ended Conversion5]]-Table1[[#This Row],[Date Created Conversion3]]</f>
        <v>1</v>
      </c>
      <c r="AA233" s="8" t="str">
        <f>(TEXT(V233,"yyy"))</f>
        <v>2019</v>
      </c>
      <c r="AB233" t="b">
        <v>0</v>
      </c>
      <c r="AC233" t="b">
        <v>1</v>
      </c>
      <c r="AD233" s="5" t="str">
        <f>AE233</f>
        <v>food</v>
      </c>
      <c r="AE233" s="32" t="s">
        <v>2006</v>
      </c>
      <c r="AF233" s="32" t="s">
        <v>2007</v>
      </c>
    </row>
    <row r="234" spans="1:32" ht="17" x14ac:dyDescent="0.2">
      <c r="A234">
        <v>358</v>
      </c>
      <c r="B234" s="2" t="s">
        <v>745</v>
      </c>
      <c r="C234" s="1" t="s">
        <v>746</v>
      </c>
      <c r="D234" s="3">
        <v>9700</v>
      </c>
      <c r="E234" s="3">
        <v>1146</v>
      </c>
      <c r="F234" t="s">
        <v>14</v>
      </c>
      <c r="G234" s="23">
        <f>IFERROR(E234/D234,0)</f>
        <v>0.11814432989690722</v>
      </c>
      <c r="H234" s="4">
        <f>G234*100</f>
        <v>11.814432989690722</v>
      </c>
      <c r="I234" s="30">
        <f>E234/J234</f>
        <v>49.826086956521742</v>
      </c>
      <c r="J234" s="8">
        <v>23</v>
      </c>
      <c r="K234" t="s">
        <v>15</v>
      </c>
      <c r="L234" t="s">
        <v>16</v>
      </c>
      <c r="M234" s="11">
        <f>(O234/86400)+DATE(1970,1,1)</f>
        <v>43322.208333333328</v>
      </c>
      <c r="N234" s="37">
        <v>43322.208333333328</v>
      </c>
      <c r="O234">
        <v>1533877200</v>
      </c>
      <c r="P234" t="str">
        <f>TEXT(M234,"mmm")</f>
        <v>Aug</v>
      </c>
      <c r="Q234" t="s">
        <v>2049</v>
      </c>
      <c r="R234" t="str">
        <f>TEXT(M234,"yyy")</f>
        <v>2018</v>
      </c>
      <c r="S234" s="10">
        <f>(T234/86400)+DATE(1970,1,1)</f>
        <v>43325.208333333328</v>
      </c>
      <c r="T234">
        <v>1534136400</v>
      </c>
      <c r="U234" s="35"/>
      <c r="V234" s="38">
        <v>43325.208333333328</v>
      </c>
      <c r="W234" t="str">
        <f>(TEXT(S234,"mmm"))</f>
        <v>Aug</v>
      </c>
      <c r="X234" t="s">
        <v>2049</v>
      </c>
      <c r="Y234">
        <f>Table1[[#This Row],[Dete Ended Conversion5]]-Table1[[#This Row],[Date Created Conversion3]]</f>
        <v>3</v>
      </c>
      <c r="Z234" s="35">
        <f>Table1[[#This Row],[Dete Ended Conversion5]]-Table1[[#This Row],[Date Created Conversion3]]</f>
        <v>3</v>
      </c>
      <c r="AA234" s="8" t="str">
        <f>(TEXT(V234,"yyy"))</f>
        <v>2018</v>
      </c>
      <c r="AB234" t="b">
        <v>1</v>
      </c>
      <c r="AC234" t="b">
        <v>0</v>
      </c>
      <c r="AD234" s="5" t="str">
        <f>AE234</f>
        <v>photography</v>
      </c>
      <c r="AE234" s="32" t="s">
        <v>2027</v>
      </c>
      <c r="AF234" s="32" t="s">
        <v>2028</v>
      </c>
    </row>
    <row r="235" spans="1:32" ht="34" x14ac:dyDescent="0.2">
      <c r="A235">
        <v>576</v>
      </c>
      <c r="B235" s="2" t="s">
        <v>1172</v>
      </c>
      <c r="C235" s="1" t="s">
        <v>1173</v>
      </c>
      <c r="D235" s="3">
        <v>9700</v>
      </c>
      <c r="E235" s="3">
        <v>6298</v>
      </c>
      <c r="F235" t="s">
        <v>14</v>
      </c>
      <c r="G235" s="23">
        <f>IFERROR(E235/D235,0)</f>
        <v>0.6492783505154639</v>
      </c>
      <c r="H235" s="4">
        <f>G235*100</f>
        <v>64.927835051546396</v>
      </c>
      <c r="I235" s="30">
        <f>E235/J235</f>
        <v>98.40625</v>
      </c>
      <c r="J235" s="8">
        <v>64</v>
      </c>
      <c r="K235" t="s">
        <v>20</v>
      </c>
      <c r="L235" t="s">
        <v>21</v>
      </c>
      <c r="M235" s="11">
        <f>(O235/86400)+DATE(1970,1,1)</f>
        <v>43040.208333333328</v>
      </c>
      <c r="N235" s="37">
        <v>43040.208333333328</v>
      </c>
      <c r="O235">
        <v>1509512400</v>
      </c>
      <c r="P235" t="str">
        <f>TEXT(M235,"mmm")</f>
        <v>Nov</v>
      </c>
      <c r="Q235" t="s">
        <v>2048</v>
      </c>
      <c r="R235" t="str">
        <f>TEXT(M235,"yyy")</f>
        <v>2017</v>
      </c>
      <c r="S235" s="10">
        <f>(T235/86400)+DATE(1970,1,1)</f>
        <v>43057.25</v>
      </c>
      <c r="T235">
        <v>1510984800</v>
      </c>
      <c r="U235" s="35"/>
      <c r="V235" s="38">
        <v>43057.25</v>
      </c>
      <c r="W235" t="str">
        <f>(TEXT(S235,"mmm"))</f>
        <v>Nov</v>
      </c>
      <c r="X235" t="s">
        <v>2048</v>
      </c>
      <c r="Y235">
        <f>Table1[[#This Row],[Dete Ended Conversion5]]-Table1[[#This Row],[Date Created Conversion3]]</f>
        <v>17.041666666671517</v>
      </c>
      <c r="Z235" s="35">
        <f>Table1[[#This Row],[Dete Ended Conversion5]]-Table1[[#This Row],[Date Created Conversion3]]</f>
        <v>17.041666666671517</v>
      </c>
      <c r="AA235" s="8" t="str">
        <f>(TEXT(V235,"yyy"))</f>
        <v>2017</v>
      </c>
      <c r="AB235" t="b">
        <v>0</v>
      </c>
      <c r="AC235" t="b">
        <v>0</v>
      </c>
      <c r="AD235" s="5" t="str">
        <f>AE235</f>
        <v>theater</v>
      </c>
      <c r="AE235" s="32" t="s">
        <v>2012</v>
      </c>
      <c r="AF235" s="32" t="s">
        <v>2013</v>
      </c>
    </row>
    <row r="236" spans="1:32" ht="34" x14ac:dyDescent="0.2">
      <c r="A236">
        <v>805</v>
      </c>
      <c r="B236" s="2" t="s">
        <v>1621</v>
      </c>
      <c r="C236" s="1" t="s">
        <v>1622</v>
      </c>
      <c r="D236" s="3">
        <v>9700</v>
      </c>
      <c r="E236" s="3">
        <v>4932</v>
      </c>
      <c r="F236" t="s">
        <v>14</v>
      </c>
      <c r="G236" s="23">
        <f>IFERROR(E236/D236,0)</f>
        <v>0.50845360824742269</v>
      </c>
      <c r="H236" s="4">
        <f>G236*100</f>
        <v>50.845360824742272</v>
      </c>
      <c r="I236" s="30">
        <f>E236/J236</f>
        <v>73.611940298507463</v>
      </c>
      <c r="J236" s="8">
        <v>67</v>
      </c>
      <c r="K236" t="s">
        <v>24</v>
      </c>
      <c r="L236" t="s">
        <v>25</v>
      </c>
      <c r="M236" s="11">
        <f>(O236/86400)+DATE(1970,1,1)</f>
        <v>41958.25</v>
      </c>
      <c r="N236" s="37">
        <v>41958.25</v>
      </c>
      <c r="O236">
        <v>1416031200</v>
      </c>
      <c r="P236" t="str">
        <f>TEXT(M236,"mmm")</f>
        <v>Nov</v>
      </c>
      <c r="Q236" t="s">
        <v>2048</v>
      </c>
      <c r="R236" t="str">
        <f>TEXT(M236,"yyy")</f>
        <v>2014</v>
      </c>
      <c r="S236" s="10">
        <f>(T236/86400)+DATE(1970,1,1)</f>
        <v>42009.25</v>
      </c>
      <c r="T236">
        <v>1420437600</v>
      </c>
      <c r="U236" s="35"/>
      <c r="V236" s="38">
        <v>42009.25</v>
      </c>
      <c r="W236" t="str">
        <f>(TEXT(S236,"mmm"))</f>
        <v>Jan</v>
      </c>
      <c r="X236" t="s">
        <v>2050</v>
      </c>
      <c r="Y236">
        <f>Table1[[#This Row],[Dete Ended Conversion5]]-Table1[[#This Row],[Date Created Conversion3]]</f>
        <v>51</v>
      </c>
      <c r="Z236" s="35">
        <f>Table1[[#This Row],[Dete Ended Conversion5]]-Table1[[#This Row],[Date Created Conversion3]]</f>
        <v>51</v>
      </c>
      <c r="AA236" s="8" t="str">
        <f>(TEXT(V236,"yyy"))</f>
        <v>2015</v>
      </c>
      <c r="AB236" t="b">
        <v>0</v>
      </c>
      <c r="AC236" t="b">
        <v>0</v>
      </c>
      <c r="AD236" s="5" t="str">
        <f>AE236</f>
        <v>film &amp; video</v>
      </c>
      <c r="AE236" s="32" t="s">
        <v>2014</v>
      </c>
      <c r="AF236" s="32" t="s">
        <v>2015</v>
      </c>
    </row>
    <row r="237" spans="1:32" ht="17" x14ac:dyDescent="0.2">
      <c r="A237">
        <v>497</v>
      </c>
      <c r="B237" s="2" t="s">
        <v>1018</v>
      </c>
      <c r="C237" s="1" t="s">
        <v>1019</v>
      </c>
      <c r="D237" s="3">
        <v>9800</v>
      </c>
      <c r="E237" s="3">
        <v>3349</v>
      </c>
      <c r="F237" t="s">
        <v>14</v>
      </c>
      <c r="G237" s="23">
        <f>IFERROR(E237/D237,0)</f>
        <v>0.34173469387755101</v>
      </c>
      <c r="H237" s="4">
        <f>G237*100</f>
        <v>34.173469387755098</v>
      </c>
      <c r="I237" s="30">
        <f>E237/J237</f>
        <v>27.908333333333335</v>
      </c>
      <c r="J237" s="8">
        <v>120</v>
      </c>
      <c r="K237" t="s">
        <v>20</v>
      </c>
      <c r="L237" t="s">
        <v>21</v>
      </c>
      <c r="M237" s="11">
        <f>(O237/86400)+DATE(1970,1,1)</f>
        <v>42724.25</v>
      </c>
      <c r="N237" s="37">
        <v>42724.25</v>
      </c>
      <c r="O237">
        <v>1482213600</v>
      </c>
      <c r="P237" t="str">
        <f>TEXT(M237,"mmm")</f>
        <v>Dec</v>
      </c>
      <c r="Q237" t="s">
        <v>2055</v>
      </c>
      <c r="R237" t="str">
        <f>TEXT(M237,"yyy")</f>
        <v>2016</v>
      </c>
      <c r="S237" s="10">
        <f>(T237/86400)+DATE(1970,1,1)</f>
        <v>42724.25</v>
      </c>
      <c r="T237">
        <v>1482213600</v>
      </c>
      <c r="U237" s="35"/>
      <c r="V237" s="38">
        <v>42724.25</v>
      </c>
      <c r="W237" t="str">
        <f>(TEXT(S237,"mmm"))</f>
        <v>Dec</v>
      </c>
      <c r="X237" t="s">
        <v>2055</v>
      </c>
      <c r="Y237">
        <f>Table1[[#This Row],[Dete Ended Conversion5]]-Table1[[#This Row],[Date Created Conversion3]]</f>
        <v>0</v>
      </c>
      <c r="Z237" s="35">
        <f>Table1[[#This Row],[Dete Ended Conversion5]]-Table1[[#This Row],[Date Created Conversion3]]</f>
        <v>0</v>
      </c>
      <c r="AA237" s="8" t="str">
        <f>(TEXT(V237,"yyy"))</f>
        <v>2016</v>
      </c>
      <c r="AB237" t="b">
        <v>0</v>
      </c>
      <c r="AC237" t="b">
        <v>1</v>
      </c>
      <c r="AD237" s="5" t="str">
        <f>AE237</f>
        <v>technology</v>
      </c>
      <c r="AE237" s="32" t="s">
        <v>2010</v>
      </c>
      <c r="AF237" s="32" t="s">
        <v>2019</v>
      </c>
    </row>
    <row r="238" spans="1:32" ht="17" x14ac:dyDescent="0.2">
      <c r="A238">
        <v>539</v>
      </c>
      <c r="B238" s="2" t="s">
        <v>1099</v>
      </c>
      <c r="C238" s="1" t="s">
        <v>1100</v>
      </c>
      <c r="D238" s="3">
        <v>9800</v>
      </c>
      <c r="E238" s="3">
        <v>7120</v>
      </c>
      <c r="F238" t="s">
        <v>14</v>
      </c>
      <c r="G238" s="23">
        <f>IFERROR(E238/D238,0)</f>
        <v>0.72653061224489801</v>
      </c>
      <c r="H238" s="4">
        <f>G238*100</f>
        <v>72.653061224489804</v>
      </c>
      <c r="I238" s="30">
        <f>E238/J238</f>
        <v>92.467532467532465</v>
      </c>
      <c r="J238" s="8">
        <v>77</v>
      </c>
      <c r="K238" t="s">
        <v>20</v>
      </c>
      <c r="L238" t="s">
        <v>21</v>
      </c>
      <c r="M238" s="11">
        <f>(O238/86400)+DATE(1970,1,1)</f>
        <v>43647.208333333328</v>
      </c>
      <c r="N238" s="37">
        <v>43647.208333333328</v>
      </c>
      <c r="O238">
        <v>1561957200</v>
      </c>
      <c r="P238" t="str">
        <f>TEXT(M238,"mmm")</f>
        <v>Jul</v>
      </c>
      <c r="Q238" t="s">
        <v>2056</v>
      </c>
      <c r="R238" t="str">
        <f>TEXT(M238,"yyy")</f>
        <v>2019</v>
      </c>
      <c r="S238" s="10">
        <f>(T238/86400)+DATE(1970,1,1)</f>
        <v>43653.208333333328</v>
      </c>
      <c r="T238">
        <v>1562475600</v>
      </c>
      <c r="U238" s="35"/>
      <c r="V238" s="38">
        <v>43653.208333333328</v>
      </c>
      <c r="W238" t="str">
        <f>(TEXT(S238,"mmm"))</f>
        <v>Jul</v>
      </c>
      <c r="X238" t="s">
        <v>2056</v>
      </c>
      <c r="Y238">
        <f>Table1[[#This Row],[Dete Ended Conversion5]]-Table1[[#This Row],[Date Created Conversion3]]</f>
        <v>6</v>
      </c>
      <c r="Z238" s="35">
        <f>Table1[[#This Row],[Dete Ended Conversion5]]-Table1[[#This Row],[Date Created Conversion3]]</f>
        <v>6</v>
      </c>
      <c r="AA238" s="8" t="str">
        <f>(TEXT(V238,"yyy"))</f>
        <v>2019</v>
      </c>
      <c r="AB238" t="b">
        <v>0</v>
      </c>
      <c r="AC238" t="b">
        <v>1</v>
      </c>
      <c r="AD238" s="5" t="str">
        <f>AE238</f>
        <v>food</v>
      </c>
      <c r="AE238" s="32" t="s">
        <v>2006</v>
      </c>
      <c r="AF238" s="32" t="s">
        <v>2007</v>
      </c>
    </row>
    <row r="239" spans="1:32" ht="17" x14ac:dyDescent="0.2">
      <c r="A239">
        <v>284</v>
      </c>
      <c r="B239" s="2" t="s">
        <v>597</v>
      </c>
      <c r="C239" s="1" t="s">
        <v>598</v>
      </c>
      <c r="D239" s="3">
        <v>9800</v>
      </c>
      <c r="E239" s="3">
        <v>8153</v>
      </c>
      <c r="F239" t="s">
        <v>14</v>
      </c>
      <c r="G239" s="23">
        <f>IFERROR(E239/D239,0)</f>
        <v>0.83193877551020412</v>
      </c>
      <c r="H239" s="4">
        <f>G239*100</f>
        <v>83.193877551020407</v>
      </c>
      <c r="I239" s="30">
        <f>E239/J239</f>
        <v>61.765151515151516</v>
      </c>
      <c r="J239" s="8">
        <v>132</v>
      </c>
      <c r="K239" t="s">
        <v>20</v>
      </c>
      <c r="L239" t="s">
        <v>21</v>
      </c>
      <c r="M239" s="11">
        <f>(O239/86400)+DATE(1970,1,1)</f>
        <v>41030.208333333336</v>
      </c>
      <c r="N239" s="37">
        <v>41030.208333333336</v>
      </c>
      <c r="O239">
        <v>1335848400</v>
      </c>
      <c r="P239" t="str">
        <f>TEXT(M239,"mmm")</f>
        <v>May</v>
      </c>
      <c r="Q239" t="s">
        <v>2059</v>
      </c>
      <c r="R239" t="str">
        <f>TEXT(M239,"yyy")</f>
        <v>2012</v>
      </c>
      <c r="S239" s="10">
        <f>(T239/86400)+DATE(1970,1,1)</f>
        <v>41035.208333333336</v>
      </c>
      <c r="T239">
        <v>1336280400</v>
      </c>
      <c r="U239" s="35"/>
      <c r="V239" s="38">
        <v>41035.208333333336</v>
      </c>
      <c r="W239" t="str">
        <f>(TEXT(S239,"mmm"))</f>
        <v>May</v>
      </c>
      <c r="X239" t="s">
        <v>2059</v>
      </c>
      <c r="Y239">
        <f>Table1[[#This Row],[Dete Ended Conversion5]]-Table1[[#This Row],[Date Created Conversion3]]</f>
        <v>5</v>
      </c>
      <c r="Z239" s="35">
        <f>Table1[[#This Row],[Dete Ended Conversion5]]-Table1[[#This Row],[Date Created Conversion3]]</f>
        <v>5</v>
      </c>
      <c r="AA239" s="8" t="str">
        <f>(TEXT(V239,"yyy"))</f>
        <v>2012</v>
      </c>
      <c r="AB239" t="b">
        <v>0</v>
      </c>
      <c r="AC239" t="b">
        <v>0</v>
      </c>
      <c r="AD239" s="5" t="str">
        <f>AE239</f>
        <v>technology</v>
      </c>
      <c r="AE239" s="32" t="s">
        <v>2010</v>
      </c>
      <c r="AF239" s="32" t="s">
        <v>2011</v>
      </c>
    </row>
    <row r="240" spans="1:32" ht="34" x14ac:dyDescent="0.2">
      <c r="A240">
        <v>562</v>
      </c>
      <c r="B240" s="2" t="s">
        <v>1144</v>
      </c>
      <c r="C240" s="1" t="s">
        <v>1145</v>
      </c>
      <c r="D240" s="3">
        <v>9900</v>
      </c>
      <c r="E240" s="3">
        <v>1269</v>
      </c>
      <c r="F240" t="s">
        <v>14</v>
      </c>
      <c r="G240" s="23">
        <f>IFERROR(E240/D240,0)</f>
        <v>0.12818181818181817</v>
      </c>
      <c r="H240" s="4">
        <f>G240*100</f>
        <v>12.818181818181817</v>
      </c>
      <c r="I240" s="30">
        <f>E240/J240</f>
        <v>48.807692307692307</v>
      </c>
      <c r="J240" s="8">
        <v>26</v>
      </c>
      <c r="K240" t="s">
        <v>86</v>
      </c>
      <c r="L240" t="s">
        <v>87</v>
      </c>
      <c r="M240" s="11">
        <f>(O240/86400)+DATE(1970,1,1)</f>
        <v>43536.208333333328</v>
      </c>
      <c r="N240" s="37">
        <v>43536.208333333328</v>
      </c>
      <c r="O240">
        <v>1552366800</v>
      </c>
      <c r="P240" t="str">
        <f>TEXT(M240,"mmm")</f>
        <v>Mar</v>
      </c>
      <c r="Q240" t="s">
        <v>2054</v>
      </c>
      <c r="R240" t="str">
        <f>TEXT(M240,"yyy")</f>
        <v>2019</v>
      </c>
      <c r="S240" s="10">
        <f>(T240/86400)+DATE(1970,1,1)</f>
        <v>43538.208333333328</v>
      </c>
      <c r="T240">
        <v>1552539600</v>
      </c>
      <c r="U240" s="35"/>
      <c r="V240" s="38">
        <v>43538.208333333328</v>
      </c>
      <c r="W240" t="str">
        <f>(TEXT(S240,"mmm"))</f>
        <v>Mar</v>
      </c>
      <c r="X240" t="s">
        <v>2054</v>
      </c>
      <c r="Y240">
        <f>Table1[[#This Row],[Dete Ended Conversion5]]-Table1[[#This Row],[Date Created Conversion3]]</f>
        <v>2</v>
      </c>
      <c r="Z240" s="35">
        <f>Table1[[#This Row],[Dete Ended Conversion5]]-Table1[[#This Row],[Date Created Conversion3]]</f>
        <v>2</v>
      </c>
      <c r="AA240" s="8" t="str">
        <f>(TEXT(V240,"yyy"))</f>
        <v>2019</v>
      </c>
      <c r="AB240" t="b">
        <v>0</v>
      </c>
      <c r="AC240" t="b">
        <v>0</v>
      </c>
      <c r="AD240" s="5" t="str">
        <f>AE240</f>
        <v>music</v>
      </c>
      <c r="AE240" s="32" t="s">
        <v>2008</v>
      </c>
      <c r="AF240" s="32" t="s">
        <v>2009</v>
      </c>
    </row>
    <row r="241" spans="1:32" ht="17" x14ac:dyDescent="0.2">
      <c r="A241">
        <v>367</v>
      </c>
      <c r="B241" s="2" t="s">
        <v>763</v>
      </c>
      <c r="C241" s="1" t="s">
        <v>764</v>
      </c>
      <c r="D241" s="3">
        <v>9900</v>
      </c>
      <c r="E241" s="3">
        <v>1870</v>
      </c>
      <c r="F241" t="s">
        <v>14</v>
      </c>
      <c r="G241" s="23">
        <f>IFERROR(E241/D241,0)</f>
        <v>0.18888888888888888</v>
      </c>
      <c r="H241" s="4">
        <f>G241*100</f>
        <v>18.888888888888889</v>
      </c>
      <c r="I241" s="30">
        <f>E241/J241</f>
        <v>24.933333333333334</v>
      </c>
      <c r="J241" s="8">
        <v>75</v>
      </c>
      <c r="K241" t="s">
        <v>20</v>
      </c>
      <c r="L241" t="s">
        <v>21</v>
      </c>
      <c r="M241" s="11">
        <f>(O241/86400)+DATE(1970,1,1)</f>
        <v>41930.208333333336</v>
      </c>
      <c r="N241" s="37">
        <v>41930.208333333336</v>
      </c>
      <c r="O241">
        <v>1413608400</v>
      </c>
      <c r="P241" t="str">
        <f>TEXT(M241,"mmm")</f>
        <v>Oct</v>
      </c>
      <c r="Q241" t="s">
        <v>2052</v>
      </c>
      <c r="R241" t="str">
        <f>TEXT(M241,"yyy")</f>
        <v>2014</v>
      </c>
      <c r="S241" s="10">
        <f>(T241/86400)+DATE(1970,1,1)</f>
        <v>41954.25</v>
      </c>
      <c r="T241">
        <v>1415685600</v>
      </c>
      <c r="U241" s="35"/>
      <c r="V241" s="38">
        <v>41954.25</v>
      </c>
      <c r="W241" t="str">
        <f>(TEXT(S241,"mmm"))</f>
        <v>Nov</v>
      </c>
      <c r="X241" t="s">
        <v>2048</v>
      </c>
      <c r="Y241">
        <f>Table1[[#This Row],[Dete Ended Conversion5]]-Table1[[#This Row],[Date Created Conversion3]]</f>
        <v>24.041666666664241</v>
      </c>
      <c r="Z241" s="35">
        <f>Table1[[#This Row],[Dete Ended Conversion5]]-Table1[[#This Row],[Date Created Conversion3]]</f>
        <v>24.041666666664241</v>
      </c>
      <c r="AA241" s="8" t="str">
        <f>(TEXT(V241,"yyy"))</f>
        <v>2014</v>
      </c>
      <c r="AB241" t="b">
        <v>0</v>
      </c>
      <c r="AC241" t="b">
        <v>1</v>
      </c>
      <c r="AD241" s="5" t="str">
        <f>AE241</f>
        <v>theater</v>
      </c>
      <c r="AE241" s="32" t="s">
        <v>2012</v>
      </c>
      <c r="AF241" s="32" t="s">
        <v>2013</v>
      </c>
    </row>
    <row r="242" spans="1:32" ht="17" x14ac:dyDescent="0.2">
      <c r="A242">
        <v>39</v>
      </c>
      <c r="B242" s="2" t="s">
        <v>108</v>
      </c>
      <c r="C242" s="1" t="s">
        <v>109</v>
      </c>
      <c r="D242" s="3">
        <v>9900</v>
      </c>
      <c r="E242" s="3">
        <v>5027</v>
      </c>
      <c r="F242" t="s">
        <v>14</v>
      </c>
      <c r="G242" s="23">
        <f>IFERROR(E242/D242,0)</f>
        <v>0.50777777777777777</v>
      </c>
      <c r="H242" s="4">
        <f>G242*100</f>
        <v>50.777777777777779</v>
      </c>
      <c r="I242" s="30">
        <f>E242/J242</f>
        <v>57.125</v>
      </c>
      <c r="J242" s="8">
        <v>88</v>
      </c>
      <c r="K242" t="s">
        <v>32</v>
      </c>
      <c r="L242" t="s">
        <v>33</v>
      </c>
      <c r="M242" s="11">
        <f>(O242/86400)+DATE(1970,1,1)</f>
        <v>41330.25</v>
      </c>
      <c r="N242" s="37">
        <v>41330.25</v>
      </c>
      <c r="O242">
        <v>1361772000</v>
      </c>
      <c r="P242" t="str">
        <f>TEXT(M242,"mmm")</f>
        <v>Feb</v>
      </c>
      <c r="Q242" t="s">
        <v>2058</v>
      </c>
      <c r="R242" t="str">
        <f>TEXT(M242,"yyy")</f>
        <v>2013</v>
      </c>
      <c r="S242" s="10">
        <f>(T242/86400)+DATE(1970,1,1)</f>
        <v>41344.208333333336</v>
      </c>
      <c r="T242">
        <v>1362978000</v>
      </c>
      <c r="U242" s="35"/>
      <c r="V242" s="38">
        <v>41344.208333333336</v>
      </c>
      <c r="W242" t="str">
        <f>(TEXT(S242,"mmm"))</f>
        <v>Mar</v>
      </c>
      <c r="X242" t="s">
        <v>2054</v>
      </c>
      <c r="Y242">
        <f>Table1[[#This Row],[Dete Ended Conversion5]]-Table1[[#This Row],[Date Created Conversion3]]</f>
        <v>13.958333333335759</v>
      </c>
      <c r="Z242" s="35">
        <f>Table1[[#This Row],[Dete Ended Conversion5]]-Table1[[#This Row],[Date Created Conversion3]]</f>
        <v>13.958333333335759</v>
      </c>
      <c r="AA242" s="8" t="str">
        <f>(TEXT(V242,"yyy"))</f>
        <v>2013</v>
      </c>
      <c r="AB242" t="b">
        <v>0</v>
      </c>
      <c r="AC242" t="b">
        <v>0</v>
      </c>
      <c r="AD242" s="5" t="str">
        <f>AE242</f>
        <v>theater</v>
      </c>
      <c r="AE242" s="32" t="s">
        <v>2012</v>
      </c>
      <c r="AF242" s="32" t="s">
        <v>2013</v>
      </c>
    </row>
    <row r="243" spans="1:32" ht="17" x14ac:dyDescent="0.2">
      <c r="A243">
        <v>663</v>
      </c>
      <c r="B243" s="2" t="s">
        <v>1344</v>
      </c>
      <c r="C243" s="1" t="s">
        <v>1345</v>
      </c>
      <c r="D243" s="3">
        <v>10000</v>
      </c>
      <c r="E243" s="3">
        <v>7724</v>
      </c>
      <c r="F243" t="s">
        <v>14</v>
      </c>
      <c r="G243" s="23">
        <f>IFERROR(E243/D243,0)</f>
        <v>0.77239999999999998</v>
      </c>
      <c r="H243" s="4">
        <f>G243*100</f>
        <v>77.239999999999995</v>
      </c>
      <c r="I243" s="30">
        <f>E243/J243</f>
        <v>88.781609195402297</v>
      </c>
      <c r="J243" s="8">
        <v>87</v>
      </c>
      <c r="K243" t="s">
        <v>20</v>
      </c>
      <c r="L243" t="s">
        <v>21</v>
      </c>
      <c r="M243" s="11">
        <f>(O243/86400)+DATE(1970,1,1)</f>
        <v>40458.208333333336</v>
      </c>
      <c r="N243" s="37">
        <v>40458.208333333336</v>
      </c>
      <c r="O243">
        <v>1286427600</v>
      </c>
      <c r="P243" t="str">
        <f>TEXT(M243,"mmm")</f>
        <v>Oct</v>
      </c>
      <c r="Q243" t="s">
        <v>2052</v>
      </c>
      <c r="R243" t="str">
        <f>TEXT(M243,"yyy")</f>
        <v>2010</v>
      </c>
      <c r="S243" s="10">
        <f>(T243/86400)+DATE(1970,1,1)</f>
        <v>40481.208333333336</v>
      </c>
      <c r="T243">
        <v>1288414800</v>
      </c>
      <c r="U243" s="35"/>
      <c r="V243" s="38">
        <v>40481.208333333336</v>
      </c>
      <c r="W243" t="str">
        <f>(TEXT(S243,"mmm"))</f>
        <v>Oct</v>
      </c>
      <c r="X243" t="s">
        <v>2052</v>
      </c>
      <c r="Y243">
        <f>Table1[[#This Row],[Dete Ended Conversion5]]-Table1[[#This Row],[Date Created Conversion3]]</f>
        <v>23</v>
      </c>
      <c r="Z243" s="35">
        <f>Table1[[#This Row],[Dete Ended Conversion5]]-Table1[[#This Row],[Date Created Conversion3]]</f>
        <v>23</v>
      </c>
      <c r="AA243" s="8" t="str">
        <f>(TEXT(V243,"yyy"))</f>
        <v>2010</v>
      </c>
      <c r="AB243" t="b">
        <v>0</v>
      </c>
      <c r="AC243" t="b">
        <v>0</v>
      </c>
      <c r="AD243" s="5" t="str">
        <f>AE243</f>
        <v>theater</v>
      </c>
      <c r="AE243" s="32" t="s">
        <v>2012</v>
      </c>
      <c r="AF243" s="32" t="s">
        <v>2013</v>
      </c>
    </row>
    <row r="244" spans="1:32" ht="17" x14ac:dyDescent="0.2">
      <c r="A244">
        <v>103</v>
      </c>
      <c r="B244" s="2" t="s">
        <v>236</v>
      </c>
      <c r="C244" s="1" t="s">
        <v>237</v>
      </c>
      <c r="D244" s="3">
        <v>10000</v>
      </c>
      <c r="E244" s="3">
        <v>2461</v>
      </c>
      <c r="F244" t="s">
        <v>14</v>
      </c>
      <c r="G244" s="23">
        <f>IFERROR(E244/D244,0)</f>
        <v>0.24610000000000001</v>
      </c>
      <c r="H244" s="4">
        <f>G244*100</f>
        <v>24.610000000000003</v>
      </c>
      <c r="I244" s="30">
        <f>E244/J244</f>
        <v>66.513513513513516</v>
      </c>
      <c r="J244" s="8">
        <v>37</v>
      </c>
      <c r="K244" t="s">
        <v>94</v>
      </c>
      <c r="L244" t="s">
        <v>95</v>
      </c>
      <c r="M244" s="11">
        <f>(O244/86400)+DATE(1970,1,1)</f>
        <v>40475.208333333336</v>
      </c>
      <c r="N244" s="37">
        <v>40475.208333333336</v>
      </c>
      <c r="O244">
        <v>1287896400</v>
      </c>
      <c r="P244" t="str">
        <f>TEXT(M244,"mmm")</f>
        <v>Oct</v>
      </c>
      <c r="Q244" t="s">
        <v>2052</v>
      </c>
      <c r="R244" t="str">
        <f>TEXT(M244,"yyy")</f>
        <v>2010</v>
      </c>
      <c r="S244" s="10">
        <f>(T244/86400)+DATE(1970,1,1)</f>
        <v>40484.208333333336</v>
      </c>
      <c r="T244">
        <v>1288674000</v>
      </c>
      <c r="U244" s="35"/>
      <c r="V244" s="38">
        <v>40484.208333333336</v>
      </c>
      <c r="W244" t="str">
        <f>(TEXT(S244,"mmm"))</f>
        <v>Nov</v>
      </c>
      <c r="X244" t="s">
        <v>2048</v>
      </c>
      <c r="Y244">
        <f>Table1[[#This Row],[Dete Ended Conversion5]]-Table1[[#This Row],[Date Created Conversion3]]</f>
        <v>9</v>
      </c>
      <c r="Z244" s="35">
        <f>Table1[[#This Row],[Dete Ended Conversion5]]-Table1[[#This Row],[Date Created Conversion3]]</f>
        <v>9</v>
      </c>
      <c r="AA244" s="8" t="str">
        <f>(TEXT(V244,"yyy"))</f>
        <v>2010</v>
      </c>
      <c r="AB244" t="b">
        <v>0</v>
      </c>
      <c r="AC244" t="b">
        <v>0</v>
      </c>
      <c r="AD244" s="5" t="str">
        <f>AE244</f>
        <v>music</v>
      </c>
      <c r="AE244" s="32" t="s">
        <v>2008</v>
      </c>
      <c r="AF244" s="32" t="s">
        <v>2016</v>
      </c>
    </row>
    <row r="245" spans="1:32" ht="17" x14ac:dyDescent="0.2">
      <c r="A245">
        <v>739</v>
      </c>
      <c r="B245" s="2" t="s">
        <v>1491</v>
      </c>
      <c r="C245" s="1" t="s">
        <v>1492</v>
      </c>
      <c r="D245" s="3">
        <v>10000</v>
      </c>
      <c r="E245" s="3">
        <v>6100</v>
      </c>
      <c r="F245" t="s">
        <v>14</v>
      </c>
      <c r="G245" s="23">
        <f>IFERROR(E245/D245,0)</f>
        <v>0.61</v>
      </c>
      <c r="H245" s="4">
        <f>G245*100</f>
        <v>61</v>
      </c>
      <c r="I245" s="30">
        <f>E245/J245</f>
        <v>31.937172774869111</v>
      </c>
      <c r="J245" s="8">
        <v>191</v>
      </c>
      <c r="K245" t="s">
        <v>20</v>
      </c>
      <c r="L245" t="s">
        <v>21</v>
      </c>
      <c r="M245" s="11">
        <f>(O245/86400)+DATE(1970,1,1)</f>
        <v>41089.208333333336</v>
      </c>
      <c r="N245" s="37">
        <v>41089.208333333336</v>
      </c>
      <c r="O245">
        <v>1340946000</v>
      </c>
      <c r="P245" t="str">
        <f>TEXT(M245,"mmm")</f>
        <v>Jun</v>
      </c>
      <c r="Q245" t="s">
        <v>2053</v>
      </c>
      <c r="R245" t="str">
        <f>TEXT(M245,"yyy")</f>
        <v>2012</v>
      </c>
      <c r="S245" s="10">
        <f>(T245/86400)+DATE(1970,1,1)</f>
        <v>41090.208333333336</v>
      </c>
      <c r="T245">
        <v>1341032400</v>
      </c>
      <c r="U245" s="35"/>
      <c r="V245" s="38">
        <v>41090.208333333336</v>
      </c>
      <c r="W245" t="str">
        <f>(TEXT(S245,"mmm"))</f>
        <v>Jun</v>
      </c>
      <c r="X245" t="s">
        <v>2053</v>
      </c>
      <c r="Y245">
        <f>Table1[[#This Row],[Dete Ended Conversion5]]-Table1[[#This Row],[Date Created Conversion3]]</f>
        <v>1</v>
      </c>
      <c r="Z245" s="35">
        <f>Table1[[#This Row],[Dete Ended Conversion5]]-Table1[[#This Row],[Date Created Conversion3]]</f>
        <v>1</v>
      </c>
      <c r="AA245" s="8" t="str">
        <f>(TEXT(V245,"yyy"))</f>
        <v>2012</v>
      </c>
      <c r="AB245" t="b">
        <v>0</v>
      </c>
      <c r="AC245" t="b">
        <v>0</v>
      </c>
      <c r="AD245" s="5" t="str">
        <f>AE245</f>
        <v>music</v>
      </c>
      <c r="AE245" s="32" t="s">
        <v>2008</v>
      </c>
      <c r="AF245" s="32" t="s">
        <v>2018</v>
      </c>
    </row>
    <row r="246" spans="1:32" ht="17" x14ac:dyDescent="0.2">
      <c r="A246">
        <v>657</v>
      </c>
      <c r="B246" s="2" t="s">
        <v>1332</v>
      </c>
      <c r="C246" s="1" t="s">
        <v>1333</v>
      </c>
      <c r="D246" s="3">
        <v>10000</v>
      </c>
      <c r="E246" s="3">
        <v>824</v>
      </c>
      <c r="F246" t="s">
        <v>14</v>
      </c>
      <c r="G246" s="23">
        <f>IFERROR(E246/D246,0)</f>
        <v>8.2400000000000001E-2</v>
      </c>
      <c r="H246" s="4">
        <f>G246*100</f>
        <v>8.24</v>
      </c>
      <c r="I246" s="30">
        <f>E246/J246</f>
        <v>58.857142857142854</v>
      </c>
      <c r="J246" s="8">
        <v>14</v>
      </c>
      <c r="K246" t="s">
        <v>20</v>
      </c>
      <c r="L246" t="s">
        <v>21</v>
      </c>
      <c r="M246" s="11">
        <f>(O246/86400)+DATE(1970,1,1)</f>
        <v>43096.25</v>
      </c>
      <c r="N246" s="37">
        <v>43096.25</v>
      </c>
      <c r="O246">
        <v>1514354400</v>
      </c>
      <c r="P246" t="str">
        <f>TEXT(M246,"mmm")</f>
        <v>Dec</v>
      </c>
      <c r="Q246" t="s">
        <v>2055</v>
      </c>
      <c r="R246" t="str">
        <f>TEXT(M246,"yyy")</f>
        <v>2017</v>
      </c>
      <c r="S246" s="10">
        <f>(T246/86400)+DATE(1970,1,1)</f>
        <v>43112.25</v>
      </c>
      <c r="T246">
        <v>1515736800</v>
      </c>
      <c r="U246" s="35"/>
      <c r="V246" s="38">
        <v>43112.25</v>
      </c>
      <c r="W246" t="str">
        <f>(TEXT(S246,"mmm"))</f>
        <v>Jan</v>
      </c>
      <c r="X246" t="s">
        <v>2050</v>
      </c>
      <c r="Y246">
        <f>Table1[[#This Row],[Dete Ended Conversion5]]-Table1[[#This Row],[Date Created Conversion3]]</f>
        <v>16</v>
      </c>
      <c r="Z246" s="35">
        <f>Table1[[#This Row],[Dete Ended Conversion5]]-Table1[[#This Row],[Date Created Conversion3]]</f>
        <v>16</v>
      </c>
      <c r="AA246" s="8" t="str">
        <f>(TEXT(V246,"yyy"))</f>
        <v>2018</v>
      </c>
      <c r="AB246" t="b">
        <v>0</v>
      </c>
      <c r="AC246" t="b">
        <v>0</v>
      </c>
      <c r="AD246" s="5" t="str">
        <f>AE246</f>
        <v>film &amp; video</v>
      </c>
      <c r="AE246" s="32" t="s">
        <v>2014</v>
      </c>
      <c r="AF246" s="32" t="s">
        <v>2036</v>
      </c>
    </row>
    <row r="247" spans="1:32" ht="17" x14ac:dyDescent="0.2">
      <c r="A247">
        <v>944</v>
      </c>
      <c r="B247" s="2" t="s">
        <v>1894</v>
      </c>
      <c r="C247" s="1" t="s">
        <v>1895</v>
      </c>
      <c r="D247" s="3">
        <v>10000</v>
      </c>
      <c r="E247" s="3">
        <v>8142</v>
      </c>
      <c r="F247" t="s">
        <v>14</v>
      </c>
      <c r="G247" s="23">
        <f>IFERROR(E247/D247,0)</f>
        <v>0.81420000000000003</v>
      </c>
      <c r="H247" s="4">
        <f>G247*100</f>
        <v>81.42</v>
      </c>
      <c r="I247" s="30">
        <f>E247/J247</f>
        <v>30.958174904942965</v>
      </c>
      <c r="J247" s="8">
        <v>263</v>
      </c>
      <c r="K247" t="s">
        <v>24</v>
      </c>
      <c r="L247" t="s">
        <v>25</v>
      </c>
      <c r="M247" s="11">
        <f>(O247/86400)+DATE(1970,1,1)</f>
        <v>42776.25</v>
      </c>
      <c r="N247" s="37">
        <v>42776.25</v>
      </c>
      <c r="O247">
        <v>1486706400</v>
      </c>
      <c r="P247" t="str">
        <f>TEXT(M247,"mmm")</f>
        <v>Feb</v>
      </c>
      <c r="Q247" t="s">
        <v>2058</v>
      </c>
      <c r="R247" t="str">
        <f>TEXT(M247,"yyy")</f>
        <v>2017</v>
      </c>
      <c r="S247" s="10">
        <f>(T247/86400)+DATE(1970,1,1)</f>
        <v>42795.25</v>
      </c>
      <c r="T247">
        <v>1488348000</v>
      </c>
      <c r="U247" s="35"/>
      <c r="V247" s="38">
        <v>42795.25</v>
      </c>
      <c r="W247" t="str">
        <f>(TEXT(S247,"mmm"))</f>
        <v>Mar</v>
      </c>
      <c r="X247" t="s">
        <v>2054</v>
      </c>
      <c r="Y247">
        <f>Table1[[#This Row],[Dete Ended Conversion5]]-Table1[[#This Row],[Date Created Conversion3]]</f>
        <v>19</v>
      </c>
      <c r="Z247" s="35">
        <f>Table1[[#This Row],[Dete Ended Conversion5]]-Table1[[#This Row],[Date Created Conversion3]]</f>
        <v>19</v>
      </c>
      <c r="AA247" s="8" t="str">
        <f>(TEXT(V247,"yyy"))</f>
        <v>2017</v>
      </c>
      <c r="AB247" t="b">
        <v>0</v>
      </c>
      <c r="AC247" t="b">
        <v>0</v>
      </c>
      <c r="AD247" s="5" t="str">
        <f>AE247</f>
        <v>photography</v>
      </c>
      <c r="AE247" s="32" t="s">
        <v>2027</v>
      </c>
      <c r="AF247" s="32" t="s">
        <v>2028</v>
      </c>
    </row>
    <row r="248" spans="1:32" ht="34" x14ac:dyDescent="0.2">
      <c r="A248">
        <v>668</v>
      </c>
      <c r="B248" s="2" t="s">
        <v>1353</v>
      </c>
      <c r="C248" s="1" t="s">
        <v>1354</v>
      </c>
      <c r="D248" s="3">
        <v>27500</v>
      </c>
      <c r="E248" s="3">
        <v>5593</v>
      </c>
      <c r="F248" t="s">
        <v>14</v>
      </c>
      <c r="G248" s="23">
        <f>IFERROR(E248/D248,0)</f>
        <v>0.20338181818181819</v>
      </c>
      <c r="H248" s="4">
        <f>G248*100</f>
        <v>20.33818181818182</v>
      </c>
      <c r="I248" s="30">
        <f>E248/J248</f>
        <v>73.59210526315789</v>
      </c>
      <c r="J248" s="8">
        <v>76</v>
      </c>
      <c r="K248" t="s">
        <v>20</v>
      </c>
      <c r="L248" t="s">
        <v>21</v>
      </c>
      <c r="M248" s="11">
        <f>(O248/86400)+DATE(1970,1,1)</f>
        <v>41122.208333333336</v>
      </c>
      <c r="N248" s="37">
        <v>41122.208333333336</v>
      </c>
      <c r="O248">
        <v>1343797200</v>
      </c>
      <c r="P248" t="str">
        <f>TEXT(M248,"mmm")</f>
        <v>Aug</v>
      </c>
      <c r="Q248" t="s">
        <v>2049</v>
      </c>
      <c r="R248" t="str">
        <f>TEXT(M248,"yyy")</f>
        <v>2012</v>
      </c>
      <c r="S248" s="10">
        <f>(T248/86400)+DATE(1970,1,1)</f>
        <v>41134.208333333336</v>
      </c>
      <c r="T248">
        <v>1344834000</v>
      </c>
      <c r="U248" s="35"/>
      <c r="V248" s="38">
        <v>41134.208333333336</v>
      </c>
      <c r="W248" t="str">
        <f>(TEXT(S248,"mmm"))</f>
        <v>Aug</v>
      </c>
      <c r="X248" t="s">
        <v>2049</v>
      </c>
      <c r="Y248">
        <f>Table1[[#This Row],[Dete Ended Conversion5]]-Table1[[#This Row],[Date Created Conversion3]]</f>
        <v>12</v>
      </c>
      <c r="Z248" s="35">
        <f>Table1[[#This Row],[Dete Ended Conversion5]]-Table1[[#This Row],[Date Created Conversion3]]</f>
        <v>12</v>
      </c>
      <c r="AA248" s="8" t="str">
        <f>(TEXT(V248,"yyy"))</f>
        <v>2012</v>
      </c>
      <c r="AB248" t="b">
        <v>0</v>
      </c>
      <c r="AC248" t="b">
        <v>0</v>
      </c>
      <c r="AD248" s="5" t="str">
        <f>AE248</f>
        <v>theater</v>
      </c>
      <c r="AE248" s="32" t="s">
        <v>2012</v>
      </c>
      <c r="AF248" s="32" t="s">
        <v>2013</v>
      </c>
    </row>
    <row r="249" spans="1:32" ht="17" x14ac:dyDescent="0.2">
      <c r="A249">
        <v>14</v>
      </c>
      <c r="B249" s="2" t="s">
        <v>53</v>
      </c>
      <c r="C249" s="1" t="s">
        <v>54</v>
      </c>
      <c r="D249" s="3">
        <v>28200</v>
      </c>
      <c r="E249" s="3">
        <v>18829</v>
      </c>
      <c r="F249" t="s">
        <v>14</v>
      </c>
      <c r="G249" s="23">
        <f>IFERROR(E249/D249,0)</f>
        <v>0.66769503546099296</v>
      </c>
      <c r="H249" s="4">
        <f>G249*100</f>
        <v>66.769503546099301</v>
      </c>
      <c r="I249" s="30">
        <f>E249/J249</f>
        <v>94.144999999999996</v>
      </c>
      <c r="J249" s="8">
        <v>200</v>
      </c>
      <c r="K249" t="s">
        <v>20</v>
      </c>
      <c r="L249" t="s">
        <v>21</v>
      </c>
      <c r="M249" s="11">
        <f>(O249/86400)+DATE(1970,1,1)</f>
        <v>40974.25</v>
      </c>
      <c r="N249" s="37">
        <v>40974.25</v>
      </c>
      <c r="O249">
        <v>1331013600</v>
      </c>
      <c r="P249" t="str">
        <f>TEXT(M249,"mmm")</f>
        <v>Mar</v>
      </c>
      <c r="Q249" t="s">
        <v>2054</v>
      </c>
      <c r="R249" t="str">
        <f>TEXT(M249,"yyy")</f>
        <v>2012</v>
      </c>
      <c r="S249" s="10">
        <f>(T249/86400)+DATE(1970,1,1)</f>
        <v>41001.208333333336</v>
      </c>
      <c r="T249">
        <v>1333342800</v>
      </c>
      <c r="U249" s="35"/>
      <c r="V249" s="38">
        <v>41001.208333333336</v>
      </c>
      <c r="W249" t="str">
        <f>(TEXT(S249,"mmm"))</f>
        <v>Apr</v>
      </c>
      <c r="X249" t="s">
        <v>2057</v>
      </c>
      <c r="Y249">
        <f>Table1[[#This Row],[Dete Ended Conversion5]]-Table1[[#This Row],[Date Created Conversion3]]</f>
        <v>26.958333333335759</v>
      </c>
      <c r="Z249" s="35">
        <f>Table1[[#This Row],[Dete Ended Conversion5]]-Table1[[#This Row],[Date Created Conversion3]]</f>
        <v>26.958333333335759</v>
      </c>
      <c r="AA249" s="8" t="str">
        <f>(TEXT(V249,"yyy"))</f>
        <v>2012</v>
      </c>
      <c r="AB249" t="b">
        <v>0</v>
      </c>
      <c r="AC249" t="b">
        <v>0</v>
      </c>
      <c r="AD249" s="5" t="str">
        <f>AE249</f>
        <v>music</v>
      </c>
      <c r="AE249" s="32" t="s">
        <v>2008</v>
      </c>
      <c r="AF249" s="32" t="s">
        <v>2018</v>
      </c>
    </row>
    <row r="250" spans="1:32" ht="17" x14ac:dyDescent="0.2">
      <c r="A250">
        <v>405</v>
      </c>
      <c r="B250" s="2" t="s">
        <v>838</v>
      </c>
      <c r="C250" s="1" t="s">
        <v>839</v>
      </c>
      <c r="D250" s="3">
        <v>29600</v>
      </c>
      <c r="E250" s="3">
        <v>26527</v>
      </c>
      <c r="F250" t="s">
        <v>14</v>
      </c>
      <c r="G250" s="23">
        <f>IFERROR(E250/D250,0)</f>
        <v>0.89618243243243245</v>
      </c>
      <c r="H250" s="4">
        <f>G250*100</f>
        <v>89.618243243243242</v>
      </c>
      <c r="I250" s="30">
        <f>E250/J250</f>
        <v>60.981609195402299</v>
      </c>
      <c r="J250" s="8">
        <v>435</v>
      </c>
      <c r="K250" t="s">
        <v>20</v>
      </c>
      <c r="L250" t="s">
        <v>21</v>
      </c>
      <c r="M250" s="11">
        <f>(O250/86400)+DATE(1970,1,1)</f>
        <v>43255.208333333328</v>
      </c>
      <c r="N250" s="37">
        <v>43255.208333333328</v>
      </c>
      <c r="O250">
        <v>1528088400</v>
      </c>
      <c r="P250" t="str">
        <f>TEXT(M250,"mmm")</f>
        <v>Jun</v>
      </c>
      <c r="Q250" t="s">
        <v>2053</v>
      </c>
      <c r="R250" t="str">
        <f>TEXT(M250,"yyy")</f>
        <v>2018</v>
      </c>
      <c r="S250" s="10">
        <f>(T250/86400)+DATE(1970,1,1)</f>
        <v>43305.208333333328</v>
      </c>
      <c r="T250">
        <v>1532408400</v>
      </c>
      <c r="U250" s="35"/>
      <c r="V250" s="38">
        <v>43305.208333333328</v>
      </c>
      <c r="W250" t="str">
        <f>(TEXT(S250,"mmm"))</f>
        <v>Jul</v>
      </c>
      <c r="X250" t="s">
        <v>2056</v>
      </c>
      <c r="Y250">
        <f>Table1[[#This Row],[Dete Ended Conversion5]]-Table1[[#This Row],[Date Created Conversion3]]</f>
        <v>50</v>
      </c>
      <c r="Z250" s="35">
        <f>Table1[[#This Row],[Dete Ended Conversion5]]-Table1[[#This Row],[Date Created Conversion3]]</f>
        <v>50</v>
      </c>
      <c r="AA250" s="8" t="str">
        <f>(TEXT(V250,"yyy"))</f>
        <v>2018</v>
      </c>
      <c r="AB250" t="b">
        <v>0</v>
      </c>
      <c r="AC250" t="b">
        <v>0</v>
      </c>
      <c r="AD250" s="5" t="str">
        <f>AE250</f>
        <v>theater</v>
      </c>
      <c r="AE250" s="32" t="s">
        <v>2012</v>
      </c>
      <c r="AF250" s="32" t="s">
        <v>2013</v>
      </c>
    </row>
    <row r="251" spans="1:32" ht="17" x14ac:dyDescent="0.2">
      <c r="A251">
        <v>919</v>
      </c>
      <c r="B251" s="2" t="s">
        <v>1846</v>
      </c>
      <c r="C251" s="1" t="s">
        <v>1847</v>
      </c>
      <c r="D251" s="3">
        <v>35600</v>
      </c>
      <c r="E251" s="3">
        <v>20915</v>
      </c>
      <c r="F251" t="s">
        <v>14</v>
      </c>
      <c r="G251" s="23">
        <f>IFERROR(E251/D251,0)</f>
        <v>0.58750000000000002</v>
      </c>
      <c r="H251" s="4">
        <f>G251*100</f>
        <v>58.75</v>
      </c>
      <c r="I251" s="30">
        <f>E251/J251</f>
        <v>92.955555555555549</v>
      </c>
      <c r="J251" s="8">
        <v>225</v>
      </c>
      <c r="K251" t="s">
        <v>24</v>
      </c>
      <c r="L251" t="s">
        <v>25</v>
      </c>
      <c r="M251" s="11">
        <f>(O251/86400)+DATE(1970,1,1)</f>
        <v>43022.208333333328</v>
      </c>
      <c r="N251" s="37">
        <v>43022.208333333328</v>
      </c>
      <c r="O251">
        <v>1507957200</v>
      </c>
      <c r="P251" t="str">
        <f>TEXT(M251,"mmm")</f>
        <v>Oct</v>
      </c>
      <c r="Q251" t="s">
        <v>2052</v>
      </c>
      <c r="R251" t="str">
        <f>TEXT(M251,"yyy")</f>
        <v>2017</v>
      </c>
      <c r="S251" s="10">
        <f>(T251/86400)+DATE(1970,1,1)</f>
        <v>43054.25</v>
      </c>
      <c r="T251">
        <v>1510725600</v>
      </c>
      <c r="U251" s="35"/>
      <c r="V251" s="38">
        <v>43054.25</v>
      </c>
      <c r="W251" t="str">
        <f>(TEXT(S251,"mmm"))</f>
        <v>Nov</v>
      </c>
      <c r="X251" t="s">
        <v>2048</v>
      </c>
      <c r="Y251">
        <f>Table1[[#This Row],[Dete Ended Conversion5]]-Table1[[#This Row],[Date Created Conversion3]]</f>
        <v>32.041666666671517</v>
      </c>
      <c r="Z251" s="35">
        <f>Table1[[#This Row],[Dete Ended Conversion5]]-Table1[[#This Row],[Date Created Conversion3]]</f>
        <v>32.041666666671517</v>
      </c>
      <c r="AA251" s="8" t="str">
        <f>(TEXT(V251,"yyy"))</f>
        <v>2017</v>
      </c>
      <c r="AB251" t="b">
        <v>0</v>
      </c>
      <c r="AC251" t="b">
        <v>1</v>
      </c>
      <c r="AD251" s="5" t="str">
        <f>AE251</f>
        <v>theater</v>
      </c>
      <c r="AE251" s="32" t="s">
        <v>2012</v>
      </c>
      <c r="AF251" s="32" t="s">
        <v>2013</v>
      </c>
    </row>
    <row r="252" spans="1:32" ht="17" x14ac:dyDescent="0.2">
      <c r="A252">
        <v>340</v>
      </c>
      <c r="B252" s="2" t="s">
        <v>709</v>
      </c>
      <c r="C252" s="1" t="s">
        <v>710</v>
      </c>
      <c r="D252" s="3">
        <v>37100</v>
      </c>
      <c r="E252" s="3">
        <v>34964</v>
      </c>
      <c r="F252" t="s">
        <v>14</v>
      </c>
      <c r="G252" s="23">
        <f>IFERROR(E252/D252,0)</f>
        <v>0.94242587601078165</v>
      </c>
      <c r="H252" s="4">
        <f>G252*100</f>
        <v>94.242587601078171</v>
      </c>
      <c r="I252" s="30">
        <f>E252/J252</f>
        <v>88.966921119592882</v>
      </c>
      <c r="J252" s="8">
        <v>393</v>
      </c>
      <c r="K252" t="s">
        <v>20</v>
      </c>
      <c r="L252" t="s">
        <v>21</v>
      </c>
      <c r="M252" s="11">
        <f>(O252/86400)+DATE(1970,1,1)</f>
        <v>40889.25</v>
      </c>
      <c r="N252" s="37">
        <v>40889.25</v>
      </c>
      <c r="O252">
        <v>1323669600</v>
      </c>
      <c r="P252" t="str">
        <f>TEXT(M252,"mmm")</f>
        <v>Dec</v>
      </c>
      <c r="Q252" t="s">
        <v>2055</v>
      </c>
      <c r="R252" t="str">
        <f>TEXT(M252,"yyy")</f>
        <v>2011</v>
      </c>
      <c r="S252" s="10">
        <f>(T252/86400)+DATE(1970,1,1)</f>
        <v>40890.25</v>
      </c>
      <c r="T252">
        <v>1323756000</v>
      </c>
      <c r="U252" s="35"/>
      <c r="V252" s="38">
        <v>40890.25</v>
      </c>
      <c r="W252" t="str">
        <f>(TEXT(S252,"mmm"))</f>
        <v>Dec</v>
      </c>
      <c r="X252" t="s">
        <v>2055</v>
      </c>
      <c r="Y252">
        <f>Table1[[#This Row],[Dete Ended Conversion5]]-Table1[[#This Row],[Date Created Conversion3]]</f>
        <v>1</v>
      </c>
      <c r="Z252" s="35">
        <f>Table1[[#This Row],[Dete Ended Conversion5]]-Table1[[#This Row],[Date Created Conversion3]]</f>
        <v>1</v>
      </c>
      <c r="AA252" s="8" t="str">
        <f>(TEXT(V252,"yyy"))</f>
        <v>2011</v>
      </c>
      <c r="AB252" t="b">
        <v>0</v>
      </c>
      <c r="AC252" t="b">
        <v>0</v>
      </c>
      <c r="AD252" s="5" t="str">
        <f>AE252</f>
        <v>photography</v>
      </c>
      <c r="AE252" s="32" t="s">
        <v>2027</v>
      </c>
      <c r="AF252" s="32" t="s">
        <v>2028</v>
      </c>
    </row>
    <row r="253" spans="1:32" ht="17" x14ac:dyDescent="0.2">
      <c r="A253">
        <v>236</v>
      </c>
      <c r="B253" s="2" t="s">
        <v>501</v>
      </c>
      <c r="C253" s="1" t="s">
        <v>502</v>
      </c>
      <c r="D253" s="3">
        <v>39500</v>
      </c>
      <c r="E253" s="3">
        <v>4323</v>
      </c>
      <c r="F253" t="s">
        <v>14</v>
      </c>
      <c r="G253" s="23">
        <f>IFERROR(E253/D253,0)</f>
        <v>0.10944303797468355</v>
      </c>
      <c r="H253" s="4">
        <f>G253*100</f>
        <v>10.944303797468354</v>
      </c>
      <c r="I253" s="30">
        <f>E253/J253</f>
        <v>75.84210526315789</v>
      </c>
      <c r="J253" s="8">
        <v>57</v>
      </c>
      <c r="K253" t="s">
        <v>24</v>
      </c>
      <c r="L253" t="s">
        <v>25</v>
      </c>
      <c r="M253" s="11">
        <f>(O253/86400)+DATE(1970,1,1)</f>
        <v>43641.208333333328</v>
      </c>
      <c r="N253" s="37">
        <v>43641.208333333328</v>
      </c>
      <c r="O253">
        <v>1561438800</v>
      </c>
      <c r="P253" t="str">
        <f>TEXT(M253,"mmm")</f>
        <v>Jun</v>
      </c>
      <c r="Q253" t="s">
        <v>2053</v>
      </c>
      <c r="R253" t="str">
        <f>TEXT(M253,"yyy")</f>
        <v>2019</v>
      </c>
      <c r="S253" s="10">
        <f>(T253/86400)+DATE(1970,1,1)</f>
        <v>43648.208333333328</v>
      </c>
      <c r="T253">
        <v>1562043600</v>
      </c>
      <c r="U253" s="35"/>
      <c r="V253" s="38">
        <v>43648.208333333328</v>
      </c>
      <c r="W253" t="str">
        <f>(TEXT(S253,"mmm"))</f>
        <v>Jul</v>
      </c>
      <c r="X253" t="s">
        <v>2056</v>
      </c>
      <c r="Y253">
        <f>Table1[[#This Row],[Dete Ended Conversion5]]-Table1[[#This Row],[Date Created Conversion3]]</f>
        <v>7</v>
      </c>
      <c r="Z253" s="35">
        <f>Table1[[#This Row],[Dete Ended Conversion5]]-Table1[[#This Row],[Date Created Conversion3]]</f>
        <v>7</v>
      </c>
      <c r="AA253" s="8" t="str">
        <f>(TEXT(V253,"yyy"))</f>
        <v>2019</v>
      </c>
      <c r="AB253" t="b">
        <v>0</v>
      </c>
      <c r="AC253" t="b">
        <v>1</v>
      </c>
      <c r="AD253" s="5" t="str">
        <f>AE253</f>
        <v>music</v>
      </c>
      <c r="AE253" s="32" t="s">
        <v>2008</v>
      </c>
      <c r="AF253" s="32" t="s">
        <v>2009</v>
      </c>
    </row>
    <row r="254" spans="1:32" ht="17" x14ac:dyDescent="0.2">
      <c r="A254">
        <v>192</v>
      </c>
      <c r="B254" s="2" t="s">
        <v>414</v>
      </c>
      <c r="C254" s="1" t="s">
        <v>415</v>
      </c>
      <c r="D254" s="3">
        <v>42600</v>
      </c>
      <c r="E254" s="3">
        <v>8517</v>
      </c>
      <c r="F254" t="s">
        <v>14</v>
      </c>
      <c r="G254" s="23">
        <f>IFERROR(E254/D254,0)</f>
        <v>0.19992957746478873</v>
      </c>
      <c r="H254" s="4">
        <f>G254*100</f>
        <v>19.992957746478872</v>
      </c>
      <c r="I254" s="30">
        <f>E254/J254</f>
        <v>35.049382716049379</v>
      </c>
      <c r="J254" s="8">
        <v>243</v>
      </c>
      <c r="K254" t="s">
        <v>20</v>
      </c>
      <c r="L254" t="s">
        <v>21</v>
      </c>
      <c r="M254" s="11">
        <f>(O254/86400)+DATE(1970,1,1)</f>
        <v>41817.208333333336</v>
      </c>
      <c r="N254" s="37">
        <v>41817.208333333336</v>
      </c>
      <c r="O254">
        <v>1403845200</v>
      </c>
      <c r="P254" t="str">
        <f>TEXT(M254,"mmm")</f>
        <v>Jun</v>
      </c>
      <c r="Q254" t="s">
        <v>2053</v>
      </c>
      <c r="R254" t="str">
        <f>TEXT(M254,"yyy")</f>
        <v>2014</v>
      </c>
      <c r="S254" s="10">
        <f>(T254/86400)+DATE(1970,1,1)</f>
        <v>41821.208333333336</v>
      </c>
      <c r="T254">
        <v>1404190800</v>
      </c>
      <c r="U254" s="35"/>
      <c r="V254" s="38">
        <v>41821.208333333336</v>
      </c>
      <c r="W254" t="str">
        <f>(TEXT(S254,"mmm"))</f>
        <v>Jul</v>
      </c>
      <c r="X254" t="s">
        <v>2056</v>
      </c>
      <c r="Y254">
        <f>Table1[[#This Row],[Dete Ended Conversion5]]-Table1[[#This Row],[Date Created Conversion3]]</f>
        <v>4</v>
      </c>
      <c r="Z254" s="35">
        <f>Table1[[#This Row],[Dete Ended Conversion5]]-Table1[[#This Row],[Date Created Conversion3]]</f>
        <v>4</v>
      </c>
      <c r="AA254" s="8" t="str">
        <f>(TEXT(V254,"yyy"))</f>
        <v>2014</v>
      </c>
      <c r="AB254" t="b">
        <v>0</v>
      </c>
      <c r="AC254" t="b">
        <v>0</v>
      </c>
      <c r="AD254" s="5" t="str">
        <f>AE254</f>
        <v>music</v>
      </c>
      <c r="AE254" s="32" t="s">
        <v>2008</v>
      </c>
      <c r="AF254" s="32" t="s">
        <v>2009</v>
      </c>
    </row>
    <row r="255" spans="1:32" ht="17" x14ac:dyDescent="0.2">
      <c r="A255">
        <v>941</v>
      </c>
      <c r="B255" s="2" t="s">
        <v>1889</v>
      </c>
      <c r="C255" s="1" t="s">
        <v>1890</v>
      </c>
      <c r="D255" s="3">
        <v>43000</v>
      </c>
      <c r="E255" s="3">
        <v>5615</v>
      </c>
      <c r="F255" t="s">
        <v>14</v>
      </c>
      <c r="G255" s="23">
        <f>IFERROR(E255/D255,0)</f>
        <v>0.1305813953488372</v>
      </c>
      <c r="H255" s="4">
        <f>G255*100</f>
        <v>13.05813953488372</v>
      </c>
      <c r="I255" s="30">
        <f>E255/J255</f>
        <v>71.987179487179489</v>
      </c>
      <c r="J255" s="8">
        <v>78</v>
      </c>
      <c r="K255" t="s">
        <v>20</v>
      </c>
      <c r="L255" t="s">
        <v>21</v>
      </c>
      <c r="M255" s="11">
        <f>(O255/86400)+DATE(1970,1,1)</f>
        <v>40552.25</v>
      </c>
      <c r="N255" s="37">
        <v>40552.25</v>
      </c>
      <c r="O255">
        <v>1294552800</v>
      </c>
      <c r="P255" t="str">
        <f>TEXT(M255,"mmm")</f>
        <v>Jan</v>
      </c>
      <c r="Q255" t="s">
        <v>2050</v>
      </c>
      <c r="R255" t="str">
        <f>TEXT(M255,"yyy")</f>
        <v>2011</v>
      </c>
      <c r="S255" s="10">
        <f>(T255/86400)+DATE(1970,1,1)</f>
        <v>40587.25</v>
      </c>
      <c r="T255">
        <v>1297576800</v>
      </c>
      <c r="U255" s="35"/>
      <c r="V255" s="38">
        <v>40587.25</v>
      </c>
      <c r="W255" t="str">
        <f>(TEXT(S255,"mmm"))</f>
        <v>Feb</v>
      </c>
      <c r="X255" t="s">
        <v>2058</v>
      </c>
      <c r="Y255">
        <f>Table1[[#This Row],[Dete Ended Conversion5]]-Table1[[#This Row],[Date Created Conversion3]]</f>
        <v>35</v>
      </c>
      <c r="Z255" s="35">
        <f>Table1[[#This Row],[Dete Ended Conversion5]]-Table1[[#This Row],[Date Created Conversion3]]</f>
        <v>35</v>
      </c>
      <c r="AA255" s="8" t="str">
        <f>(TEXT(V255,"yyy"))</f>
        <v>2011</v>
      </c>
      <c r="AB255" t="b">
        <v>1</v>
      </c>
      <c r="AC255" t="b">
        <v>0</v>
      </c>
      <c r="AD255" s="5" t="str">
        <f>AE255</f>
        <v>theater</v>
      </c>
      <c r="AE255" s="32" t="s">
        <v>2012</v>
      </c>
      <c r="AF255" s="32" t="s">
        <v>2013</v>
      </c>
    </row>
    <row r="256" spans="1:32" ht="34" x14ac:dyDescent="0.2">
      <c r="A256">
        <v>766</v>
      </c>
      <c r="B256" s="2" t="s">
        <v>1543</v>
      </c>
      <c r="C256" s="1" t="s">
        <v>1544</v>
      </c>
      <c r="D256" s="3">
        <v>43800</v>
      </c>
      <c r="E256" s="3">
        <v>13653</v>
      </c>
      <c r="F256" t="s">
        <v>14</v>
      </c>
      <c r="G256" s="23">
        <f>IFERROR(E256/D256,0)</f>
        <v>0.31171232876712329</v>
      </c>
      <c r="H256" s="4">
        <f>G256*100</f>
        <v>31.171232876712331</v>
      </c>
      <c r="I256" s="30">
        <f>E256/J256</f>
        <v>55.052419354838712</v>
      </c>
      <c r="J256" s="8">
        <v>248</v>
      </c>
      <c r="K256" t="s">
        <v>24</v>
      </c>
      <c r="L256" t="s">
        <v>25</v>
      </c>
      <c r="M256" s="11">
        <f>(O256/86400)+DATE(1970,1,1)</f>
        <v>43362.208333333328</v>
      </c>
      <c r="N256" s="37">
        <v>43362.208333333328</v>
      </c>
      <c r="O256">
        <v>1537333200</v>
      </c>
      <c r="P256" t="str">
        <f>TEXT(M256,"mmm")</f>
        <v>Sep</v>
      </c>
      <c r="Q256" t="s">
        <v>2051</v>
      </c>
      <c r="R256" t="str">
        <f>TEXT(M256,"yyy")</f>
        <v>2018</v>
      </c>
      <c r="S256" s="10">
        <f>(T256/86400)+DATE(1970,1,1)</f>
        <v>43363.208333333328</v>
      </c>
      <c r="T256">
        <v>1537419600</v>
      </c>
      <c r="U256" s="35"/>
      <c r="V256" s="38">
        <v>43363.208333333328</v>
      </c>
      <c r="W256" t="str">
        <f>(TEXT(S256,"mmm"))</f>
        <v>Sep</v>
      </c>
      <c r="X256" t="s">
        <v>2051</v>
      </c>
      <c r="Y256">
        <f>Table1[[#This Row],[Dete Ended Conversion5]]-Table1[[#This Row],[Date Created Conversion3]]</f>
        <v>1</v>
      </c>
      <c r="Z256" s="35">
        <f>Table1[[#This Row],[Dete Ended Conversion5]]-Table1[[#This Row],[Date Created Conversion3]]</f>
        <v>1</v>
      </c>
      <c r="AA256" s="8" t="str">
        <f>(TEXT(V256,"yyy"))</f>
        <v>2018</v>
      </c>
      <c r="AB256" t="b">
        <v>0</v>
      </c>
      <c r="AC256" t="b">
        <v>0</v>
      </c>
      <c r="AD256" s="5" t="str">
        <f>AE256</f>
        <v>film &amp; video</v>
      </c>
      <c r="AE256" s="32" t="s">
        <v>2014</v>
      </c>
      <c r="AF256" s="32" t="s">
        <v>2036</v>
      </c>
    </row>
    <row r="257" spans="1:32" ht="17" x14ac:dyDescent="0.2">
      <c r="A257">
        <v>342</v>
      </c>
      <c r="B257" s="2" t="s">
        <v>713</v>
      </c>
      <c r="C257" s="1" t="s">
        <v>714</v>
      </c>
      <c r="D257" s="3">
        <v>47900</v>
      </c>
      <c r="E257" s="3">
        <v>31864</v>
      </c>
      <c r="F257" t="s">
        <v>14</v>
      </c>
      <c r="G257" s="23">
        <f>IFERROR(E257/D257,0)</f>
        <v>0.66521920668058454</v>
      </c>
      <c r="H257" s="4">
        <f>G257*100</f>
        <v>66.521920668058456</v>
      </c>
      <c r="I257" s="30">
        <f>E257/J257</f>
        <v>97.146341463414629</v>
      </c>
      <c r="J257" s="8">
        <v>328</v>
      </c>
      <c r="K257" t="s">
        <v>20</v>
      </c>
      <c r="L257" t="s">
        <v>21</v>
      </c>
      <c r="M257" s="11">
        <f>(O257/86400)+DATE(1970,1,1)</f>
        <v>41475.208333333336</v>
      </c>
      <c r="N257" s="37">
        <v>41475.208333333336</v>
      </c>
      <c r="O257">
        <v>1374296400</v>
      </c>
      <c r="P257" t="str">
        <f>TEXT(M257,"mmm")</f>
        <v>Jul</v>
      </c>
      <c r="Q257" t="s">
        <v>2056</v>
      </c>
      <c r="R257" t="str">
        <f>TEXT(M257,"yyy")</f>
        <v>2013</v>
      </c>
      <c r="S257" s="10">
        <f>(T257/86400)+DATE(1970,1,1)</f>
        <v>41487.208333333336</v>
      </c>
      <c r="T257">
        <v>1375333200</v>
      </c>
      <c r="U257" s="35"/>
      <c r="V257" s="38">
        <v>41487.208333333336</v>
      </c>
      <c r="W257" t="str">
        <f>(TEXT(S257,"mmm"))</f>
        <v>Aug</v>
      </c>
      <c r="X257" t="s">
        <v>2049</v>
      </c>
      <c r="Y257">
        <f>Table1[[#This Row],[Dete Ended Conversion5]]-Table1[[#This Row],[Date Created Conversion3]]</f>
        <v>12</v>
      </c>
      <c r="Z257" s="35">
        <f>Table1[[#This Row],[Dete Ended Conversion5]]-Table1[[#This Row],[Date Created Conversion3]]</f>
        <v>12</v>
      </c>
      <c r="AA257" s="8" t="str">
        <f>(TEXT(V257,"yyy"))</f>
        <v>2013</v>
      </c>
      <c r="AB257" t="b">
        <v>0</v>
      </c>
      <c r="AC257" t="b">
        <v>0</v>
      </c>
      <c r="AD257" s="5" t="str">
        <f>AE257</f>
        <v>theater</v>
      </c>
      <c r="AE257" s="32" t="s">
        <v>2012</v>
      </c>
      <c r="AF257" s="32" t="s">
        <v>2013</v>
      </c>
    </row>
    <row r="258" spans="1:32" ht="17" x14ac:dyDescent="0.2">
      <c r="A258">
        <v>760</v>
      </c>
      <c r="B258" s="2" t="s">
        <v>1532</v>
      </c>
      <c r="C258" s="1" t="s">
        <v>1533</v>
      </c>
      <c r="D258" s="3">
        <v>48300</v>
      </c>
      <c r="E258" s="3">
        <v>16592</v>
      </c>
      <c r="F258" t="s">
        <v>14</v>
      </c>
      <c r="G258" s="23">
        <f>IFERROR(E258/D258,0)</f>
        <v>0.34351966873706002</v>
      </c>
      <c r="H258" s="4">
        <f>G258*100</f>
        <v>34.351966873706004</v>
      </c>
      <c r="I258" s="30">
        <f>E258/J258</f>
        <v>79.009523809523813</v>
      </c>
      <c r="J258" s="8">
        <v>210</v>
      </c>
      <c r="K258" t="s">
        <v>94</v>
      </c>
      <c r="L258" t="s">
        <v>95</v>
      </c>
      <c r="M258" s="11">
        <f>(O258/86400)+DATE(1970,1,1)</f>
        <v>43678.208333333328</v>
      </c>
      <c r="N258" s="37">
        <v>43678.208333333328</v>
      </c>
      <c r="O258">
        <v>1564635600</v>
      </c>
      <c r="P258" t="str">
        <f>TEXT(M258,"mmm")</f>
        <v>Aug</v>
      </c>
      <c r="Q258" t="s">
        <v>2049</v>
      </c>
      <c r="R258" t="str">
        <f>TEXT(M258,"yyy")</f>
        <v>2019</v>
      </c>
      <c r="S258" s="10">
        <f>(T258/86400)+DATE(1970,1,1)</f>
        <v>43707.208333333328</v>
      </c>
      <c r="T258">
        <v>1567141200</v>
      </c>
      <c r="U258" s="35"/>
      <c r="V258" s="38">
        <v>43707.208333333328</v>
      </c>
      <c r="W258" t="str">
        <f>(TEXT(S258,"mmm"))</f>
        <v>Aug</v>
      </c>
      <c r="X258" t="s">
        <v>2049</v>
      </c>
      <c r="Y258">
        <f>Table1[[#This Row],[Dete Ended Conversion5]]-Table1[[#This Row],[Date Created Conversion3]]</f>
        <v>29</v>
      </c>
      <c r="Z258" s="35">
        <f>Table1[[#This Row],[Dete Ended Conversion5]]-Table1[[#This Row],[Date Created Conversion3]]</f>
        <v>29</v>
      </c>
      <c r="AA258" s="8" t="str">
        <f>(TEXT(V258,"yyy"))</f>
        <v>2019</v>
      </c>
      <c r="AB258" t="b">
        <v>0</v>
      </c>
      <c r="AC258" t="b">
        <v>1</v>
      </c>
      <c r="AD258" s="5" t="str">
        <f>AE258</f>
        <v>games</v>
      </c>
      <c r="AE258" s="32" t="s">
        <v>2023</v>
      </c>
      <c r="AF258" s="32" t="s">
        <v>2024</v>
      </c>
    </row>
    <row r="259" spans="1:32" ht="17" x14ac:dyDescent="0.2">
      <c r="A259">
        <v>377</v>
      </c>
      <c r="B259" s="2" t="s">
        <v>783</v>
      </c>
      <c r="C259" s="1" t="s">
        <v>784</v>
      </c>
      <c r="D259" s="3">
        <v>49700</v>
      </c>
      <c r="E259" s="3">
        <v>5098</v>
      </c>
      <c r="F259" t="s">
        <v>14</v>
      </c>
      <c r="G259" s="23">
        <f>IFERROR(E259/D259,0)</f>
        <v>0.10257545271629778</v>
      </c>
      <c r="H259" s="4">
        <f>G259*100</f>
        <v>10.257545271629779</v>
      </c>
      <c r="I259" s="30">
        <f>E259/J259</f>
        <v>40.14173228346457</v>
      </c>
      <c r="J259" s="8">
        <v>127</v>
      </c>
      <c r="K259" t="s">
        <v>20</v>
      </c>
      <c r="L259" t="s">
        <v>21</v>
      </c>
      <c r="M259" s="11">
        <f>(O259/86400)+DATE(1970,1,1)</f>
        <v>43760.208333333328</v>
      </c>
      <c r="N259" s="37">
        <v>43760.208333333328</v>
      </c>
      <c r="O259">
        <v>1571720400</v>
      </c>
      <c r="P259" t="str">
        <f>TEXT(M259,"mmm")</f>
        <v>Oct</v>
      </c>
      <c r="Q259" t="s">
        <v>2052</v>
      </c>
      <c r="R259" t="str">
        <f>TEXT(M259,"yyy")</f>
        <v>2019</v>
      </c>
      <c r="S259" s="10">
        <f>(T259/86400)+DATE(1970,1,1)</f>
        <v>43774.25</v>
      </c>
      <c r="T259">
        <v>1572933600</v>
      </c>
      <c r="U259" s="35"/>
      <c r="V259" s="38">
        <v>43774.25</v>
      </c>
      <c r="W259" t="str">
        <f>(TEXT(S259,"mmm"))</f>
        <v>Nov</v>
      </c>
      <c r="X259" t="s">
        <v>2048</v>
      </c>
      <c r="Y259">
        <f>Table1[[#This Row],[Dete Ended Conversion5]]-Table1[[#This Row],[Date Created Conversion3]]</f>
        <v>14.041666666671517</v>
      </c>
      <c r="Z259" s="35">
        <f>Table1[[#This Row],[Dete Ended Conversion5]]-Table1[[#This Row],[Date Created Conversion3]]</f>
        <v>14.041666666671517</v>
      </c>
      <c r="AA259" s="8" t="str">
        <f>(TEXT(V259,"yyy"))</f>
        <v>2019</v>
      </c>
      <c r="AB259" t="b">
        <v>0</v>
      </c>
      <c r="AC259" t="b">
        <v>0</v>
      </c>
      <c r="AD259" s="5" t="str">
        <f>AE259</f>
        <v>theater</v>
      </c>
      <c r="AE259" s="32" t="s">
        <v>2012</v>
      </c>
      <c r="AF259" s="32" t="s">
        <v>2013</v>
      </c>
    </row>
    <row r="260" spans="1:32" ht="34" x14ac:dyDescent="0.2">
      <c r="A260">
        <v>522</v>
      </c>
      <c r="B260" s="2" t="s">
        <v>1065</v>
      </c>
      <c r="C260" s="1" t="s">
        <v>1066</v>
      </c>
      <c r="D260" s="3">
        <v>50500</v>
      </c>
      <c r="E260" s="3">
        <v>16389</v>
      </c>
      <c r="F260" t="s">
        <v>14</v>
      </c>
      <c r="G260" s="23">
        <f>IFERROR(E260/D260,0)</f>
        <v>0.32453465346534655</v>
      </c>
      <c r="H260" s="4">
        <f>G260*100</f>
        <v>32.453465346534657</v>
      </c>
      <c r="I260" s="30">
        <f>E260/J260</f>
        <v>85.806282722513089</v>
      </c>
      <c r="J260" s="8">
        <v>191</v>
      </c>
      <c r="K260" t="s">
        <v>20</v>
      </c>
      <c r="L260" t="s">
        <v>21</v>
      </c>
      <c r="M260" s="11">
        <f>(O260/86400)+DATE(1970,1,1)</f>
        <v>41093.208333333336</v>
      </c>
      <c r="N260" s="37">
        <v>41093.208333333336</v>
      </c>
      <c r="O260">
        <v>1341291600</v>
      </c>
      <c r="P260" t="str">
        <f>TEXT(M260,"mmm")</f>
        <v>Jul</v>
      </c>
      <c r="Q260" t="s">
        <v>2056</v>
      </c>
      <c r="R260" t="str">
        <f>TEXT(M260,"yyy")</f>
        <v>2012</v>
      </c>
      <c r="S260" s="10">
        <f>(T260/86400)+DATE(1970,1,1)</f>
        <v>41105.208333333336</v>
      </c>
      <c r="T260">
        <v>1342328400</v>
      </c>
      <c r="U260" s="35"/>
      <c r="V260" s="38">
        <v>41105.208333333336</v>
      </c>
      <c r="W260" t="str">
        <f>(TEXT(S260,"mmm"))</f>
        <v>Jul</v>
      </c>
      <c r="X260" t="s">
        <v>2056</v>
      </c>
      <c r="Y260">
        <f>Table1[[#This Row],[Dete Ended Conversion5]]-Table1[[#This Row],[Date Created Conversion3]]</f>
        <v>12</v>
      </c>
      <c r="Z260" s="35">
        <f>Table1[[#This Row],[Dete Ended Conversion5]]-Table1[[#This Row],[Date Created Conversion3]]</f>
        <v>12</v>
      </c>
      <c r="AA260" s="8" t="str">
        <f>(TEXT(V260,"yyy"))</f>
        <v>2012</v>
      </c>
      <c r="AB260" t="b">
        <v>0</v>
      </c>
      <c r="AC260" t="b">
        <v>0</v>
      </c>
      <c r="AD260" s="5" t="str">
        <f>AE260</f>
        <v>film &amp; video</v>
      </c>
      <c r="AE260" s="32" t="s">
        <v>2014</v>
      </c>
      <c r="AF260" s="32" t="s">
        <v>2025</v>
      </c>
    </row>
    <row r="261" spans="1:32" ht="17" x14ac:dyDescent="0.2">
      <c r="A261">
        <v>79</v>
      </c>
      <c r="B261" s="2" t="s">
        <v>188</v>
      </c>
      <c r="C261" s="1" t="s">
        <v>189</v>
      </c>
      <c r="D261" s="3">
        <v>57800</v>
      </c>
      <c r="E261" s="3">
        <v>40228</v>
      </c>
      <c r="F261" t="s">
        <v>14</v>
      </c>
      <c r="G261" s="23">
        <f>IFERROR(E261/D261,0)</f>
        <v>0.6959861591695502</v>
      </c>
      <c r="H261" s="4">
        <f>G261*100</f>
        <v>69.598615916955026</v>
      </c>
      <c r="I261" s="30">
        <f>E261/J261</f>
        <v>48.004773269689736</v>
      </c>
      <c r="J261" s="8">
        <v>838</v>
      </c>
      <c r="K261" t="s">
        <v>20</v>
      </c>
      <c r="L261" t="s">
        <v>21</v>
      </c>
      <c r="M261" s="11">
        <f>(O261/86400)+DATE(1970,1,1)</f>
        <v>43267.208333333328</v>
      </c>
      <c r="N261" s="37">
        <v>43267.208333333328</v>
      </c>
      <c r="O261">
        <v>1529125200</v>
      </c>
      <c r="P261" t="str">
        <f>TEXT(M261,"mmm")</f>
        <v>Jun</v>
      </c>
      <c r="Q261" t="s">
        <v>2053</v>
      </c>
      <c r="R261" t="str">
        <f>TEXT(M261,"yyy")</f>
        <v>2018</v>
      </c>
      <c r="S261" s="10">
        <f>(T261/86400)+DATE(1970,1,1)</f>
        <v>43272.208333333328</v>
      </c>
      <c r="T261">
        <v>1529557200</v>
      </c>
      <c r="U261" s="35"/>
      <c r="V261" s="38">
        <v>43272.208333333328</v>
      </c>
      <c r="W261" t="str">
        <f>(TEXT(S261,"mmm"))</f>
        <v>Jun</v>
      </c>
      <c r="X261" t="s">
        <v>2053</v>
      </c>
      <c r="Y261">
        <f>Table1[[#This Row],[Dete Ended Conversion5]]-Table1[[#This Row],[Date Created Conversion3]]</f>
        <v>5</v>
      </c>
      <c r="Z261" s="35">
        <f>Table1[[#This Row],[Dete Ended Conversion5]]-Table1[[#This Row],[Date Created Conversion3]]</f>
        <v>5</v>
      </c>
      <c r="AA261" s="8" t="str">
        <f>(TEXT(V261,"yyy"))</f>
        <v>2018</v>
      </c>
      <c r="AB261" t="b">
        <v>0</v>
      </c>
      <c r="AC261" t="b">
        <v>0</v>
      </c>
      <c r="AD261" s="5" t="str">
        <f>AE261</f>
        <v>theater</v>
      </c>
      <c r="AE261" s="32" t="s">
        <v>2012</v>
      </c>
      <c r="AF261" s="32" t="s">
        <v>2013</v>
      </c>
    </row>
    <row r="262" spans="1:32" ht="17" x14ac:dyDescent="0.2">
      <c r="A262">
        <v>391</v>
      </c>
      <c r="B262" s="2" t="s">
        <v>811</v>
      </c>
      <c r="C262" s="1" t="s">
        <v>812</v>
      </c>
      <c r="D262" s="3">
        <v>60400</v>
      </c>
      <c r="E262" s="3">
        <v>4393</v>
      </c>
      <c r="F262" t="s">
        <v>14</v>
      </c>
      <c r="G262" s="23">
        <f>IFERROR(E262/D262,0)</f>
        <v>7.27317880794702E-2</v>
      </c>
      <c r="H262" s="4">
        <f>G262*100</f>
        <v>7.2731788079470201</v>
      </c>
      <c r="I262" s="30">
        <f>E262/J262</f>
        <v>29.09271523178808</v>
      </c>
      <c r="J262" s="8">
        <v>151</v>
      </c>
      <c r="K262" t="s">
        <v>20</v>
      </c>
      <c r="L262" t="s">
        <v>21</v>
      </c>
      <c r="M262" s="11">
        <f>(O262/86400)+DATE(1970,1,1)</f>
        <v>41653.25</v>
      </c>
      <c r="N262" s="37">
        <v>41653.25</v>
      </c>
      <c r="O262">
        <v>1389679200</v>
      </c>
      <c r="P262" t="str">
        <f>TEXT(M262,"mmm")</f>
        <v>Jan</v>
      </c>
      <c r="Q262" t="s">
        <v>2050</v>
      </c>
      <c r="R262" t="str">
        <f>TEXT(M262,"yyy")</f>
        <v>2014</v>
      </c>
      <c r="S262" s="10">
        <f>(T262/86400)+DATE(1970,1,1)</f>
        <v>41655.25</v>
      </c>
      <c r="T262">
        <v>1389852000</v>
      </c>
      <c r="U262" s="35"/>
      <c r="V262" s="38">
        <v>41655.25</v>
      </c>
      <c r="W262" t="str">
        <f>(TEXT(S262,"mmm"))</f>
        <v>Jan</v>
      </c>
      <c r="X262" t="s">
        <v>2050</v>
      </c>
      <c r="Y262">
        <f>Table1[[#This Row],[Dete Ended Conversion5]]-Table1[[#This Row],[Date Created Conversion3]]</f>
        <v>2</v>
      </c>
      <c r="Z262" s="35">
        <f>Table1[[#This Row],[Dete Ended Conversion5]]-Table1[[#This Row],[Date Created Conversion3]]</f>
        <v>2</v>
      </c>
      <c r="AA262" s="8" t="str">
        <f>(TEXT(V262,"yyy"))</f>
        <v>2014</v>
      </c>
      <c r="AB262" t="b">
        <v>0</v>
      </c>
      <c r="AC262" t="b">
        <v>0</v>
      </c>
      <c r="AD262" s="5" t="str">
        <f>AE262</f>
        <v>publishing</v>
      </c>
      <c r="AE262" s="32" t="s">
        <v>2020</v>
      </c>
      <c r="AF262" s="32" t="s">
        <v>2021</v>
      </c>
    </row>
    <row r="263" spans="1:32" ht="17" x14ac:dyDescent="0.2">
      <c r="A263">
        <v>787</v>
      </c>
      <c r="B263" s="2" t="s">
        <v>1585</v>
      </c>
      <c r="C263" s="1" t="s">
        <v>1586</v>
      </c>
      <c r="D263" s="3">
        <v>61200</v>
      </c>
      <c r="E263" s="3">
        <v>60994</v>
      </c>
      <c r="F263" t="s">
        <v>14</v>
      </c>
      <c r="G263" s="23">
        <f>IFERROR(E263/D263,0)</f>
        <v>0.99663398692810456</v>
      </c>
      <c r="H263" s="4">
        <f>G263*100</f>
        <v>99.66339869281046</v>
      </c>
      <c r="I263" s="30">
        <f>E263/J263</f>
        <v>71.005820721769496</v>
      </c>
      <c r="J263" s="8">
        <v>859</v>
      </c>
      <c r="K263" t="s">
        <v>15</v>
      </c>
      <c r="L263" t="s">
        <v>16</v>
      </c>
      <c r="M263" s="11">
        <f>(O263/86400)+DATE(1970,1,1)</f>
        <v>40684.208333333336</v>
      </c>
      <c r="N263" s="37">
        <v>40684.208333333336</v>
      </c>
      <c r="O263">
        <v>1305954000</v>
      </c>
      <c r="P263" t="str">
        <f>TEXT(M263,"mmm")</f>
        <v>May</v>
      </c>
      <c r="Q263" t="s">
        <v>2059</v>
      </c>
      <c r="R263" t="str">
        <f>TEXT(M263,"yyy")</f>
        <v>2011</v>
      </c>
      <c r="S263" s="10">
        <f>(T263/86400)+DATE(1970,1,1)</f>
        <v>40693.208333333336</v>
      </c>
      <c r="T263">
        <v>1306731600</v>
      </c>
      <c r="U263" s="35"/>
      <c r="V263" s="38">
        <v>40693.208333333336</v>
      </c>
      <c r="W263" t="str">
        <f>(TEXT(S263,"mmm"))</f>
        <v>May</v>
      </c>
      <c r="X263" t="s">
        <v>2059</v>
      </c>
      <c r="Y263">
        <f>Table1[[#This Row],[Dete Ended Conversion5]]-Table1[[#This Row],[Date Created Conversion3]]</f>
        <v>9</v>
      </c>
      <c r="Z263" s="35">
        <f>Table1[[#This Row],[Dete Ended Conversion5]]-Table1[[#This Row],[Date Created Conversion3]]</f>
        <v>9</v>
      </c>
      <c r="AA263" s="8" t="str">
        <f>(TEXT(V263,"yyy"))</f>
        <v>2011</v>
      </c>
      <c r="AB263" t="b">
        <v>0</v>
      </c>
      <c r="AC263" t="b">
        <v>0</v>
      </c>
      <c r="AD263" s="5" t="str">
        <f>AE263</f>
        <v>music</v>
      </c>
      <c r="AE263" s="32" t="s">
        <v>2008</v>
      </c>
      <c r="AF263" s="32" t="s">
        <v>2009</v>
      </c>
    </row>
    <row r="264" spans="1:32" ht="17" x14ac:dyDescent="0.2">
      <c r="A264">
        <v>19</v>
      </c>
      <c r="B264" s="2" t="s">
        <v>64</v>
      </c>
      <c r="C264" s="1" t="s">
        <v>65</v>
      </c>
      <c r="D264" s="3">
        <v>62500</v>
      </c>
      <c r="E264" s="3">
        <v>30331</v>
      </c>
      <c r="F264" t="s">
        <v>14</v>
      </c>
      <c r="G264" s="23">
        <f>IFERROR(E264/D264,0)</f>
        <v>0.48529600000000001</v>
      </c>
      <c r="H264" s="4">
        <f>G264*100</f>
        <v>48.529600000000002</v>
      </c>
      <c r="I264" s="30">
        <f>E264/J264</f>
        <v>45.001483679525222</v>
      </c>
      <c r="J264" s="8">
        <v>674</v>
      </c>
      <c r="K264" t="s">
        <v>20</v>
      </c>
      <c r="L264" t="s">
        <v>21</v>
      </c>
      <c r="M264" s="11">
        <f>(O264/86400)+DATE(1970,1,1)</f>
        <v>43528.25</v>
      </c>
      <c r="N264" s="37">
        <v>43528.25</v>
      </c>
      <c r="O264">
        <v>1551679200</v>
      </c>
      <c r="P264" t="str">
        <f>TEXT(M264,"mmm")</f>
        <v>Mar</v>
      </c>
      <c r="Q264" t="s">
        <v>2054</v>
      </c>
      <c r="R264" t="str">
        <f>TEXT(M264,"yyy")</f>
        <v>2019</v>
      </c>
      <c r="S264" s="10">
        <f>(T264/86400)+DATE(1970,1,1)</f>
        <v>43549.208333333328</v>
      </c>
      <c r="T264">
        <v>1553490000</v>
      </c>
      <c r="U264" s="35"/>
      <c r="V264" s="38">
        <v>43549.208333333328</v>
      </c>
      <c r="W264" t="str">
        <f>(TEXT(S264,"mmm"))</f>
        <v>Mar</v>
      </c>
      <c r="X264" t="s">
        <v>2054</v>
      </c>
      <c r="Y264">
        <f>Table1[[#This Row],[Dete Ended Conversion5]]-Table1[[#This Row],[Date Created Conversion3]]</f>
        <v>20.958333333328483</v>
      </c>
      <c r="Z264" s="35">
        <f>Table1[[#This Row],[Dete Ended Conversion5]]-Table1[[#This Row],[Date Created Conversion3]]</f>
        <v>20.958333333328483</v>
      </c>
      <c r="AA264" s="8" t="str">
        <f>(TEXT(V264,"yyy"))</f>
        <v>2019</v>
      </c>
      <c r="AB264" t="b">
        <v>0</v>
      </c>
      <c r="AC264" t="b">
        <v>1</v>
      </c>
      <c r="AD264" s="5" t="str">
        <f>AE264</f>
        <v>theater</v>
      </c>
      <c r="AE264" s="32" t="s">
        <v>2012</v>
      </c>
      <c r="AF264" s="32" t="s">
        <v>2013</v>
      </c>
    </row>
    <row r="265" spans="1:32" ht="17" x14ac:dyDescent="0.2">
      <c r="A265">
        <v>198</v>
      </c>
      <c r="B265" s="2" t="s">
        <v>426</v>
      </c>
      <c r="C265" s="1" t="s">
        <v>427</v>
      </c>
      <c r="D265" s="3">
        <v>63200</v>
      </c>
      <c r="E265" s="3">
        <v>6041</v>
      </c>
      <c r="F265" t="s">
        <v>14</v>
      </c>
      <c r="G265" s="23">
        <f>IFERROR(E265/D265,0)</f>
        <v>9.5585443037974685E-2</v>
      </c>
      <c r="H265" s="4">
        <f>G265*100</f>
        <v>9.5585443037974684</v>
      </c>
      <c r="I265" s="30">
        <f>E265/J265</f>
        <v>35.958333333333336</v>
      </c>
      <c r="J265" s="8">
        <v>168</v>
      </c>
      <c r="K265" t="s">
        <v>20</v>
      </c>
      <c r="L265" t="s">
        <v>21</v>
      </c>
      <c r="M265" s="11">
        <f>(O265/86400)+DATE(1970,1,1)</f>
        <v>40396.208333333336</v>
      </c>
      <c r="N265" s="37">
        <v>40396.208333333336</v>
      </c>
      <c r="O265">
        <v>1281070800</v>
      </c>
      <c r="P265" t="str">
        <f>TEXT(M265,"mmm")</f>
        <v>Aug</v>
      </c>
      <c r="Q265" t="s">
        <v>2049</v>
      </c>
      <c r="R265" t="str">
        <f>TEXT(M265,"yyy")</f>
        <v>2010</v>
      </c>
      <c r="S265" s="10">
        <f>(T265/86400)+DATE(1970,1,1)</f>
        <v>40425.208333333336</v>
      </c>
      <c r="T265">
        <v>1283576400</v>
      </c>
      <c r="U265" s="35"/>
      <c r="V265" s="38">
        <v>40425.208333333336</v>
      </c>
      <c r="W265" t="str">
        <f>(TEXT(S265,"mmm"))</f>
        <v>Sep</v>
      </c>
      <c r="X265" t="s">
        <v>2051</v>
      </c>
      <c r="Y265">
        <f>Table1[[#This Row],[Dete Ended Conversion5]]-Table1[[#This Row],[Date Created Conversion3]]</f>
        <v>29</v>
      </c>
      <c r="Z265" s="35">
        <f>Table1[[#This Row],[Dete Ended Conversion5]]-Table1[[#This Row],[Date Created Conversion3]]</f>
        <v>29</v>
      </c>
      <c r="AA265" s="8" t="str">
        <f>(TEXT(V265,"yyy"))</f>
        <v>2010</v>
      </c>
      <c r="AB265" t="b">
        <v>0</v>
      </c>
      <c r="AC265" t="b">
        <v>0</v>
      </c>
      <c r="AD265" s="5" t="str">
        <f>AE265</f>
        <v>music</v>
      </c>
      <c r="AE265" s="32" t="s">
        <v>2008</v>
      </c>
      <c r="AF265" s="32" t="s">
        <v>2016</v>
      </c>
    </row>
    <row r="266" spans="1:32" ht="17" x14ac:dyDescent="0.2">
      <c r="A266">
        <v>998</v>
      </c>
      <c r="B266" s="2" t="s">
        <v>1999</v>
      </c>
      <c r="C266" s="1" t="s">
        <v>2000</v>
      </c>
      <c r="D266" s="3">
        <v>66600</v>
      </c>
      <c r="E266" s="3">
        <v>37823</v>
      </c>
      <c r="F266" t="s">
        <v>14</v>
      </c>
      <c r="G266" s="23">
        <f>IFERROR(E266/D266,0)</f>
        <v>0.5679129129129129</v>
      </c>
      <c r="H266" s="4">
        <f>G266*100</f>
        <v>56.791291291291287</v>
      </c>
      <c r="I266" s="30">
        <f>E266/J266</f>
        <v>101.13101604278074</v>
      </c>
      <c r="J266" s="8">
        <v>374</v>
      </c>
      <c r="K266" t="s">
        <v>20</v>
      </c>
      <c r="L266" t="s">
        <v>21</v>
      </c>
      <c r="M266" s="11">
        <f>(O266/86400)+DATE(1970,1,1)</f>
        <v>40220.25</v>
      </c>
      <c r="N266" s="37">
        <v>40220.25</v>
      </c>
      <c r="O266">
        <v>1265868000</v>
      </c>
      <c r="P266" t="str">
        <f>TEXT(M266,"mmm")</f>
        <v>Feb</v>
      </c>
      <c r="Q266" t="s">
        <v>2058</v>
      </c>
      <c r="R266" t="str">
        <f>TEXT(M266,"yyy")</f>
        <v>2010</v>
      </c>
      <c r="S266" s="10">
        <f>(T266/86400)+DATE(1970,1,1)</f>
        <v>40234.25</v>
      </c>
      <c r="T266">
        <v>1267077600</v>
      </c>
      <c r="U266" s="35"/>
      <c r="V266" s="38">
        <v>40234.25</v>
      </c>
      <c r="W266" t="str">
        <f>(TEXT(S266,"mmm"))</f>
        <v>Feb</v>
      </c>
      <c r="X266" t="s">
        <v>2058</v>
      </c>
      <c r="Y266">
        <f>Table1[[#This Row],[Dete Ended Conversion5]]-Table1[[#This Row],[Date Created Conversion3]]</f>
        <v>14</v>
      </c>
      <c r="Z266" s="35">
        <f>Table1[[#This Row],[Dete Ended Conversion5]]-Table1[[#This Row],[Date Created Conversion3]]</f>
        <v>14</v>
      </c>
      <c r="AA266" s="8" t="str">
        <f>(TEXT(V266,"yyy"))</f>
        <v>2010</v>
      </c>
      <c r="AB266" t="b">
        <v>0</v>
      </c>
      <c r="AC266" t="b">
        <v>1</v>
      </c>
      <c r="AD266" s="5" t="str">
        <f>AE266</f>
        <v>music</v>
      </c>
      <c r="AE266" s="32" t="s">
        <v>2008</v>
      </c>
      <c r="AF266" s="32" t="s">
        <v>2018</v>
      </c>
    </row>
    <row r="267" spans="1:32" ht="17" x14ac:dyDescent="0.2">
      <c r="A267">
        <v>913</v>
      </c>
      <c r="B267" s="2" t="s">
        <v>1834</v>
      </c>
      <c r="C267" s="1" t="s">
        <v>1835</v>
      </c>
      <c r="D267" s="3">
        <v>70200</v>
      </c>
      <c r="E267" s="3">
        <v>35536</v>
      </c>
      <c r="F267" t="s">
        <v>14</v>
      </c>
      <c r="G267" s="23">
        <f>IFERROR(E267/D267,0)</f>
        <v>0.50621082621082625</v>
      </c>
      <c r="H267" s="4">
        <f>G267*100</f>
        <v>50.621082621082621</v>
      </c>
      <c r="I267" s="30">
        <f>E267/J267</f>
        <v>67.946462715105156</v>
      </c>
      <c r="J267" s="8">
        <v>523</v>
      </c>
      <c r="K267" t="s">
        <v>24</v>
      </c>
      <c r="L267" t="s">
        <v>25</v>
      </c>
      <c r="M267" s="11">
        <f>(O267/86400)+DATE(1970,1,1)</f>
        <v>43597.208333333328</v>
      </c>
      <c r="N267" s="37">
        <v>43597.208333333328</v>
      </c>
      <c r="O267">
        <v>1557637200</v>
      </c>
      <c r="P267" t="str">
        <f>TEXT(M267,"mmm")</f>
        <v>May</v>
      </c>
      <c r="Q267" t="s">
        <v>2059</v>
      </c>
      <c r="R267" t="str">
        <f>TEXT(M267,"yyy")</f>
        <v>2019</v>
      </c>
      <c r="S267" s="10">
        <f>(T267/86400)+DATE(1970,1,1)</f>
        <v>43610.208333333328</v>
      </c>
      <c r="T267">
        <v>1558760400</v>
      </c>
      <c r="U267" s="35"/>
      <c r="V267" s="38">
        <v>43610.208333333328</v>
      </c>
      <c r="W267" t="str">
        <f>(TEXT(S267,"mmm"))</f>
        <v>May</v>
      </c>
      <c r="X267" t="s">
        <v>2059</v>
      </c>
      <c r="Y267">
        <f>Table1[[#This Row],[Dete Ended Conversion5]]-Table1[[#This Row],[Date Created Conversion3]]</f>
        <v>13</v>
      </c>
      <c r="Z267" s="35">
        <f>Table1[[#This Row],[Dete Ended Conversion5]]-Table1[[#This Row],[Date Created Conversion3]]</f>
        <v>13</v>
      </c>
      <c r="AA267" s="8" t="str">
        <f>(TEXT(V267,"yyy"))</f>
        <v>2019</v>
      </c>
      <c r="AB267" t="b">
        <v>0</v>
      </c>
      <c r="AC267" t="b">
        <v>0</v>
      </c>
      <c r="AD267" s="5" t="str">
        <f>AE267</f>
        <v>film &amp; video</v>
      </c>
      <c r="AE267" s="32" t="s">
        <v>2014</v>
      </c>
      <c r="AF267" s="32" t="s">
        <v>2017</v>
      </c>
    </row>
    <row r="268" spans="1:32" ht="17" x14ac:dyDescent="0.2">
      <c r="A268">
        <v>336</v>
      </c>
      <c r="B268" s="2" t="s">
        <v>701</v>
      </c>
      <c r="C268" s="1" t="s">
        <v>702</v>
      </c>
      <c r="D268" s="3">
        <v>70700</v>
      </c>
      <c r="E268" s="3">
        <v>68602</v>
      </c>
      <c r="F268" t="s">
        <v>14</v>
      </c>
      <c r="G268" s="23">
        <f>IFERROR(E268/D268,0)</f>
        <v>0.97032531824611035</v>
      </c>
      <c r="H268" s="4">
        <f>G268*100</f>
        <v>97.032531824611041</v>
      </c>
      <c r="I268" s="30">
        <f>E268/J268</f>
        <v>63.994402985074629</v>
      </c>
      <c r="J268" s="8">
        <v>1072</v>
      </c>
      <c r="K268" t="s">
        <v>20</v>
      </c>
      <c r="L268" t="s">
        <v>21</v>
      </c>
      <c r="M268" s="11">
        <f>(O268/86400)+DATE(1970,1,1)</f>
        <v>40527.25</v>
      </c>
      <c r="N268" s="37">
        <v>40527.25</v>
      </c>
      <c r="O268">
        <v>1292392800</v>
      </c>
      <c r="P268" t="str">
        <f>TEXT(M268,"mmm")</f>
        <v>Dec</v>
      </c>
      <c r="Q268" t="s">
        <v>2055</v>
      </c>
      <c r="R268" t="str">
        <f>TEXT(M268,"yyy")</f>
        <v>2010</v>
      </c>
      <c r="S268" s="10">
        <f>(T268/86400)+DATE(1970,1,1)</f>
        <v>40528.25</v>
      </c>
      <c r="T268">
        <v>1292479200</v>
      </c>
      <c r="U268" s="35"/>
      <c r="V268" s="38">
        <v>40528.25</v>
      </c>
      <c r="W268" t="str">
        <f>(TEXT(S268,"mmm"))</f>
        <v>Dec</v>
      </c>
      <c r="X268" t="s">
        <v>2055</v>
      </c>
      <c r="Y268">
        <f>Table1[[#This Row],[Dete Ended Conversion5]]-Table1[[#This Row],[Date Created Conversion3]]</f>
        <v>1</v>
      </c>
      <c r="Z268" s="35">
        <f>Table1[[#This Row],[Dete Ended Conversion5]]-Table1[[#This Row],[Date Created Conversion3]]</f>
        <v>1</v>
      </c>
      <c r="AA268" s="8" t="str">
        <f>(TEXT(V268,"yyy"))</f>
        <v>2010</v>
      </c>
      <c r="AB268" t="b">
        <v>0</v>
      </c>
      <c r="AC268" t="b">
        <v>1</v>
      </c>
      <c r="AD268" s="5" t="str">
        <f>AE268</f>
        <v>music</v>
      </c>
      <c r="AE268" s="32" t="s">
        <v>2008</v>
      </c>
      <c r="AF268" s="32" t="s">
        <v>2009</v>
      </c>
    </row>
    <row r="269" spans="1:32" ht="34" x14ac:dyDescent="0.2">
      <c r="A269">
        <v>738</v>
      </c>
      <c r="B269" s="2" t="s">
        <v>1008</v>
      </c>
      <c r="C269" s="1" t="s">
        <v>1490</v>
      </c>
      <c r="D269" s="3">
        <v>74700</v>
      </c>
      <c r="E269" s="3">
        <v>1557</v>
      </c>
      <c r="F269" t="s">
        <v>14</v>
      </c>
      <c r="G269" s="23">
        <f>IFERROR(E269/D269,0)</f>
        <v>2.0843373493975904E-2</v>
      </c>
      <c r="H269" s="4">
        <f>G269*100</f>
        <v>2.0843373493975905</v>
      </c>
      <c r="I269" s="30">
        <f>E269/J269</f>
        <v>103.8</v>
      </c>
      <c r="J269" s="8">
        <v>15</v>
      </c>
      <c r="K269" t="s">
        <v>20</v>
      </c>
      <c r="L269" t="s">
        <v>21</v>
      </c>
      <c r="M269" s="11">
        <f>(O269/86400)+DATE(1970,1,1)</f>
        <v>41959.25</v>
      </c>
      <c r="N269" s="37">
        <v>41959.25</v>
      </c>
      <c r="O269">
        <v>1416117600</v>
      </c>
      <c r="P269" t="str">
        <f>TEXT(M269,"mmm")</f>
        <v>Nov</v>
      </c>
      <c r="Q269" t="s">
        <v>2048</v>
      </c>
      <c r="R269" t="str">
        <f>TEXT(M269,"yyy")</f>
        <v>2014</v>
      </c>
      <c r="S269" s="10">
        <f>(T269/86400)+DATE(1970,1,1)</f>
        <v>41981.25</v>
      </c>
      <c r="T269">
        <v>1418018400</v>
      </c>
      <c r="U269" s="35"/>
      <c r="V269" s="38">
        <v>41981.25</v>
      </c>
      <c r="W269" t="str">
        <f>(TEXT(S269,"mmm"))</f>
        <v>Dec</v>
      </c>
      <c r="X269" t="s">
        <v>2055</v>
      </c>
      <c r="Y269">
        <f>Table1[[#This Row],[Dete Ended Conversion5]]-Table1[[#This Row],[Date Created Conversion3]]</f>
        <v>22</v>
      </c>
      <c r="Z269" s="35">
        <f>Table1[[#This Row],[Dete Ended Conversion5]]-Table1[[#This Row],[Date Created Conversion3]]</f>
        <v>22</v>
      </c>
      <c r="AA269" s="8" t="str">
        <f>(TEXT(V269,"yyy"))</f>
        <v>2014</v>
      </c>
      <c r="AB269" t="b">
        <v>0</v>
      </c>
      <c r="AC269" t="b">
        <v>1</v>
      </c>
      <c r="AD269" s="5" t="str">
        <f>AE269</f>
        <v>theater</v>
      </c>
      <c r="AE269" s="32" t="s">
        <v>2012</v>
      </c>
      <c r="AF269" s="32" t="s">
        <v>2013</v>
      </c>
    </row>
    <row r="270" spans="1:32" ht="17" x14ac:dyDescent="0.2">
      <c r="A270">
        <v>204</v>
      </c>
      <c r="B270" s="2" t="s">
        <v>438</v>
      </c>
      <c r="C270" s="1" t="s">
        <v>439</v>
      </c>
      <c r="D270" s="3">
        <v>75000</v>
      </c>
      <c r="E270" s="3">
        <v>2529</v>
      </c>
      <c r="F270" t="s">
        <v>14</v>
      </c>
      <c r="G270" s="23">
        <f>IFERROR(E270/D270,0)</f>
        <v>3.372E-2</v>
      </c>
      <c r="H270" s="4">
        <f>G270*100</f>
        <v>3.3719999999999999</v>
      </c>
      <c r="I270" s="30">
        <f>E270/J270</f>
        <v>63.225000000000001</v>
      </c>
      <c r="J270" s="8">
        <v>40</v>
      </c>
      <c r="K270" t="s">
        <v>20</v>
      </c>
      <c r="L270" t="s">
        <v>21</v>
      </c>
      <c r="M270" s="11">
        <f>(O270/86400)+DATE(1970,1,1)</f>
        <v>40636.208333333336</v>
      </c>
      <c r="N270" s="37">
        <v>40636.208333333336</v>
      </c>
      <c r="O270">
        <v>1301806800</v>
      </c>
      <c r="P270" t="str">
        <f>TEXT(M270,"mmm")</f>
        <v>Apr</v>
      </c>
      <c r="Q270" t="s">
        <v>2057</v>
      </c>
      <c r="R270" t="str">
        <f>TEXT(M270,"yyy")</f>
        <v>2011</v>
      </c>
      <c r="S270" s="10">
        <f>(T270/86400)+DATE(1970,1,1)</f>
        <v>40646.208333333336</v>
      </c>
      <c r="T270">
        <v>1302670800</v>
      </c>
      <c r="U270" s="35"/>
      <c r="V270" s="38">
        <v>40646.208333333336</v>
      </c>
      <c r="W270" t="str">
        <f>(TEXT(S270,"mmm"))</f>
        <v>Apr</v>
      </c>
      <c r="X270" t="s">
        <v>2057</v>
      </c>
      <c r="Y270">
        <f>Table1[[#This Row],[Dete Ended Conversion5]]-Table1[[#This Row],[Date Created Conversion3]]</f>
        <v>10</v>
      </c>
      <c r="Z270" s="35">
        <f>Table1[[#This Row],[Dete Ended Conversion5]]-Table1[[#This Row],[Date Created Conversion3]]</f>
        <v>10</v>
      </c>
      <c r="AA270" s="8" t="str">
        <f>(TEXT(V270,"yyy"))</f>
        <v>2011</v>
      </c>
      <c r="AB270" t="b">
        <v>0</v>
      </c>
      <c r="AC270" t="b">
        <v>0</v>
      </c>
      <c r="AD270" s="5" t="str">
        <f>AE270</f>
        <v>music</v>
      </c>
      <c r="AE270" s="32" t="s">
        <v>2008</v>
      </c>
      <c r="AF270" s="32" t="s">
        <v>2031</v>
      </c>
    </row>
    <row r="271" spans="1:32" ht="17" x14ac:dyDescent="0.2">
      <c r="A271">
        <v>302</v>
      </c>
      <c r="B271" s="2" t="s">
        <v>633</v>
      </c>
      <c r="C271" s="1" t="s">
        <v>634</v>
      </c>
      <c r="D271" s="3">
        <v>76100</v>
      </c>
      <c r="E271" s="3">
        <v>24234</v>
      </c>
      <c r="F271" t="s">
        <v>14</v>
      </c>
      <c r="G271" s="23">
        <f>IFERROR(E271/D271,0)</f>
        <v>0.31844940867279897</v>
      </c>
      <c r="H271" s="4">
        <f>G271*100</f>
        <v>31.844940867279899</v>
      </c>
      <c r="I271" s="30">
        <f>E271/J271</f>
        <v>98.914285714285711</v>
      </c>
      <c r="J271" s="8">
        <v>245</v>
      </c>
      <c r="K271" t="s">
        <v>20</v>
      </c>
      <c r="L271" t="s">
        <v>21</v>
      </c>
      <c r="M271" s="11">
        <f>(O271/86400)+DATE(1970,1,1)</f>
        <v>43345.208333333328</v>
      </c>
      <c r="N271" s="37">
        <v>43345.208333333328</v>
      </c>
      <c r="O271">
        <v>1535864400</v>
      </c>
      <c r="P271" t="str">
        <f>TEXT(M271,"mmm")</f>
        <v>Sep</v>
      </c>
      <c r="Q271" t="s">
        <v>2051</v>
      </c>
      <c r="R271" t="str">
        <f>TEXT(M271,"yyy")</f>
        <v>2018</v>
      </c>
      <c r="S271" s="10">
        <f>(T271/86400)+DATE(1970,1,1)</f>
        <v>43359.208333333328</v>
      </c>
      <c r="T271">
        <v>1537074000</v>
      </c>
      <c r="U271" s="35"/>
      <c r="V271" s="38">
        <v>43359.208333333328</v>
      </c>
      <c r="W271" t="str">
        <f>(TEXT(S271,"mmm"))</f>
        <v>Sep</v>
      </c>
      <c r="X271" t="s">
        <v>2051</v>
      </c>
      <c r="Y271">
        <f>Table1[[#This Row],[Dete Ended Conversion5]]-Table1[[#This Row],[Date Created Conversion3]]</f>
        <v>14</v>
      </c>
      <c r="Z271" s="35">
        <f>Table1[[#This Row],[Dete Ended Conversion5]]-Table1[[#This Row],[Date Created Conversion3]]</f>
        <v>14</v>
      </c>
      <c r="AA271" s="8" t="str">
        <f>(TEXT(V271,"yyy"))</f>
        <v>2018</v>
      </c>
      <c r="AB271" t="b">
        <v>0</v>
      </c>
      <c r="AC271" t="b">
        <v>0</v>
      </c>
      <c r="AD271" s="5" t="str">
        <f>AE271</f>
        <v>theater</v>
      </c>
      <c r="AE271" s="32" t="s">
        <v>2012</v>
      </c>
      <c r="AF271" s="32" t="s">
        <v>2013</v>
      </c>
    </row>
    <row r="272" spans="1:32" ht="17" x14ac:dyDescent="0.2">
      <c r="A272">
        <v>542</v>
      </c>
      <c r="B272" s="2" t="s">
        <v>1105</v>
      </c>
      <c r="C272" s="1" t="s">
        <v>1106</v>
      </c>
      <c r="D272" s="3">
        <v>77000</v>
      </c>
      <c r="E272" s="3">
        <v>1930</v>
      </c>
      <c r="F272" t="s">
        <v>14</v>
      </c>
      <c r="G272" s="23">
        <f>IFERROR(E272/D272,0)</f>
        <v>2.5064935064935064E-2</v>
      </c>
      <c r="H272" s="4">
        <f>G272*100</f>
        <v>2.5064935064935066</v>
      </c>
      <c r="I272" s="30">
        <f>E272/J272</f>
        <v>39.387755102040813</v>
      </c>
      <c r="J272" s="8">
        <v>49</v>
      </c>
      <c r="K272" t="s">
        <v>36</v>
      </c>
      <c r="L272" t="s">
        <v>37</v>
      </c>
      <c r="M272" s="11">
        <f>(O272/86400)+DATE(1970,1,1)</f>
        <v>42391.25</v>
      </c>
      <c r="N272" s="37">
        <v>42391.25</v>
      </c>
      <c r="O272">
        <v>1453442400</v>
      </c>
      <c r="P272" t="str">
        <f>TEXT(M272,"mmm")</f>
        <v>Jan</v>
      </c>
      <c r="Q272" t="s">
        <v>2050</v>
      </c>
      <c r="R272" t="str">
        <f>TEXT(M272,"yyy")</f>
        <v>2016</v>
      </c>
      <c r="S272" s="10">
        <f>(T272/86400)+DATE(1970,1,1)</f>
        <v>42421.25</v>
      </c>
      <c r="T272">
        <v>1456034400</v>
      </c>
      <c r="U272" s="35"/>
      <c r="V272" s="38">
        <v>42421.25</v>
      </c>
      <c r="W272" t="str">
        <f>(TEXT(S272,"mmm"))</f>
        <v>Feb</v>
      </c>
      <c r="X272" t="s">
        <v>2058</v>
      </c>
      <c r="Y272">
        <f>Table1[[#This Row],[Dete Ended Conversion5]]-Table1[[#This Row],[Date Created Conversion3]]</f>
        <v>30</v>
      </c>
      <c r="Z272" s="35">
        <f>Table1[[#This Row],[Dete Ended Conversion5]]-Table1[[#This Row],[Date Created Conversion3]]</f>
        <v>30</v>
      </c>
      <c r="AA272" s="8" t="str">
        <f>(TEXT(V272,"yyy"))</f>
        <v>2016</v>
      </c>
      <c r="AB272" t="b">
        <v>0</v>
      </c>
      <c r="AC272" t="b">
        <v>0</v>
      </c>
      <c r="AD272" s="5" t="str">
        <f>AE272</f>
        <v>music</v>
      </c>
      <c r="AE272" s="32" t="s">
        <v>2008</v>
      </c>
      <c r="AF272" s="32" t="s">
        <v>2018</v>
      </c>
    </row>
    <row r="273" spans="1:32" ht="17" x14ac:dyDescent="0.2">
      <c r="A273">
        <v>664</v>
      </c>
      <c r="B273" s="2" t="s">
        <v>685</v>
      </c>
      <c r="C273" s="1" t="s">
        <v>1346</v>
      </c>
      <c r="D273" s="3">
        <v>79400</v>
      </c>
      <c r="E273" s="3">
        <v>26571</v>
      </c>
      <c r="F273" t="s">
        <v>14</v>
      </c>
      <c r="G273" s="23">
        <f>IFERROR(E273/D273,0)</f>
        <v>0.33464735516372796</v>
      </c>
      <c r="H273" s="4">
        <f>G273*100</f>
        <v>33.464735516372798</v>
      </c>
      <c r="I273" s="30">
        <f>E273/J273</f>
        <v>24.99623706491063</v>
      </c>
      <c r="J273" s="8">
        <v>1063</v>
      </c>
      <c r="K273" t="s">
        <v>20</v>
      </c>
      <c r="L273" t="s">
        <v>21</v>
      </c>
      <c r="M273" s="11">
        <f>(O273/86400)+DATE(1970,1,1)</f>
        <v>40959.25</v>
      </c>
      <c r="N273" s="37">
        <v>40959.25</v>
      </c>
      <c r="O273">
        <v>1329717600</v>
      </c>
      <c r="P273" t="str">
        <f>TEXT(M273,"mmm")</f>
        <v>Feb</v>
      </c>
      <c r="Q273" t="s">
        <v>2058</v>
      </c>
      <c r="R273" t="str">
        <f>TEXT(M273,"yyy")</f>
        <v>2012</v>
      </c>
      <c r="S273" s="10">
        <f>(T273/86400)+DATE(1970,1,1)</f>
        <v>40969.25</v>
      </c>
      <c r="T273">
        <v>1330581600</v>
      </c>
      <c r="U273" s="35"/>
      <c r="V273" s="38">
        <v>40969.25</v>
      </c>
      <c r="W273" t="str">
        <f>(TEXT(S273,"mmm"))</f>
        <v>Mar</v>
      </c>
      <c r="X273" t="s">
        <v>2054</v>
      </c>
      <c r="Y273">
        <f>Table1[[#This Row],[Dete Ended Conversion5]]-Table1[[#This Row],[Date Created Conversion3]]</f>
        <v>10</v>
      </c>
      <c r="Z273" s="35">
        <f>Table1[[#This Row],[Dete Ended Conversion5]]-Table1[[#This Row],[Date Created Conversion3]]</f>
        <v>10</v>
      </c>
      <c r="AA273" s="8" t="str">
        <f>(TEXT(V273,"yyy"))</f>
        <v>2012</v>
      </c>
      <c r="AB273" t="b">
        <v>0</v>
      </c>
      <c r="AC273" t="b">
        <v>0</v>
      </c>
      <c r="AD273" s="5" t="str">
        <f>AE273</f>
        <v>music</v>
      </c>
      <c r="AE273" s="32" t="s">
        <v>2008</v>
      </c>
      <c r="AF273" s="32" t="s">
        <v>2031</v>
      </c>
    </row>
    <row r="274" spans="1:32" ht="17" x14ac:dyDescent="0.2">
      <c r="A274">
        <v>15</v>
      </c>
      <c r="B274" s="2" t="s">
        <v>55</v>
      </c>
      <c r="C274" s="1" t="s">
        <v>56</v>
      </c>
      <c r="D274" s="3">
        <v>81200</v>
      </c>
      <c r="E274" s="3">
        <v>38414</v>
      </c>
      <c r="F274" t="s">
        <v>14</v>
      </c>
      <c r="G274" s="23">
        <f>IFERROR(E274/D274,0)</f>
        <v>0.47307881773399013</v>
      </c>
      <c r="H274" s="4">
        <f>G274*100</f>
        <v>47.307881773399011</v>
      </c>
      <c r="I274" s="30">
        <f>E274/J274</f>
        <v>84.986725663716811</v>
      </c>
      <c r="J274" s="8">
        <v>452</v>
      </c>
      <c r="K274" t="s">
        <v>20</v>
      </c>
      <c r="L274" t="s">
        <v>21</v>
      </c>
      <c r="M274" s="11">
        <f>(O274/86400)+DATE(1970,1,1)</f>
        <v>43809.25</v>
      </c>
      <c r="N274" s="37">
        <v>43809.25</v>
      </c>
      <c r="O274">
        <v>1575957600</v>
      </c>
      <c r="P274" t="str">
        <f>TEXT(M274,"mmm")</f>
        <v>Dec</v>
      </c>
      <c r="Q274" t="s">
        <v>2055</v>
      </c>
      <c r="R274" t="str">
        <f>TEXT(M274,"yyy")</f>
        <v>2019</v>
      </c>
      <c r="S274" s="10">
        <f>(T274/86400)+DATE(1970,1,1)</f>
        <v>43813.25</v>
      </c>
      <c r="T274">
        <v>1576303200</v>
      </c>
      <c r="U274" s="35"/>
      <c r="V274" s="38">
        <v>43813.25</v>
      </c>
      <c r="W274" t="str">
        <f>(TEXT(S274,"mmm"))</f>
        <v>Dec</v>
      </c>
      <c r="X274" t="s">
        <v>2055</v>
      </c>
      <c r="Y274">
        <f>Table1[[#This Row],[Dete Ended Conversion5]]-Table1[[#This Row],[Date Created Conversion3]]</f>
        <v>4</v>
      </c>
      <c r="Z274" s="35">
        <f>Table1[[#This Row],[Dete Ended Conversion5]]-Table1[[#This Row],[Date Created Conversion3]]</f>
        <v>4</v>
      </c>
      <c r="AA274" s="8" t="str">
        <f>(TEXT(V274,"yyy"))</f>
        <v>2019</v>
      </c>
      <c r="AB274" t="b">
        <v>0</v>
      </c>
      <c r="AC274" t="b">
        <v>0</v>
      </c>
      <c r="AD274" s="5" t="str">
        <f>AE274</f>
        <v>technology</v>
      </c>
      <c r="AE274" s="32" t="s">
        <v>2010</v>
      </c>
      <c r="AF274" s="32" t="s">
        <v>2019</v>
      </c>
    </row>
    <row r="275" spans="1:32" ht="17" x14ac:dyDescent="0.2">
      <c r="A275">
        <v>881</v>
      </c>
      <c r="B275" s="2" t="s">
        <v>1770</v>
      </c>
      <c r="C275" s="1" t="s">
        <v>1771</v>
      </c>
      <c r="D275" s="3">
        <v>81300</v>
      </c>
      <c r="E275" s="3">
        <v>31665</v>
      </c>
      <c r="F275" t="s">
        <v>14</v>
      </c>
      <c r="G275" s="23">
        <f>IFERROR(E275/D275,0)</f>
        <v>0.38948339483394834</v>
      </c>
      <c r="H275" s="4">
        <f>G275*100</f>
        <v>38.948339483394832</v>
      </c>
      <c r="I275" s="30">
        <f>E275/J275</f>
        <v>70.055309734513273</v>
      </c>
      <c r="J275" s="8">
        <v>452</v>
      </c>
      <c r="K275" t="s">
        <v>20</v>
      </c>
      <c r="L275" t="s">
        <v>21</v>
      </c>
      <c r="M275" s="11">
        <f>(O275/86400)+DATE(1970,1,1)</f>
        <v>42194.208333333328</v>
      </c>
      <c r="N275" s="37">
        <v>42194.208333333328</v>
      </c>
      <c r="O275">
        <v>1436418000</v>
      </c>
      <c r="P275" t="str">
        <f>TEXT(M275,"mmm")</f>
        <v>Jul</v>
      </c>
      <c r="Q275" t="s">
        <v>2056</v>
      </c>
      <c r="R275" t="str">
        <f>TEXT(M275,"yyy")</f>
        <v>2015</v>
      </c>
      <c r="S275" s="10">
        <f>(T275/86400)+DATE(1970,1,1)</f>
        <v>42223.208333333328</v>
      </c>
      <c r="T275">
        <v>1438923600</v>
      </c>
      <c r="U275" s="35"/>
      <c r="V275" s="38">
        <v>42223.208333333328</v>
      </c>
      <c r="W275" t="str">
        <f>(TEXT(S275,"mmm"))</f>
        <v>Aug</v>
      </c>
      <c r="X275" t="s">
        <v>2049</v>
      </c>
      <c r="Y275">
        <f>Table1[[#This Row],[Dete Ended Conversion5]]-Table1[[#This Row],[Date Created Conversion3]]</f>
        <v>29</v>
      </c>
      <c r="Z275" s="35">
        <f>Table1[[#This Row],[Dete Ended Conversion5]]-Table1[[#This Row],[Date Created Conversion3]]</f>
        <v>29</v>
      </c>
      <c r="AA275" s="8" t="str">
        <f>(TEXT(V275,"yyy"))</f>
        <v>2015</v>
      </c>
      <c r="AB275" t="b">
        <v>0</v>
      </c>
      <c r="AC275" t="b">
        <v>1</v>
      </c>
      <c r="AD275" s="5" t="str">
        <f>AE275</f>
        <v>theater</v>
      </c>
      <c r="AE275" s="32" t="s">
        <v>2012</v>
      </c>
      <c r="AF275" s="32" t="s">
        <v>2013</v>
      </c>
    </row>
    <row r="276" spans="1:32" ht="17" x14ac:dyDescent="0.2">
      <c r="A276">
        <v>638</v>
      </c>
      <c r="B276" s="2" t="s">
        <v>1294</v>
      </c>
      <c r="C276" s="1" t="s">
        <v>1295</v>
      </c>
      <c r="D276" s="3">
        <v>81600</v>
      </c>
      <c r="E276" s="3">
        <v>9318</v>
      </c>
      <c r="F276" t="s">
        <v>14</v>
      </c>
      <c r="G276" s="23">
        <f>IFERROR(E276/D276,0)</f>
        <v>0.11419117647058824</v>
      </c>
      <c r="H276" s="4">
        <f>G276*100</f>
        <v>11.419117647058824</v>
      </c>
      <c r="I276" s="30">
        <f>E276/J276</f>
        <v>99.127659574468083</v>
      </c>
      <c r="J276" s="8">
        <v>94</v>
      </c>
      <c r="K276" t="s">
        <v>20</v>
      </c>
      <c r="L276" t="s">
        <v>21</v>
      </c>
      <c r="M276" s="11">
        <f>(O276/86400)+DATE(1970,1,1)</f>
        <v>40386.208333333336</v>
      </c>
      <c r="N276" s="37">
        <v>40386.208333333336</v>
      </c>
      <c r="O276">
        <v>1280206800</v>
      </c>
      <c r="P276" t="str">
        <f>TEXT(M276,"mmm")</f>
        <v>Jul</v>
      </c>
      <c r="Q276" t="s">
        <v>2056</v>
      </c>
      <c r="R276" t="str">
        <f>TEXT(M276,"yyy")</f>
        <v>2010</v>
      </c>
      <c r="S276" s="10">
        <f>(T276/86400)+DATE(1970,1,1)</f>
        <v>40398.208333333336</v>
      </c>
      <c r="T276">
        <v>1281243600</v>
      </c>
      <c r="U276" s="35"/>
      <c r="V276" s="38">
        <v>40398.208333333336</v>
      </c>
      <c r="W276" t="str">
        <f>(TEXT(S276,"mmm"))</f>
        <v>Aug</v>
      </c>
      <c r="X276" t="s">
        <v>2049</v>
      </c>
      <c r="Y276">
        <f>Table1[[#This Row],[Dete Ended Conversion5]]-Table1[[#This Row],[Date Created Conversion3]]</f>
        <v>12</v>
      </c>
      <c r="Z276" s="35">
        <f>Table1[[#This Row],[Dete Ended Conversion5]]-Table1[[#This Row],[Date Created Conversion3]]</f>
        <v>12</v>
      </c>
      <c r="AA276" s="8" t="str">
        <f>(TEXT(V276,"yyy"))</f>
        <v>2010</v>
      </c>
      <c r="AB276" t="b">
        <v>0</v>
      </c>
      <c r="AC276" t="b">
        <v>1</v>
      </c>
      <c r="AD276" s="5" t="str">
        <f>AE276</f>
        <v>theater</v>
      </c>
      <c r="AE276" s="32" t="s">
        <v>2012</v>
      </c>
      <c r="AF276" s="32" t="s">
        <v>2013</v>
      </c>
    </row>
    <row r="277" spans="1:32" ht="17" x14ac:dyDescent="0.2">
      <c r="A277">
        <v>575</v>
      </c>
      <c r="B277" s="2" t="s">
        <v>1170</v>
      </c>
      <c r="C277" s="1" t="s">
        <v>1171</v>
      </c>
      <c r="D277" s="3">
        <v>83300</v>
      </c>
      <c r="E277" s="3">
        <v>52421</v>
      </c>
      <c r="F277" t="s">
        <v>14</v>
      </c>
      <c r="G277" s="23">
        <f>IFERROR(E277/D277,0)</f>
        <v>0.62930372148859548</v>
      </c>
      <c r="H277" s="4">
        <f>G277*100</f>
        <v>62.930372148859547</v>
      </c>
      <c r="I277" s="30">
        <f>E277/J277</f>
        <v>93.944444444444443</v>
      </c>
      <c r="J277" s="8">
        <v>558</v>
      </c>
      <c r="K277" t="s">
        <v>20</v>
      </c>
      <c r="L277" t="s">
        <v>21</v>
      </c>
      <c r="M277" s="11">
        <f>(O277/86400)+DATE(1970,1,1)</f>
        <v>41779.208333333336</v>
      </c>
      <c r="N277" s="37">
        <v>41779.208333333336</v>
      </c>
      <c r="O277">
        <v>1400562000</v>
      </c>
      <c r="P277" t="str">
        <f>TEXT(M277,"mmm")</f>
        <v>May</v>
      </c>
      <c r="Q277" t="s">
        <v>2059</v>
      </c>
      <c r="R277" t="str">
        <f>TEXT(M277,"yyy")</f>
        <v>2014</v>
      </c>
      <c r="S277" s="10">
        <f>(T277/86400)+DATE(1970,1,1)</f>
        <v>41782.208333333336</v>
      </c>
      <c r="T277">
        <v>1400821200</v>
      </c>
      <c r="U277" s="35"/>
      <c r="V277" s="38">
        <v>41782.208333333336</v>
      </c>
      <c r="W277" t="str">
        <f>(TEXT(S277,"mmm"))</f>
        <v>May</v>
      </c>
      <c r="X277" t="s">
        <v>2059</v>
      </c>
      <c r="Y277">
        <f>Table1[[#This Row],[Dete Ended Conversion5]]-Table1[[#This Row],[Date Created Conversion3]]</f>
        <v>3</v>
      </c>
      <c r="Z277" s="35">
        <f>Table1[[#This Row],[Dete Ended Conversion5]]-Table1[[#This Row],[Date Created Conversion3]]</f>
        <v>3</v>
      </c>
      <c r="AA277" s="8" t="str">
        <f>(TEXT(V277,"yyy"))</f>
        <v>2014</v>
      </c>
      <c r="AB277" t="b">
        <v>0</v>
      </c>
      <c r="AC277" t="b">
        <v>1</v>
      </c>
      <c r="AD277" s="5" t="str">
        <f>AE277</f>
        <v>theater</v>
      </c>
      <c r="AE277" s="32" t="s">
        <v>2012</v>
      </c>
      <c r="AF277" s="32" t="s">
        <v>2013</v>
      </c>
    </row>
    <row r="278" spans="1:32" ht="34" x14ac:dyDescent="0.2">
      <c r="A278">
        <v>261</v>
      </c>
      <c r="B278" s="2" t="s">
        <v>551</v>
      </c>
      <c r="C278" s="1" t="s">
        <v>552</v>
      </c>
      <c r="D278" s="3">
        <v>84300</v>
      </c>
      <c r="E278" s="3">
        <v>26303</v>
      </c>
      <c r="F278" t="s">
        <v>14</v>
      </c>
      <c r="G278" s="23">
        <f>IFERROR(E278/D278,0)</f>
        <v>0.31201660735468567</v>
      </c>
      <c r="H278" s="4">
        <f>G278*100</f>
        <v>31.201660735468568</v>
      </c>
      <c r="I278" s="30">
        <f>E278/J278</f>
        <v>57.936123348017624</v>
      </c>
      <c r="J278" s="8">
        <v>454</v>
      </c>
      <c r="K278" t="s">
        <v>20</v>
      </c>
      <c r="L278" t="s">
        <v>21</v>
      </c>
      <c r="M278" s="11">
        <f>(O278/86400)+DATE(1970,1,1)</f>
        <v>40415.208333333336</v>
      </c>
      <c r="N278" s="37">
        <v>40415.208333333336</v>
      </c>
      <c r="O278">
        <v>1282712400</v>
      </c>
      <c r="P278" t="str">
        <f>TEXT(M278,"mmm")</f>
        <v>Aug</v>
      </c>
      <c r="Q278" t="s">
        <v>2049</v>
      </c>
      <c r="R278" t="str">
        <f>TEXT(M278,"yyy")</f>
        <v>2010</v>
      </c>
      <c r="S278" s="10">
        <f>(T278/86400)+DATE(1970,1,1)</f>
        <v>40419.208333333336</v>
      </c>
      <c r="T278">
        <v>1283058000</v>
      </c>
      <c r="U278" s="35"/>
      <c r="V278" s="38">
        <v>40419.208333333336</v>
      </c>
      <c r="W278" t="str">
        <f>(TEXT(S278,"mmm"))</f>
        <v>Aug</v>
      </c>
      <c r="X278" t="s">
        <v>2049</v>
      </c>
      <c r="Y278">
        <f>Table1[[#This Row],[Dete Ended Conversion5]]-Table1[[#This Row],[Date Created Conversion3]]</f>
        <v>4</v>
      </c>
      <c r="Z278" s="35">
        <f>Table1[[#This Row],[Dete Ended Conversion5]]-Table1[[#This Row],[Date Created Conversion3]]</f>
        <v>4</v>
      </c>
      <c r="AA278" s="8" t="str">
        <f>(TEXT(V278,"yyy"))</f>
        <v>2010</v>
      </c>
      <c r="AB278" t="b">
        <v>0</v>
      </c>
      <c r="AC278" t="b">
        <v>1</v>
      </c>
      <c r="AD278" s="5" t="str">
        <f>AE278</f>
        <v>music</v>
      </c>
      <c r="AE278" s="32" t="s">
        <v>2008</v>
      </c>
      <c r="AF278" s="32" t="s">
        <v>2009</v>
      </c>
    </row>
    <row r="279" spans="1:32" ht="17" x14ac:dyDescent="0.2">
      <c r="A279">
        <v>320</v>
      </c>
      <c r="B279" s="2" t="s">
        <v>669</v>
      </c>
      <c r="C279" s="1" t="s">
        <v>670</v>
      </c>
      <c r="D279" s="3">
        <v>84400</v>
      </c>
      <c r="E279" s="3">
        <v>8092</v>
      </c>
      <c r="F279" t="s">
        <v>14</v>
      </c>
      <c r="G279" s="23">
        <f>IFERROR(E279/D279,0)</f>
        <v>9.5876777251184833E-2</v>
      </c>
      <c r="H279" s="4">
        <f>G279*100</f>
        <v>9.5876777251184837</v>
      </c>
      <c r="I279" s="30">
        <f>E279/J279</f>
        <v>101.15</v>
      </c>
      <c r="J279" s="8">
        <v>80</v>
      </c>
      <c r="K279" t="s">
        <v>20</v>
      </c>
      <c r="L279" t="s">
        <v>21</v>
      </c>
      <c r="M279" s="11">
        <f>(O279/86400)+DATE(1970,1,1)</f>
        <v>40673.208333333336</v>
      </c>
      <c r="N279" s="37">
        <v>40673.208333333336</v>
      </c>
      <c r="O279">
        <v>1305003600</v>
      </c>
      <c r="P279" t="str">
        <f>TEXT(M279,"mmm")</f>
        <v>May</v>
      </c>
      <c r="Q279" t="s">
        <v>2059</v>
      </c>
      <c r="R279" t="str">
        <f>TEXT(M279,"yyy")</f>
        <v>2011</v>
      </c>
      <c r="S279" s="10">
        <f>(T279/86400)+DATE(1970,1,1)</f>
        <v>40682.208333333336</v>
      </c>
      <c r="T279">
        <v>1305781200</v>
      </c>
      <c r="U279" s="35"/>
      <c r="V279" s="38">
        <v>40682.208333333336</v>
      </c>
      <c r="W279" t="str">
        <f>(TEXT(S279,"mmm"))</f>
        <v>May</v>
      </c>
      <c r="X279" t="s">
        <v>2059</v>
      </c>
      <c r="Y279">
        <f>Table1[[#This Row],[Dete Ended Conversion5]]-Table1[[#This Row],[Date Created Conversion3]]</f>
        <v>9</v>
      </c>
      <c r="Z279" s="35">
        <f>Table1[[#This Row],[Dete Ended Conversion5]]-Table1[[#This Row],[Date Created Conversion3]]</f>
        <v>9</v>
      </c>
      <c r="AA279" s="8" t="str">
        <f>(TEXT(V279,"yyy"))</f>
        <v>2011</v>
      </c>
      <c r="AB279" t="b">
        <v>0</v>
      </c>
      <c r="AC279" t="b">
        <v>0</v>
      </c>
      <c r="AD279" s="5" t="str">
        <f>AE279</f>
        <v>publishing</v>
      </c>
      <c r="AE279" s="32" t="s">
        <v>2020</v>
      </c>
      <c r="AF279" s="32" t="s">
        <v>2026</v>
      </c>
    </row>
    <row r="280" spans="1:32" ht="17" x14ac:dyDescent="0.2">
      <c r="A280">
        <v>799</v>
      </c>
      <c r="B280" s="2" t="s">
        <v>1609</v>
      </c>
      <c r="C280" s="1" t="s">
        <v>1610</v>
      </c>
      <c r="D280" s="3">
        <v>84500</v>
      </c>
      <c r="E280" s="3">
        <v>73522</v>
      </c>
      <c r="F280" t="s">
        <v>14</v>
      </c>
      <c r="G280" s="23">
        <f>IFERROR(E280/D280,0)</f>
        <v>0.87008284023668636</v>
      </c>
      <c r="H280" s="4">
        <f>G280*100</f>
        <v>87.008284023668637</v>
      </c>
      <c r="I280" s="30">
        <f>E280/J280</f>
        <v>60.017959183673469</v>
      </c>
      <c r="J280" s="8">
        <v>1225</v>
      </c>
      <c r="K280" t="s">
        <v>36</v>
      </c>
      <c r="L280" t="s">
        <v>37</v>
      </c>
      <c r="M280" s="11">
        <f>(O280/86400)+DATE(1970,1,1)</f>
        <v>42399.25</v>
      </c>
      <c r="N280" s="37">
        <v>42399.25</v>
      </c>
      <c r="O280">
        <v>1454133600</v>
      </c>
      <c r="P280" t="str">
        <f>TEXT(M280,"mmm")</f>
        <v>Jan</v>
      </c>
      <c r="Q280" t="s">
        <v>2050</v>
      </c>
      <c r="R280" t="str">
        <f>TEXT(M280,"yyy")</f>
        <v>2016</v>
      </c>
      <c r="S280" s="10">
        <f>(T280/86400)+DATE(1970,1,1)</f>
        <v>42403.25</v>
      </c>
      <c r="T280">
        <v>1454479200</v>
      </c>
      <c r="U280" s="35"/>
      <c r="V280" s="38">
        <v>42403.25</v>
      </c>
      <c r="W280" t="str">
        <f>(TEXT(S280,"mmm"))</f>
        <v>Feb</v>
      </c>
      <c r="X280" t="s">
        <v>2058</v>
      </c>
      <c r="Y280">
        <f>Table1[[#This Row],[Dete Ended Conversion5]]-Table1[[#This Row],[Date Created Conversion3]]</f>
        <v>4</v>
      </c>
      <c r="Z280" s="35">
        <f>Table1[[#This Row],[Dete Ended Conversion5]]-Table1[[#This Row],[Date Created Conversion3]]</f>
        <v>4</v>
      </c>
      <c r="AA280" s="8" t="str">
        <f>(TEXT(V280,"yyy"))</f>
        <v>2016</v>
      </c>
      <c r="AB280" t="b">
        <v>0</v>
      </c>
      <c r="AC280" t="b">
        <v>0</v>
      </c>
      <c r="AD280" s="5" t="str">
        <f>AE280</f>
        <v>theater</v>
      </c>
      <c r="AE280" s="32" t="s">
        <v>2012</v>
      </c>
      <c r="AF280" s="32" t="s">
        <v>2013</v>
      </c>
    </row>
    <row r="281" spans="1:32" ht="17" x14ac:dyDescent="0.2">
      <c r="A281">
        <v>543</v>
      </c>
      <c r="B281" s="2" t="s">
        <v>1107</v>
      </c>
      <c r="C281" s="1" t="s">
        <v>1108</v>
      </c>
      <c r="D281" s="3">
        <v>84900</v>
      </c>
      <c r="E281" s="3">
        <v>13864</v>
      </c>
      <c r="F281" t="s">
        <v>14</v>
      </c>
      <c r="G281" s="23">
        <f>IFERROR(E281/D281,0)</f>
        <v>0.1632979976442874</v>
      </c>
      <c r="H281" s="4">
        <f>G281*100</f>
        <v>16.329799764428738</v>
      </c>
      <c r="I281" s="30">
        <f>E281/J281</f>
        <v>77.022222222222226</v>
      </c>
      <c r="J281" s="8">
        <v>180</v>
      </c>
      <c r="K281" t="s">
        <v>20</v>
      </c>
      <c r="L281" t="s">
        <v>21</v>
      </c>
      <c r="M281" s="11">
        <f>(O281/86400)+DATE(1970,1,1)</f>
        <v>41528.208333333336</v>
      </c>
      <c r="N281" s="37">
        <v>41528.208333333336</v>
      </c>
      <c r="O281">
        <v>1378875600</v>
      </c>
      <c r="P281" t="str">
        <f>TEXT(M281,"mmm")</f>
        <v>Sep</v>
      </c>
      <c r="Q281" t="s">
        <v>2051</v>
      </c>
      <c r="R281" t="str">
        <f>TEXT(M281,"yyy")</f>
        <v>2013</v>
      </c>
      <c r="S281" s="10">
        <f>(T281/86400)+DATE(1970,1,1)</f>
        <v>41543.208333333336</v>
      </c>
      <c r="T281">
        <v>1380171600</v>
      </c>
      <c r="U281" s="35"/>
      <c r="V281" s="38">
        <v>41543.208333333336</v>
      </c>
      <c r="W281" t="str">
        <f>(TEXT(S281,"mmm"))</f>
        <v>Sep</v>
      </c>
      <c r="X281" t="s">
        <v>2051</v>
      </c>
      <c r="Y281">
        <f>Table1[[#This Row],[Dete Ended Conversion5]]-Table1[[#This Row],[Date Created Conversion3]]</f>
        <v>15</v>
      </c>
      <c r="Z281" s="35">
        <f>Table1[[#This Row],[Dete Ended Conversion5]]-Table1[[#This Row],[Date Created Conversion3]]</f>
        <v>15</v>
      </c>
      <c r="AA281" s="8" t="str">
        <f>(TEXT(V281,"yyy"))</f>
        <v>2013</v>
      </c>
      <c r="AB281" t="b">
        <v>0</v>
      </c>
      <c r="AC281" t="b">
        <v>0</v>
      </c>
      <c r="AD281" s="5" t="str">
        <f>AE281</f>
        <v>games</v>
      </c>
      <c r="AE281" s="32" t="s">
        <v>2023</v>
      </c>
      <c r="AF281" s="32" t="s">
        <v>2024</v>
      </c>
    </row>
    <row r="282" spans="1:32" ht="17" x14ac:dyDescent="0.2">
      <c r="A282">
        <v>629</v>
      </c>
      <c r="B282" s="2" t="s">
        <v>1276</v>
      </c>
      <c r="C282" s="1" t="s">
        <v>1277</v>
      </c>
      <c r="D282" s="3">
        <v>85900</v>
      </c>
      <c r="E282" s="3">
        <v>55476</v>
      </c>
      <c r="F282" t="s">
        <v>14</v>
      </c>
      <c r="G282" s="23">
        <f>IFERROR(E282/D282,0)</f>
        <v>0.64582072176949945</v>
      </c>
      <c r="H282" s="4">
        <f>G282*100</f>
        <v>64.58207217694995</v>
      </c>
      <c r="I282" s="30">
        <f>E282/J282</f>
        <v>73.968000000000004</v>
      </c>
      <c r="J282" s="8">
        <v>750</v>
      </c>
      <c r="K282" t="s">
        <v>20</v>
      </c>
      <c r="L282" t="s">
        <v>21</v>
      </c>
      <c r="M282" s="11">
        <f>(O282/86400)+DATE(1970,1,1)</f>
        <v>42557.208333333328</v>
      </c>
      <c r="N282" s="37">
        <v>42557.208333333328</v>
      </c>
      <c r="O282">
        <v>1467781200</v>
      </c>
      <c r="P282" t="str">
        <f>TEXT(M282,"mmm")</f>
        <v>Jul</v>
      </c>
      <c r="Q282" t="s">
        <v>2056</v>
      </c>
      <c r="R282" t="str">
        <f>TEXT(M282,"yyy")</f>
        <v>2016</v>
      </c>
      <c r="S282" s="10">
        <f>(T282/86400)+DATE(1970,1,1)</f>
        <v>42559.208333333328</v>
      </c>
      <c r="T282">
        <v>1467954000</v>
      </c>
      <c r="U282" s="35"/>
      <c r="V282" s="38">
        <v>42559.208333333328</v>
      </c>
      <c r="W282" t="str">
        <f>(TEXT(S282,"mmm"))</f>
        <v>Jul</v>
      </c>
      <c r="X282" t="s">
        <v>2056</v>
      </c>
      <c r="Y282">
        <f>Table1[[#This Row],[Dete Ended Conversion5]]-Table1[[#This Row],[Date Created Conversion3]]</f>
        <v>2</v>
      </c>
      <c r="Z282" s="35">
        <f>Table1[[#This Row],[Dete Ended Conversion5]]-Table1[[#This Row],[Date Created Conversion3]]</f>
        <v>2</v>
      </c>
      <c r="AA282" s="8" t="str">
        <f>(TEXT(V282,"yyy"))</f>
        <v>2016</v>
      </c>
      <c r="AB282" t="b">
        <v>0</v>
      </c>
      <c r="AC282" t="b">
        <v>1</v>
      </c>
      <c r="AD282" s="5" t="str">
        <f>AE282</f>
        <v>theater</v>
      </c>
      <c r="AE282" s="32" t="s">
        <v>2012</v>
      </c>
      <c r="AF282" s="32" t="s">
        <v>2013</v>
      </c>
    </row>
    <row r="283" spans="1:32" ht="17" x14ac:dyDescent="0.2">
      <c r="A283">
        <v>835</v>
      </c>
      <c r="B283" s="2" t="s">
        <v>1679</v>
      </c>
      <c r="C283" s="1" t="s">
        <v>1680</v>
      </c>
      <c r="D283" s="3">
        <v>86200</v>
      </c>
      <c r="E283" s="3">
        <v>77355</v>
      </c>
      <c r="F283" t="s">
        <v>14</v>
      </c>
      <c r="G283" s="23">
        <f>IFERROR(E283/D283,0)</f>
        <v>0.89738979118329465</v>
      </c>
      <c r="H283" s="4">
        <f>G283*100</f>
        <v>89.738979118329468</v>
      </c>
      <c r="I283" s="30">
        <f>E283/J283</f>
        <v>44.001706484641637</v>
      </c>
      <c r="J283" s="8">
        <v>1758</v>
      </c>
      <c r="K283" t="s">
        <v>20</v>
      </c>
      <c r="L283" t="s">
        <v>21</v>
      </c>
      <c r="M283" s="11">
        <f>(O283/86400)+DATE(1970,1,1)</f>
        <v>42063.25</v>
      </c>
      <c r="N283" s="37">
        <v>42063.25</v>
      </c>
      <c r="O283">
        <v>1425103200</v>
      </c>
      <c r="P283" t="str">
        <f>TEXT(M283,"mmm")</f>
        <v>Feb</v>
      </c>
      <c r="Q283" t="s">
        <v>2058</v>
      </c>
      <c r="R283" t="str">
        <f>TEXT(M283,"yyy")</f>
        <v>2015</v>
      </c>
      <c r="S283" s="10">
        <f>(T283/86400)+DATE(1970,1,1)</f>
        <v>42069.25</v>
      </c>
      <c r="T283">
        <v>1425621600</v>
      </c>
      <c r="U283" s="35"/>
      <c r="V283" s="38">
        <v>42069.25</v>
      </c>
      <c r="W283" t="str">
        <f>(TEXT(S283,"mmm"))</f>
        <v>Mar</v>
      </c>
      <c r="X283" t="s">
        <v>2054</v>
      </c>
      <c r="Y283">
        <f>Table1[[#This Row],[Dete Ended Conversion5]]-Table1[[#This Row],[Date Created Conversion3]]</f>
        <v>6</v>
      </c>
      <c r="Z283" s="35">
        <f>Table1[[#This Row],[Dete Ended Conversion5]]-Table1[[#This Row],[Date Created Conversion3]]</f>
        <v>6</v>
      </c>
      <c r="AA283" s="8" t="str">
        <f>(TEXT(V283,"yyy"))</f>
        <v>2015</v>
      </c>
      <c r="AB283" t="b">
        <v>0</v>
      </c>
      <c r="AC283" t="b">
        <v>0</v>
      </c>
      <c r="AD283" s="5" t="str">
        <f>AE283</f>
        <v>technology</v>
      </c>
      <c r="AE283" s="32" t="s">
        <v>2010</v>
      </c>
      <c r="AF283" s="32" t="s">
        <v>2011</v>
      </c>
    </row>
    <row r="284" spans="1:32" ht="17" x14ac:dyDescent="0.2">
      <c r="A284">
        <v>223</v>
      </c>
      <c r="B284" s="2" t="s">
        <v>476</v>
      </c>
      <c r="C284" s="1" t="s">
        <v>477</v>
      </c>
      <c r="D284" s="3">
        <v>87300</v>
      </c>
      <c r="E284" s="3">
        <v>81897</v>
      </c>
      <c r="F284" t="s">
        <v>14</v>
      </c>
      <c r="G284" s="23">
        <f>IFERROR(E284/D284,0)</f>
        <v>0.93810996563573879</v>
      </c>
      <c r="H284" s="4">
        <f>G284*100</f>
        <v>93.81099656357388</v>
      </c>
      <c r="I284" s="30">
        <f>E284/J284</f>
        <v>87.966702470461868</v>
      </c>
      <c r="J284" s="8">
        <v>931</v>
      </c>
      <c r="K284" t="s">
        <v>20</v>
      </c>
      <c r="L284" t="s">
        <v>21</v>
      </c>
      <c r="M284" s="11">
        <f>(O284/86400)+DATE(1970,1,1)</f>
        <v>42445.208333333328</v>
      </c>
      <c r="N284" s="37">
        <v>42445.208333333328</v>
      </c>
      <c r="O284">
        <v>1458104400</v>
      </c>
      <c r="P284" t="str">
        <f>TEXT(M284,"mmm")</f>
        <v>Mar</v>
      </c>
      <c r="Q284" t="s">
        <v>2054</v>
      </c>
      <c r="R284" t="str">
        <f>TEXT(M284,"yyy")</f>
        <v>2016</v>
      </c>
      <c r="S284" s="10">
        <f>(T284/86400)+DATE(1970,1,1)</f>
        <v>42459.208333333328</v>
      </c>
      <c r="T284">
        <v>1459314000</v>
      </c>
      <c r="U284" s="35"/>
      <c r="V284" s="38">
        <v>42459.208333333328</v>
      </c>
      <c r="W284" t="str">
        <f>(TEXT(S284,"mmm"))</f>
        <v>Mar</v>
      </c>
      <c r="X284" t="s">
        <v>2054</v>
      </c>
      <c r="Y284">
        <f>Table1[[#This Row],[Dete Ended Conversion5]]-Table1[[#This Row],[Date Created Conversion3]]</f>
        <v>14</v>
      </c>
      <c r="Z284" s="35">
        <f>Table1[[#This Row],[Dete Ended Conversion5]]-Table1[[#This Row],[Date Created Conversion3]]</f>
        <v>14</v>
      </c>
      <c r="AA284" s="8" t="str">
        <f>(TEXT(V284,"yyy"))</f>
        <v>2016</v>
      </c>
      <c r="AB284" t="b">
        <v>0</v>
      </c>
      <c r="AC284" t="b">
        <v>0</v>
      </c>
      <c r="AD284" s="5" t="str">
        <f>AE284</f>
        <v>theater</v>
      </c>
      <c r="AE284" s="32" t="s">
        <v>2012</v>
      </c>
      <c r="AF284" s="32" t="s">
        <v>2013</v>
      </c>
    </row>
    <row r="285" spans="1:32" ht="17" x14ac:dyDescent="0.2">
      <c r="A285">
        <v>186</v>
      </c>
      <c r="B285" s="2" t="s">
        <v>402</v>
      </c>
      <c r="C285" s="1" t="s">
        <v>403</v>
      </c>
      <c r="D285" s="3">
        <v>88800</v>
      </c>
      <c r="E285" s="3">
        <v>28358</v>
      </c>
      <c r="F285" t="s">
        <v>14</v>
      </c>
      <c r="G285" s="23">
        <f>IFERROR(E285/D285,0)</f>
        <v>0.31934684684684683</v>
      </c>
      <c r="H285" s="4">
        <f>G285*100</f>
        <v>31.934684684684683</v>
      </c>
      <c r="I285" s="30">
        <f>E285/J285</f>
        <v>32.006772009029348</v>
      </c>
      <c r="J285" s="8">
        <v>886</v>
      </c>
      <c r="K285" t="s">
        <v>20</v>
      </c>
      <c r="L285" t="s">
        <v>21</v>
      </c>
      <c r="M285" s="11">
        <f>(O285/86400)+DATE(1970,1,1)</f>
        <v>41782.208333333336</v>
      </c>
      <c r="N285" s="37">
        <v>41782.208333333336</v>
      </c>
      <c r="O285">
        <v>1400821200</v>
      </c>
      <c r="P285" t="str">
        <f>TEXT(M285,"mmm")</f>
        <v>May</v>
      </c>
      <c r="Q285" t="s">
        <v>2059</v>
      </c>
      <c r="R285" t="str">
        <f>TEXT(M285,"yyy")</f>
        <v>2014</v>
      </c>
      <c r="S285" s="10">
        <f>(T285/86400)+DATE(1970,1,1)</f>
        <v>41797.208333333336</v>
      </c>
      <c r="T285">
        <v>1402117200</v>
      </c>
      <c r="U285" s="35"/>
      <c r="V285" s="38">
        <v>41797.208333333336</v>
      </c>
      <c r="W285" t="str">
        <f>(TEXT(S285,"mmm"))</f>
        <v>Jun</v>
      </c>
      <c r="X285" t="s">
        <v>2053</v>
      </c>
      <c r="Y285">
        <f>Table1[[#This Row],[Dete Ended Conversion5]]-Table1[[#This Row],[Date Created Conversion3]]</f>
        <v>15</v>
      </c>
      <c r="Z285" s="35">
        <f>Table1[[#This Row],[Dete Ended Conversion5]]-Table1[[#This Row],[Date Created Conversion3]]</f>
        <v>15</v>
      </c>
      <c r="AA285" s="8" t="str">
        <f>(TEXT(V285,"yyy"))</f>
        <v>2014</v>
      </c>
      <c r="AB285" t="b">
        <v>0</v>
      </c>
      <c r="AC285" t="b">
        <v>0</v>
      </c>
      <c r="AD285" s="5" t="str">
        <f>AE285</f>
        <v>theater</v>
      </c>
      <c r="AE285" s="32" t="s">
        <v>2012</v>
      </c>
      <c r="AF285" s="32" t="s">
        <v>2013</v>
      </c>
    </row>
    <row r="286" spans="1:32" ht="17" x14ac:dyDescent="0.2">
      <c r="A286">
        <v>534</v>
      </c>
      <c r="B286" s="2" t="s">
        <v>1089</v>
      </c>
      <c r="C286" s="1" t="s">
        <v>1090</v>
      </c>
      <c r="D286" s="3">
        <v>89100</v>
      </c>
      <c r="E286" s="3">
        <v>13385</v>
      </c>
      <c r="F286" t="s">
        <v>14</v>
      </c>
      <c r="G286" s="23">
        <f>IFERROR(E286/D286,0)</f>
        <v>0.15022446689113356</v>
      </c>
      <c r="H286" s="4">
        <f>G286*100</f>
        <v>15.022446689113355</v>
      </c>
      <c r="I286" s="30">
        <f>E286/J286</f>
        <v>55.08230452674897</v>
      </c>
      <c r="J286" s="8">
        <v>243</v>
      </c>
      <c r="K286" t="s">
        <v>20</v>
      </c>
      <c r="L286" t="s">
        <v>21</v>
      </c>
      <c r="M286" s="11">
        <f>(O286/86400)+DATE(1970,1,1)</f>
        <v>43329.208333333328</v>
      </c>
      <c r="N286" s="37">
        <v>43329.208333333328</v>
      </c>
      <c r="O286">
        <v>1534482000</v>
      </c>
      <c r="P286" t="str">
        <f>TEXT(M286,"mmm")</f>
        <v>Aug</v>
      </c>
      <c r="Q286" t="s">
        <v>2049</v>
      </c>
      <c r="R286" t="str">
        <f>TEXT(M286,"yyy")</f>
        <v>2018</v>
      </c>
      <c r="S286" s="10">
        <f>(T286/86400)+DATE(1970,1,1)</f>
        <v>43330.208333333328</v>
      </c>
      <c r="T286">
        <v>1534568400</v>
      </c>
      <c r="U286" s="35"/>
      <c r="V286" s="38">
        <v>43330.208333333328</v>
      </c>
      <c r="W286" t="str">
        <f>(TEXT(S286,"mmm"))</f>
        <v>Aug</v>
      </c>
      <c r="X286" t="s">
        <v>2049</v>
      </c>
      <c r="Y286">
        <f>Table1[[#This Row],[Dete Ended Conversion5]]-Table1[[#This Row],[Date Created Conversion3]]</f>
        <v>1</v>
      </c>
      <c r="Z286" s="35">
        <f>Table1[[#This Row],[Dete Ended Conversion5]]-Table1[[#This Row],[Date Created Conversion3]]</f>
        <v>1</v>
      </c>
      <c r="AA286" s="8" t="str">
        <f>(TEXT(V286,"yyy"))</f>
        <v>2018</v>
      </c>
      <c r="AB286" t="b">
        <v>0</v>
      </c>
      <c r="AC286" t="b">
        <v>1</v>
      </c>
      <c r="AD286" s="5" t="str">
        <f>AE286</f>
        <v>film &amp; video</v>
      </c>
      <c r="AE286" s="32" t="s">
        <v>2014</v>
      </c>
      <c r="AF286" s="32" t="s">
        <v>2017</v>
      </c>
    </row>
    <row r="287" spans="1:32" ht="17" x14ac:dyDescent="0.2">
      <c r="A287">
        <v>505</v>
      </c>
      <c r="B287" s="2" t="s">
        <v>1033</v>
      </c>
      <c r="C287" s="1" t="s">
        <v>1034</v>
      </c>
      <c r="D287" s="3">
        <v>89900</v>
      </c>
      <c r="E287" s="3">
        <v>12497</v>
      </c>
      <c r="F287" t="s">
        <v>14</v>
      </c>
      <c r="G287" s="23">
        <f>IFERROR(E287/D287,0)</f>
        <v>0.13901001112347053</v>
      </c>
      <c r="H287" s="4">
        <f>G287*100</f>
        <v>13.901001112347053</v>
      </c>
      <c r="I287" s="30">
        <f>E287/J287</f>
        <v>36.014409221902014</v>
      </c>
      <c r="J287" s="8">
        <v>347</v>
      </c>
      <c r="K287" t="s">
        <v>20</v>
      </c>
      <c r="L287" t="s">
        <v>21</v>
      </c>
      <c r="M287" s="11">
        <f>(O287/86400)+DATE(1970,1,1)</f>
        <v>41341.25</v>
      </c>
      <c r="N287" s="37">
        <v>41341.25</v>
      </c>
      <c r="O287">
        <v>1362722400</v>
      </c>
      <c r="P287" t="str">
        <f>TEXT(M287,"mmm")</f>
        <v>Mar</v>
      </c>
      <c r="Q287" t="s">
        <v>2054</v>
      </c>
      <c r="R287" t="str">
        <f>TEXT(M287,"yyy")</f>
        <v>2013</v>
      </c>
      <c r="S287" s="10">
        <f>(T287/86400)+DATE(1970,1,1)</f>
        <v>41383.208333333336</v>
      </c>
      <c r="T287">
        <v>1366347600</v>
      </c>
      <c r="U287" s="35"/>
      <c r="V287" s="38">
        <v>41383.208333333336</v>
      </c>
      <c r="W287" t="str">
        <f>(TEXT(S287,"mmm"))</f>
        <v>Apr</v>
      </c>
      <c r="X287" t="s">
        <v>2057</v>
      </c>
      <c r="Y287">
        <f>Table1[[#This Row],[Dete Ended Conversion5]]-Table1[[#This Row],[Date Created Conversion3]]</f>
        <v>41.958333333335759</v>
      </c>
      <c r="Z287" s="35">
        <f>Table1[[#This Row],[Dete Ended Conversion5]]-Table1[[#This Row],[Date Created Conversion3]]</f>
        <v>41.958333333335759</v>
      </c>
      <c r="AA287" s="8" t="str">
        <f>(TEXT(V287,"yyy"))</f>
        <v>2013</v>
      </c>
      <c r="AB287" t="b">
        <v>0</v>
      </c>
      <c r="AC287" t="b">
        <v>1</v>
      </c>
      <c r="AD287" s="5" t="str">
        <f>AE287</f>
        <v>publishing</v>
      </c>
      <c r="AE287" s="32" t="s">
        <v>2020</v>
      </c>
      <c r="AF287" s="32" t="s">
        <v>2029</v>
      </c>
    </row>
    <row r="288" spans="1:32" ht="17" x14ac:dyDescent="0.2">
      <c r="A288">
        <v>448</v>
      </c>
      <c r="B288" s="2" t="s">
        <v>921</v>
      </c>
      <c r="C288" s="1" t="s">
        <v>922</v>
      </c>
      <c r="D288" s="3">
        <v>89900</v>
      </c>
      <c r="E288" s="3">
        <v>45384</v>
      </c>
      <c r="F288" t="s">
        <v>14</v>
      </c>
      <c r="G288" s="23">
        <f>IFERROR(E288/D288,0)</f>
        <v>0.50482758620689661</v>
      </c>
      <c r="H288" s="4">
        <f>G288*100</f>
        <v>50.482758620689658</v>
      </c>
      <c r="I288" s="30">
        <f>E288/J288</f>
        <v>75.014876033057845</v>
      </c>
      <c r="J288" s="8">
        <v>605</v>
      </c>
      <c r="K288" t="s">
        <v>20</v>
      </c>
      <c r="L288" t="s">
        <v>21</v>
      </c>
      <c r="M288" s="11">
        <f>(O288/86400)+DATE(1970,1,1)</f>
        <v>41378.208333333336</v>
      </c>
      <c r="N288" s="37">
        <v>41378.208333333336</v>
      </c>
      <c r="O288">
        <v>1365915600</v>
      </c>
      <c r="P288" t="str">
        <f>TEXT(M288,"mmm")</f>
        <v>Apr</v>
      </c>
      <c r="Q288" t="s">
        <v>2057</v>
      </c>
      <c r="R288" t="str">
        <f>TEXT(M288,"yyy")</f>
        <v>2013</v>
      </c>
      <c r="S288" s="10">
        <f>(T288/86400)+DATE(1970,1,1)</f>
        <v>41380.208333333336</v>
      </c>
      <c r="T288">
        <v>1366088400</v>
      </c>
      <c r="U288" s="35"/>
      <c r="V288" s="38">
        <v>41380.208333333336</v>
      </c>
      <c r="W288" t="str">
        <f>(TEXT(S288,"mmm"))</f>
        <v>Apr</v>
      </c>
      <c r="X288" t="s">
        <v>2057</v>
      </c>
      <c r="Y288">
        <f>Table1[[#This Row],[Dete Ended Conversion5]]-Table1[[#This Row],[Date Created Conversion3]]</f>
        <v>2</v>
      </c>
      <c r="Z288" s="35">
        <f>Table1[[#This Row],[Dete Ended Conversion5]]-Table1[[#This Row],[Date Created Conversion3]]</f>
        <v>2</v>
      </c>
      <c r="AA288" s="8" t="str">
        <f>(TEXT(V288,"yyy"))</f>
        <v>2013</v>
      </c>
      <c r="AB288" t="b">
        <v>0</v>
      </c>
      <c r="AC288" t="b">
        <v>1</v>
      </c>
      <c r="AD288" s="5" t="str">
        <f>AE288</f>
        <v>games</v>
      </c>
      <c r="AE288" s="32" t="s">
        <v>2023</v>
      </c>
      <c r="AF288" s="32" t="s">
        <v>2024</v>
      </c>
    </row>
    <row r="289" spans="1:32" ht="34" x14ac:dyDescent="0.2">
      <c r="A289">
        <v>485</v>
      </c>
      <c r="B289" s="2" t="s">
        <v>994</v>
      </c>
      <c r="C289" s="1" t="s">
        <v>995</v>
      </c>
      <c r="D289" s="3">
        <v>90600</v>
      </c>
      <c r="E289" s="3">
        <v>27844</v>
      </c>
      <c r="F289" t="s">
        <v>14</v>
      </c>
      <c r="G289" s="23">
        <f>IFERROR(E289/D289,0)</f>
        <v>0.30732891832229581</v>
      </c>
      <c r="H289" s="4">
        <f>G289*100</f>
        <v>30.73289183222958</v>
      </c>
      <c r="I289" s="30">
        <f>E289/J289</f>
        <v>42.969135802469133</v>
      </c>
      <c r="J289" s="8">
        <v>648</v>
      </c>
      <c r="K289" t="s">
        <v>36</v>
      </c>
      <c r="L289" t="s">
        <v>37</v>
      </c>
      <c r="M289" s="11">
        <f>(O289/86400)+DATE(1970,1,1)</f>
        <v>43626.208333333328</v>
      </c>
      <c r="N289" s="37">
        <v>43626.208333333328</v>
      </c>
      <c r="O289">
        <v>1560142800</v>
      </c>
      <c r="P289" t="str">
        <f>TEXT(M289,"mmm")</f>
        <v>Jun</v>
      </c>
      <c r="Q289" t="s">
        <v>2053</v>
      </c>
      <c r="R289" t="str">
        <f>TEXT(M289,"yyy")</f>
        <v>2019</v>
      </c>
      <c r="S289" s="10">
        <f>(T289/86400)+DATE(1970,1,1)</f>
        <v>43667.208333333328</v>
      </c>
      <c r="T289">
        <v>1563685200</v>
      </c>
      <c r="U289" s="35"/>
      <c r="V289" s="38">
        <v>43667.208333333328</v>
      </c>
      <c r="W289" t="str">
        <f>(TEXT(S289,"mmm"))</f>
        <v>Jul</v>
      </c>
      <c r="X289" t="s">
        <v>2056</v>
      </c>
      <c r="Y289">
        <f>Table1[[#This Row],[Dete Ended Conversion5]]-Table1[[#This Row],[Date Created Conversion3]]</f>
        <v>41</v>
      </c>
      <c r="Z289" s="35">
        <f>Table1[[#This Row],[Dete Ended Conversion5]]-Table1[[#This Row],[Date Created Conversion3]]</f>
        <v>41</v>
      </c>
      <c r="AA289" s="8" t="str">
        <f>(TEXT(V289,"yyy"))</f>
        <v>2019</v>
      </c>
      <c r="AB289" t="b">
        <v>0</v>
      </c>
      <c r="AC289" t="b">
        <v>0</v>
      </c>
      <c r="AD289" s="5" t="str">
        <f>AE289</f>
        <v>theater</v>
      </c>
      <c r="AE289" s="32" t="s">
        <v>2012</v>
      </c>
      <c r="AF289" s="32" t="s">
        <v>2013</v>
      </c>
    </row>
    <row r="290" spans="1:32" ht="17" x14ac:dyDescent="0.2">
      <c r="A290">
        <v>483</v>
      </c>
      <c r="B290" s="2" t="s">
        <v>990</v>
      </c>
      <c r="C290" s="1" t="s">
        <v>991</v>
      </c>
      <c r="D290" s="3">
        <v>91400</v>
      </c>
      <c r="E290" s="3">
        <v>48236</v>
      </c>
      <c r="F290" t="s">
        <v>14</v>
      </c>
      <c r="G290" s="23">
        <f>IFERROR(E290/D290,0)</f>
        <v>0.52774617067833696</v>
      </c>
      <c r="H290" s="4">
        <f>G290*100</f>
        <v>52.774617067833695</v>
      </c>
      <c r="I290" s="30">
        <f>E290/J290</f>
        <v>87.068592057761734</v>
      </c>
      <c r="J290" s="8">
        <v>554</v>
      </c>
      <c r="K290" t="s">
        <v>20</v>
      </c>
      <c r="L290" t="s">
        <v>21</v>
      </c>
      <c r="M290" s="11">
        <f>(O290/86400)+DATE(1970,1,1)</f>
        <v>43811.25</v>
      </c>
      <c r="N290" s="37">
        <v>43811.25</v>
      </c>
      <c r="O290">
        <v>1576130400</v>
      </c>
      <c r="P290" t="str">
        <f>TEXT(M290,"mmm")</f>
        <v>Dec</v>
      </c>
      <c r="Q290" t="s">
        <v>2055</v>
      </c>
      <c r="R290" t="str">
        <f>TEXT(M290,"yyy")</f>
        <v>2019</v>
      </c>
      <c r="S290" s="10">
        <f>(T290/86400)+DATE(1970,1,1)</f>
        <v>43818.25</v>
      </c>
      <c r="T290">
        <v>1576735200</v>
      </c>
      <c r="U290" s="35"/>
      <c r="V290" s="38">
        <v>43818.25</v>
      </c>
      <c r="W290" t="str">
        <f>(TEXT(S290,"mmm"))</f>
        <v>Dec</v>
      </c>
      <c r="X290" t="s">
        <v>2055</v>
      </c>
      <c r="Y290">
        <f>Table1[[#This Row],[Dete Ended Conversion5]]-Table1[[#This Row],[Date Created Conversion3]]</f>
        <v>7</v>
      </c>
      <c r="Z290" s="35">
        <f>Table1[[#This Row],[Dete Ended Conversion5]]-Table1[[#This Row],[Date Created Conversion3]]</f>
        <v>7</v>
      </c>
      <c r="AA290" s="8" t="str">
        <f>(TEXT(V290,"yyy"))</f>
        <v>2019</v>
      </c>
      <c r="AB290" t="b">
        <v>0</v>
      </c>
      <c r="AC290" t="b">
        <v>0</v>
      </c>
      <c r="AD290" s="5" t="str">
        <f>AE290</f>
        <v>theater</v>
      </c>
      <c r="AE290" s="32" t="s">
        <v>2012</v>
      </c>
      <c r="AF290" s="32" t="s">
        <v>2013</v>
      </c>
    </row>
    <row r="291" spans="1:32" ht="17" x14ac:dyDescent="0.2">
      <c r="A291">
        <v>139</v>
      </c>
      <c r="B291" s="2" t="s">
        <v>308</v>
      </c>
      <c r="C291" s="1" t="s">
        <v>309</v>
      </c>
      <c r="D291" s="3">
        <v>92100</v>
      </c>
      <c r="E291" s="3">
        <v>19246</v>
      </c>
      <c r="F291" t="s">
        <v>14</v>
      </c>
      <c r="G291" s="23">
        <f>IFERROR(E291/D291,0)</f>
        <v>0.20896851248642778</v>
      </c>
      <c r="H291" s="4">
        <f>G291*100</f>
        <v>20.896851248642779</v>
      </c>
      <c r="I291" s="30">
        <f>E291/J291</f>
        <v>59.036809815950917</v>
      </c>
      <c r="J291" s="8">
        <v>326</v>
      </c>
      <c r="K291" t="s">
        <v>20</v>
      </c>
      <c r="L291" t="s">
        <v>21</v>
      </c>
      <c r="M291" s="11">
        <f>(O291/86400)+DATE(1970,1,1)</f>
        <v>42115.208333333328</v>
      </c>
      <c r="N291" s="37">
        <v>42115.208333333328</v>
      </c>
      <c r="O291">
        <v>1429592400</v>
      </c>
      <c r="P291" t="str">
        <f>TEXT(M291,"mmm")</f>
        <v>Apr</v>
      </c>
      <c r="Q291" t="s">
        <v>2057</v>
      </c>
      <c r="R291" t="str">
        <f>TEXT(M291,"yyy")</f>
        <v>2015</v>
      </c>
      <c r="S291" s="10">
        <f>(T291/86400)+DATE(1970,1,1)</f>
        <v>42131.208333333328</v>
      </c>
      <c r="T291">
        <v>1430974800</v>
      </c>
      <c r="U291" s="35"/>
      <c r="V291" s="38">
        <v>42131.208333333328</v>
      </c>
      <c r="W291" t="str">
        <f>(TEXT(S291,"mmm"))</f>
        <v>May</v>
      </c>
      <c r="X291" t="s">
        <v>2059</v>
      </c>
      <c r="Y291">
        <f>Table1[[#This Row],[Dete Ended Conversion5]]-Table1[[#This Row],[Date Created Conversion3]]</f>
        <v>16</v>
      </c>
      <c r="Z291" s="35">
        <f>Table1[[#This Row],[Dete Ended Conversion5]]-Table1[[#This Row],[Date Created Conversion3]]</f>
        <v>16</v>
      </c>
      <c r="AA291" s="8" t="str">
        <f>(TEXT(V291,"yyy"))</f>
        <v>2015</v>
      </c>
      <c r="AB291" t="b">
        <v>0</v>
      </c>
      <c r="AC291" t="b">
        <v>1</v>
      </c>
      <c r="AD291" s="5" t="str">
        <f>AE291</f>
        <v>technology</v>
      </c>
      <c r="AE291" s="32" t="s">
        <v>2010</v>
      </c>
      <c r="AF291" s="32" t="s">
        <v>2019</v>
      </c>
    </row>
    <row r="292" spans="1:32" ht="17" x14ac:dyDescent="0.2">
      <c r="A292">
        <v>811</v>
      </c>
      <c r="B292" s="2" t="s">
        <v>1632</v>
      </c>
      <c r="C292" s="1" t="s">
        <v>1633</v>
      </c>
      <c r="D292" s="3">
        <v>92500</v>
      </c>
      <c r="E292" s="3">
        <v>71320</v>
      </c>
      <c r="F292" t="s">
        <v>14</v>
      </c>
      <c r="G292" s="23">
        <f>IFERROR(E292/D292,0)</f>
        <v>0.77102702702702708</v>
      </c>
      <c r="H292" s="4">
        <f>G292*100</f>
        <v>77.102702702702715</v>
      </c>
      <c r="I292" s="30">
        <f>E292/J292</f>
        <v>105.03681885125184</v>
      </c>
      <c r="J292" s="8">
        <v>679</v>
      </c>
      <c r="K292" t="s">
        <v>20</v>
      </c>
      <c r="L292" t="s">
        <v>21</v>
      </c>
      <c r="M292" s="11">
        <f>(O292/86400)+DATE(1970,1,1)</f>
        <v>42378.25</v>
      </c>
      <c r="N292" s="37">
        <v>42378.25</v>
      </c>
      <c r="O292">
        <v>1452319200</v>
      </c>
      <c r="P292" t="str">
        <f>TEXT(M292,"mmm")</f>
        <v>Jan</v>
      </c>
      <c r="Q292" t="s">
        <v>2050</v>
      </c>
      <c r="R292" t="str">
        <f>TEXT(M292,"yyy")</f>
        <v>2016</v>
      </c>
      <c r="S292" s="10">
        <f>(T292/86400)+DATE(1970,1,1)</f>
        <v>42380.25</v>
      </c>
      <c r="T292">
        <v>1452492000</v>
      </c>
      <c r="U292" s="35"/>
      <c r="V292" s="38">
        <v>42380.25</v>
      </c>
      <c r="W292" t="str">
        <f>(TEXT(S292,"mmm"))</f>
        <v>Jan</v>
      </c>
      <c r="X292" t="s">
        <v>2050</v>
      </c>
      <c r="Y292">
        <f>Table1[[#This Row],[Dete Ended Conversion5]]-Table1[[#This Row],[Date Created Conversion3]]</f>
        <v>2</v>
      </c>
      <c r="Z292" s="35">
        <f>Table1[[#This Row],[Dete Ended Conversion5]]-Table1[[#This Row],[Date Created Conversion3]]</f>
        <v>2</v>
      </c>
      <c r="AA292" s="8" t="str">
        <f>(TEXT(V292,"yyy"))</f>
        <v>2016</v>
      </c>
      <c r="AB292" t="b">
        <v>0</v>
      </c>
      <c r="AC292" t="b">
        <v>1</v>
      </c>
      <c r="AD292" s="5" t="str">
        <f>AE292</f>
        <v>games</v>
      </c>
      <c r="AE292" s="32" t="s">
        <v>2023</v>
      </c>
      <c r="AF292" s="32" t="s">
        <v>2024</v>
      </c>
    </row>
    <row r="293" spans="1:32" ht="17" x14ac:dyDescent="0.2">
      <c r="A293">
        <v>777</v>
      </c>
      <c r="B293" s="2" t="s">
        <v>1565</v>
      </c>
      <c r="C293" s="1" t="s">
        <v>1566</v>
      </c>
      <c r="D293" s="3">
        <v>93800</v>
      </c>
      <c r="E293" s="3">
        <v>45987</v>
      </c>
      <c r="F293" t="s">
        <v>14</v>
      </c>
      <c r="G293" s="23">
        <f>IFERROR(E293/D293,0)</f>
        <v>0.49026652452025588</v>
      </c>
      <c r="H293" s="4">
        <f>G293*100</f>
        <v>49.026652452025587</v>
      </c>
      <c r="I293" s="30">
        <f>E293/J293</f>
        <v>68.028106508875737</v>
      </c>
      <c r="J293" s="8">
        <v>676</v>
      </c>
      <c r="K293" t="s">
        <v>20</v>
      </c>
      <c r="L293" t="s">
        <v>21</v>
      </c>
      <c r="M293" s="11">
        <f>(O293/86400)+DATE(1970,1,1)</f>
        <v>40809.208333333336</v>
      </c>
      <c r="N293" s="37">
        <v>40809.208333333336</v>
      </c>
      <c r="O293">
        <v>1316754000</v>
      </c>
      <c r="P293" t="str">
        <f>TEXT(M293,"mmm")</f>
        <v>Sep</v>
      </c>
      <c r="Q293" t="s">
        <v>2051</v>
      </c>
      <c r="R293" t="str">
        <f>TEXT(M293,"yyy")</f>
        <v>2011</v>
      </c>
      <c r="S293" s="10">
        <f>(T293/86400)+DATE(1970,1,1)</f>
        <v>40838.208333333336</v>
      </c>
      <c r="T293">
        <v>1319259600</v>
      </c>
      <c r="U293" s="35"/>
      <c r="V293" s="38">
        <v>40838.208333333336</v>
      </c>
      <c r="W293" t="str">
        <f>(TEXT(S293,"mmm"))</f>
        <v>Oct</v>
      </c>
      <c r="X293" t="s">
        <v>2052</v>
      </c>
      <c r="Y293">
        <f>Table1[[#This Row],[Dete Ended Conversion5]]-Table1[[#This Row],[Date Created Conversion3]]</f>
        <v>29</v>
      </c>
      <c r="Z293" s="35">
        <f>Table1[[#This Row],[Dete Ended Conversion5]]-Table1[[#This Row],[Date Created Conversion3]]</f>
        <v>29</v>
      </c>
      <c r="AA293" s="8" t="str">
        <f>(TEXT(V293,"yyy"))</f>
        <v>2011</v>
      </c>
      <c r="AB293" t="b">
        <v>0</v>
      </c>
      <c r="AC293" t="b">
        <v>0</v>
      </c>
      <c r="AD293" s="5" t="str">
        <f>AE293</f>
        <v>theater</v>
      </c>
      <c r="AE293" s="32" t="s">
        <v>2012</v>
      </c>
      <c r="AF293" s="32" t="s">
        <v>2013</v>
      </c>
    </row>
    <row r="294" spans="1:32" ht="17" x14ac:dyDescent="0.2">
      <c r="A294">
        <v>21</v>
      </c>
      <c r="B294" s="2" t="s">
        <v>68</v>
      </c>
      <c r="C294" s="1" t="s">
        <v>69</v>
      </c>
      <c r="D294" s="3">
        <v>94000</v>
      </c>
      <c r="E294" s="3">
        <v>38533</v>
      </c>
      <c r="F294" t="s">
        <v>14</v>
      </c>
      <c r="G294" s="23">
        <f>IFERROR(E294/D294,0)</f>
        <v>0.40992553191489361</v>
      </c>
      <c r="H294" s="4">
        <f>G294*100</f>
        <v>40.992553191489364</v>
      </c>
      <c r="I294" s="30">
        <f>E294/J294</f>
        <v>69.055555555555557</v>
      </c>
      <c r="J294" s="8">
        <v>558</v>
      </c>
      <c r="K294" t="s">
        <v>20</v>
      </c>
      <c r="L294" t="s">
        <v>21</v>
      </c>
      <c r="M294" s="11">
        <f>(O294/86400)+DATE(1970,1,1)</f>
        <v>40770.208333333336</v>
      </c>
      <c r="N294" s="37">
        <v>40770.208333333336</v>
      </c>
      <c r="O294">
        <v>1313384400</v>
      </c>
      <c r="P294" t="str">
        <f>TEXT(M294,"mmm")</f>
        <v>Aug</v>
      </c>
      <c r="Q294" t="s">
        <v>2049</v>
      </c>
      <c r="R294" t="str">
        <f>TEXT(M294,"yyy")</f>
        <v>2011</v>
      </c>
      <c r="S294" s="10">
        <f>(T294/86400)+DATE(1970,1,1)</f>
        <v>40804.208333333336</v>
      </c>
      <c r="T294">
        <v>1316322000</v>
      </c>
      <c r="U294" s="35"/>
      <c r="V294" s="38">
        <v>40804.208333333336</v>
      </c>
      <c r="W294" t="str">
        <f>(TEXT(S294,"mmm"))</f>
        <v>Sep</v>
      </c>
      <c r="X294" t="s">
        <v>2051</v>
      </c>
      <c r="Y294">
        <f>Table1[[#This Row],[Dete Ended Conversion5]]-Table1[[#This Row],[Date Created Conversion3]]</f>
        <v>34</v>
      </c>
      <c r="Z294" s="35">
        <f>Table1[[#This Row],[Dete Ended Conversion5]]-Table1[[#This Row],[Date Created Conversion3]]</f>
        <v>34</v>
      </c>
      <c r="AA294" s="8" t="str">
        <f>(TEXT(V294,"yyy"))</f>
        <v>2011</v>
      </c>
      <c r="AB294" t="b">
        <v>0</v>
      </c>
      <c r="AC294" t="b">
        <v>0</v>
      </c>
      <c r="AD294" s="5" t="str">
        <f>AE294</f>
        <v>theater</v>
      </c>
      <c r="AE294" s="32" t="s">
        <v>2012</v>
      </c>
      <c r="AF294" s="32" t="s">
        <v>2013</v>
      </c>
    </row>
    <row r="295" spans="1:32" ht="34" x14ac:dyDescent="0.2">
      <c r="A295">
        <v>970</v>
      </c>
      <c r="B295" s="2" t="s">
        <v>1945</v>
      </c>
      <c r="C295" s="1" t="s">
        <v>1946</v>
      </c>
      <c r="D295" s="3">
        <v>94900</v>
      </c>
      <c r="E295" s="3">
        <v>57659</v>
      </c>
      <c r="F295" t="s">
        <v>14</v>
      </c>
      <c r="G295" s="23">
        <f>IFERROR(E295/D295,0)</f>
        <v>0.60757639620653314</v>
      </c>
      <c r="H295" s="4">
        <f>G295*100</f>
        <v>60.757639620653315</v>
      </c>
      <c r="I295" s="30">
        <f>E295/J295</f>
        <v>97.069023569023571</v>
      </c>
      <c r="J295" s="8">
        <v>594</v>
      </c>
      <c r="K295" t="s">
        <v>20</v>
      </c>
      <c r="L295" t="s">
        <v>21</v>
      </c>
      <c r="M295" s="11">
        <f>(O295/86400)+DATE(1970,1,1)</f>
        <v>40672.208333333336</v>
      </c>
      <c r="N295" s="37">
        <v>40672.208333333336</v>
      </c>
      <c r="O295">
        <v>1304917200</v>
      </c>
      <c r="P295" t="str">
        <f>TEXT(M295,"mmm")</f>
        <v>May</v>
      </c>
      <c r="Q295" t="s">
        <v>2059</v>
      </c>
      <c r="R295" t="str">
        <f>TEXT(M295,"yyy")</f>
        <v>2011</v>
      </c>
      <c r="S295" s="10">
        <f>(T295/86400)+DATE(1970,1,1)</f>
        <v>40673.208333333336</v>
      </c>
      <c r="T295">
        <v>1305003600</v>
      </c>
      <c r="U295" s="35"/>
      <c r="V295" s="38">
        <v>40673.208333333336</v>
      </c>
      <c r="W295" t="str">
        <f>(TEXT(S295,"mmm"))</f>
        <v>May</v>
      </c>
      <c r="X295" t="s">
        <v>2059</v>
      </c>
      <c r="Y295">
        <f>Table1[[#This Row],[Dete Ended Conversion5]]-Table1[[#This Row],[Date Created Conversion3]]</f>
        <v>1</v>
      </c>
      <c r="Z295" s="35">
        <f>Table1[[#This Row],[Dete Ended Conversion5]]-Table1[[#This Row],[Date Created Conversion3]]</f>
        <v>1</v>
      </c>
      <c r="AA295" s="8" t="str">
        <f>(TEXT(V295,"yyy"))</f>
        <v>2011</v>
      </c>
      <c r="AB295" t="b">
        <v>0</v>
      </c>
      <c r="AC295" t="b">
        <v>0</v>
      </c>
      <c r="AD295" s="5" t="str">
        <f>AE295</f>
        <v>theater</v>
      </c>
      <c r="AE295" s="32" t="s">
        <v>2012</v>
      </c>
      <c r="AF295" s="32" t="s">
        <v>2013</v>
      </c>
    </row>
    <row r="296" spans="1:32" ht="17" x14ac:dyDescent="0.2">
      <c r="A296">
        <v>578</v>
      </c>
      <c r="B296" s="2" t="s">
        <v>1176</v>
      </c>
      <c r="C296" s="1" t="s">
        <v>1177</v>
      </c>
      <c r="D296" s="3">
        <v>96500</v>
      </c>
      <c r="E296" s="3">
        <v>16168</v>
      </c>
      <c r="F296" t="s">
        <v>14</v>
      </c>
      <c r="G296" s="23">
        <f>IFERROR(E296/D296,0)</f>
        <v>0.1675440414507772</v>
      </c>
      <c r="H296" s="4">
        <f>G296*100</f>
        <v>16.754404145077721</v>
      </c>
      <c r="I296" s="30">
        <f>E296/J296</f>
        <v>65.991836734693877</v>
      </c>
      <c r="J296" s="8">
        <v>245</v>
      </c>
      <c r="K296" t="s">
        <v>20</v>
      </c>
      <c r="L296" t="s">
        <v>21</v>
      </c>
      <c r="M296" s="11">
        <f>(O296/86400)+DATE(1970,1,1)</f>
        <v>40878.25</v>
      </c>
      <c r="N296" s="37">
        <v>40878.25</v>
      </c>
      <c r="O296">
        <v>1322719200</v>
      </c>
      <c r="P296" t="str">
        <f>TEXT(M296,"mmm")</f>
        <v>Dec</v>
      </c>
      <c r="Q296" t="s">
        <v>2055</v>
      </c>
      <c r="R296" t="str">
        <f>TEXT(M296,"yyy")</f>
        <v>2011</v>
      </c>
      <c r="S296" s="10">
        <f>(T296/86400)+DATE(1970,1,1)</f>
        <v>40881.25</v>
      </c>
      <c r="T296">
        <v>1322978400</v>
      </c>
      <c r="U296" s="35"/>
      <c r="V296" s="38">
        <v>40881.25</v>
      </c>
      <c r="W296" t="str">
        <f>(TEXT(S296,"mmm"))</f>
        <v>Dec</v>
      </c>
      <c r="X296" t="s">
        <v>2055</v>
      </c>
      <c r="Y296">
        <f>Table1[[#This Row],[Dete Ended Conversion5]]-Table1[[#This Row],[Date Created Conversion3]]</f>
        <v>3</v>
      </c>
      <c r="Z296" s="35">
        <f>Table1[[#This Row],[Dete Ended Conversion5]]-Table1[[#This Row],[Date Created Conversion3]]</f>
        <v>3</v>
      </c>
      <c r="AA296" s="8" t="str">
        <f>(TEXT(V296,"yyy"))</f>
        <v>2011</v>
      </c>
      <c r="AB296" t="b">
        <v>0</v>
      </c>
      <c r="AC296" t="b">
        <v>0</v>
      </c>
      <c r="AD296" s="5" t="str">
        <f>AE296</f>
        <v>film &amp; video</v>
      </c>
      <c r="AE296" s="32" t="s">
        <v>2014</v>
      </c>
      <c r="AF296" s="32" t="s">
        <v>2036</v>
      </c>
    </row>
    <row r="297" spans="1:32" ht="17" x14ac:dyDescent="0.2">
      <c r="A297">
        <v>524</v>
      </c>
      <c r="B297" s="2" t="s">
        <v>1069</v>
      </c>
      <c r="C297" s="1" t="s">
        <v>1070</v>
      </c>
      <c r="D297" s="3">
        <v>96700</v>
      </c>
      <c r="E297" s="3">
        <v>81136</v>
      </c>
      <c r="F297" t="s">
        <v>14</v>
      </c>
      <c r="G297" s="23">
        <f>IFERROR(E297/D297,0)</f>
        <v>0.83904860392967939</v>
      </c>
      <c r="H297" s="4">
        <f>G297*100</f>
        <v>83.904860392967933</v>
      </c>
      <c r="I297" s="30">
        <f>E297/J297</f>
        <v>40.998484082870135</v>
      </c>
      <c r="J297" s="8">
        <v>1979</v>
      </c>
      <c r="K297" t="s">
        <v>20</v>
      </c>
      <c r="L297" t="s">
        <v>21</v>
      </c>
      <c r="M297" s="11">
        <f>(O297/86400)+DATE(1970,1,1)</f>
        <v>40294.208333333336</v>
      </c>
      <c r="N297" s="37">
        <v>40294.208333333336</v>
      </c>
      <c r="O297">
        <v>1272258000</v>
      </c>
      <c r="P297" t="str">
        <f>TEXT(M297,"mmm")</f>
        <v>Apr</v>
      </c>
      <c r="Q297" t="s">
        <v>2057</v>
      </c>
      <c r="R297" t="str">
        <f>TEXT(M297,"yyy")</f>
        <v>2010</v>
      </c>
      <c r="S297" s="10">
        <f>(T297/86400)+DATE(1970,1,1)</f>
        <v>40307.208333333336</v>
      </c>
      <c r="T297">
        <v>1273381200</v>
      </c>
      <c r="U297" s="35"/>
      <c r="V297" s="38">
        <v>40307.208333333336</v>
      </c>
      <c r="W297" t="str">
        <f>(TEXT(S297,"mmm"))</f>
        <v>May</v>
      </c>
      <c r="X297" t="s">
        <v>2059</v>
      </c>
      <c r="Y297">
        <f>Table1[[#This Row],[Dete Ended Conversion5]]-Table1[[#This Row],[Date Created Conversion3]]</f>
        <v>13</v>
      </c>
      <c r="Z297" s="35">
        <f>Table1[[#This Row],[Dete Ended Conversion5]]-Table1[[#This Row],[Date Created Conversion3]]</f>
        <v>13</v>
      </c>
      <c r="AA297" s="8" t="str">
        <f>(TEXT(V297,"yyy"))</f>
        <v>2010</v>
      </c>
      <c r="AB297" t="b">
        <v>0</v>
      </c>
      <c r="AC297" t="b">
        <v>0</v>
      </c>
      <c r="AD297" s="5" t="str">
        <f>AE297</f>
        <v>theater</v>
      </c>
      <c r="AE297" s="32" t="s">
        <v>2012</v>
      </c>
      <c r="AF297" s="32" t="s">
        <v>2013</v>
      </c>
    </row>
    <row r="298" spans="1:32" ht="17" x14ac:dyDescent="0.2">
      <c r="A298">
        <v>767</v>
      </c>
      <c r="B298" s="2" t="s">
        <v>1545</v>
      </c>
      <c r="C298" s="1" t="s">
        <v>1546</v>
      </c>
      <c r="D298" s="3">
        <v>97200</v>
      </c>
      <c r="E298" s="3">
        <v>55372</v>
      </c>
      <c r="F298" t="s">
        <v>14</v>
      </c>
      <c r="G298" s="23">
        <f>IFERROR(E298/D298,0)</f>
        <v>0.56967078189300413</v>
      </c>
      <c r="H298" s="4">
        <f>G298*100</f>
        <v>56.967078189300416</v>
      </c>
      <c r="I298" s="30">
        <f>E298/J298</f>
        <v>107.93762183235867</v>
      </c>
      <c r="J298" s="8">
        <v>513</v>
      </c>
      <c r="K298" t="s">
        <v>20</v>
      </c>
      <c r="L298" t="s">
        <v>21</v>
      </c>
      <c r="M298" s="11">
        <f>(O298/86400)+DATE(1970,1,1)</f>
        <v>42283.208333333328</v>
      </c>
      <c r="N298" s="37">
        <v>42283.208333333328</v>
      </c>
      <c r="O298">
        <v>1444107600</v>
      </c>
      <c r="P298" t="str">
        <f>TEXT(M298,"mmm")</f>
        <v>Oct</v>
      </c>
      <c r="Q298" t="s">
        <v>2052</v>
      </c>
      <c r="R298" t="str">
        <f>TEXT(M298,"yyy")</f>
        <v>2015</v>
      </c>
      <c r="S298" s="10">
        <f>(T298/86400)+DATE(1970,1,1)</f>
        <v>42328.25</v>
      </c>
      <c r="T298">
        <v>1447999200</v>
      </c>
      <c r="U298" s="35"/>
      <c r="V298" s="38">
        <v>42328.25</v>
      </c>
      <c r="W298" t="str">
        <f>(TEXT(S298,"mmm"))</f>
        <v>Nov</v>
      </c>
      <c r="X298" t="s">
        <v>2048</v>
      </c>
      <c r="Y298">
        <f>Table1[[#This Row],[Dete Ended Conversion5]]-Table1[[#This Row],[Date Created Conversion3]]</f>
        <v>45.041666666671517</v>
      </c>
      <c r="Z298" s="35">
        <f>Table1[[#This Row],[Dete Ended Conversion5]]-Table1[[#This Row],[Date Created Conversion3]]</f>
        <v>45.041666666671517</v>
      </c>
      <c r="AA298" s="8" t="str">
        <f>(TEXT(V298,"yyy"))</f>
        <v>2015</v>
      </c>
      <c r="AB298" t="b">
        <v>0</v>
      </c>
      <c r="AC298" t="b">
        <v>0</v>
      </c>
      <c r="AD298" s="5" t="str">
        <f>AE298</f>
        <v>publishing</v>
      </c>
      <c r="AE298" s="32" t="s">
        <v>2020</v>
      </c>
      <c r="AF298" s="32" t="s">
        <v>2032</v>
      </c>
    </row>
    <row r="299" spans="1:32" ht="17" x14ac:dyDescent="0.2">
      <c r="A299">
        <v>399</v>
      </c>
      <c r="B299" s="2" t="s">
        <v>826</v>
      </c>
      <c r="C299" s="1" t="s">
        <v>827</v>
      </c>
      <c r="D299" s="3">
        <v>97300</v>
      </c>
      <c r="E299" s="3">
        <v>62127</v>
      </c>
      <c r="F299" t="s">
        <v>14</v>
      </c>
      <c r="G299" s="23">
        <f>IFERROR(E299/D299,0)</f>
        <v>0.63850976361767731</v>
      </c>
      <c r="H299" s="4">
        <f>G299*100</f>
        <v>63.850976361767728</v>
      </c>
      <c r="I299" s="30">
        <f>E299/J299</f>
        <v>66.022316684378325</v>
      </c>
      <c r="J299" s="8">
        <v>941</v>
      </c>
      <c r="K299" t="s">
        <v>20</v>
      </c>
      <c r="L299" t="s">
        <v>21</v>
      </c>
      <c r="M299" s="11">
        <f>(O299/86400)+DATE(1970,1,1)</f>
        <v>40576.25</v>
      </c>
      <c r="N299" s="37">
        <v>40576.25</v>
      </c>
      <c r="O299">
        <v>1296626400</v>
      </c>
      <c r="P299" t="str">
        <f>TEXT(M299,"mmm")</f>
        <v>Feb</v>
      </c>
      <c r="Q299" t="s">
        <v>2058</v>
      </c>
      <c r="R299" t="str">
        <f>TEXT(M299,"yyy")</f>
        <v>2011</v>
      </c>
      <c r="S299" s="10">
        <f>(T299/86400)+DATE(1970,1,1)</f>
        <v>40583.25</v>
      </c>
      <c r="T299">
        <v>1297231200</v>
      </c>
      <c r="U299" s="35"/>
      <c r="V299" s="38">
        <v>40583.25</v>
      </c>
      <c r="W299" t="str">
        <f>(TEXT(S299,"mmm"))</f>
        <v>Feb</v>
      </c>
      <c r="X299" t="s">
        <v>2058</v>
      </c>
      <c r="Y299">
        <f>Table1[[#This Row],[Dete Ended Conversion5]]-Table1[[#This Row],[Date Created Conversion3]]</f>
        <v>7</v>
      </c>
      <c r="Z299" s="35">
        <f>Table1[[#This Row],[Dete Ended Conversion5]]-Table1[[#This Row],[Date Created Conversion3]]</f>
        <v>7</v>
      </c>
      <c r="AA299" s="8" t="str">
        <f>(TEXT(V299,"yyy"))</f>
        <v>2011</v>
      </c>
      <c r="AB299" t="b">
        <v>0</v>
      </c>
      <c r="AC299" t="b">
        <v>0</v>
      </c>
      <c r="AD299" s="5" t="str">
        <f>AE299</f>
        <v>music</v>
      </c>
      <c r="AE299" s="32" t="s">
        <v>2008</v>
      </c>
      <c r="AF299" s="32" t="s">
        <v>2018</v>
      </c>
    </row>
    <row r="300" spans="1:32" ht="17" x14ac:dyDescent="0.2">
      <c r="A300">
        <v>98</v>
      </c>
      <c r="B300" s="2" t="s">
        <v>226</v>
      </c>
      <c r="C300" s="1" t="s">
        <v>227</v>
      </c>
      <c r="D300" s="3">
        <v>97800</v>
      </c>
      <c r="E300" s="3">
        <v>32951</v>
      </c>
      <c r="F300" t="s">
        <v>14</v>
      </c>
      <c r="G300" s="23">
        <f>IFERROR(E300/D300,0)</f>
        <v>0.33692229038854804</v>
      </c>
      <c r="H300" s="4">
        <f>G300*100</f>
        <v>33.692229038854805</v>
      </c>
      <c r="I300" s="30">
        <f>E300/J300</f>
        <v>27.009016393442622</v>
      </c>
      <c r="J300" s="8">
        <v>1220</v>
      </c>
      <c r="K300" t="s">
        <v>24</v>
      </c>
      <c r="L300" t="s">
        <v>25</v>
      </c>
      <c r="M300" s="11">
        <f>(O300/86400)+DATE(1970,1,1)</f>
        <v>42212.208333333328</v>
      </c>
      <c r="N300" s="37">
        <v>42212.208333333328</v>
      </c>
      <c r="O300">
        <v>1437973200</v>
      </c>
      <c r="P300" t="str">
        <f>TEXT(M300,"mmm")</f>
        <v>Jul</v>
      </c>
      <c r="Q300" t="s">
        <v>2056</v>
      </c>
      <c r="R300" t="str">
        <f>TEXT(M300,"yyy")</f>
        <v>2015</v>
      </c>
      <c r="S300" s="10">
        <f>(T300/86400)+DATE(1970,1,1)</f>
        <v>42216.208333333328</v>
      </c>
      <c r="T300">
        <v>1438318800</v>
      </c>
      <c r="U300" s="35"/>
      <c r="V300" s="38">
        <v>42216.208333333328</v>
      </c>
      <c r="W300" t="str">
        <f>(TEXT(S300,"mmm"))</f>
        <v>Jul</v>
      </c>
      <c r="X300" t="s">
        <v>2056</v>
      </c>
      <c r="Y300">
        <f>Table1[[#This Row],[Dete Ended Conversion5]]-Table1[[#This Row],[Date Created Conversion3]]</f>
        <v>4</v>
      </c>
      <c r="Z300" s="35">
        <f>Table1[[#This Row],[Dete Ended Conversion5]]-Table1[[#This Row],[Date Created Conversion3]]</f>
        <v>4</v>
      </c>
      <c r="AA300" s="8" t="str">
        <f>(TEXT(V300,"yyy"))</f>
        <v>2015</v>
      </c>
      <c r="AB300" t="b">
        <v>0</v>
      </c>
      <c r="AC300" t="b">
        <v>0</v>
      </c>
      <c r="AD300" s="5" t="str">
        <f>AE300</f>
        <v>games</v>
      </c>
      <c r="AE300" s="32" t="s">
        <v>2023</v>
      </c>
      <c r="AF300" s="32" t="s">
        <v>2024</v>
      </c>
    </row>
    <row r="301" spans="1:32" ht="17" x14ac:dyDescent="0.2">
      <c r="A301">
        <v>646</v>
      </c>
      <c r="B301" s="2" t="s">
        <v>1310</v>
      </c>
      <c r="C301" s="1" t="s">
        <v>1311</v>
      </c>
      <c r="D301" s="3">
        <v>98700</v>
      </c>
      <c r="E301" s="3">
        <v>87448</v>
      </c>
      <c r="F301" t="s">
        <v>14</v>
      </c>
      <c r="G301" s="23">
        <f>IFERROR(E301/D301,0)</f>
        <v>0.88599797365754818</v>
      </c>
      <c r="H301" s="4">
        <f>G301*100</f>
        <v>88.599797365754824</v>
      </c>
      <c r="I301" s="30">
        <f>E301/J301</f>
        <v>29.999313893653515</v>
      </c>
      <c r="J301" s="8">
        <v>2915</v>
      </c>
      <c r="K301" t="s">
        <v>20</v>
      </c>
      <c r="L301" t="s">
        <v>21</v>
      </c>
      <c r="M301" s="11">
        <f>(O301/86400)+DATE(1970,1,1)</f>
        <v>41346.208333333336</v>
      </c>
      <c r="N301" s="37">
        <v>41346.208333333336</v>
      </c>
      <c r="O301">
        <v>1363150800</v>
      </c>
      <c r="P301" t="str">
        <f>TEXT(M301,"mmm")</f>
        <v>Mar</v>
      </c>
      <c r="Q301" t="s">
        <v>2054</v>
      </c>
      <c r="R301" t="str">
        <f>TEXT(M301,"yyy")</f>
        <v>2013</v>
      </c>
      <c r="S301" s="10">
        <f>(T301/86400)+DATE(1970,1,1)</f>
        <v>41357.208333333336</v>
      </c>
      <c r="T301">
        <v>1364101200</v>
      </c>
      <c r="U301" s="35"/>
      <c r="V301" s="38">
        <v>41357.208333333336</v>
      </c>
      <c r="W301" t="str">
        <f>(TEXT(S301,"mmm"))</f>
        <v>Mar</v>
      </c>
      <c r="X301" t="s">
        <v>2054</v>
      </c>
      <c r="Y301">
        <f>Table1[[#This Row],[Dete Ended Conversion5]]-Table1[[#This Row],[Date Created Conversion3]]</f>
        <v>11</v>
      </c>
      <c r="Z301" s="35">
        <f>Table1[[#This Row],[Dete Ended Conversion5]]-Table1[[#This Row],[Date Created Conversion3]]</f>
        <v>11</v>
      </c>
      <c r="AA301" s="8" t="str">
        <f>(TEXT(V301,"yyy"))</f>
        <v>2013</v>
      </c>
      <c r="AB301" t="b">
        <v>0</v>
      </c>
      <c r="AC301" t="b">
        <v>0</v>
      </c>
      <c r="AD301" s="5" t="str">
        <f>AE301</f>
        <v>games</v>
      </c>
      <c r="AE301" s="32" t="s">
        <v>2023</v>
      </c>
      <c r="AF301" s="32" t="s">
        <v>2024</v>
      </c>
    </row>
    <row r="302" spans="1:32" ht="17" x14ac:dyDescent="0.2">
      <c r="A302">
        <v>134</v>
      </c>
      <c r="B302" s="2" t="s">
        <v>298</v>
      </c>
      <c r="C302" s="1" t="s">
        <v>299</v>
      </c>
      <c r="D302" s="3">
        <v>99500</v>
      </c>
      <c r="E302" s="3">
        <v>89288</v>
      </c>
      <c r="F302" t="s">
        <v>14</v>
      </c>
      <c r="G302" s="23">
        <f>IFERROR(E302/D302,0)</f>
        <v>0.89736683417085428</v>
      </c>
      <c r="H302" s="4">
        <f>G302*100</f>
        <v>89.73668341708543</v>
      </c>
      <c r="I302" s="30">
        <f>E302/J302</f>
        <v>94.987234042553197</v>
      </c>
      <c r="J302" s="8">
        <v>940</v>
      </c>
      <c r="K302" t="s">
        <v>86</v>
      </c>
      <c r="L302" t="s">
        <v>87</v>
      </c>
      <c r="M302" s="11">
        <f>(O302/86400)+DATE(1970,1,1)</f>
        <v>40713.208333333336</v>
      </c>
      <c r="N302" s="37">
        <v>40713.208333333336</v>
      </c>
      <c r="O302">
        <v>1308459600</v>
      </c>
      <c r="P302" t="str">
        <f>TEXT(M302,"mmm")</f>
        <v>Jun</v>
      </c>
      <c r="Q302" t="s">
        <v>2053</v>
      </c>
      <c r="R302" t="str">
        <f>TEXT(M302,"yyy")</f>
        <v>2011</v>
      </c>
      <c r="S302" s="10">
        <f>(T302/86400)+DATE(1970,1,1)</f>
        <v>40762.208333333336</v>
      </c>
      <c r="T302">
        <v>1312693200</v>
      </c>
      <c r="U302" s="35"/>
      <c r="V302" s="38">
        <v>40762.208333333336</v>
      </c>
      <c r="W302" t="str">
        <f>(TEXT(S302,"mmm"))</f>
        <v>Aug</v>
      </c>
      <c r="X302" t="s">
        <v>2049</v>
      </c>
      <c r="Y302">
        <f>Table1[[#This Row],[Dete Ended Conversion5]]-Table1[[#This Row],[Date Created Conversion3]]</f>
        <v>49</v>
      </c>
      <c r="Z302" s="35">
        <f>Table1[[#This Row],[Dete Ended Conversion5]]-Table1[[#This Row],[Date Created Conversion3]]</f>
        <v>49</v>
      </c>
      <c r="AA302" s="8" t="str">
        <f>(TEXT(V302,"yyy"))</f>
        <v>2011</v>
      </c>
      <c r="AB302" t="b">
        <v>0</v>
      </c>
      <c r="AC302" t="b">
        <v>1</v>
      </c>
      <c r="AD302" s="5" t="str">
        <f>AE302</f>
        <v>film &amp; video</v>
      </c>
      <c r="AE302" s="32" t="s">
        <v>2014</v>
      </c>
      <c r="AF302" s="32" t="s">
        <v>2015</v>
      </c>
    </row>
    <row r="303" spans="1:32" ht="17" x14ac:dyDescent="0.2">
      <c r="A303">
        <v>32</v>
      </c>
      <c r="B303" s="2" t="s">
        <v>92</v>
      </c>
      <c r="C303" s="1" t="s">
        <v>93</v>
      </c>
      <c r="D303" s="3">
        <v>101000</v>
      </c>
      <c r="E303" s="3">
        <v>87676</v>
      </c>
      <c r="F303" t="s">
        <v>14</v>
      </c>
      <c r="G303" s="23">
        <f>IFERROR(E303/D303,0)</f>
        <v>0.86807920792079207</v>
      </c>
      <c r="H303" s="4">
        <f>G303*100</f>
        <v>86.807920792079202</v>
      </c>
      <c r="I303" s="30">
        <f>E303/J303</f>
        <v>38.004334633723452</v>
      </c>
      <c r="J303" s="8">
        <v>2307</v>
      </c>
      <c r="K303" t="s">
        <v>94</v>
      </c>
      <c r="L303" t="s">
        <v>95</v>
      </c>
      <c r="M303" s="11">
        <f>(O303/86400)+DATE(1970,1,1)</f>
        <v>43110.25</v>
      </c>
      <c r="N303" s="37">
        <v>43110.25</v>
      </c>
      <c r="O303">
        <v>1515564000</v>
      </c>
      <c r="P303" t="str">
        <f>TEXT(M303,"mmm")</f>
        <v>Jan</v>
      </c>
      <c r="Q303" t="s">
        <v>2050</v>
      </c>
      <c r="R303" t="str">
        <f>TEXT(M303,"yyy")</f>
        <v>2018</v>
      </c>
      <c r="S303" s="10">
        <f>(T303/86400)+DATE(1970,1,1)</f>
        <v>43137.25</v>
      </c>
      <c r="T303">
        <v>1517896800</v>
      </c>
      <c r="U303" s="35"/>
      <c r="V303" s="38">
        <v>43137.25</v>
      </c>
      <c r="W303" t="str">
        <f>(TEXT(S303,"mmm"))</f>
        <v>Feb</v>
      </c>
      <c r="X303" t="s">
        <v>2058</v>
      </c>
      <c r="Y303">
        <f>Table1[[#This Row],[Dete Ended Conversion5]]-Table1[[#This Row],[Date Created Conversion3]]</f>
        <v>27</v>
      </c>
      <c r="Z303" s="35">
        <f>Table1[[#This Row],[Dete Ended Conversion5]]-Table1[[#This Row],[Date Created Conversion3]]</f>
        <v>27</v>
      </c>
      <c r="AA303" s="8" t="str">
        <f>(TEXT(V303,"yyy"))</f>
        <v>2018</v>
      </c>
      <c r="AB303" t="b">
        <v>0</v>
      </c>
      <c r="AC303" t="b">
        <v>0</v>
      </c>
      <c r="AD303" s="5" t="str">
        <f>AE303</f>
        <v>film &amp; video</v>
      </c>
      <c r="AE303" s="32" t="s">
        <v>2014</v>
      </c>
      <c r="AF303" s="32" t="s">
        <v>2015</v>
      </c>
    </row>
    <row r="304" spans="1:32" ht="17" x14ac:dyDescent="0.2">
      <c r="A304">
        <v>428</v>
      </c>
      <c r="B304" s="2" t="s">
        <v>882</v>
      </c>
      <c r="C304" s="1" t="s">
        <v>883</v>
      </c>
      <c r="D304" s="3">
        <v>101400</v>
      </c>
      <c r="E304" s="3">
        <v>47037</v>
      </c>
      <c r="F304" t="s">
        <v>14</v>
      </c>
      <c r="G304" s="23">
        <f>IFERROR(E304/D304,0)</f>
        <v>0.46387573964497042</v>
      </c>
      <c r="H304" s="4">
        <f>G304*100</f>
        <v>46.387573964497044</v>
      </c>
      <c r="I304" s="30">
        <f>E304/J304</f>
        <v>62.967871485943775</v>
      </c>
      <c r="J304" s="8">
        <v>747</v>
      </c>
      <c r="K304" t="s">
        <v>20</v>
      </c>
      <c r="L304" t="s">
        <v>21</v>
      </c>
      <c r="M304" s="11">
        <f>(O304/86400)+DATE(1970,1,1)</f>
        <v>40585.25</v>
      </c>
      <c r="N304" s="37">
        <v>40585.25</v>
      </c>
      <c r="O304">
        <v>1297404000</v>
      </c>
      <c r="P304" t="str">
        <f>TEXT(M304,"mmm")</f>
        <v>Feb</v>
      </c>
      <c r="Q304" t="s">
        <v>2058</v>
      </c>
      <c r="R304" t="str">
        <f>TEXT(M304,"yyy")</f>
        <v>2011</v>
      </c>
      <c r="S304" s="10">
        <f>(T304/86400)+DATE(1970,1,1)</f>
        <v>40592.25</v>
      </c>
      <c r="T304">
        <v>1298008800</v>
      </c>
      <c r="U304" s="35"/>
      <c r="V304" s="38">
        <v>40592.25</v>
      </c>
      <c r="W304" t="str">
        <f>(TEXT(S304,"mmm"))</f>
        <v>Feb</v>
      </c>
      <c r="X304" t="s">
        <v>2058</v>
      </c>
      <c r="Y304">
        <f>Table1[[#This Row],[Dete Ended Conversion5]]-Table1[[#This Row],[Date Created Conversion3]]</f>
        <v>7</v>
      </c>
      <c r="Z304" s="35">
        <f>Table1[[#This Row],[Dete Ended Conversion5]]-Table1[[#This Row],[Date Created Conversion3]]</f>
        <v>7</v>
      </c>
      <c r="AA304" s="8" t="str">
        <f>(TEXT(V304,"yyy"))</f>
        <v>2011</v>
      </c>
      <c r="AB304" t="b">
        <v>0</v>
      </c>
      <c r="AC304" t="b">
        <v>0</v>
      </c>
      <c r="AD304" s="5" t="str">
        <f>AE304</f>
        <v>film &amp; video</v>
      </c>
      <c r="AE304" s="32" t="s">
        <v>2014</v>
      </c>
      <c r="AF304" s="32" t="s">
        <v>2022</v>
      </c>
    </row>
    <row r="305" spans="1:32" ht="34" x14ac:dyDescent="0.2">
      <c r="A305">
        <v>392</v>
      </c>
      <c r="B305" s="2" t="s">
        <v>813</v>
      </c>
      <c r="C305" s="1" t="s">
        <v>814</v>
      </c>
      <c r="D305" s="3">
        <v>102900</v>
      </c>
      <c r="E305" s="3">
        <v>67546</v>
      </c>
      <c r="F305" t="s">
        <v>14</v>
      </c>
      <c r="G305" s="23">
        <f>IFERROR(E305/D305,0)</f>
        <v>0.65642371234207963</v>
      </c>
      <c r="H305" s="4">
        <f>G305*100</f>
        <v>65.642371234207957</v>
      </c>
      <c r="I305" s="30">
        <f>E305/J305</f>
        <v>42.006218905472636</v>
      </c>
      <c r="J305" s="8">
        <v>1608</v>
      </c>
      <c r="K305" t="s">
        <v>20</v>
      </c>
      <c r="L305" t="s">
        <v>21</v>
      </c>
      <c r="M305" s="11">
        <f>(O305/86400)+DATE(1970,1,1)</f>
        <v>40549.25</v>
      </c>
      <c r="N305" s="37">
        <v>40549.25</v>
      </c>
      <c r="O305">
        <v>1294293600</v>
      </c>
      <c r="P305" t="str">
        <f>TEXT(M305,"mmm")</f>
        <v>Jan</v>
      </c>
      <c r="Q305" t="s">
        <v>2050</v>
      </c>
      <c r="R305" t="str">
        <f>TEXT(M305,"yyy")</f>
        <v>2011</v>
      </c>
      <c r="S305" s="10">
        <f>(T305/86400)+DATE(1970,1,1)</f>
        <v>40551.25</v>
      </c>
      <c r="T305">
        <v>1294466400</v>
      </c>
      <c r="U305" s="35"/>
      <c r="V305" s="38">
        <v>40551.25</v>
      </c>
      <c r="W305" t="str">
        <f>(TEXT(S305,"mmm"))</f>
        <v>Jan</v>
      </c>
      <c r="X305" t="s">
        <v>2050</v>
      </c>
      <c r="Y305">
        <f>Table1[[#This Row],[Dete Ended Conversion5]]-Table1[[#This Row],[Date Created Conversion3]]</f>
        <v>2</v>
      </c>
      <c r="Z305" s="35">
        <f>Table1[[#This Row],[Dete Ended Conversion5]]-Table1[[#This Row],[Date Created Conversion3]]</f>
        <v>2</v>
      </c>
      <c r="AA305" s="8" t="str">
        <f>(TEXT(V305,"yyy"))</f>
        <v>2011</v>
      </c>
      <c r="AB305" t="b">
        <v>0</v>
      </c>
      <c r="AC305" t="b">
        <v>0</v>
      </c>
      <c r="AD305" s="5" t="str">
        <f>AE305</f>
        <v>technology</v>
      </c>
      <c r="AE305" s="32" t="s">
        <v>2010</v>
      </c>
      <c r="AF305" s="32" t="s">
        <v>2019</v>
      </c>
    </row>
    <row r="306" spans="1:32" ht="17" x14ac:dyDescent="0.2">
      <c r="A306">
        <v>936</v>
      </c>
      <c r="B306" s="2" t="s">
        <v>1222</v>
      </c>
      <c r="C306" s="1" t="s">
        <v>1880</v>
      </c>
      <c r="D306" s="3">
        <v>103200</v>
      </c>
      <c r="E306" s="3">
        <v>1690</v>
      </c>
      <c r="F306" t="s">
        <v>14</v>
      </c>
      <c r="G306" s="23">
        <f>IFERROR(E306/D306,0)</f>
        <v>1.6375968992248063E-2</v>
      </c>
      <c r="H306" s="4">
        <f>G306*100</f>
        <v>1.6375968992248062</v>
      </c>
      <c r="I306" s="30">
        <f>E306/J306</f>
        <v>80.476190476190482</v>
      </c>
      <c r="J306" s="8">
        <v>21</v>
      </c>
      <c r="K306" t="s">
        <v>20</v>
      </c>
      <c r="L306" t="s">
        <v>21</v>
      </c>
      <c r="M306" s="11">
        <f>(O306/86400)+DATE(1970,1,1)</f>
        <v>43668.208333333328</v>
      </c>
      <c r="N306" s="37">
        <v>43668.208333333328</v>
      </c>
      <c r="O306">
        <v>1563771600</v>
      </c>
      <c r="P306" t="str">
        <f>TEXT(M306,"mmm")</f>
        <v>Jul</v>
      </c>
      <c r="Q306" t="s">
        <v>2056</v>
      </c>
      <c r="R306" t="str">
        <f>TEXT(M306,"yyy")</f>
        <v>2019</v>
      </c>
      <c r="S306" s="10">
        <f>(T306/86400)+DATE(1970,1,1)</f>
        <v>43671.208333333328</v>
      </c>
      <c r="T306">
        <v>1564030800</v>
      </c>
      <c r="U306" s="35"/>
      <c r="V306" s="38">
        <v>43671.208333333328</v>
      </c>
      <c r="W306" t="str">
        <f>(TEXT(S306,"mmm"))</f>
        <v>Jul</v>
      </c>
      <c r="X306" t="s">
        <v>2056</v>
      </c>
      <c r="Y306">
        <f>Table1[[#This Row],[Dete Ended Conversion5]]-Table1[[#This Row],[Date Created Conversion3]]</f>
        <v>3</v>
      </c>
      <c r="Z306" s="35">
        <f>Table1[[#This Row],[Dete Ended Conversion5]]-Table1[[#This Row],[Date Created Conversion3]]</f>
        <v>3</v>
      </c>
      <c r="AA306" s="8" t="str">
        <f>(TEXT(V306,"yyy"))</f>
        <v>2019</v>
      </c>
      <c r="AB306" t="b">
        <v>1</v>
      </c>
      <c r="AC306" t="b">
        <v>0</v>
      </c>
      <c r="AD306" s="5" t="str">
        <f>AE306</f>
        <v>theater</v>
      </c>
      <c r="AE306" s="32" t="s">
        <v>2012</v>
      </c>
      <c r="AF306" s="32" t="s">
        <v>2013</v>
      </c>
    </row>
    <row r="307" spans="1:32" ht="17" x14ac:dyDescent="0.2">
      <c r="A307">
        <v>127</v>
      </c>
      <c r="B307" s="2" t="s">
        <v>284</v>
      </c>
      <c r="C307" s="1" t="s">
        <v>285</v>
      </c>
      <c r="D307" s="3">
        <v>103200</v>
      </c>
      <c r="E307" s="3">
        <v>53067</v>
      </c>
      <c r="F307" t="s">
        <v>14</v>
      </c>
      <c r="G307" s="23">
        <f>IFERROR(E307/D307,0)</f>
        <v>0.51421511627906979</v>
      </c>
      <c r="H307" s="4">
        <f>G307*100</f>
        <v>51.42151162790698</v>
      </c>
      <c r="I307" s="30">
        <f>E307/J307</f>
        <v>78.96875</v>
      </c>
      <c r="J307" s="8">
        <v>672</v>
      </c>
      <c r="K307" t="s">
        <v>15</v>
      </c>
      <c r="L307" t="s">
        <v>16</v>
      </c>
      <c r="M307" s="11">
        <f>(O307/86400)+DATE(1970,1,1)</f>
        <v>40310.208333333336</v>
      </c>
      <c r="N307" s="37">
        <v>40310.208333333336</v>
      </c>
      <c r="O307">
        <v>1273640400</v>
      </c>
      <c r="P307" t="str">
        <f>TEXT(M307,"mmm")</f>
        <v>May</v>
      </c>
      <c r="Q307" t="s">
        <v>2059</v>
      </c>
      <c r="R307" t="str">
        <f>TEXT(M307,"yyy")</f>
        <v>2010</v>
      </c>
      <c r="S307" s="10">
        <f>(T307/86400)+DATE(1970,1,1)</f>
        <v>40313.208333333336</v>
      </c>
      <c r="T307">
        <v>1273899600</v>
      </c>
      <c r="U307" s="35"/>
      <c r="V307" s="38">
        <v>40313.208333333336</v>
      </c>
      <c r="W307" t="str">
        <f>(TEXT(S307,"mmm"))</f>
        <v>May</v>
      </c>
      <c r="X307" t="s">
        <v>2059</v>
      </c>
      <c r="Y307">
        <f>Table1[[#This Row],[Dete Ended Conversion5]]-Table1[[#This Row],[Date Created Conversion3]]</f>
        <v>3</v>
      </c>
      <c r="Z307" s="35">
        <f>Table1[[#This Row],[Dete Ended Conversion5]]-Table1[[#This Row],[Date Created Conversion3]]</f>
        <v>3</v>
      </c>
      <c r="AA307" s="8" t="str">
        <f>(TEXT(V307,"yyy"))</f>
        <v>2010</v>
      </c>
      <c r="AB307" t="b">
        <v>0</v>
      </c>
      <c r="AC307" t="b">
        <v>0</v>
      </c>
      <c r="AD307" s="5" t="str">
        <f>AE307</f>
        <v>theater</v>
      </c>
      <c r="AE307" s="32" t="s">
        <v>2012</v>
      </c>
      <c r="AF307" s="32" t="s">
        <v>2013</v>
      </c>
    </row>
    <row r="308" spans="1:32" ht="34" x14ac:dyDescent="0.2">
      <c r="A308">
        <v>211</v>
      </c>
      <c r="B308" s="2" t="s">
        <v>452</v>
      </c>
      <c r="C308" s="1" t="s">
        <v>453</v>
      </c>
      <c r="D308" s="3">
        <v>104400</v>
      </c>
      <c r="E308" s="3">
        <v>99100</v>
      </c>
      <c r="F308" t="s">
        <v>14</v>
      </c>
      <c r="G308" s="23">
        <f>IFERROR(E308/D308,0)</f>
        <v>0.9492337164750958</v>
      </c>
      <c r="H308" s="4">
        <f>G308*100</f>
        <v>94.923371647509583</v>
      </c>
      <c r="I308" s="30">
        <f>E308/J308</f>
        <v>60.984615384615381</v>
      </c>
      <c r="J308" s="8">
        <v>1625</v>
      </c>
      <c r="K308" t="s">
        <v>20</v>
      </c>
      <c r="L308" t="s">
        <v>21</v>
      </c>
      <c r="M308" s="11">
        <f>(O308/86400)+DATE(1970,1,1)</f>
        <v>41513.208333333336</v>
      </c>
      <c r="N308" s="37">
        <v>41513.208333333336</v>
      </c>
      <c r="O308">
        <v>1377579600</v>
      </c>
      <c r="P308" t="str">
        <f>TEXT(M308,"mmm")</f>
        <v>Aug</v>
      </c>
      <c r="Q308" t="s">
        <v>2049</v>
      </c>
      <c r="R308" t="str">
        <f>TEXT(M308,"yyy")</f>
        <v>2013</v>
      </c>
      <c r="S308" s="10">
        <f>(T308/86400)+DATE(1970,1,1)</f>
        <v>41537.208333333336</v>
      </c>
      <c r="T308">
        <v>1379653200</v>
      </c>
      <c r="U308" s="35"/>
      <c r="V308" s="38">
        <v>41537.208333333336</v>
      </c>
      <c r="W308" t="str">
        <f>(TEXT(S308,"mmm"))</f>
        <v>Sep</v>
      </c>
      <c r="X308" t="s">
        <v>2051</v>
      </c>
      <c r="Y308">
        <f>Table1[[#This Row],[Dete Ended Conversion5]]-Table1[[#This Row],[Date Created Conversion3]]</f>
        <v>24</v>
      </c>
      <c r="Z308" s="35">
        <f>Table1[[#This Row],[Dete Ended Conversion5]]-Table1[[#This Row],[Date Created Conversion3]]</f>
        <v>24</v>
      </c>
      <c r="AA308" s="8" t="str">
        <f>(TEXT(V308,"yyy"))</f>
        <v>2013</v>
      </c>
      <c r="AB308" t="b">
        <v>0</v>
      </c>
      <c r="AC308" t="b">
        <v>0</v>
      </c>
      <c r="AD308" s="5" t="str">
        <f>AE308</f>
        <v>theater</v>
      </c>
      <c r="AE308" s="32" t="s">
        <v>2012</v>
      </c>
      <c r="AF308" s="32" t="s">
        <v>2013</v>
      </c>
    </row>
    <row r="309" spans="1:32" ht="34" x14ac:dyDescent="0.2">
      <c r="A309">
        <v>530</v>
      </c>
      <c r="B309" s="2" t="s">
        <v>1081</v>
      </c>
      <c r="C309" s="1" t="s">
        <v>1082</v>
      </c>
      <c r="D309" s="3">
        <v>105000</v>
      </c>
      <c r="E309" s="3">
        <v>96328</v>
      </c>
      <c r="F309" t="s">
        <v>14</v>
      </c>
      <c r="G309" s="23">
        <f>IFERROR(E309/D309,0)</f>
        <v>0.91740952380952379</v>
      </c>
      <c r="H309" s="4">
        <f>G309*100</f>
        <v>91.740952380952379</v>
      </c>
      <c r="I309" s="30">
        <f>E309/J309</f>
        <v>53.995515695067262</v>
      </c>
      <c r="J309" s="8">
        <v>1784</v>
      </c>
      <c r="K309" t="s">
        <v>20</v>
      </c>
      <c r="L309" t="s">
        <v>21</v>
      </c>
      <c r="M309" s="11">
        <f>(O309/86400)+DATE(1970,1,1)</f>
        <v>40421.208333333336</v>
      </c>
      <c r="N309" s="37">
        <v>40421.208333333336</v>
      </c>
      <c r="O309">
        <v>1283230800</v>
      </c>
      <c r="P309" t="str">
        <f>TEXT(M309,"mmm")</f>
        <v>Aug</v>
      </c>
      <c r="Q309" t="s">
        <v>2049</v>
      </c>
      <c r="R309" t="str">
        <f>TEXT(M309,"yyy")</f>
        <v>2010</v>
      </c>
      <c r="S309" s="10">
        <f>(T309/86400)+DATE(1970,1,1)</f>
        <v>40435.208333333336</v>
      </c>
      <c r="T309">
        <v>1284440400</v>
      </c>
      <c r="U309" s="35"/>
      <c r="V309" s="38">
        <v>40435.208333333336</v>
      </c>
      <c r="W309" t="str">
        <f>(TEXT(S309,"mmm"))</f>
        <v>Sep</v>
      </c>
      <c r="X309" t="s">
        <v>2051</v>
      </c>
      <c r="Y309">
        <f>Table1[[#This Row],[Dete Ended Conversion5]]-Table1[[#This Row],[Date Created Conversion3]]</f>
        <v>14</v>
      </c>
      <c r="Z309" s="35">
        <f>Table1[[#This Row],[Dete Ended Conversion5]]-Table1[[#This Row],[Date Created Conversion3]]</f>
        <v>14</v>
      </c>
      <c r="AA309" s="8" t="str">
        <f>(TEXT(V309,"yyy"))</f>
        <v>2010</v>
      </c>
      <c r="AB309" t="b">
        <v>0</v>
      </c>
      <c r="AC309" t="b">
        <v>1</v>
      </c>
      <c r="AD309" s="5" t="str">
        <f>AE309</f>
        <v>publishing</v>
      </c>
      <c r="AE309" s="32" t="s">
        <v>2020</v>
      </c>
      <c r="AF309" s="32" t="s">
        <v>2026</v>
      </c>
    </row>
    <row r="310" spans="1:32" ht="17" x14ac:dyDescent="0.2">
      <c r="A310">
        <v>83</v>
      </c>
      <c r="B310" s="2" t="s">
        <v>196</v>
      </c>
      <c r="C310" s="1" t="s">
        <v>197</v>
      </c>
      <c r="D310" s="3">
        <v>106400</v>
      </c>
      <c r="E310" s="3">
        <v>39996</v>
      </c>
      <c r="F310" t="s">
        <v>14</v>
      </c>
      <c r="G310" s="23">
        <f>IFERROR(E310/D310,0)</f>
        <v>0.37590225563909774</v>
      </c>
      <c r="H310" s="4">
        <f>G310*100</f>
        <v>37.590225563909776</v>
      </c>
      <c r="I310" s="30">
        <f>E310/J310</f>
        <v>39.996000000000002</v>
      </c>
      <c r="J310" s="8">
        <v>1000</v>
      </c>
      <c r="K310" t="s">
        <v>20</v>
      </c>
      <c r="L310" t="s">
        <v>21</v>
      </c>
      <c r="M310" s="11">
        <f>(O310/86400)+DATE(1970,1,1)</f>
        <v>42579.208333333328</v>
      </c>
      <c r="N310" s="37">
        <v>42579.208333333328</v>
      </c>
      <c r="O310">
        <v>1469682000</v>
      </c>
      <c r="P310" t="str">
        <f>TEXT(M310,"mmm")</f>
        <v>Jul</v>
      </c>
      <c r="Q310" t="s">
        <v>2056</v>
      </c>
      <c r="R310" t="str">
        <f>TEXT(M310,"yyy")</f>
        <v>2016</v>
      </c>
      <c r="S310" s="10">
        <f>(T310/86400)+DATE(1970,1,1)</f>
        <v>42601.208333333328</v>
      </c>
      <c r="T310">
        <v>1471582800</v>
      </c>
      <c r="U310" s="35"/>
      <c r="V310" s="38">
        <v>42601.208333333328</v>
      </c>
      <c r="W310" t="str">
        <f>(TEXT(S310,"mmm"))</f>
        <v>Aug</v>
      </c>
      <c r="X310" t="s">
        <v>2049</v>
      </c>
      <c r="Y310">
        <f>Table1[[#This Row],[Dete Ended Conversion5]]-Table1[[#This Row],[Date Created Conversion3]]</f>
        <v>22</v>
      </c>
      <c r="Z310" s="35">
        <f>Table1[[#This Row],[Dete Ended Conversion5]]-Table1[[#This Row],[Date Created Conversion3]]</f>
        <v>22</v>
      </c>
      <c r="AA310" s="8" t="str">
        <f>(TEXT(V310,"yyy"))</f>
        <v>2016</v>
      </c>
      <c r="AB310" t="b">
        <v>0</v>
      </c>
      <c r="AC310" t="b">
        <v>0</v>
      </c>
      <c r="AD310" s="5" t="str">
        <f>AE310</f>
        <v>music</v>
      </c>
      <c r="AE310" s="32" t="s">
        <v>2008</v>
      </c>
      <c r="AF310" s="32" t="s">
        <v>2016</v>
      </c>
    </row>
    <row r="311" spans="1:32" ht="17" x14ac:dyDescent="0.2">
      <c r="A311">
        <v>661</v>
      </c>
      <c r="B311" s="2" t="s">
        <v>1340</v>
      </c>
      <c r="C311" s="1" t="s">
        <v>1341</v>
      </c>
      <c r="D311" s="3">
        <v>106800</v>
      </c>
      <c r="E311" s="3">
        <v>57872</v>
      </c>
      <c r="F311" t="s">
        <v>14</v>
      </c>
      <c r="G311" s="23">
        <f>IFERROR(E311/D311,0)</f>
        <v>0.54187265917603</v>
      </c>
      <c r="H311" s="4">
        <f>G311*100</f>
        <v>54.187265917603</v>
      </c>
      <c r="I311" s="30">
        <f>E311/J311</f>
        <v>76.957446808510639</v>
      </c>
      <c r="J311" s="8">
        <v>752</v>
      </c>
      <c r="K311" t="s">
        <v>32</v>
      </c>
      <c r="L311" t="s">
        <v>33</v>
      </c>
      <c r="M311" s="11">
        <f>(O311/86400)+DATE(1970,1,1)</f>
        <v>40996.208333333336</v>
      </c>
      <c r="N311" s="37">
        <v>40996.208333333336</v>
      </c>
      <c r="O311">
        <v>1332910800</v>
      </c>
      <c r="P311" t="str">
        <f>TEXT(M311,"mmm")</f>
        <v>Mar</v>
      </c>
      <c r="Q311" t="s">
        <v>2054</v>
      </c>
      <c r="R311" t="str">
        <f>TEXT(M311,"yyy")</f>
        <v>2012</v>
      </c>
      <c r="S311" s="10">
        <f>(T311/86400)+DATE(1970,1,1)</f>
        <v>41026.208333333336</v>
      </c>
      <c r="T311">
        <v>1335502800</v>
      </c>
      <c r="U311" s="35"/>
      <c r="V311" s="38">
        <v>41026.208333333336</v>
      </c>
      <c r="W311" t="str">
        <f>(TEXT(S311,"mmm"))</f>
        <v>Apr</v>
      </c>
      <c r="X311" t="s">
        <v>2057</v>
      </c>
      <c r="Y311">
        <f>Table1[[#This Row],[Dete Ended Conversion5]]-Table1[[#This Row],[Date Created Conversion3]]</f>
        <v>30</v>
      </c>
      <c r="Z311" s="35">
        <f>Table1[[#This Row],[Dete Ended Conversion5]]-Table1[[#This Row],[Date Created Conversion3]]</f>
        <v>30</v>
      </c>
      <c r="AA311" s="8" t="str">
        <f>(TEXT(V311,"yyy"))</f>
        <v>2012</v>
      </c>
      <c r="AB311" t="b">
        <v>0</v>
      </c>
      <c r="AC311" t="b">
        <v>0</v>
      </c>
      <c r="AD311" s="5" t="str">
        <f>AE311</f>
        <v>music</v>
      </c>
      <c r="AE311" s="32" t="s">
        <v>2008</v>
      </c>
      <c r="AF311" s="32" t="s">
        <v>2031</v>
      </c>
    </row>
    <row r="312" spans="1:32" ht="17" x14ac:dyDescent="0.2">
      <c r="A312">
        <v>779</v>
      </c>
      <c r="B312" s="2" t="s">
        <v>1569</v>
      </c>
      <c r="C312" s="1" t="s">
        <v>1570</v>
      </c>
      <c r="D312" s="3">
        <v>108700</v>
      </c>
      <c r="E312" s="3">
        <v>87293</v>
      </c>
      <c r="F312" t="s">
        <v>14</v>
      </c>
      <c r="G312" s="23">
        <f>IFERROR(E312/D312,0)</f>
        <v>0.80306347746090156</v>
      </c>
      <c r="H312" s="4">
        <f>G312*100</f>
        <v>80.306347746090154</v>
      </c>
      <c r="I312" s="30">
        <f>E312/J312</f>
        <v>105.04572803850782</v>
      </c>
      <c r="J312" s="8">
        <v>831</v>
      </c>
      <c r="K312" t="s">
        <v>20</v>
      </c>
      <c r="L312" t="s">
        <v>21</v>
      </c>
      <c r="M312" s="11">
        <f>(O312/86400)+DATE(1970,1,1)</f>
        <v>42230.208333333328</v>
      </c>
      <c r="N312" s="37">
        <v>42230.208333333328</v>
      </c>
      <c r="O312">
        <v>1439528400</v>
      </c>
      <c r="P312" t="str">
        <f>TEXT(M312,"mmm")</f>
        <v>Aug</v>
      </c>
      <c r="Q312" t="s">
        <v>2049</v>
      </c>
      <c r="R312" t="str">
        <f>TEXT(M312,"yyy")</f>
        <v>2015</v>
      </c>
      <c r="S312" s="10">
        <f>(T312/86400)+DATE(1970,1,1)</f>
        <v>42239.208333333328</v>
      </c>
      <c r="T312">
        <v>1440306000</v>
      </c>
      <c r="U312" s="35"/>
      <c r="V312" s="38">
        <v>42239.208333333328</v>
      </c>
      <c r="W312" t="str">
        <f>(TEXT(S312,"mmm"))</f>
        <v>Aug</v>
      </c>
      <c r="X312" t="s">
        <v>2049</v>
      </c>
      <c r="Y312">
        <f>Table1[[#This Row],[Dete Ended Conversion5]]-Table1[[#This Row],[Date Created Conversion3]]</f>
        <v>9</v>
      </c>
      <c r="Z312" s="35">
        <f>Table1[[#This Row],[Dete Ended Conversion5]]-Table1[[#This Row],[Date Created Conversion3]]</f>
        <v>9</v>
      </c>
      <c r="AA312" s="8" t="str">
        <f>(TEXT(V312,"yyy"))</f>
        <v>2015</v>
      </c>
      <c r="AB312" t="b">
        <v>0</v>
      </c>
      <c r="AC312" t="b">
        <v>1</v>
      </c>
      <c r="AD312" s="5" t="str">
        <f>AE312</f>
        <v>theater</v>
      </c>
      <c r="AE312" s="32" t="s">
        <v>2012</v>
      </c>
      <c r="AF312" s="32" t="s">
        <v>2013</v>
      </c>
    </row>
    <row r="313" spans="1:32" ht="17" x14ac:dyDescent="0.2">
      <c r="A313">
        <v>387</v>
      </c>
      <c r="B313" s="2" t="s">
        <v>803</v>
      </c>
      <c r="C313" s="1" t="s">
        <v>804</v>
      </c>
      <c r="D313" s="3">
        <v>109000</v>
      </c>
      <c r="E313" s="3">
        <v>42795</v>
      </c>
      <c r="F313" t="s">
        <v>14</v>
      </c>
      <c r="G313" s="23">
        <f>IFERROR(E313/D313,0)</f>
        <v>0.39261467889908258</v>
      </c>
      <c r="H313" s="4">
        <f>G313*100</f>
        <v>39.261467889908261</v>
      </c>
      <c r="I313" s="30">
        <f>E313/J313</f>
        <v>100.93160377358491</v>
      </c>
      <c r="J313" s="8">
        <v>424</v>
      </c>
      <c r="K313" t="s">
        <v>20</v>
      </c>
      <c r="L313" t="s">
        <v>21</v>
      </c>
      <c r="M313" s="11">
        <f>(O313/86400)+DATE(1970,1,1)</f>
        <v>41072.208333333336</v>
      </c>
      <c r="N313" s="37">
        <v>41072.208333333336</v>
      </c>
      <c r="O313">
        <v>1339477200</v>
      </c>
      <c r="P313" t="str">
        <f>TEXT(M313,"mmm")</f>
        <v>Jun</v>
      </c>
      <c r="Q313" t="s">
        <v>2053</v>
      </c>
      <c r="R313" t="str">
        <f>TEXT(M313,"yyy")</f>
        <v>2012</v>
      </c>
      <c r="S313" s="10">
        <f>(T313/86400)+DATE(1970,1,1)</f>
        <v>41077.208333333336</v>
      </c>
      <c r="T313">
        <v>1339909200</v>
      </c>
      <c r="U313" s="35"/>
      <c r="V313" s="38">
        <v>41077.208333333336</v>
      </c>
      <c r="W313" t="str">
        <f>(TEXT(S313,"mmm"))</f>
        <v>Jun</v>
      </c>
      <c r="X313" t="s">
        <v>2053</v>
      </c>
      <c r="Y313">
        <f>Table1[[#This Row],[Dete Ended Conversion5]]-Table1[[#This Row],[Date Created Conversion3]]</f>
        <v>5</v>
      </c>
      <c r="Z313" s="35">
        <f>Table1[[#This Row],[Dete Ended Conversion5]]-Table1[[#This Row],[Date Created Conversion3]]</f>
        <v>5</v>
      </c>
      <c r="AA313" s="8" t="str">
        <f>(TEXT(V313,"yyy"))</f>
        <v>2012</v>
      </c>
      <c r="AB313" t="b">
        <v>0</v>
      </c>
      <c r="AC313" t="b">
        <v>0</v>
      </c>
      <c r="AD313" s="5" t="str">
        <f>AE313</f>
        <v>technology</v>
      </c>
      <c r="AE313" s="32" t="s">
        <v>2010</v>
      </c>
      <c r="AF313" s="32" t="s">
        <v>2019</v>
      </c>
    </row>
    <row r="314" spans="1:32" ht="17" x14ac:dyDescent="0.2">
      <c r="A314">
        <v>776</v>
      </c>
      <c r="B314" s="2" t="s">
        <v>1563</v>
      </c>
      <c r="C314" s="1" t="s">
        <v>1564</v>
      </c>
      <c r="D314" s="3">
        <v>110800</v>
      </c>
      <c r="E314" s="3">
        <v>72623</v>
      </c>
      <c r="F314" t="s">
        <v>14</v>
      </c>
      <c r="G314" s="23">
        <f>IFERROR(E314/D314,0)</f>
        <v>0.65544223826714798</v>
      </c>
      <c r="H314" s="4">
        <f>G314*100</f>
        <v>65.544223826714799</v>
      </c>
      <c r="I314" s="30">
        <f>E314/J314</f>
        <v>32.995456610631528</v>
      </c>
      <c r="J314" s="8">
        <v>2201</v>
      </c>
      <c r="K314" t="s">
        <v>20</v>
      </c>
      <c r="L314" t="s">
        <v>21</v>
      </c>
      <c r="M314" s="11">
        <f>(O314/86400)+DATE(1970,1,1)</f>
        <v>43650.208333333328</v>
      </c>
      <c r="N314" s="37">
        <v>43650.208333333328</v>
      </c>
      <c r="O314">
        <v>1562216400</v>
      </c>
      <c r="P314" t="str">
        <f>TEXT(M314,"mmm")</f>
        <v>Jul</v>
      </c>
      <c r="Q314" t="s">
        <v>2056</v>
      </c>
      <c r="R314" t="str">
        <f>TEXT(M314,"yyy")</f>
        <v>2019</v>
      </c>
      <c r="S314" s="10">
        <f>(T314/86400)+DATE(1970,1,1)</f>
        <v>43668.208333333328</v>
      </c>
      <c r="T314">
        <v>1563771600</v>
      </c>
      <c r="U314" s="35"/>
      <c r="V314" s="38">
        <v>43668.208333333328</v>
      </c>
      <c r="W314" t="str">
        <f>(TEXT(S314,"mmm"))</f>
        <v>Jul</v>
      </c>
      <c r="X314" t="s">
        <v>2056</v>
      </c>
      <c r="Y314">
        <f>Table1[[#This Row],[Dete Ended Conversion5]]-Table1[[#This Row],[Date Created Conversion3]]</f>
        <v>18</v>
      </c>
      <c r="Z314" s="35">
        <f>Table1[[#This Row],[Dete Ended Conversion5]]-Table1[[#This Row],[Date Created Conversion3]]</f>
        <v>18</v>
      </c>
      <c r="AA314" s="8" t="str">
        <f>(TEXT(V314,"yyy"))</f>
        <v>2019</v>
      </c>
      <c r="AB314" t="b">
        <v>0</v>
      </c>
      <c r="AC314" t="b">
        <v>0</v>
      </c>
      <c r="AD314" s="5" t="str">
        <f>AE314</f>
        <v>theater</v>
      </c>
      <c r="AE314" s="32" t="s">
        <v>2012</v>
      </c>
      <c r="AF314" s="32" t="s">
        <v>2013</v>
      </c>
    </row>
    <row r="315" spans="1:32" ht="17" x14ac:dyDescent="0.2">
      <c r="A315">
        <v>266</v>
      </c>
      <c r="B315" s="2" t="s">
        <v>561</v>
      </c>
      <c r="C315" s="1" t="s">
        <v>562</v>
      </c>
      <c r="D315" s="3">
        <v>111900</v>
      </c>
      <c r="E315" s="3">
        <v>85902</v>
      </c>
      <c r="F315" t="s">
        <v>14</v>
      </c>
      <c r="G315" s="23">
        <f>IFERROR(E315/D315,0)</f>
        <v>0.76766756032171579</v>
      </c>
      <c r="H315" s="4">
        <f>G315*100</f>
        <v>76.766756032171585</v>
      </c>
      <c r="I315" s="30">
        <f>E315/J315</f>
        <v>26.996228786926462</v>
      </c>
      <c r="J315" s="8">
        <v>3182</v>
      </c>
      <c r="K315" t="s">
        <v>94</v>
      </c>
      <c r="L315" t="s">
        <v>95</v>
      </c>
      <c r="M315" s="11">
        <f>(O315/86400)+DATE(1970,1,1)</f>
        <v>41950.25</v>
      </c>
      <c r="N315" s="37">
        <v>41950.25</v>
      </c>
      <c r="O315">
        <v>1415340000</v>
      </c>
      <c r="P315" t="str">
        <f>TEXT(M315,"mmm")</f>
        <v>Nov</v>
      </c>
      <c r="Q315" t="s">
        <v>2048</v>
      </c>
      <c r="R315" t="str">
        <f>TEXT(M315,"yyy")</f>
        <v>2014</v>
      </c>
      <c r="S315" s="10">
        <f>(T315/86400)+DATE(1970,1,1)</f>
        <v>41983.25</v>
      </c>
      <c r="T315">
        <v>1418191200</v>
      </c>
      <c r="U315" s="35"/>
      <c r="V315" s="38">
        <v>41983.25</v>
      </c>
      <c r="W315" t="str">
        <f>(TEXT(S315,"mmm"))</f>
        <v>Dec</v>
      </c>
      <c r="X315" t="s">
        <v>2055</v>
      </c>
      <c r="Y315">
        <f>Table1[[#This Row],[Dete Ended Conversion5]]-Table1[[#This Row],[Date Created Conversion3]]</f>
        <v>33</v>
      </c>
      <c r="Z315" s="35">
        <f>Table1[[#This Row],[Dete Ended Conversion5]]-Table1[[#This Row],[Date Created Conversion3]]</f>
        <v>33</v>
      </c>
      <c r="AA315" s="8" t="str">
        <f>(TEXT(V315,"yyy"))</f>
        <v>2014</v>
      </c>
      <c r="AB315" t="b">
        <v>0</v>
      </c>
      <c r="AC315" t="b">
        <v>1</v>
      </c>
      <c r="AD315" s="5" t="str">
        <f>AE315</f>
        <v>music</v>
      </c>
      <c r="AE315" s="32" t="s">
        <v>2008</v>
      </c>
      <c r="AF315" s="32" t="s">
        <v>2031</v>
      </c>
    </row>
    <row r="316" spans="1:32" ht="17" x14ac:dyDescent="0.2">
      <c r="A316">
        <v>415</v>
      </c>
      <c r="B316" s="2" t="s">
        <v>857</v>
      </c>
      <c r="C316" s="1" t="s">
        <v>858</v>
      </c>
      <c r="D316" s="3">
        <v>113500</v>
      </c>
      <c r="E316" s="3">
        <v>12552</v>
      </c>
      <c r="F316" t="s">
        <v>14</v>
      </c>
      <c r="G316" s="23">
        <f>IFERROR(E316/D316,0)</f>
        <v>0.11059030837004405</v>
      </c>
      <c r="H316" s="4">
        <f>G316*100</f>
        <v>11.059030837004405</v>
      </c>
      <c r="I316" s="30">
        <f>E316/J316</f>
        <v>30.028708133971293</v>
      </c>
      <c r="J316" s="8">
        <v>418</v>
      </c>
      <c r="K316" t="s">
        <v>20</v>
      </c>
      <c r="L316" t="s">
        <v>21</v>
      </c>
      <c r="M316" s="11">
        <f>(O316/86400)+DATE(1970,1,1)</f>
        <v>40921.25</v>
      </c>
      <c r="N316" s="37">
        <v>40921.25</v>
      </c>
      <c r="O316">
        <v>1326434400</v>
      </c>
      <c r="P316" t="str">
        <f>TEXT(M316,"mmm")</f>
        <v>Jan</v>
      </c>
      <c r="Q316" t="s">
        <v>2050</v>
      </c>
      <c r="R316" t="str">
        <f>TEXT(M316,"yyy")</f>
        <v>2012</v>
      </c>
      <c r="S316" s="10">
        <f>(T316/86400)+DATE(1970,1,1)</f>
        <v>40938.25</v>
      </c>
      <c r="T316">
        <v>1327903200</v>
      </c>
      <c r="U316" s="35"/>
      <c r="V316" s="38">
        <v>40938.25</v>
      </c>
      <c r="W316" t="str">
        <f>(TEXT(S316,"mmm"))</f>
        <v>Jan</v>
      </c>
      <c r="X316" t="s">
        <v>2050</v>
      </c>
      <c r="Y316">
        <f>Table1[[#This Row],[Dete Ended Conversion5]]-Table1[[#This Row],[Date Created Conversion3]]</f>
        <v>17</v>
      </c>
      <c r="Z316" s="35">
        <f>Table1[[#This Row],[Dete Ended Conversion5]]-Table1[[#This Row],[Date Created Conversion3]]</f>
        <v>17</v>
      </c>
      <c r="AA316" s="8" t="str">
        <f>(TEXT(V316,"yyy"))</f>
        <v>2012</v>
      </c>
      <c r="AB316" t="b">
        <v>0</v>
      </c>
      <c r="AC316" t="b">
        <v>0</v>
      </c>
      <c r="AD316" s="5" t="str">
        <f>AE316</f>
        <v>theater</v>
      </c>
      <c r="AE316" s="32" t="s">
        <v>2012</v>
      </c>
      <c r="AF316" s="32" t="s">
        <v>2013</v>
      </c>
    </row>
    <row r="317" spans="1:32" ht="34" x14ac:dyDescent="0.2">
      <c r="A317">
        <v>341</v>
      </c>
      <c r="B317" s="2" t="s">
        <v>711</v>
      </c>
      <c r="C317" s="1" t="s">
        <v>712</v>
      </c>
      <c r="D317" s="3">
        <v>114300</v>
      </c>
      <c r="E317" s="3">
        <v>96777</v>
      </c>
      <c r="F317" t="s">
        <v>14</v>
      </c>
      <c r="G317" s="23">
        <f>IFERROR(E317/D317,0)</f>
        <v>0.84669291338582675</v>
      </c>
      <c r="H317" s="4">
        <f>G317*100</f>
        <v>84.669291338582681</v>
      </c>
      <c r="I317" s="30">
        <f>E317/J317</f>
        <v>76.990453460620529</v>
      </c>
      <c r="J317" s="8">
        <v>1257</v>
      </c>
      <c r="K317" t="s">
        <v>20</v>
      </c>
      <c r="L317" t="s">
        <v>21</v>
      </c>
      <c r="M317" s="11">
        <f>(O317/86400)+DATE(1970,1,1)</f>
        <v>42244.208333333328</v>
      </c>
      <c r="N317" s="37">
        <v>42244.208333333328</v>
      </c>
      <c r="O317">
        <v>1440738000</v>
      </c>
      <c r="P317" t="str">
        <f>TEXT(M317,"mmm")</f>
        <v>Aug</v>
      </c>
      <c r="Q317" t="s">
        <v>2049</v>
      </c>
      <c r="R317" t="str">
        <f>TEXT(M317,"yyy")</f>
        <v>2015</v>
      </c>
      <c r="S317" s="10">
        <f>(T317/86400)+DATE(1970,1,1)</f>
        <v>42251.208333333328</v>
      </c>
      <c r="T317">
        <v>1441342800</v>
      </c>
      <c r="U317" s="35"/>
      <c r="V317" s="38">
        <v>42251.208333333328</v>
      </c>
      <c r="W317" t="str">
        <f>(TEXT(S317,"mmm"))</f>
        <v>Sep</v>
      </c>
      <c r="X317" t="s">
        <v>2051</v>
      </c>
      <c r="Y317">
        <f>Table1[[#This Row],[Dete Ended Conversion5]]-Table1[[#This Row],[Date Created Conversion3]]</f>
        <v>7</v>
      </c>
      <c r="Z317" s="35">
        <f>Table1[[#This Row],[Dete Ended Conversion5]]-Table1[[#This Row],[Date Created Conversion3]]</f>
        <v>7</v>
      </c>
      <c r="AA317" s="8" t="str">
        <f>(TEXT(V317,"yyy"))</f>
        <v>2015</v>
      </c>
      <c r="AB317" t="b">
        <v>0</v>
      </c>
      <c r="AC317" t="b">
        <v>0</v>
      </c>
      <c r="AD317" s="5" t="str">
        <f>AE317</f>
        <v>music</v>
      </c>
      <c r="AE317" s="32" t="s">
        <v>2008</v>
      </c>
      <c r="AF317" s="32" t="s">
        <v>2018</v>
      </c>
    </row>
    <row r="318" spans="1:32" ht="34" x14ac:dyDescent="0.2">
      <c r="A318">
        <v>176</v>
      </c>
      <c r="B318" s="2" t="s">
        <v>382</v>
      </c>
      <c r="C318" s="1" t="s">
        <v>383</v>
      </c>
      <c r="D318" s="3">
        <v>115000</v>
      </c>
      <c r="E318" s="3">
        <v>86060</v>
      </c>
      <c r="F318" t="s">
        <v>14</v>
      </c>
      <c r="G318" s="23">
        <f>IFERROR(E318/D318,0)</f>
        <v>0.74834782608695649</v>
      </c>
      <c r="H318" s="4">
        <f>G318*100</f>
        <v>74.834782608695647</v>
      </c>
      <c r="I318" s="30">
        <f>E318/J318</f>
        <v>110.05115089514067</v>
      </c>
      <c r="J318" s="8">
        <v>782</v>
      </c>
      <c r="K318" t="s">
        <v>20</v>
      </c>
      <c r="L318" t="s">
        <v>21</v>
      </c>
      <c r="M318" s="11">
        <f>(O318/86400)+DATE(1970,1,1)</f>
        <v>42616.208333333328</v>
      </c>
      <c r="N318" s="37">
        <v>42616.208333333328</v>
      </c>
      <c r="O318">
        <v>1472878800</v>
      </c>
      <c r="P318" t="str">
        <f>TEXT(M318,"mmm")</f>
        <v>Sep</v>
      </c>
      <c r="Q318" t="s">
        <v>2051</v>
      </c>
      <c r="R318" t="str">
        <f>TEXT(M318,"yyy")</f>
        <v>2016</v>
      </c>
      <c r="S318" s="10">
        <f>(T318/86400)+DATE(1970,1,1)</f>
        <v>42625.208333333328</v>
      </c>
      <c r="T318">
        <v>1473656400</v>
      </c>
      <c r="U318" s="35"/>
      <c r="V318" s="38">
        <v>42625.208333333328</v>
      </c>
      <c r="W318" t="str">
        <f>(TEXT(S318,"mmm"))</f>
        <v>Sep</v>
      </c>
      <c r="X318" t="s">
        <v>2051</v>
      </c>
      <c r="Y318">
        <f>Table1[[#This Row],[Dete Ended Conversion5]]-Table1[[#This Row],[Date Created Conversion3]]</f>
        <v>9</v>
      </c>
      <c r="Z318" s="35">
        <f>Table1[[#This Row],[Dete Ended Conversion5]]-Table1[[#This Row],[Date Created Conversion3]]</f>
        <v>9</v>
      </c>
      <c r="AA318" s="8" t="str">
        <f>(TEXT(V318,"yyy"))</f>
        <v>2016</v>
      </c>
      <c r="AB318" t="b">
        <v>0</v>
      </c>
      <c r="AC318" t="b">
        <v>0</v>
      </c>
      <c r="AD318" s="5" t="str">
        <f>AE318</f>
        <v>theater</v>
      </c>
      <c r="AE318" s="32" t="s">
        <v>2012</v>
      </c>
      <c r="AF318" s="32" t="s">
        <v>2013</v>
      </c>
    </row>
    <row r="319" spans="1:32" ht="17" x14ac:dyDescent="0.2">
      <c r="A319">
        <v>732</v>
      </c>
      <c r="B319" s="2" t="s">
        <v>1478</v>
      </c>
      <c r="C319" s="1" t="s">
        <v>1479</v>
      </c>
      <c r="D319" s="3">
        <v>117000</v>
      </c>
      <c r="E319" s="3">
        <v>107622</v>
      </c>
      <c r="F319" t="s">
        <v>14</v>
      </c>
      <c r="G319" s="23">
        <f>IFERROR(E319/D319,0)</f>
        <v>0.91984615384615387</v>
      </c>
      <c r="H319" s="4">
        <f>G319*100</f>
        <v>91.984615384615381</v>
      </c>
      <c r="I319" s="30">
        <f>E319/J319</f>
        <v>96.005352363960753</v>
      </c>
      <c r="J319" s="8">
        <v>1121</v>
      </c>
      <c r="K319" t="s">
        <v>20</v>
      </c>
      <c r="L319" t="s">
        <v>21</v>
      </c>
      <c r="M319" s="11">
        <f>(O319/86400)+DATE(1970,1,1)</f>
        <v>42816.208333333328</v>
      </c>
      <c r="N319" s="37">
        <v>42816.208333333328</v>
      </c>
      <c r="O319">
        <v>1490158800</v>
      </c>
      <c r="P319" t="str">
        <f>TEXT(M319,"mmm")</f>
        <v>Mar</v>
      </c>
      <c r="Q319" t="s">
        <v>2054</v>
      </c>
      <c r="R319" t="str">
        <f>TEXT(M319,"yyy")</f>
        <v>2017</v>
      </c>
      <c r="S319" s="10">
        <f>(T319/86400)+DATE(1970,1,1)</f>
        <v>42839.208333333328</v>
      </c>
      <c r="T319">
        <v>1492146000</v>
      </c>
      <c r="U319" s="35"/>
      <c r="V319" s="38">
        <v>42839.208333333328</v>
      </c>
      <c r="W319" t="str">
        <f>(TEXT(S319,"mmm"))</f>
        <v>Apr</v>
      </c>
      <c r="X319" t="s">
        <v>2057</v>
      </c>
      <c r="Y319">
        <f>Table1[[#This Row],[Dete Ended Conversion5]]-Table1[[#This Row],[Date Created Conversion3]]</f>
        <v>23</v>
      </c>
      <c r="Z319" s="35">
        <f>Table1[[#This Row],[Dete Ended Conversion5]]-Table1[[#This Row],[Date Created Conversion3]]</f>
        <v>23</v>
      </c>
      <c r="AA319" s="8" t="str">
        <f>(TEXT(V319,"yyy"))</f>
        <v>2017</v>
      </c>
      <c r="AB319" t="b">
        <v>0</v>
      </c>
      <c r="AC319" t="b">
        <v>1</v>
      </c>
      <c r="AD319" s="5" t="str">
        <f>AE319</f>
        <v>music</v>
      </c>
      <c r="AE319" s="32" t="s">
        <v>2008</v>
      </c>
      <c r="AF319" s="32" t="s">
        <v>2009</v>
      </c>
    </row>
    <row r="320" spans="1:32" ht="17" x14ac:dyDescent="0.2">
      <c r="A320">
        <v>715</v>
      </c>
      <c r="B320" s="2" t="s">
        <v>1444</v>
      </c>
      <c r="C320" s="1" t="s">
        <v>1445</v>
      </c>
      <c r="D320" s="3">
        <v>118000</v>
      </c>
      <c r="E320" s="3">
        <v>28870</v>
      </c>
      <c r="F320" t="s">
        <v>14</v>
      </c>
      <c r="G320" s="23">
        <f>IFERROR(E320/D320,0)</f>
        <v>0.24466101694915254</v>
      </c>
      <c r="H320" s="4">
        <f>G320*100</f>
        <v>24.466101694915253</v>
      </c>
      <c r="I320" s="30">
        <f>E320/J320</f>
        <v>44.009146341463413</v>
      </c>
      <c r="J320" s="8">
        <v>656</v>
      </c>
      <c r="K320" t="s">
        <v>20</v>
      </c>
      <c r="L320" t="s">
        <v>21</v>
      </c>
      <c r="M320" s="11">
        <f>(O320/86400)+DATE(1970,1,1)</f>
        <v>40397.208333333336</v>
      </c>
      <c r="N320" s="37">
        <v>40397.208333333336</v>
      </c>
      <c r="O320">
        <v>1281157200</v>
      </c>
      <c r="P320" t="str">
        <f>TEXT(M320,"mmm")</f>
        <v>Aug</v>
      </c>
      <c r="Q320" t="s">
        <v>2049</v>
      </c>
      <c r="R320" t="str">
        <f>TEXT(M320,"yyy")</f>
        <v>2010</v>
      </c>
      <c r="S320" s="10">
        <f>(T320/86400)+DATE(1970,1,1)</f>
        <v>40402.208333333336</v>
      </c>
      <c r="T320">
        <v>1281589200</v>
      </c>
      <c r="U320" s="35"/>
      <c r="V320" s="38">
        <v>40402.208333333336</v>
      </c>
      <c r="W320" t="str">
        <f>(TEXT(S320,"mmm"))</f>
        <v>Aug</v>
      </c>
      <c r="X320" t="s">
        <v>2049</v>
      </c>
      <c r="Y320">
        <f>Table1[[#This Row],[Dete Ended Conversion5]]-Table1[[#This Row],[Date Created Conversion3]]</f>
        <v>5</v>
      </c>
      <c r="Z320" s="35">
        <f>Table1[[#This Row],[Dete Ended Conversion5]]-Table1[[#This Row],[Date Created Conversion3]]</f>
        <v>5</v>
      </c>
      <c r="AA320" s="8" t="str">
        <f>(TEXT(V320,"yyy"))</f>
        <v>2010</v>
      </c>
      <c r="AB320" t="b">
        <v>0</v>
      </c>
      <c r="AC320" t="b">
        <v>0</v>
      </c>
      <c r="AD320" s="5" t="str">
        <f>AE320</f>
        <v>games</v>
      </c>
      <c r="AE320" s="32" t="s">
        <v>2023</v>
      </c>
      <c r="AF320" s="32" t="s">
        <v>2034</v>
      </c>
    </row>
    <row r="321" spans="1:32" ht="17" x14ac:dyDescent="0.2">
      <c r="A321">
        <v>308</v>
      </c>
      <c r="B321" s="2" t="s">
        <v>645</v>
      </c>
      <c r="C321" s="1" t="s">
        <v>646</v>
      </c>
      <c r="D321" s="3">
        <v>118200</v>
      </c>
      <c r="E321" s="3">
        <v>87560</v>
      </c>
      <c r="F321" t="s">
        <v>14</v>
      </c>
      <c r="G321" s="23">
        <f>IFERROR(E321/D321,0)</f>
        <v>0.74077834179357027</v>
      </c>
      <c r="H321" s="4">
        <f>G321*100</f>
        <v>74.077834179357026</v>
      </c>
      <c r="I321" s="30">
        <f>E321/J321</f>
        <v>109.04109589041096</v>
      </c>
      <c r="J321" s="8">
        <v>803</v>
      </c>
      <c r="K321" t="s">
        <v>20</v>
      </c>
      <c r="L321" t="s">
        <v>21</v>
      </c>
      <c r="M321" s="11">
        <f>(O321/86400)+DATE(1970,1,1)</f>
        <v>40651.208333333336</v>
      </c>
      <c r="N321" s="37">
        <v>40651.208333333336</v>
      </c>
      <c r="O321">
        <v>1303102800</v>
      </c>
      <c r="P321" t="str">
        <f>TEXT(M321,"mmm")</f>
        <v>Apr</v>
      </c>
      <c r="Q321" t="s">
        <v>2057</v>
      </c>
      <c r="R321" t="str">
        <f>TEXT(M321,"yyy")</f>
        <v>2011</v>
      </c>
      <c r="S321" s="10">
        <f>(T321/86400)+DATE(1970,1,1)</f>
        <v>40652.208333333336</v>
      </c>
      <c r="T321">
        <v>1303189200</v>
      </c>
      <c r="U321" s="35"/>
      <c r="V321" s="38">
        <v>40652.208333333336</v>
      </c>
      <c r="W321" t="str">
        <f>(TEXT(S321,"mmm"))</f>
        <v>Apr</v>
      </c>
      <c r="X321" t="s">
        <v>2057</v>
      </c>
      <c r="Y321">
        <f>Table1[[#This Row],[Dete Ended Conversion5]]-Table1[[#This Row],[Date Created Conversion3]]</f>
        <v>1</v>
      </c>
      <c r="Z321" s="35">
        <f>Table1[[#This Row],[Dete Ended Conversion5]]-Table1[[#This Row],[Date Created Conversion3]]</f>
        <v>1</v>
      </c>
      <c r="AA321" s="8" t="str">
        <f>(TEXT(V321,"yyy"))</f>
        <v>2011</v>
      </c>
      <c r="AB321" t="b">
        <v>0</v>
      </c>
      <c r="AC321" t="b">
        <v>0</v>
      </c>
      <c r="AD321" s="5" t="str">
        <f>AE321</f>
        <v>theater</v>
      </c>
      <c r="AE321" s="32" t="s">
        <v>2012</v>
      </c>
      <c r="AF321" s="32" t="s">
        <v>2013</v>
      </c>
    </row>
    <row r="322" spans="1:32" ht="34" x14ac:dyDescent="0.2">
      <c r="A322">
        <v>656</v>
      </c>
      <c r="B322" s="2" t="s">
        <v>1330</v>
      </c>
      <c r="C322" s="1" t="s">
        <v>1331</v>
      </c>
      <c r="D322" s="3">
        <v>118400</v>
      </c>
      <c r="E322" s="3">
        <v>49879</v>
      </c>
      <c r="F322" t="s">
        <v>14</v>
      </c>
      <c r="G322" s="23">
        <f>IFERROR(E322/D322,0)</f>
        <v>0.42127533783783783</v>
      </c>
      <c r="H322" s="4">
        <f>G322*100</f>
        <v>42.127533783783782</v>
      </c>
      <c r="I322" s="30">
        <f>E322/J322</f>
        <v>98.966269841269835</v>
      </c>
      <c r="J322" s="8">
        <v>504</v>
      </c>
      <c r="K322" t="s">
        <v>24</v>
      </c>
      <c r="L322" t="s">
        <v>25</v>
      </c>
      <c r="M322" s="11">
        <f>(O322/86400)+DATE(1970,1,1)</f>
        <v>43097.25</v>
      </c>
      <c r="N322" s="37">
        <v>43097.25</v>
      </c>
      <c r="O322">
        <v>1514440800</v>
      </c>
      <c r="P322" t="str">
        <f>TEXT(M322,"mmm")</f>
        <v>Dec</v>
      </c>
      <c r="Q322" t="s">
        <v>2055</v>
      </c>
      <c r="R322" t="str">
        <f>TEXT(M322,"yyy")</f>
        <v>2017</v>
      </c>
      <c r="S322" s="10">
        <f>(T322/86400)+DATE(1970,1,1)</f>
        <v>43102.25</v>
      </c>
      <c r="T322">
        <v>1514872800</v>
      </c>
      <c r="U322" s="35"/>
      <c r="V322" s="38">
        <v>43102.25</v>
      </c>
      <c r="W322" t="str">
        <f>(TEXT(S322,"mmm"))</f>
        <v>Jan</v>
      </c>
      <c r="X322" t="s">
        <v>2050</v>
      </c>
      <c r="Y322">
        <f>Table1[[#This Row],[Dete Ended Conversion5]]-Table1[[#This Row],[Date Created Conversion3]]</f>
        <v>5</v>
      </c>
      <c r="Z322" s="35">
        <f>Table1[[#This Row],[Dete Ended Conversion5]]-Table1[[#This Row],[Date Created Conversion3]]</f>
        <v>5</v>
      </c>
      <c r="AA322" s="8" t="str">
        <f>(TEXT(V322,"yyy"))</f>
        <v>2018</v>
      </c>
      <c r="AB322" t="b">
        <v>0</v>
      </c>
      <c r="AC322" t="b">
        <v>0</v>
      </c>
      <c r="AD322" s="5" t="str">
        <f>AE322</f>
        <v>food</v>
      </c>
      <c r="AE322" s="32" t="s">
        <v>2006</v>
      </c>
      <c r="AF322" s="32" t="s">
        <v>2007</v>
      </c>
    </row>
    <row r="323" spans="1:32" ht="17" x14ac:dyDescent="0.2">
      <c r="A323">
        <v>640</v>
      </c>
      <c r="B323" s="2" t="s">
        <v>1298</v>
      </c>
      <c r="C323" s="1" t="s">
        <v>1299</v>
      </c>
      <c r="D323" s="3">
        <v>119800</v>
      </c>
      <c r="E323" s="3">
        <v>19769</v>
      </c>
      <c r="F323" t="s">
        <v>14</v>
      </c>
      <c r="G323" s="23">
        <f>IFERROR(E323/D323,0)</f>
        <v>0.16501669449081802</v>
      </c>
      <c r="H323" s="4">
        <f>G323*100</f>
        <v>16.501669449081803</v>
      </c>
      <c r="I323" s="30">
        <f>E323/J323</f>
        <v>76.922178988326849</v>
      </c>
      <c r="J323" s="8">
        <v>257</v>
      </c>
      <c r="K323" t="s">
        <v>20</v>
      </c>
      <c r="L323" t="s">
        <v>21</v>
      </c>
      <c r="M323" s="11">
        <f>(O323/86400)+DATE(1970,1,1)</f>
        <v>42387.25</v>
      </c>
      <c r="N323" s="37">
        <v>42387.25</v>
      </c>
      <c r="O323">
        <v>1453096800</v>
      </c>
      <c r="P323" t="str">
        <f>TEXT(M323,"mmm")</f>
        <v>Jan</v>
      </c>
      <c r="Q323" t="s">
        <v>2050</v>
      </c>
      <c r="R323" t="str">
        <f>TEXT(M323,"yyy")</f>
        <v>2016</v>
      </c>
      <c r="S323" s="10">
        <f>(T323/86400)+DATE(1970,1,1)</f>
        <v>42390.25</v>
      </c>
      <c r="T323">
        <v>1453356000</v>
      </c>
      <c r="U323" s="35"/>
      <c r="V323" s="38">
        <v>42390.25</v>
      </c>
      <c r="W323" t="str">
        <f>(TEXT(S323,"mmm"))</f>
        <v>Jan</v>
      </c>
      <c r="X323" t="s">
        <v>2050</v>
      </c>
      <c r="Y323">
        <f>Table1[[#This Row],[Dete Ended Conversion5]]-Table1[[#This Row],[Date Created Conversion3]]</f>
        <v>3</v>
      </c>
      <c r="Z323" s="35">
        <f>Table1[[#This Row],[Dete Ended Conversion5]]-Table1[[#This Row],[Date Created Conversion3]]</f>
        <v>3</v>
      </c>
      <c r="AA323" s="8" t="str">
        <f>(TEXT(V323,"yyy"))</f>
        <v>2016</v>
      </c>
      <c r="AB323" t="b">
        <v>0</v>
      </c>
      <c r="AC323" t="b">
        <v>0</v>
      </c>
      <c r="AD323" s="5" t="str">
        <f>AE323</f>
        <v>theater</v>
      </c>
      <c r="AE323" s="32" t="s">
        <v>2012</v>
      </c>
      <c r="AF323" s="32" t="s">
        <v>2013</v>
      </c>
    </row>
    <row r="324" spans="1:32" ht="17" x14ac:dyDescent="0.2">
      <c r="A324">
        <v>659</v>
      </c>
      <c r="B324" s="2" t="s">
        <v>1336</v>
      </c>
      <c r="C324" s="1" t="s">
        <v>1337</v>
      </c>
      <c r="D324" s="3">
        <v>120700</v>
      </c>
      <c r="E324" s="3">
        <v>57010</v>
      </c>
      <c r="F324" t="s">
        <v>14</v>
      </c>
      <c r="G324" s="23">
        <f>IFERROR(E324/D324,0)</f>
        <v>0.47232808616404309</v>
      </c>
      <c r="H324" s="4">
        <f>G324*100</f>
        <v>47.232808616404313</v>
      </c>
      <c r="I324" s="30">
        <f>E324/J324</f>
        <v>76.013333333333335</v>
      </c>
      <c r="J324" s="8">
        <v>750</v>
      </c>
      <c r="K324" t="s">
        <v>36</v>
      </c>
      <c r="L324" t="s">
        <v>37</v>
      </c>
      <c r="M324" s="11">
        <f>(O324/86400)+DATE(1970,1,1)</f>
        <v>40570.25</v>
      </c>
      <c r="N324" s="37">
        <v>40570.25</v>
      </c>
      <c r="O324">
        <v>1296108000</v>
      </c>
      <c r="P324" t="str">
        <f>TEXT(M324,"mmm")</f>
        <v>Jan</v>
      </c>
      <c r="Q324" t="s">
        <v>2050</v>
      </c>
      <c r="R324" t="str">
        <f>TEXT(M324,"yyy")</f>
        <v>2011</v>
      </c>
      <c r="S324" s="10">
        <f>(T324/86400)+DATE(1970,1,1)</f>
        <v>40571.25</v>
      </c>
      <c r="T324">
        <v>1296194400</v>
      </c>
      <c r="U324" s="35"/>
      <c r="V324" s="38">
        <v>40571.25</v>
      </c>
      <c r="W324" t="str">
        <f>(TEXT(S324,"mmm"))</f>
        <v>Jan</v>
      </c>
      <c r="X324" t="s">
        <v>2050</v>
      </c>
      <c r="Y324">
        <f>Table1[[#This Row],[Dete Ended Conversion5]]-Table1[[#This Row],[Date Created Conversion3]]</f>
        <v>1</v>
      </c>
      <c r="Z324" s="35">
        <f>Table1[[#This Row],[Dete Ended Conversion5]]-Table1[[#This Row],[Date Created Conversion3]]</f>
        <v>1</v>
      </c>
      <c r="AA324" s="8" t="str">
        <f>(TEXT(V324,"yyy"))</f>
        <v>2011</v>
      </c>
      <c r="AB324" t="b">
        <v>0</v>
      </c>
      <c r="AC324" t="b">
        <v>0</v>
      </c>
      <c r="AD324" s="5" t="str">
        <f>AE324</f>
        <v>film &amp; video</v>
      </c>
      <c r="AE324" s="32" t="s">
        <v>2014</v>
      </c>
      <c r="AF324" s="32" t="s">
        <v>2015</v>
      </c>
    </row>
    <row r="325" spans="1:32" ht="17" x14ac:dyDescent="0.2">
      <c r="A325">
        <v>973</v>
      </c>
      <c r="B325" s="2" t="s">
        <v>1951</v>
      </c>
      <c r="C325" s="1" t="s">
        <v>1952</v>
      </c>
      <c r="D325" s="3">
        <v>121100</v>
      </c>
      <c r="E325" s="3">
        <v>26176</v>
      </c>
      <c r="F325" t="s">
        <v>14</v>
      </c>
      <c r="G325" s="23">
        <f>IFERROR(E325/D325,0)</f>
        <v>0.21615194054500414</v>
      </c>
      <c r="H325" s="4">
        <f>G325*100</f>
        <v>21.615194054500414</v>
      </c>
      <c r="I325" s="30">
        <f>E325/J325</f>
        <v>103.87301587301587</v>
      </c>
      <c r="J325" s="8">
        <v>252</v>
      </c>
      <c r="K325" t="s">
        <v>20</v>
      </c>
      <c r="L325" t="s">
        <v>21</v>
      </c>
      <c r="M325" s="11">
        <f>(O325/86400)+DATE(1970,1,1)</f>
        <v>40522.25</v>
      </c>
      <c r="N325" s="37">
        <v>40522.25</v>
      </c>
      <c r="O325">
        <v>1291960800</v>
      </c>
      <c r="P325" t="str">
        <f>TEXT(M325,"mmm")</f>
        <v>Dec</v>
      </c>
      <c r="Q325" t="s">
        <v>2055</v>
      </c>
      <c r="R325" t="str">
        <f>TEXT(M325,"yyy")</f>
        <v>2010</v>
      </c>
      <c r="S325" s="10">
        <f>(T325/86400)+DATE(1970,1,1)</f>
        <v>40524.25</v>
      </c>
      <c r="T325">
        <v>1292133600</v>
      </c>
      <c r="U325" s="35"/>
      <c r="V325" s="38">
        <v>40524.25</v>
      </c>
      <c r="W325" t="str">
        <f>(TEXT(S325,"mmm"))</f>
        <v>Dec</v>
      </c>
      <c r="X325" t="s">
        <v>2055</v>
      </c>
      <c r="Y325">
        <f>Table1[[#This Row],[Dete Ended Conversion5]]-Table1[[#This Row],[Date Created Conversion3]]</f>
        <v>2</v>
      </c>
      <c r="Z325" s="35">
        <f>Table1[[#This Row],[Dete Ended Conversion5]]-Table1[[#This Row],[Date Created Conversion3]]</f>
        <v>2</v>
      </c>
      <c r="AA325" s="8" t="str">
        <f>(TEXT(V325,"yyy"))</f>
        <v>2010</v>
      </c>
      <c r="AB325" t="b">
        <v>0</v>
      </c>
      <c r="AC325" t="b">
        <v>1</v>
      </c>
      <c r="AD325" s="5" t="str">
        <f>AE325</f>
        <v>theater</v>
      </c>
      <c r="AE325" s="32" t="s">
        <v>2012</v>
      </c>
      <c r="AF325" s="32" t="s">
        <v>2013</v>
      </c>
    </row>
    <row r="326" spans="1:32" ht="17" x14ac:dyDescent="0.2">
      <c r="A326">
        <v>433</v>
      </c>
      <c r="B326" s="2" t="s">
        <v>892</v>
      </c>
      <c r="C326" s="1" t="s">
        <v>893</v>
      </c>
      <c r="D326" s="3">
        <v>121400</v>
      </c>
      <c r="E326" s="3">
        <v>65755</v>
      </c>
      <c r="F326" t="s">
        <v>14</v>
      </c>
      <c r="G326" s="23">
        <f>IFERROR(E326/D326,0)</f>
        <v>0.54163920922570019</v>
      </c>
      <c r="H326" s="4">
        <f>G326*100</f>
        <v>54.163920922570021</v>
      </c>
      <c r="I326" s="30">
        <f>E326/J326</f>
        <v>83.023989898989896</v>
      </c>
      <c r="J326" s="8">
        <v>792</v>
      </c>
      <c r="K326" t="s">
        <v>20</v>
      </c>
      <c r="L326" t="s">
        <v>21</v>
      </c>
      <c r="M326" s="11">
        <f>(O326/86400)+DATE(1970,1,1)</f>
        <v>41603.25</v>
      </c>
      <c r="N326" s="37">
        <v>41603.25</v>
      </c>
      <c r="O326">
        <v>1385359200</v>
      </c>
      <c r="P326" t="str">
        <f>TEXT(M326,"mmm")</f>
        <v>Nov</v>
      </c>
      <c r="Q326" t="s">
        <v>2048</v>
      </c>
      <c r="R326" t="str">
        <f>TEXT(M326,"yyy")</f>
        <v>2013</v>
      </c>
      <c r="S326" s="10">
        <f>(T326/86400)+DATE(1970,1,1)</f>
        <v>41619.25</v>
      </c>
      <c r="T326">
        <v>1386741600</v>
      </c>
      <c r="U326" s="35"/>
      <c r="V326" s="38">
        <v>41619.25</v>
      </c>
      <c r="W326" t="str">
        <f>(TEXT(S326,"mmm"))</f>
        <v>Dec</v>
      </c>
      <c r="X326" t="s">
        <v>2055</v>
      </c>
      <c r="Y326">
        <f>Table1[[#This Row],[Dete Ended Conversion5]]-Table1[[#This Row],[Date Created Conversion3]]</f>
        <v>16</v>
      </c>
      <c r="Z326" s="35">
        <f>Table1[[#This Row],[Dete Ended Conversion5]]-Table1[[#This Row],[Date Created Conversion3]]</f>
        <v>16</v>
      </c>
      <c r="AA326" s="8" t="str">
        <f>(TEXT(V326,"yyy"))</f>
        <v>2013</v>
      </c>
      <c r="AB326" t="b">
        <v>0</v>
      </c>
      <c r="AC326" t="b">
        <v>1</v>
      </c>
      <c r="AD326" s="5" t="str">
        <f>AE326</f>
        <v>film &amp; video</v>
      </c>
      <c r="AE326" s="32" t="s">
        <v>2014</v>
      </c>
      <c r="AF326" s="32" t="s">
        <v>2015</v>
      </c>
    </row>
    <row r="327" spans="1:32" ht="34" x14ac:dyDescent="0.2">
      <c r="A327">
        <v>221</v>
      </c>
      <c r="B327" s="2" t="s">
        <v>472</v>
      </c>
      <c r="C327" s="1" t="s">
        <v>473</v>
      </c>
      <c r="D327" s="3">
        <v>121500</v>
      </c>
      <c r="E327" s="3">
        <v>119830</v>
      </c>
      <c r="F327" t="s">
        <v>14</v>
      </c>
      <c r="G327" s="23">
        <f>IFERROR(E327/D327,0)</f>
        <v>0.9862551440329218</v>
      </c>
      <c r="H327" s="4">
        <f>G327*100</f>
        <v>98.625514403292186</v>
      </c>
      <c r="I327" s="30">
        <f>E327/J327</f>
        <v>54.993116108306566</v>
      </c>
      <c r="J327" s="8">
        <v>2179</v>
      </c>
      <c r="K327" t="s">
        <v>20</v>
      </c>
      <c r="L327" t="s">
        <v>21</v>
      </c>
      <c r="M327" s="11">
        <f>(O327/86400)+DATE(1970,1,1)</f>
        <v>41081.208333333336</v>
      </c>
      <c r="N327" s="37">
        <v>41081.208333333336</v>
      </c>
      <c r="O327">
        <v>1340254800</v>
      </c>
      <c r="P327" t="str">
        <f>TEXT(M327,"mmm")</f>
        <v>Jun</v>
      </c>
      <c r="Q327" t="s">
        <v>2053</v>
      </c>
      <c r="R327" t="str">
        <f>TEXT(M327,"yyy")</f>
        <v>2012</v>
      </c>
      <c r="S327" s="10">
        <f>(T327/86400)+DATE(1970,1,1)</f>
        <v>41083.208333333336</v>
      </c>
      <c r="T327">
        <v>1340427600</v>
      </c>
      <c r="U327" s="35"/>
      <c r="V327" s="38">
        <v>41083.208333333336</v>
      </c>
      <c r="W327" t="str">
        <f>(TEXT(S327,"mmm"))</f>
        <v>Jun</v>
      </c>
      <c r="X327" t="s">
        <v>2053</v>
      </c>
      <c r="Y327">
        <f>Table1[[#This Row],[Dete Ended Conversion5]]-Table1[[#This Row],[Date Created Conversion3]]</f>
        <v>2</v>
      </c>
      <c r="Z327" s="35">
        <f>Table1[[#This Row],[Dete Ended Conversion5]]-Table1[[#This Row],[Date Created Conversion3]]</f>
        <v>2</v>
      </c>
      <c r="AA327" s="8" t="str">
        <f>(TEXT(V327,"yyy"))</f>
        <v>2012</v>
      </c>
      <c r="AB327" t="b">
        <v>1</v>
      </c>
      <c r="AC327" t="b">
        <v>0</v>
      </c>
      <c r="AD327" s="5" t="str">
        <f>AE327</f>
        <v>food</v>
      </c>
      <c r="AE327" s="32" t="s">
        <v>2006</v>
      </c>
      <c r="AF327" s="32" t="s">
        <v>2007</v>
      </c>
    </row>
    <row r="328" spans="1:32" ht="17" x14ac:dyDescent="0.2">
      <c r="A328">
        <v>253</v>
      </c>
      <c r="B328" s="2" t="s">
        <v>535</v>
      </c>
      <c r="C328" s="1" t="s">
        <v>536</v>
      </c>
      <c r="D328" s="3">
        <v>121500</v>
      </c>
      <c r="E328" s="3">
        <v>108161</v>
      </c>
      <c r="F328" t="s">
        <v>14</v>
      </c>
      <c r="G328" s="23">
        <f>IFERROR(E328/D328,0)</f>
        <v>0.8902139917695473</v>
      </c>
      <c r="H328" s="4">
        <f>G328*100</f>
        <v>89.021399176954731</v>
      </c>
      <c r="I328" s="30">
        <f>E328/J328</f>
        <v>81.019475655430711</v>
      </c>
      <c r="J328" s="8">
        <v>1335</v>
      </c>
      <c r="K328" t="s">
        <v>15</v>
      </c>
      <c r="L328" t="s">
        <v>16</v>
      </c>
      <c r="M328" s="11">
        <f>(O328/86400)+DATE(1970,1,1)</f>
        <v>40641.208333333336</v>
      </c>
      <c r="N328" s="37">
        <v>40641.208333333336</v>
      </c>
      <c r="O328">
        <v>1302238800</v>
      </c>
      <c r="P328" t="str">
        <f>TEXT(M328,"mmm")</f>
        <v>Apr</v>
      </c>
      <c r="Q328" t="s">
        <v>2057</v>
      </c>
      <c r="R328" t="str">
        <f>TEXT(M328,"yyy")</f>
        <v>2011</v>
      </c>
      <c r="S328" s="10">
        <f>(T328/86400)+DATE(1970,1,1)</f>
        <v>40653.208333333336</v>
      </c>
      <c r="T328">
        <v>1303275600</v>
      </c>
      <c r="U328" s="35"/>
      <c r="V328" s="38">
        <v>40653.208333333336</v>
      </c>
      <c r="W328" t="str">
        <f>(TEXT(S328,"mmm"))</f>
        <v>Apr</v>
      </c>
      <c r="X328" t="s">
        <v>2057</v>
      </c>
      <c r="Y328">
        <f>Table1[[#This Row],[Dete Ended Conversion5]]-Table1[[#This Row],[Date Created Conversion3]]</f>
        <v>12</v>
      </c>
      <c r="Z328" s="35">
        <f>Table1[[#This Row],[Dete Ended Conversion5]]-Table1[[#This Row],[Date Created Conversion3]]</f>
        <v>12</v>
      </c>
      <c r="AA328" s="8" t="str">
        <f>(TEXT(V328,"yyy"))</f>
        <v>2011</v>
      </c>
      <c r="AB328" t="b">
        <v>0</v>
      </c>
      <c r="AC328" t="b">
        <v>0</v>
      </c>
      <c r="AD328" s="5" t="str">
        <f>AE328</f>
        <v>film &amp; video</v>
      </c>
      <c r="AE328" s="32" t="s">
        <v>2014</v>
      </c>
      <c r="AF328" s="32" t="s">
        <v>2017</v>
      </c>
    </row>
    <row r="329" spans="1:32" ht="34" x14ac:dyDescent="0.2">
      <c r="A329">
        <v>830</v>
      </c>
      <c r="B329" s="2" t="s">
        <v>1669</v>
      </c>
      <c r="C329" s="1" t="s">
        <v>1670</v>
      </c>
      <c r="D329" s="3">
        <v>121600</v>
      </c>
      <c r="E329" s="3">
        <v>1424</v>
      </c>
      <c r="F329" t="s">
        <v>14</v>
      </c>
      <c r="G329" s="23">
        <f>IFERROR(E329/D329,0)</f>
        <v>1.1710526315789473E-2</v>
      </c>
      <c r="H329" s="4">
        <f>G329*100</f>
        <v>1.1710526315789473</v>
      </c>
      <c r="I329" s="30">
        <f>E329/J329</f>
        <v>64.727272727272734</v>
      </c>
      <c r="J329" s="8">
        <v>22</v>
      </c>
      <c r="K329" t="s">
        <v>20</v>
      </c>
      <c r="L329" t="s">
        <v>21</v>
      </c>
      <c r="M329" s="11">
        <f>(O329/86400)+DATE(1970,1,1)</f>
        <v>43103.25</v>
      </c>
      <c r="N329" s="37">
        <v>43103.25</v>
      </c>
      <c r="O329">
        <v>1514959200</v>
      </c>
      <c r="P329" t="str">
        <f>TEXT(M329,"mmm")</f>
        <v>Jan</v>
      </c>
      <c r="Q329" t="s">
        <v>2050</v>
      </c>
      <c r="R329" t="str">
        <f>TEXT(M329,"yyy")</f>
        <v>2018</v>
      </c>
      <c r="S329" s="10">
        <f>(T329/86400)+DATE(1970,1,1)</f>
        <v>43162.25</v>
      </c>
      <c r="T329">
        <v>1520056800</v>
      </c>
      <c r="U329" s="35"/>
      <c r="V329" s="38">
        <v>43162.25</v>
      </c>
      <c r="W329" t="str">
        <f>(TEXT(S329,"mmm"))</f>
        <v>Mar</v>
      </c>
      <c r="X329" t="s">
        <v>2054</v>
      </c>
      <c r="Y329">
        <f>Table1[[#This Row],[Dete Ended Conversion5]]-Table1[[#This Row],[Date Created Conversion3]]</f>
        <v>59</v>
      </c>
      <c r="Z329" s="35">
        <f>Table1[[#This Row],[Dete Ended Conversion5]]-Table1[[#This Row],[Date Created Conversion3]]</f>
        <v>59</v>
      </c>
      <c r="AA329" s="8" t="str">
        <f>(TEXT(V329,"yyy"))</f>
        <v>2018</v>
      </c>
      <c r="AB329" t="b">
        <v>0</v>
      </c>
      <c r="AC329" t="b">
        <v>0</v>
      </c>
      <c r="AD329" s="5" t="str">
        <f>AE329</f>
        <v>theater</v>
      </c>
      <c r="AE329" s="32" t="s">
        <v>2012</v>
      </c>
      <c r="AF329" s="32" t="s">
        <v>2013</v>
      </c>
    </row>
    <row r="330" spans="1:32" ht="17" x14ac:dyDescent="0.2">
      <c r="A330">
        <v>649</v>
      </c>
      <c r="B330" s="2" t="s">
        <v>1316</v>
      </c>
      <c r="C330" s="1" t="s">
        <v>1317</v>
      </c>
      <c r="D330" s="3">
        <v>121700</v>
      </c>
      <c r="E330" s="3">
        <v>59003</v>
      </c>
      <c r="F330" t="s">
        <v>14</v>
      </c>
      <c r="G330" s="23">
        <f>IFERROR(E330/D330,0)</f>
        <v>0.48482333607230893</v>
      </c>
      <c r="H330" s="4">
        <f>G330*100</f>
        <v>48.482333607230892</v>
      </c>
      <c r="I330" s="30">
        <f>E330/J330</f>
        <v>98.011627906976742</v>
      </c>
      <c r="J330" s="8">
        <v>602</v>
      </c>
      <c r="K330" t="s">
        <v>86</v>
      </c>
      <c r="L330" t="s">
        <v>87</v>
      </c>
      <c r="M330" s="11">
        <f>(O330/86400)+DATE(1970,1,1)</f>
        <v>40471.208333333336</v>
      </c>
      <c r="N330" s="37">
        <v>40471.208333333336</v>
      </c>
      <c r="O330">
        <v>1287550800</v>
      </c>
      <c r="P330" t="str">
        <f>TEXT(M330,"mmm")</f>
        <v>Oct</v>
      </c>
      <c r="Q330" t="s">
        <v>2052</v>
      </c>
      <c r="R330" t="str">
        <f>TEXT(M330,"yyy")</f>
        <v>2010</v>
      </c>
      <c r="S330" s="10">
        <f>(T330/86400)+DATE(1970,1,1)</f>
        <v>40482.208333333336</v>
      </c>
      <c r="T330">
        <v>1288501200</v>
      </c>
      <c r="U330" s="35"/>
      <c r="V330" s="38">
        <v>40482.208333333336</v>
      </c>
      <c r="W330" t="str">
        <f>(TEXT(S330,"mmm"))</f>
        <v>Oct</v>
      </c>
      <c r="X330" t="s">
        <v>2052</v>
      </c>
      <c r="Y330">
        <f>Table1[[#This Row],[Dete Ended Conversion5]]-Table1[[#This Row],[Date Created Conversion3]]</f>
        <v>11</v>
      </c>
      <c r="Z330" s="35">
        <f>Table1[[#This Row],[Dete Ended Conversion5]]-Table1[[#This Row],[Date Created Conversion3]]</f>
        <v>11</v>
      </c>
      <c r="AA330" s="8" t="str">
        <f>(TEXT(V330,"yyy"))</f>
        <v>2010</v>
      </c>
      <c r="AB330" t="b">
        <v>1</v>
      </c>
      <c r="AC330" t="b">
        <v>1</v>
      </c>
      <c r="AD330" s="5" t="str">
        <f>AE330</f>
        <v>theater</v>
      </c>
      <c r="AE330" s="32" t="s">
        <v>2012</v>
      </c>
      <c r="AF330" s="32" t="s">
        <v>2013</v>
      </c>
    </row>
    <row r="331" spans="1:32" ht="17" x14ac:dyDescent="0.2">
      <c r="A331">
        <v>76</v>
      </c>
      <c r="B331" s="2" t="s">
        <v>182</v>
      </c>
      <c r="C331" s="1" t="s">
        <v>183</v>
      </c>
      <c r="D331" s="3">
        <v>122900</v>
      </c>
      <c r="E331" s="3">
        <v>95993</v>
      </c>
      <c r="F331" t="s">
        <v>14</v>
      </c>
      <c r="G331" s="23">
        <f>IFERROR(E331/D331,0)</f>
        <v>0.78106590724165992</v>
      </c>
      <c r="H331" s="4">
        <f>G331*100</f>
        <v>78.106590724165997</v>
      </c>
      <c r="I331" s="30">
        <f>E331/J331</f>
        <v>57.00296912114014</v>
      </c>
      <c r="J331" s="8">
        <v>1684</v>
      </c>
      <c r="K331" t="s">
        <v>20</v>
      </c>
      <c r="L331" t="s">
        <v>21</v>
      </c>
      <c r="M331" s="11">
        <f>(O331/86400)+DATE(1970,1,1)</f>
        <v>42027.25</v>
      </c>
      <c r="N331" s="37">
        <v>42027.25</v>
      </c>
      <c r="O331">
        <v>1421992800</v>
      </c>
      <c r="P331" t="str">
        <f>TEXT(M331,"mmm")</f>
        <v>Jan</v>
      </c>
      <c r="Q331" t="s">
        <v>2050</v>
      </c>
      <c r="R331" t="str">
        <f>TEXT(M331,"yyy")</f>
        <v>2015</v>
      </c>
      <c r="S331" s="10">
        <f>(T331/86400)+DATE(1970,1,1)</f>
        <v>42076.208333333328</v>
      </c>
      <c r="T331">
        <v>1426222800</v>
      </c>
      <c r="U331" s="35"/>
      <c r="V331" s="38">
        <v>42076.208333333328</v>
      </c>
      <c r="W331" t="str">
        <f>(TEXT(S331,"mmm"))</f>
        <v>Mar</v>
      </c>
      <c r="X331" t="s">
        <v>2054</v>
      </c>
      <c r="Y331">
        <f>Table1[[#This Row],[Dete Ended Conversion5]]-Table1[[#This Row],[Date Created Conversion3]]</f>
        <v>48.958333333328483</v>
      </c>
      <c r="Z331" s="35">
        <f>Table1[[#This Row],[Dete Ended Conversion5]]-Table1[[#This Row],[Date Created Conversion3]]</f>
        <v>48.958333333328483</v>
      </c>
      <c r="AA331" s="8" t="str">
        <f>(TEXT(V331,"yyy"))</f>
        <v>2015</v>
      </c>
      <c r="AB331" t="b">
        <v>1</v>
      </c>
      <c r="AC331" t="b">
        <v>1</v>
      </c>
      <c r="AD331" s="5" t="str">
        <f>AE331</f>
        <v>theater</v>
      </c>
      <c r="AE331" s="32" t="s">
        <v>2012</v>
      </c>
      <c r="AF331" s="32" t="s">
        <v>2013</v>
      </c>
    </row>
    <row r="332" spans="1:32" ht="17" x14ac:dyDescent="0.2">
      <c r="A332">
        <v>516</v>
      </c>
      <c r="B332" s="2" t="s">
        <v>1054</v>
      </c>
      <c r="C332" s="1" t="s">
        <v>1055</v>
      </c>
      <c r="D332" s="3">
        <v>125400</v>
      </c>
      <c r="E332" s="3">
        <v>53324</v>
      </c>
      <c r="F332" t="s">
        <v>14</v>
      </c>
      <c r="G332" s="23">
        <f>IFERROR(E332/D332,0)</f>
        <v>0.42523125996810207</v>
      </c>
      <c r="H332" s="4">
        <f>G332*100</f>
        <v>42.523125996810208</v>
      </c>
      <c r="I332" s="30">
        <f>E332/J332</f>
        <v>63.030732860520096</v>
      </c>
      <c r="J332" s="8">
        <v>846</v>
      </c>
      <c r="K332" t="s">
        <v>20</v>
      </c>
      <c r="L332" t="s">
        <v>21</v>
      </c>
      <c r="M332" s="11">
        <f>(O332/86400)+DATE(1970,1,1)</f>
        <v>40396.208333333336</v>
      </c>
      <c r="N332" s="37">
        <v>40396.208333333336</v>
      </c>
      <c r="O332">
        <v>1281070800</v>
      </c>
      <c r="P332" t="str">
        <f>TEXT(M332,"mmm")</f>
        <v>Aug</v>
      </c>
      <c r="Q332" t="s">
        <v>2049</v>
      </c>
      <c r="R332" t="str">
        <f>TEXT(M332,"yyy")</f>
        <v>2010</v>
      </c>
      <c r="S332" s="10">
        <f>(T332/86400)+DATE(1970,1,1)</f>
        <v>40434.208333333336</v>
      </c>
      <c r="T332">
        <v>1284354000</v>
      </c>
      <c r="U332" s="35"/>
      <c r="V332" s="38">
        <v>40434.208333333336</v>
      </c>
      <c r="W332" t="str">
        <f>(TEXT(S332,"mmm"))</f>
        <v>Sep</v>
      </c>
      <c r="X332" t="s">
        <v>2051</v>
      </c>
      <c r="Y332">
        <f>Table1[[#This Row],[Dete Ended Conversion5]]-Table1[[#This Row],[Date Created Conversion3]]</f>
        <v>38</v>
      </c>
      <c r="Z332" s="35">
        <f>Table1[[#This Row],[Dete Ended Conversion5]]-Table1[[#This Row],[Date Created Conversion3]]</f>
        <v>38</v>
      </c>
      <c r="AA332" s="8" t="str">
        <f>(TEXT(V332,"yyy"))</f>
        <v>2010</v>
      </c>
      <c r="AB332" t="b">
        <v>0</v>
      </c>
      <c r="AC332" t="b">
        <v>0</v>
      </c>
      <c r="AD332" s="5" t="str">
        <f>AE332</f>
        <v>publishing</v>
      </c>
      <c r="AE332" s="32" t="s">
        <v>2020</v>
      </c>
      <c r="AF332" s="32" t="s">
        <v>2021</v>
      </c>
    </row>
    <row r="333" spans="1:32" ht="17" x14ac:dyDescent="0.2">
      <c r="A333">
        <v>769</v>
      </c>
      <c r="B333" s="2" t="s">
        <v>1549</v>
      </c>
      <c r="C333" s="1" t="s">
        <v>1550</v>
      </c>
      <c r="D333" s="3">
        <v>125600</v>
      </c>
      <c r="E333" s="3">
        <v>109106</v>
      </c>
      <c r="F333" t="s">
        <v>14</v>
      </c>
      <c r="G333" s="23">
        <f>IFERROR(E333/D333,0)</f>
        <v>0.86867834394904464</v>
      </c>
      <c r="H333" s="4">
        <f>G333*100</f>
        <v>86.867834394904463</v>
      </c>
      <c r="I333" s="30">
        <f>E333/J333</f>
        <v>31.995894428152493</v>
      </c>
      <c r="J333" s="8">
        <v>3410</v>
      </c>
      <c r="K333" t="s">
        <v>20</v>
      </c>
      <c r="L333" t="s">
        <v>21</v>
      </c>
      <c r="M333" s="11">
        <f>(O333/86400)+DATE(1970,1,1)</f>
        <v>41501.208333333336</v>
      </c>
      <c r="N333" s="37">
        <v>41501.208333333336</v>
      </c>
      <c r="O333">
        <v>1376542800</v>
      </c>
      <c r="P333" t="str">
        <f>TEXT(M333,"mmm")</f>
        <v>Aug</v>
      </c>
      <c r="Q333" t="s">
        <v>2049</v>
      </c>
      <c r="R333" t="str">
        <f>TEXT(M333,"yyy")</f>
        <v>2013</v>
      </c>
      <c r="S333" s="10">
        <f>(T333/86400)+DATE(1970,1,1)</f>
        <v>41527.208333333336</v>
      </c>
      <c r="T333">
        <v>1378789200</v>
      </c>
      <c r="U333" s="35"/>
      <c r="V333" s="38">
        <v>41527.208333333336</v>
      </c>
      <c r="W333" t="str">
        <f>(TEXT(S333,"mmm"))</f>
        <v>Sep</v>
      </c>
      <c r="X333" t="s">
        <v>2051</v>
      </c>
      <c r="Y333">
        <f>Table1[[#This Row],[Dete Ended Conversion5]]-Table1[[#This Row],[Date Created Conversion3]]</f>
        <v>26</v>
      </c>
      <c r="Z333" s="35">
        <f>Table1[[#This Row],[Dete Ended Conversion5]]-Table1[[#This Row],[Date Created Conversion3]]</f>
        <v>26</v>
      </c>
      <c r="AA333" s="8" t="str">
        <f>(TEXT(V333,"yyy"))</f>
        <v>2013</v>
      </c>
      <c r="AB333" t="b">
        <v>0</v>
      </c>
      <c r="AC333" t="b">
        <v>0</v>
      </c>
      <c r="AD333" s="5" t="str">
        <f>AE333</f>
        <v>games</v>
      </c>
      <c r="AE333" s="32" t="s">
        <v>2023</v>
      </c>
      <c r="AF333" s="32" t="s">
        <v>2024</v>
      </c>
    </row>
    <row r="334" spans="1:32" ht="17" x14ac:dyDescent="0.2">
      <c r="A334">
        <v>168</v>
      </c>
      <c r="B334" s="2" t="s">
        <v>366</v>
      </c>
      <c r="C334" s="1" t="s">
        <v>367</v>
      </c>
      <c r="D334" s="3">
        <v>128100</v>
      </c>
      <c r="E334" s="3">
        <v>40107</v>
      </c>
      <c r="F334" t="s">
        <v>14</v>
      </c>
      <c r="G334" s="23">
        <f>IFERROR(E334/D334,0)</f>
        <v>0.3130913348946136</v>
      </c>
      <c r="H334" s="4">
        <f>G334*100</f>
        <v>31.30913348946136</v>
      </c>
      <c r="I334" s="30">
        <f>E334/J334</f>
        <v>41.996858638743454</v>
      </c>
      <c r="J334" s="8">
        <v>955</v>
      </c>
      <c r="K334" t="s">
        <v>32</v>
      </c>
      <c r="L334" t="s">
        <v>33</v>
      </c>
      <c r="M334" s="11">
        <f>(O334/86400)+DATE(1970,1,1)</f>
        <v>43518.25</v>
      </c>
      <c r="N334" s="37">
        <v>43518.25</v>
      </c>
      <c r="O334">
        <v>1550815200</v>
      </c>
      <c r="P334" t="str">
        <f>TEXT(M334,"mmm")</f>
        <v>Feb</v>
      </c>
      <c r="Q334" t="s">
        <v>2058</v>
      </c>
      <c r="R334" t="str">
        <f>TEXT(M334,"yyy")</f>
        <v>2019</v>
      </c>
      <c r="S334" s="10">
        <f>(T334/86400)+DATE(1970,1,1)</f>
        <v>43541.208333333328</v>
      </c>
      <c r="T334">
        <v>1552798800</v>
      </c>
      <c r="U334" s="35"/>
      <c r="V334" s="38">
        <v>43541.208333333328</v>
      </c>
      <c r="W334" t="str">
        <f>(TEXT(S334,"mmm"))</f>
        <v>Mar</v>
      </c>
      <c r="X334" t="s">
        <v>2054</v>
      </c>
      <c r="Y334">
        <f>Table1[[#This Row],[Dete Ended Conversion5]]-Table1[[#This Row],[Date Created Conversion3]]</f>
        <v>22.958333333328483</v>
      </c>
      <c r="Z334" s="35">
        <f>Table1[[#This Row],[Dete Ended Conversion5]]-Table1[[#This Row],[Date Created Conversion3]]</f>
        <v>22.958333333328483</v>
      </c>
      <c r="AA334" s="8" t="str">
        <f>(TEXT(V334,"yyy"))</f>
        <v>2019</v>
      </c>
      <c r="AB334" t="b">
        <v>0</v>
      </c>
      <c r="AC334" t="b">
        <v>1</v>
      </c>
      <c r="AD334" s="5" t="str">
        <f>AE334</f>
        <v>music</v>
      </c>
      <c r="AE334" s="32" t="s">
        <v>2008</v>
      </c>
      <c r="AF334" s="32" t="s">
        <v>2018</v>
      </c>
    </row>
    <row r="335" spans="1:32" ht="17" x14ac:dyDescent="0.2">
      <c r="A335">
        <v>217</v>
      </c>
      <c r="B335" s="2" t="s">
        <v>464</v>
      </c>
      <c r="C335" s="1" t="s">
        <v>465</v>
      </c>
      <c r="D335" s="3">
        <v>129400</v>
      </c>
      <c r="E335" s="3">
        <v>57911</v>
      </c>
      <c r="F335" t="s">
        <v>14</v>
      </c>
      <c r="G335" s="23">
        <f>IFERROR(E335/D335,0)</f>
        <v>0.44753477588871715</v>
      </c>
      <c r="H335" s="4">
        <f>G335*100</f>
        <v>44.753477588871718</v>
      </c>
      <c r="I335" s="30">
        <f>E335/J335</f>
        <v>62.003211991434689</v>
      </c>
      <c r="J335" s="8">
        <v>934</v>
      </c>
      <c r="K335" t="s">
        <v>20</v>
      </c>
      <c r="L335" t="s">
        <v>21</v>
      </c>
      <c r="M335" s="11">
        <f>(O335/86400)+DATE(1970,1,1)</f>
        <v>43583.208333333328</v>
      </c>
      <c r="N335" s="37">
        <v>43583.208333333328</v>
      </c>
      <c r="O335">
        <v>1556427600</v>
      </c>
      <c r="P335" t="str">
        <f>TEXT(M335,"mmm")</f>
        <v>Apr</v>
      </c>
      <c r="Q335" t="s">
        <v>2057</v>
      </c>
      <c r="R335" t="str">
        <f>TEXT(M335,"yyy")</f>
        <v>2019</v>
      </c>
      <c r="S335" s="10">
        <f>(T335/86400)+DATE(1970,1,1)</f>
        <v>43592.208333333328</v>
      </c>
      <c r="T335">
        <v>1557205200</v>
      </c>
      <c r="U335" s="35"/>
      <c r="V335" s="38">
        <v>43592.208333333328</v>
      </c>
      <c r="W335" t="str">
        <f>(TEXT(S335,"mmm"))</f>
        <v>May</v>
      </c>
      <c r="X335" t="s">
        <v>2059</v>
      </c>
      <c r="Y335">
        <f>Table1[[#This Row],[Dete Ended Conversion5]]-Table1[[#This Row],[Date Created Conversion3]]</f>
        <v>9</v>
      </c>
      <c r="Z335" s="35">
        <f>Table1[[#This Row],[Dete Ended Conversion5]]-Table1[[#This Row],[Date Created Conversion3]]</f>
        <v>9</v>
      </c>
      <c r="AA335" s="8" t="str">
        <f>(TEXT(V335,"yyy"))</f>
        <v>2019</v>
      </c>
      <c r="AB335" t="b">
        <v>0</v>
      </c>
      <c r="AC335" t="b">
        <v>0</v>
      </c>
      <c r="AD335" s="5" t="str">
        <f>AE335</f>
        <v>film &amp; video</v>
      </c>
      <c r="AE335" s="32" t="s">
        <v>2014</v>
      </c>
      <c r="AF335" s="32" t="s">
        <v>2036</v>
      </c>
    </row>
    <row r="336" spans="1:32" ht="34" x14ac:dyDescent="0.2">
      <c r="A336">
        <v>416</v>
      </c>
      <c r="B336" s="2" t="s">
        <v>859</v>
      </c>
      <c r="C336" s="1" t="s">
        <v>860</v>
      </c>
      <c r="D336" s="3">
        <v>134600</v>
      </c>
      <c r="E336" s="3">
        <v>59007</v>
      </c>
      <c r="F336" t="s">
        <v>14</v>
      </c>
      <c r="G336" s="23">
        <f>IFERROR(E336/D336,0)</f>
        <v>0.43838781575037145</v>
      </c>
      <c r="H336" s="4">
        <f>G336*100</f>
        <v>43.838781575037146</v>
      </c>
      <c r="I336" s="30">
        <f>E336/J336</f>
        <v>41.005559416261292</v>
      </c>
      <c r="J336" s="8">
        <v>1439</v>
      </c>
      <c r="K336" t="s">
        <v>20</v>
      </c>
      <c r="L336" t="s">
        <v>21</v>
      </c>
      <c r="M336" s="11">
        <f>(O336/86400)+DATE(1970,1,1)</f>
        <v>40560.25</v>
      </c>
      <c r="N336" s="37">
        <v>40560.25</v>
      </c>
      <c r="O336">
        <v>1295244000</v>
      </c>
      <c r="P336" t="str">
        <f>TEXT(M336,"mmm")</f>
        <v>Jan</v>
      </c>
      <c r="Q336" t="s">
        <v>2050</v>
      </c>
      <c r="R336" t="str">
        <f>TEXT(M336,"yyy")</f>
        <v>2011</v>
      </c>
      <c r="S336" s="10">
        <f>(T336/86400)+DATE(1970,1,1)</f>
        <v>40569.25</v>
      </c>
      <c r="T336">
        <v>1296021600</v>
      </c>
      <c r="U336" s="35"/>
      <c r="V336" s="38">
        <v>40569.25</v>
      </c>
      <c r="W336" t="str">
        <f>(TEXT(S336,"mmm"))</f>
        <v>Jan</v>
      </c>
      <c r="X336" t="s">
        <v>2050</v>
      </c>
      <c r="Y336">
        <f>Table1[[#This Row],[Dete Ended Conversion5]]-Table1[[#This Row],[Date Created Conversion3]]</f>
        <v>9</v>
      </c>
      <c r="Z336" s="35">
        <f>Table1[[#This Row],[Dete Ended Conversion5]]-Table1[[#This Row],[Date Created Conversion3]]</f>
        <v>9</v>
      </c>
      <c r="AA336" s="8" t="str">
        <f>(TEXT(V336,"yyy"))</f>
        <v>2011</v>
      </c>
      <c r="AB336" t="b">
        <v>0</v>
      </c>
      <c r="AC336" t="b">
        <v>1</v>
      </c>
      <c r="AD336" s="5" t="str">
        <f>AE336</f>
        <v>film &amp; video</v>
      </c>
      <c r="AE336" s="32" t="s">
        <v>2014</v>
      </c>
      <c r="AF336" s="32" t="s">
        <v>2015</v>
      </c>
    </row>
    <row r="337" spans="1:32" ht="34" x14ac:dyDescent="0.2">
      <c r="A337">
        <v>386</v>
      </c>
      <c r="B337" s="2" t="s">
        <v>801</v>
      </c>
      <c r="C337" s="1" t="s">
        <v>802</v>
      </c>
      <c r="D337" s="3">
        <v>135500</v>
      </c>
      <c r="E337" s="3">
        <v>103554</v>
      </c>
      <c r="F337" t="s">
        <v>14</v>
      </c>
      <c r="G337" s="23">
        <f>IFERROR(E337/D337,0)</f>
        <v>0.76423616236162362</v>
      </c>
      <c r="H337" s="4">
        <f>G337*100</f>
        <v>76.42361623616236</v>
      </c>
      <c r="I337" s="30">
        <f>E337/J337</f>
        <v>96.960674157303373</v>
      </c>
      <c r="J337" s="8">
        <v>1068</v>
      </c>
      <c r="K337" t="s">
        <v>20</v>
      </c>
      <c r="L337" t="s">
        <v>21</v>
      </c>
      <c r="M337" s="11">
        <f>(O337/86400)+DATE(1970,1,1)</f>
        <v>40355.208333333336</v>
      </c>
      <c r="N337" s="37">
        <v>40355.208333333336</v>
      </c>
      <c r="O337">
        <v>1277528400</v>
      </c>
      <c r="P337" t="str">
        <f>TEXT(M337,"mmm")</f>
        <v>Jun</v>
      </c>
      <c r="Q337" t="s">
        <v>2053</v>
      </c>
      <c r="R337" t="str">
        <f>TEXT(M337,"yyy")</f>
        <v>2010</v>
      </c>
      <c r="S337" s="10">
        <f>(T337/86400)+DATE(1970,1,1)</f>
        <v>40367.208333333336</v>
      </c>
      <c r="T337">
        <v>1278565200</v>
      </c>
      <c r="U337" s="35"/>
      <c r="V337" s="38">
        <v>40367.208333333336</v>
      </c>
      <c r="W337" t="str">
        <f>(TEXT(S337,"mmm"))</f>
        <v>Jul</v>
      </c>
      <c r="X337" t="s">
        <v>2056</v>
      </c>
      <c r="Y337">
        <f>Table1[[#This Row],[Dete Ended Conversion5]]-Table1[[#This Row],[Date Created Conversion3]]</f>
        <v>12</v>
      </c>
      <c r="Z337" s="35">
        <f>Table1[[#This Row],[Dete Ended Conversion5]]-Table1[[#This Row],[Date Created Conversion3]]</f>
        <v>12</v>
      </c>
      <c r="AA337" s="8" t="str">
        <f>(TEXT(V337,"yyy"))</f>
        <v>2010</v>
      </c>
      <c r="AB337" t="b">
        <v>0</v>
      </c>
      <c r="AC337" t="b">
        <v>0</v>
      </c>
      <c r="AD337" s="5" t="str">
        <f>AE337</f>
        <v>theater</v>
      </c>
      <c r="AE337" s="32" t="s">
        <v>2012</v>
      </c>
      <c r="AF337" s="32" t="s">
        <v>2013</v>
      </c>
    </row>
    <row r="338" spans="1:32" ht="17" x14ac:dyDescent="0.2">
      <c r="A338">
        <v>409</v>
      </c>
      <c r="B338" s="2" t="s">
        <v>224</v>
      </c>
      <c r="C338" s="1" t="s">
        <v>846</v>
      </c>
      <c r="D338" s="3">
        <v>135600</v>
      </c>
      <c r="E338" s="3">
        <v>62804</v>
      </c>
      <c r="F338" t="s">
        <v>14</v>
      </c>
      <c r="G338" s="23">
        <f>IFERROR(E338/D338,0)</f>
        <v>0.46315634218289087</v>
      </c>
      <c r="H338" s="4">
        <f>G338*100</f>
        <v>46.315634218289084</v>
      </c>
      <c r="I338" s="30">
        <f>E338/J338</f>
        <v>87.960784313725483</v>
      </c>
      <c r="J338" s="8">
        <v>714</v>
      </c>
      <c r="K338" t="s">
        <v>20</v>
      </c>
      <c r="L338" t="s">
        <v>21</v>
      </c>
      <c r="M338" s="11">
        <f>(O338/86400)+DATE(1970,1,1)</f>
        <v>42843.208333333328</v>
      </c>
      <c r="N338" s="37">
        <v>42843.208333333328</v>
      </c>
      <c r="O338">
        <v>1492491600</v>
      </c>
      <c r="P338" t="str">
        <f>TEXT(M338,"mmm")</f>
        <v>Apr</v>
      </c>
      <c r="Q338" t="s">
        <v>2057</v>
      </c>
      <c r="R338" t="str">
        <f>TEXT(M338,"yyy")</f>
        <v>2017</v>
      </c>
      <c r="S338" s="10">
        <f>(T338/86400)+DATE(1970,1,1)</f>
        <v>42847.208333333328</v>
      </c>
      <c r="T338">
        <v>1492837200</v>
      </c>
      <c r="U338" s="35"/>
      <c r="V338" s="38">
        <v>42847.208333333328</v>
      </c>
      <c r="W338" t="str">
        <f>(TEXT(S338,"mmm"))</f>
        <v>Apr</v>
      </c>
      <c r="X338" t="s">
        <v>2057</v>
      </c>
      <c r="Y338">
        <f>Table1[[#This Row],[Dete Ended Conversion5]]-Table1[[#This Row],[Date Created Conversion3]]</f>
        <v>4</v>
      </c>
      <c r="Z338" s="35">
        <f>Table1[[#This Row],[Dete Ended Conversion5]]-Table1[[#This Row],[Date Created Conversion3]]</f>
        <v>4</v>
      </c>
      <c r="AA338" s="8" t="str">
        <f>(TEXT(V338,"yyy"))</f>
        <v>2017</v>
      </c>
      <c r="AB338" t="b">
        <v>0</v>
      </c>
      <c r="AC338" t="b">
        <v>0</v>
      </c>
      <c r="AD338" s="5" t="str">
        <f>AE338</f>
        <v>music</v>
      </c>
      <c r="AE338" s="32" t="s">
        <v>2008</v>
      </c>
      <c r="AF338" s="32" t="s">
        <v>2009</v>
      </c>
    </row>
    <row r="339" spans="1:32" ht="17" x14ac:dyDescent="0.2">
      <c r="A339">
        <v>122</v>
      </c>
      <c r="B339" s="2" t="s">
        <v>274</v>
      </c>
      <c r="C339" s="1" t="s">
        <v>275</v>
      </c>
      <c r="D339" s="3">
        <v>136800</v>
      </c>
      <c r="E339" s="3">
        <v>88055</v>
      </c>
      <c r="F339" t="s">
        <v>14</v>
      </c>
      <c r="G339" s="23">
        <f>IFERROR(E339/D339,0)</f>
        <v>0.64367690058479532</v>
      </c>
      <c r="H339" s="4">
        <f>G339*100</f>
        <v>64.367690058479525</v>
      </c>
      <c r="I339" s="30">
        <f>E339/J339</f>
        <v>25.997933274284026</v>
      </c>
      <c r="J339" s="8">
        <v>3387</v>
      </c>
      <c r="K339" t="s">
        <v>20</v>
      </c>
      <c r="L339" t="s">
        <v>21</v>
      </c>
      <c r="M339" s="11">
        <f>(O339/86400)+DATE(1970,1,1)</f>
        <v>41970.25</v>
      </c>
      <c r="N339" s="37">
        <v>41970.25</v>
      </c>
      <c r="O339">
        <v>1417068000</v>
      </c>
      <c r="P339" t="str">
        <f>TEXT(M339,"mmm")</f>
        <v>Nov</v>
      </c>
      <c r="Q339" t="s">
        <v>2048</v>
      </c>
      <c r="R339" t="str">
        <f>TEXT(M339,"yyy")</f>
        <v>2014</v>
      </c>
      <c r="S339" s="10">
        <f>(T339/86400)+DATE(1970,1,1)</f>
        <v>41997.25</v>
      </c>
      <c r="T339">
        <v>1419400800</v>
      </c>
      <c r="U339" s="35"/>
      <c r="V339" s="38">
        <v>41997.25</v>
      </c>
      <c r="W339" t="str">
        <f>(TEXT(S339,"mmm"))</f>
        <v>Dec</v>
      </c>
      <c r="X339" t="s">
        <v>2055</v>
      </c>
      <c r="Y339">
        <f>Table1[[#This Row],[Dete Ended Conversion5]]-Table1[[#This Row],[Date Created Conversion3]]</f>
        <v>27</v>
      </c>
      <c r="Z339" s="35">
        <f>Table1[[#This Row],[Dete Ended Conversion5]]-Table1[[#This Row],[Date Created Conversion3]]</f>
        <v>27</v>
      </c>
      <c r="AA339" s="8" t="str">
        <f>(TEXT(V339,"yyy"))</f>
        <v>2014</v>
      </c>
      <c r="AB339" t="b">
        <v>0</v>
      </c>
      <c r="AC339" t="b">
        <v>0</v>
      </c>
      <c r="AD339" s="5" t="str">
        <f>AE339</f>
        <v>publishing</v>
      </c>
      <c r="AE339" s="32" t="s">
        <v>2020</v>
      </c>
      <c r="AF339" s="32" t="s">
        <v>2026</v>
      </c>
    </row>
    <row r="340" spans="1:32" ht="17" x14ac:dyDescent="0.2">
      <c r="A340">
        <v>151</v>
      </c>
      <c r="B340" s="2" t="s">
        <v>332</v>
      </c>
      <c r="C340" s="1" t="s">
        <v>333</v>
      </c>
      <c r="D340" s="3">
        <v>137200</v>
      </c>
      <c r="E340" s="3">
        <v>88037</v>
      </c>
      <c r="F340" t="s">
        <v>14</v>
      </c>
      <c r="G340" s="23">
        <f>IFERROR(E340/D340,0)</f>
        <v>0.64166909620991253</v>
      </c>
      <c r="H340" s="4">
        <f>G340*100</f>
        <v>64.166909620991248</v>
      </c>
      <c r="I340" s="30">
        <f>E340/J340</f>
        <v>60.011588275391958</v>
      </c>
      <c r="J340" s="8">
        <v>1467</v>
      </c>
      <c r="K340" t="s">
        <v>20</v>
      </c>
      <c r="L340" t="s">
        <v>21</v>
      </c>
      <c r="M340" s="11">
        <f>(O340/86400)+DATE(1970,1,1)</f>
        <v>41799.208333333336</v>
      </c>
      <c r="N340" s="37">
        <v>41799.208333333336</v>
      </c>
      <c r="O340">
        <v>1402290000</v>
      </c>
      <c r="P340" t="str">
        <f>TEXT(M340,"mmm")</f>
        <v>Jun</v>
      </c>
      <c r="Q340" t="s">
        <v>2053</v>
      </c>
      <c r="R340" t="str">
        <f>TEXT(M340,"yyy")</f>
        <v>2014</v>
      </c>
      <c r="S340" s="10">
        <f>(T340/86400)+DATE(1970,1,1)</f>
        <v>41850.208333333336</v>
      </c>
      <c r="T340">
        <v>1406696400</v>
      </c>
      <c r="U340" s="35"/>
      <c r="V340" s="38">
        <v>41850.208333333336</v>
      </c>
      <c r="W340" t="str">
        <f>(TEXT(S340,"mmm"))</f>
        <v>Jul</v>
      </c>
      <c r="X340" t="s">
        <v>2056</v>
      </c>
      <c r="Y340">
        <f>Table1[[#This Row],[Dete Ended Conversion5]]-Table1[[#This Row],[Date Created Conversion3]]</f>
        <v>51</v>
      </c>
      <c r="Z340" s="35">
        <f>Table1[[#This Row],[Dete Ended Conversion5]]-Table1[[#This Row],[Date Created Conversion3]]</f>
        <v>51</v>
      </c>
      <c r="AA340" s="8" t="str">
        <f>(TEXT(V340,"yyy"))</f>
        <v>2014</v>
      </c>
      <c r="AB340" t="b">
        <v>0</v>
      </c>
      <c r="AC340" t="b">
        <v>0</v>
      </c>
      <c r="AD340" s="5" t="str">
        <f>AE340</f>
        <v>music</v>
      </c>
      <c r="AE340" s="32" t="s">
        <v>2008</v>
      </c>
      <c r="AF340" s="32" t="s">
        <v>2016</v>
      </c>
    </row>
    <row r="341" spans="1:32" ht="17" x14ac:dyDescent="0.2">
      <c r="A341">
        <v>155</v>
      </c>
      <c r="B341" s="2" t="s">
        <v>340</v>
      </c>
      <c r="C341" s="1" t="s">
        <v>341</v>
      </c>
      <c r="D341" s="3">
        <v>139500</v>
      </c>
      <c r="E341" s="3">
        <v>90706</v>
      </c>
      <c r="F341" t="s">
        <v>14</v>
      </c>
      <c r="G341" s="23">
        <f>IFERROR(E341/D341,0)</f>
        <v>0.65022222222222226</v>
      </c>
      <c r="H341" s="4">
        <f>G341*100</f>
        <v>65.022222222222226</v>
      </c>
      <c r="I341" s="30">
        <f>E341/J341</f>
        <v>75.968174204355108</v>
      </c>
      <c r="J341" s="8">
        <v>1194</v>
      </c>
      <c r="K341" t="s">
        <v>20</v>
      </c>
      <c r="L341" t="s">
        <v>21</v>
      </c>
      <c r="M341" s="11">
        <f>(O341/86400)+DATE(1970,1,1)</f>
        <v>40262.208333333336</v>
      </c>
      <c r="N341" s="37">
        <v>40262.208333333336</v>
      </c>
      <c r="O341">
        <v>1269493200</v>
      </c>
      <c r="P341" t="str">
        <f>TEXT(M341,"mmm")</f>
        <v>Mar</v>
      </c>
      <c r="Q341" t="s">
        <v>2054</v>
      </c>
      <c r="R341" t="str">
        <f>TEXT(M341,"yyy")</f>
        <v>2010</v>
      </c>
      <c r="S341" s="10">
        <f>(T341/86400)+DATE(1970,1,1)</f>
        <v>40277.208333333336</v>
      </c>
      <c r="T341">
        <v>1270789200</v>
      </c>
      <c r="U341" s="35"/>
      <c r="V341" s="38">
        <v>40277.208333333336</v>
      </c>
      <c r="W341" t="str">
        <f>(TEXT(S341,"mmm"))</f>
        <v>Apr</v>
      </c>
      <c r="X341" t="s">
        <v>2057</v>
      </c>
      <c r="Y341">
        <f>Table1[[#This Row],[Dete Ended Conversion5]]-Table1[[#This Row],[Date Created Conversion3]]</f>
        <v>15</v>
      </c>
      <c r="Z341" s="35">
        <f>Table1[[#This Row],[Dete Ended Conversion5]]-Table1[[#This Row],[Date Created Conversion3]]</f>
        <v>15</v>
      </c>
      <c r="AA341" s="8" t="str">
        <f>(TEXT(V341,"yyy"))</f>
        <v>2010</v>
      </c>
      <c r="AB341" t="b">
        <v>0</v>
      </c>
      <c r="AC341" t="b">
        <v>0</v>
      </c>
      <c r="AD341" s="5" t="str">
        <f>AE341</f>
        <v>theater</v>
      </c>
      <c r="AE341" s="32" t="s">
        <v>2012</v>
      </c>
      <c r="AF341" s="32" t="s">
        <v>2013</v>
      </c>
    </row>
    <row r="342" spans="1:32" ht="17" x14ac:dyDescent="0.2">
      <c r="A342">
        <v>685</v>
      </c>
      <c r="B342" s="2" t="s">
        <v>1385</v>
      </c>
      <c r="C342" s="1" t="s">
        <v>1386</v>
      </c>
      <c r="D342" s="3">
        <v>140000</v>
      </c>
      <c r="E342" s="3">
        <v>94501</v>
      </c>
      <c r="F342" t="s">
        <v>14</v>
      </c>
      <c r="G342" s="23">
        <f>IFERROR(E342/D342,0)</f>
        <v>0.67500714285714281</v>
      </c>
      <c r="H342" s="4">
        <f>G342*100</f>
        <v>67.500714285714281</v>
      </c>
      <c r="I342" s="30">
        <f>E342/J342</f>
        <v>102.05291576673866</v>
      </c>
      <c r="J342" s="8">
        <v>926</v>
      </c>
      <c r="K342" t="s">
        <v>15</v>
      </c>
      <c r="L342" t="s">
        <v>16</v>
      </c>
      <c r="M342" s="11">
        <f>(O342/86400)+DATE(1970,1,1)</f>
        <v>42239.208333333328</v>
      </c>
      <c r="N342" s="37">
        <v>42239.208333333328</v>
      </c>
      <c r="O342">
        <v>1440306000</v>
      </c>
      <c r="P342" t="str">
        <f>TEXT(M342,"mmm")</f>
        <v>Aug</v>
      </c>
      <c r="Q342" t="s">
        <v>2049</v>
      </c>
      <c r="R342" t="str">
        <f>TEXT(M342,"yyy")</f>
        <v>2015</v>
      </c>
      <c r="S342" s="10">
        <f>(T342/86400)+DATE(1970,1,1)</f>
        <v>42263.208333333328</v>
      </c>
      <c r="T342">
        <v>1442379600</v>
      </c>
      <c r="U342" s="35"/>
      <c r="V342" s="38">
        <v>42263.208333333328</v>
      </c>
      <c r="W342" t="str">
        <f>(TEXT(S342,"mmm"))</f>
        <v>Sep</v>
      </c>
      <c r="X342" t="s">
        <v>2051</v>
      </c>
      <c r="Y342">
        <f>Table1[[#This Row],[Dete Ended Conversion5]]-Table1[[#This Row],[Date Created Conversion3]]</f>
        <v>24</v>
      </c>
      <c r="Z342" s="35">
        <f>Table1[[#This Row],[Dete Ended Conversion5]]-Table1[[#This Row],[Date Created Conversion3]]</f>
        <v>24</v>
      </c>
      <c r="AA342" s="8" t="str">
        <f>(TEXT(V342,"yyy"))</f>
        <v>2015</v>
      </c>
      <c r="AB342" t="b">
        <v>0</v>
      </c>
      <c r="AC342" t="b">
        <v>0</v>
      </c>
      <c r="AD342" s="5" t="str">
        <f>AE342</f>
        <v>theater</v>
      </c>
      <c r="AE342" s="32" t="s">
        <v>2012</v>
      </c>
      <c r="AF342" s="32" t="s">
        <v>2013</v>
      </c>
    </row>
    <row r="343" spans="1:32" ht="34" x14ac:dyDescent="0.2">
      <c r="A343">
        <v>599</v>
      </c>
      <c r="B343" s="2" t="s">
        <v>1216</v>
      </c>
      <c r="C343" s="1" t="s">
        <v>1217</v>
      </c>
      <c r="D343" s="3">
        <v>140300</v>
      </c>
      <c r="E343" s="3">
        <v>5112</v>
      </c>
      <c r="F343" t="s">
        <v>14</v>
      </c>
      <c r="G343" s="23">
        <f>IFERROR(E343/D343,0)</f>
        <v>3.6436208125445471E-2</v>
      </c>
      <c r="H343" s="4">
        <f>G343*100</f>
        <v>3.6436208125445471</v>
      </c>
      <c r="I343" s="30">
        <f>E343/J343</f>
        <v>62.341463414634148</v>
      </c>
      <c r="J343" s="8">
        <v>82</v>
      </c>
      <c r="K343" t="s">
        <v>32</v>
      </c>
      <c r="L343" t="s">
        <v>33</v>
      </c>
      <c r="M343" s="11">
        <f>(O343/86400)+DATE(1970,1,1)</f>
        <v>42047.25</v>
      </c>
      <c r="N343" s="37">
        <v>42047.25</v>
      </c>
      <c r="O343">
        <v>1423720800</v>
      </c>
      <c r="P343" t="str">
        <f>TEXT(M343,"mmm")</f>
        <v>Feb</v>
      </c>
      <c r="Q343" t="s">
        <v>2058</v>
      </c>
      <c r="R343" t="str">
        <f>TEXT(M343,"yyy")</f>
        <v>2015</v>
      </c>
      <c r="S343" s="10">
        <f>(T343/86400)+DATE(1970,1,1)</f>
        <v>42055.25</v>
      </c>
      <c r="T343">
        <v>1424412000</v>
      </c>
      <c r="U343" s="35"/>
      <c r="V343" s="38">
        <v>42055.25</v>
      </c>
      <c r="W343" t="str">
        <f>(TEXT(S343,"mmm"))</f>
        <v>Feb</v>
      </c>
      <c r="X343" t="s">
        <v>2058</v>
      </c>
      <c r="Y343">
        <f>Table1[[#This Row],[Dete Ended Conversion5]]-Table1[[#This Row],[Date Created Conversion3]]</f>
        <v>8</v>
      </c>
      <c r="Z343" s="35">
        <f>Table1[[#This Row],[Dete Ended Conversion5]]-Table1[[#This Row],[Date Created Conversion3]]</f>
        <v>8</v>
      </c>
      <c r="AA343" s="8" t="str">
        <f>(TEXT(V343,"yyy"))</f>
        <v>2015</v>
      </c>
      <c r="AB343" t="b">
        <v>0</v>
      </c>
      <c r="AC343" t="b">
        <v>0</v>
      </c>
      <c r="AD343" s="5" t="str">
        <f>AE343</f>
        <v>film &amp; video</v>
      </c>
      <c r="AE343" s="32" t="s">
        <v>2014</v>
      </c>
      <c r="AF343" s="32" t="s">
        <v>2015</v>
      </c>
    </row>
    <row r="344" spans="1:32" ht="17" x14ac:dyDescent="0.2">
      <c r="A344">
        <v>809</v>
      </c>
      <c r="B344" s="2" t="s">
        <v>1575</v>
      </c>
      <c r="C344" s="1" t="s">
        <v>1629</v>
      </c>
      <c r="D344" s="3">
        <v>140800</v>
      </c>
      <c r="E344" s="3">
        <v>88536</v>
      </c>
      <c r="F344" t="s">
        <v>14</v>
      </c>
      <c r="G344" s="23">
        <f>IFERROR(E344/D344,0)</f>
        <v>0.62880681818181816</v>
      </c>
      <c r="H344" s="4">
        <f>G344*100</f>
        <v>62.880681818181813</v>
      </c>
      <c r="I344" s="30">
        <f>E344/J344</f>
        <v>42</v>
      </c>
      <c r="J344" s="8">
        <v>2108</v>
      </c>
      <c r="K344" t="s">
        <v>86</v>
      </c>
      <c r="L344" t="s">
        <v>87</v>
      </c>
      <c r="M344" s="11">
        <f>(O344/86400)+DATE(1970,1,1)</f>
        <v>41135.208333333336</v>
      </c>
      <c r="N344" s="37">
        <v>41135.208333333336</v>
      </c>
      <c r="O344">
        <v>1344920400</v>
      </c>
      <c r="P344" t="str">
        <f>TEXT(M344,"mmm")</f>
        <v>Aug</v>
      </c>
      <c r="Q344" t="s">
        <v>2049</v>
      </c>
      <c r="R344" t="str">
        <f>TEXT(M344,"yyy")</f>
        <v>2012</v>
      </c>
      <c r="S344" s="10">
        <f>(T344/86400)+DATE(1970,1,1)</f>
        <v>41136.208333333336</v>
      </c>
      <c r="T344">
        <v>1345006800</v>
      </c>
      <c r="U344" s="35"/>
      <c r="V344" s="38">
        <v>41136.208333333336</v>
      </c>
      <c r="W344" t="str">
        <f>(TEXT(S344,"mmm"))</f>
        <v>Aug</v>
      </c>
      <c r="X344" t="s">
        <v>2049</v>
      </c>
      <c r="Y344">
        <f>Table1[[#This Row],[Dete Ended Conversion5]]-Table1[[#This Row],[Date Created Conversion3]]</f>
        <v>1</v>
      </c>
      <c r="Z344" s="35">
        <f>Table1[[#This Row],[Dete Ended Conversion5]]-Table1[[#This Row],[Date Created Conversion3]]</f>
        <v>1</v>
      </c>
      <c r="AA344" s="8" t="str">
        <f>(TEXT(V344,"yyy"))</f>
        <v>2012</v>
      </c>
      <c r="AB344" t="b">
        <v>0</v>
      </c>
      <c r="AC344" t="b">
        <v>0</v>
      </c>
      <c r="AD344" s="5" t="str">
        <f>AE344</f>
        <v>film &amp; video</v>
      </c>
      <c r="AE344" s="32" t="s">
        <v>2014</v>
      </c>
      <c r="AF344" s="32" t="s">
        <v>2015</v>
      </c>
    </row>
    <row r="345" spans="1:32" ht="17" x14ac:dyDescent="0.2">
      <c r="A345">
        <v>994</v>
      </c>
      <c r="B345" s="2" t="s">
        <v>1991</v>
      </c>
      <c r="C345" s="1" t="s">
        <v>1992</v>
      </c>
      <c r="D345" s="3">
        <v>141100</v>
      </c>
      <c r="E345" s="3">
        <v>74073</v>
      </c>
      <c r="F345" t="s">
        <v>14</v>
      </c>
      <c r="G345" s="23">
        <f>IFERROR(E345/D345,0)</f>
        <v>0.52496810772501767</v>
      </c>
      <c r="H345" s="4">
        <f>G345*100</f>
        <v>52.496810772501767</v>
      </c>
      <c r="I345" s="30">
        <f>E345/J345</f>
        <v>87.972684085510693</v>
      </c>
      <c r="J345" s="8">
        <v>842</v>
      </c>
      <c r="K345" t="s">
        <v>20</v>
      </c>
      <c r="L345" t="s">
        <v>21</v>
      </c>
      <c r="M345" s="11">
        <f>(O345/86400)+DATE(1970,1,1)</f>
        <v>41929.208333333336</v>
      </c>
      <c r="N345" s="37">
        <v>41929.208333333336</v>
      </c>
      <c r="O345">
        <v>1413522000</v>
      </c>
      <c r="P345" t="str">
        <f>TEXT(M345,"mmm")</f>
        <v>Oct</v>
      </c>
      <c r="Q345" t="s">
        <v>2052</v>
      </c>
      <c r="R345" t="str">
        <f>TEXT(M345,"yyy")</f>
        <v>2014</v>
      </c>
      <c r="S345" s="10">
        <f>(T345/86400)+DATE(1970,1,1)</f>
        <v>41935.208333333336</v>
      </c>
      <c r="T345">
        <v>1414040400</v>
      </c>
      <c r="U345" s="35"/>
      <c r="V345" s="38">
        <v>41935.208333333336</v>
      </c>
      <c r="W345" t="str">
        <f>(TEXT(S345,"mmm"))</f>
        <v>Oct</v>
      </c>
      <c r="X345" t="s">
        <v>2052</v>
      </c>
      <c r="Y345">
        <f>Table1[[#This Row],[Dete Ended Conversion5]]-Table1[[#This Row],[Date Created Conversion3]]</f>
        <v>6</v>
      </c>
      <c r="Z345" s="35">
        <f>Table1[[#This Row],[Dete Ended Conversion5]]-Table1[[#This Row],[Date Created Conversion3]]</f>
        <v>6</v>
      </c>
      <c r="AA345" s="8" t="str">
        <f>(TEXT(V345,"yyy"))</f>
        <v>2014</v>
      </c>
      <c r="AB345" t="b">
        <v>0</v>
      </c>
      <c r="AC345" t="b">
        <v>1</v>
      </c>
      <c r="AD345" s="5" t="str">
        <f>AE345</f>
        <v>publishing</v>
      </c>
      <c r="AE345" s="32" t="s">
        <v>2020</v>
      </c>
      <c r="AF345" s="32" t="s">
        <v>2032</v>
      </c>
    </row>
    <row r="346" spans="1:32" ht="34" x14ac:dyDescent="0.2">
      <c r="A346">
        <v>110</v>
      </c>
      <c r="B346" s="2" t="s">
        <v>250</v>
      </c>
      <c r="C346" s="1" t="s">
        <v>251</v>
      </c>
      <c r="D346" s="3">
        <v>142400</v>
      </c>
      <c r="E346" s="3">
        <v>21307</v>
      </c>
      <c r="F346" t="s">
        <v>14</v>
      </c>
      <c r="G346" s="23">
        <f>IFERROR(E346/D346,0)</f>
        <v>0.14962780898876404</v>
      </c>
      <c r="H346" s="4">
        <f>G346*100</f>
        <v>14.962780898876405</v>
      </c>
      <c r="I346" s="30">
        <f>E346/J346</f>
        <v>71.983108108108112</v>
      </c>
      <c r="J346" s="8">
        <v>296</v>
      </c>
      <c r="K346" t="s">
        <v>20</v>
      </c>
      <c r="L346" t="s">
        <v>21</v>
      </c>
      <c r="M346" s="11">
        <f>(O346/86400)+DATE(1970,1,1)</f>
        <v>43354.208333333328</v>
      </c>
      <c r="N346" s="37">
        <v>43354.208333333328</v>
      </c>
      <c r="O346">
        <v>1536642000</v>
      </c>
      <c r="P346" t="str">
        <f>TEXT(M346,"mmm")</f>
        <v>Sep</v>
      </c>
      <c r="Q346" t="s">
        <v>2051</v>
      </c>
      <c r="R346" t="str">
        <f>TEXT(M346,"yyy")</f>
        <v>2018</v>
      </c>
      <c r="S346" s="10">
        <f>(T346/86400)+DATE(1970,1,1)</f>
        <v>43373.208333333328</v>
      </c>
      <c r="T346">
        <v>1538283600</v>
      </c>
      <c r="U346" s="35"/>
      <c r="V346" s="38">
        <v>43373.208333333328</v>
      </c>
      <c r="W346" t="str">
        <f>(TEXT(S346,"mmm"))</f>
        <v>Sep</v>
      </c>
      <c r="X346" t="s">
        <v>2051</v>
      </c>
      <c r="Y346">
        <f>Table1[[#This Row],[Dete Ended Conversion5]]-Table1[[#This Row],[Date Created Conversion3]]</f>
        <v>19</v>
      </c>
      <c r="Z346" s="35">
        <f>Table1[[#This Row],[Dete Ended Conversion5]]-Table1[[#This Row],[Date Created Conversion3]]</f>
        <v>19</v>
      </c>
      <c r="AA346" s="8" t="str">
        <f>(TEXT(V346,"yyy"))</f>
        <v>2018</v>
      </c>
      <c r="AB346" t="b">
        <v>0</v>
      </c>
      <c r="AC346" t="b">
        <v>0</v>
      </c>
      <c r="AD346" s="5" t="str">
        <f>AE346</f>
        <v>food</v>
      </c>
      <c r="AE346" s="32" t="s">
        <v>2006</v>
      </c>
      <c r="AF346" s="32" t="s">
        <v>2007</v>
      </c>
    </row>
    <row r="347" spans="1:32" ht="17" x14ac:dyDescent="0.2">
      <c r="A347">
        <v>959</v>
      </c>
      <c r="B347" s="2" t="s">
        <v>1924</v>
      </c>
      <c r="C347" s="1" t="s">
        <v>1925</v>
      </c>
      <c r="D347" s="3">
        <v>145000</v>
      </c>
      <c r="E347" s="3">
        <v>6631</v>
      </c>
      <c r="F347" t="s">
        <v>14</v>
      </c>
      <c r="G347" s="23">
        <f>IFERROR(E347/D347,0)</f>
        <v>4.5731034482758622E-2</v>
      </c>
      <c r="H347" s="4">
        <f>G347*100</f>
        <v>4.5731034482758623</v>
      </c>
      <c r="I347" s="30">
        <f>E347/J347</f>
        <v>51.007692307692309</v>
      </c>
      <c r="J347" s="8">
        <v>130</v>
      </c>
      <c r="K347" t="s">
        <v>20</v>
      </c>
      <c r="L347" t="s">
        <v>21</v>
      </c>
      <c r="M347" s="11">
        <f>(O347/86400)+DATE(1970,1,1)</f>
        <v>40357.208333333336</v>
      </c>
      <c r="N347" s="37">
        <v>40357.208333333336</v>
      </c>
      <c r="O347">
        <v>1277701200</v>
      </c>
      <c r="P347" t="str">
        <f>TEXT(M347,"mmm")</f>
        <v>Jun</v>
      </c>
      <c r="Q347" t="s">
        <v>2053</v>
      </c>
      <c r="R347" t="str">
        <f>TEXT(M347,"yyy")</f>
        <v>2010</v>
      </c>
      <c r="S347" s="10">
        <f>(T347/86400)+DATE(1970,1,1)</f>
        <v>40385.208333333336</v>
      </c>
      <c r="T347">
        <v>1280120400</v>
      </c>
      <c r="U347" s="35"/>
      <c r="V347" s="38">
        <v>40385.208333333336</v>
      </c>
      <c r="W347" t="str">
        <f>(TEXT(S347,"mmm"))</f>
        <v>Jul</v>
      </c>
      <c r="X347" t="s">
        <v>2056</v>
      </c>
      <c r="Y347">
        <f>Table1[[#This Row],[Dete Ended Conversion5]]-Table1[[#This Row],[Date Created Conversion3]]</f>
        <v>28</v>
      </c>
      <c r="Z347" s="35">
        <f>Table1[[#This Row],[Dete Ended Conversion5]]-Table1[[#This Row],[Date Created Conversion3]]</f>
        <v>28</v>
      </c>
      <c r="AA347" s="8" t="str">
        <f>(TEXT(V347,"yyy"))</f>
        <v>2010</v>
      </c>
      <c r="AB347" t="b">
        <v>0</v>
      </c>
      <c r="AC347" t="b">
        <v>0</v>
      </c>
      <c r="AD347" s="5" t="str">
        <f>AE347</f>
        <v>publishing</v>
      </c>
      <c r="AE347" s="32" t="s">
        <v>2020</v>
      </c>
      <c r="AF347" s="32" t="s">
        <v>2032</v>
      </c>
    </row>
    <row r="348" spans="1:32" ht="34" x14ac:dyDescent="0.2">
      <c r="A348">
        <v>680</v>
      </c>
      <c r="B348" s="2" t="s">
        <v>1375</v>
      </c>
      <c r="C348" s="1" t="s">
        <v>1376</v>
      </c>
      <c r="D348" s="3">
        <v>145600</v>
      </c>
      <c r="E348" s="3">
        <v>141822</v>
      </c>
      <c r="F348" t="s">
        <v>14</v>
      </c>
      <c r="G348" s="23">
        <f>IFERROR(E348/D348,0)</f>
        <v>0.97405219780219776</v>
      </c>
      <c r="H348" s="4">
        <f>G348*100</f>
        <v>97.405219780219781</v>
      </c>
      <c r="I348" s="30">
        <f>E348/J348</f>
        <v>47.993908629441627</v>
      </c>
      <c r="J348" s="8">
        <v>2955</v>
      </c>
      <c r="K348" t="s">
        <v>20</v>
      </c>
      <c r="L348" t="s">
        <v>21</v>
      </c>
      <c r="M348" s="11">
        <f>(O348/86400)+DATE(1970,1,1)</f>
        <v>43813.25</v>
      </c>
      <c r="N348" s="37">
        <v>43813.25</v>
      </c>
      <c r="O348">
        <v>1576303200</v>
      </c>
      <c r="P348" t="str">
        <f>TEXT(M348,"mmm")</f>
        <v>Dec</v>
      </c>
      <c r="Q348" t="s">
        <v>2055</v>
      </c>
      <c r="R348" t="str">
        <f>TEXT(M348,"yyy")</f>
        <v>2019</v>
      </c>
      <c r="S348" s="10">
        <f>(T348/86400)+DATE(1970,1,1)</f>
        <v>43815.25</v>
      </c>
      <c r="T348">
        <v>1576476000</v>
      </c>
      <c r="U348" s="35"/>
      <c r="V348" s="38">
        <v>43815.25</v>
      </c>
      <c r="W348" t="str">
        <f>(TEXT(S348,"mmm"))</f>
        <v>Dec</v>
      </c>
      <c r="X348" t="s">
        <v>2055</v>
      </c>
      <c r="Y348">
        <f>Table1[[#This Row],[Dete Ended Conversion5]]-Table1[[#This Row],[Date Created Conversion3]]</f>
        <v>2</v>
      </c>
      <c r="Z348" s="35">
        <f>Table1[[#This Row],[Dete Ended Conversion5]]-Table1[[#This Row],[Date Created Conversion3]]</f>
        <v>2</v>
      </c>
      <c r="AA348" s="8" t="str">
        <f>(TEXT(V348,"yyy"))</f>
        <v>2019</v>
      </c>
      <c r="AB348" t="b">
        <v>0</v>
      </c>
      <c r="AC348" t="b">
        <v>1</v>
      </c>
      <c r="AD348" s="5" t="str">
        <f>AE348</f>
        <v>games</v>
      </c>
      <c r="AE348" s="32" t="s">
        <v>2023</v>
      </c>
      <c r="AF348" s="32" t="s">
        <v>2034</v>
      </c>
    </row>
    <row r="349" spans="1:32" ht="17" x14ac:dyDescent="0.2">
      <c r="A349">
        <v>423</v>
      </c>
      <c r="B349" s="2" t="s">
        <v>872</v>
      </c>
      <c r="C349" s="1" t="s">
        <v>873</v>
      </c>
      <c r="D349" s="3">
        <v>147800</v>
      </c>
      <c r="E349" s="3">
        <v>15723</v>
      </c>
      <c r="F349" t="s">
        <v>14</v>
      </c>
      <c r="G349" s="23">
        <f>IFERROR(E349/D349,0)</f>
        <v>0.10638024357239513</v>
      </c>
      <c r="H349" s="4">
        <f>G349*100</f>
        <v>10.638024357239512</v>
      </c>
      <c r="I349" s="30">
        <f>E349/J349</f>
        <v>97.055555555555557</v>
      </c>
      <c r="J349" s="8">
        <v>162</v>
      </c>
      <c r="K349" t="s">
        <v>20</v>
      </c>
      <c r="L349" t="s">
        <v>21</v>
      </c>
      <c r="M349" s="11">
        <f>(O349/86400)+DATE(1970,1,1)</f>
        <v>40808.208333333336</v>
      </c>
      <c r="N349" s="37">
        <v>40808.208333333336</v>
      </c>
      <c r="O349">
        <v>1316667600</v>
      </c>
      <c r="P349" t="str">
        <f>TEXT(M349,"mmm")</f>
        <v>Sep</v>
      </c>
      <c r="Q349" t="s">
        <v>2051</v>
      </c>
      <c r="R349" t="str">
        <f>TEXT(M349,"yyy")</f>
        <v>2011</v>
      </c>
      <c r="S349" s="10">
        <f>(T349/86400)+DATE(1970,1,1)</f>
        <v>40810.208333333336</v>
      </c>
      <c r="T349">
        <v>1316840400</v>
      </c>
      <c r="U349" s="35"/>
      <c r="V349" s="38">
        <v>40810.208333333336</v>
      </c>
      <c r="W349" t="str">
        <f>(TEXT(S349,"mmm"))</f>
        <v>Sep</v>
      </c>
      <c r="X349" t="s">
        <v>2051</v>
      </c>
      <c r="Y349">
        <f>Table1[[#This Row],[Dete Ended Conversion5]]-Table1[[#This Row],[Date Created Conversion3]]</f>
        <v>2</v>
      </c>
      <c r="Z349" s="35">
        <f>Table1[[#This Row],[Dete Ended Conversion5]]-Table1[[#This Row],[Date Created Conversion3]]</f>
        <v>2</v>
      </c>
      <c r="AA349" s="8" t="str">
        <f>(TEXT(V349,"yyy"))</f>
        <v>2011</v>
      </c>
      <c r="AB349" t="b">
        <v>0</v>
      </c>
      <c r="AC349" t="b">
        <v>1</v>
      </c>
      <c r="AD349" s="5" t="str">
        <f>AE349</f>
        <v>food</v>
      </c>
      <c r="AE349" s="32" t="s">
        <v>2006</v>
      </c>
      <c r="AF349" s="32" t="s">
        <v>2007</v>
      </c>
    </row>
    <row r="350" spans="1:32" ht="17" x14ac:dyDescent="0.2">
      <c r="A350">
        <v>511</v>
      </c>
      <c r="B350" s="2" t="s">
        <v>1044</v>
      </c>
      <c r="C350" s="1" t="s">
        <v>1045</v>
      </c>
      <c r="D350" s="3">
        <v>147800</v>
      </c>
      <c r="E350" s="3">
        <v>35498</v>
      </c>
      <c r="F350" t="s">
        <v>14</v>
      </c>
      <c r="G350" s="23">
        <f>IFERROR(E350/D350,0)</f>
        <v>0.24017591339648173</v>
      </c>
      <c r="H350" s="4">
        <f>G350*100</f>
        <v>24.017591339648174</v>
      </c>
      <c r="I350" s="30">
        <f>E350/J350</f>
        <v>98.060773480662988</v>
      </c>
      <c r="J350" s="8">
        <v>362</v>
      </c>
      <c r="K350" t="s">
        <v>20</v>
      </c>
      <c r="L350" t="s">
        <v>21</v>
      </c>
      <c r="M350" s="11">
        <f>(O350/86400)+DATE(1970,1,1)</f>
        <v>43671.208333333328</v>
      </c>
      <c r="N350" s="37">
        <v>43671.208333333328</v>
      </c>
      <c r="O350">
        <v>1564030800</v>
      </c>
      <c r="P350" t="str">
        <f>TEXT(M350,"mmm")</f>
        <v>Jul</v>
      </c>
      <c r="Q350" t="s">
        <v>2056</v>
      </c>
      <c r="R350" t="str">
        <f>TEXT(M350,"yyy")</f>
        <v>2019</v>
      </c>
      <c r="S350" s="10">
        <f>(T350/86400)+DATE(1970,1,1)</f>
        <v>43681.208333333328</v>
      </c>
      <c r="T350">
        <v>1564894800</v>
      </c>
      <c r="U350" s="35"/>
      <c r="V350" s="38">
        <v>43681.208333333328</v>
      </c>
      <c r="W350" t="str">
        <f>(TEXT(S350,"mmm"))</f>
        <v>Aug</v>
      </c>
      <c r="X350" t="s">
        <v>2049</v>
      </c>
      <c r="Y350">
        <f>Table1[[#This Row],[Dete Ended Conversion5]]-Table1[[#This Row],[Date Created Conversion3]]</f>
        <v>10</v>
      </c>
      <c r="Z350" s="35">
        <f>Table1[[#This Row],[Dete Ended Conversion5]]-Table1[[#This Row],[Date Created Conversion3]]</f>
        <v>10</v>
      </c>
      <c r="AA350" s="8" t="str">
        <f>(TEXT(V350,"yyy"))</f>
        <v>2019</v>
      </c>
      <c r="AB350" t="b">
        <v>0</v>
      </c>
      <c r="AC350" t="b">
        <v>0</v>
      </c>
      <c r="AD350" s="5" t="str">
        <f>AE350</f>
        <v>theater</v>
      </c>
      <c r="AE350" s="32" t="s">
        <v>2012</v>
      </c>
      <c r="AF350" s="32" t="s">
        <v>2013</v>
      </c>
    </row>
    <row r="351" spans="1:32" ht="17" x14ac:dyDescent="0.2">
      <c r="A351">
        <v>886</v>
      </c>
      <c r="B351" s="2" t="s">
        <v>1780</v>
      </c>
      <c r="C351" s="1" t="s">
        <v>1781</v>
      </c>
      <c r="D351" s="3">
        <v>150600</v>
      </c>
      <c r="E351" s="3">
        <v>127745</v>
      </c>
      <c r="F351" t="s">
        <v>14</v>
      </c>
      <c r="G351" s="23">
        <f>IFERROR(E351/D351,0)</f>
        <v>0.84824037184594958</v>
      </c>
      <c r="H351" s="4">
        <f>G351*100</f>
        <v>84.824037184594957</v>
      </c>
      <c r="I351" s="30">
        <f>E351/J351</f>
        <v>69.9972602739726</v>
      </c>
      <c r="J351" s="8">
        <v>1825</v>
      </c>
      <c r="K351" t="s">
        <v>20</v>
      </c>
      <c r="L351" t="s">
        <v>21</v>
      </c>
      <c r="M351" s="11">
        <f>(O351/86400)+DATE(1970,1,1)</f>
        <v>40416.208333333336</v>
      </c>
      <c r="N351" s="37">
        <v>40416.208333333336</v>
      </c>
      <c r="O351">
        <v>1282798800</v>
      </c>
      <c r="P351" t="str">
        <f>TEXT(M351,"mmm")</f>
        <v>Aug</v>
      </c>
      <c r="Q351" t="s">
        <v>2049</v>
      </c>
      <c r="R351" t="str">
        <f>TEXT(M351,"yyy")</f>
        <v>2010</v>
      </c>
      <c r="S351" s="10">
        <f>(T351/86400)+DATE(1970,1,1)</f>
        <v>40434.208333333336</v>
      </c>
      <c r="T351">
        <v>1284354000</v>
      </c>
      <c r="U351" s="35"/>
      <c r="V351" s="38">
        <v>40434.208333333336</v>
      </c>
      <c r="W351" t="str">
        <f>(TEXT(S351,"mmm"))</f>
        <v>Sep</v>
      </c>
      <c r="X351" t="s">
        <v>2051</v>
      </c>
      <c r="Y351">
        <f>Table1[[#This Row],[Dete Ended Conversion5]]-Table1[[#This Row],[Date Created Conversion3]]</f>
        <v>18</v>
      </c>
      <c r="Z351" s="35">
        <f>Table1[[#This Row],[Dete Ended Conversion5]]-Table1[[#This Row],[Date Created Conversion3]]</f>
        <v>18</v>
      </c>
      <c r="AA351" s="8" t="str">
        <f>(TEXT(V351,"yyy"))</f>
        <v>2010</v>
      </c>
      <c r="AB351" t="b">
        <v>0</v>
      </c>
      <c r="AC351" t="b">
        <v>0</v>
      </c>
      <c r="AD351" s="5" t="str">
        <f>AE351</f>
        <v>music</v>
      </c>
      <c r="AE351" s="32" t="s">
        <v>2008</v>
      </c>
      <c r="AF351" s="32" t="s">
        <v>2018</v>
      </c>
    </row>
    <row r="352" spans="1:32" ht="17" x14ac:dyDescent="0.2">
      <c r="A352">
        <v>538</v>
      </c>
      <c r="B352" s="2" t="s">
        <v>1097</v>
      </c>
      <c r="C352" s="1" t="s">
        <v>1098</v>
      </c>
      <c r="D352" s="3">
        <v>151300</v>
      </c>
      <c r="E352" s="3">
        <v>57034</v>
      </c>
      <c r="F352" t="s">
        <v>14</v>
      </c>
      <c r="G352" s="23">
        <f>IFERROR(E352/D352,0)</f>
        <v>0.37695968274950431</v>
      </c>
      <c r="H352" s="4">
        <f>G352*100</f>
        <v>37.695968274950431</v>
      </c>
      <c r="I352" s="30">
        <f>E352/J352</f>
        <v>44.007716049382715</v>
      </c>
      <c r="J352" s="8">
        <v>1296</v>
      </c>
      <c r="K352" t="s">
        <v>20</v>
      </c>
      <c r="L352" t="s">
        <v>21</v>
      </c>
      <c r="M352" s="11">
        <f>(O352/86400)+DATE(1970,1,1)</f>
        <v>41539.208333333336</v>
      </c>
      <c r="N352" s="37">
        <v>41539.208333333336</v>
      </c>
      <c r="O352">
        <v>1379826000</v>
      </c>
      <c r="P352" t="str">
        <f>TEXT(M352,"mmm")</f>
        <v>Sep</v>
      </c>
      <c r="Q352" t="s">
        <v>2051</v>
      </c>
      <c r="R352" t="str">
        <f>TEXT(M352,"yyy")</f>
        <v>2013</v>
      </c>
      <c r="S352" s="10">
        <f>(T352/86400)+DATE(1970,1,1)</f>
        <v>41555.208333333336</v>
      </c>
      <c r="T352">
        <v>1381208400</v>
      </c>
      <c r="U352" s="35"/>
      <c r="V352" s="38">
        <v>41555.208333333336</v>
      </c>
      <c r="W352" t="str">
        <f>(TEXT(S352,"mmm"))</f>
        <v>Oct</v>
      </c>
      <c r="X352" t="s">
        <v>2052</v>
      </c>
      <c r="Y352">
        <f>Table1[[#This Row],[Dete Ended Conversion5]]-Table1[[#This Row],[Date Created Conversion3]]</f>
        <v>16</v>
      </c>
      <c r="Z352" s="35">
        <f>Table1[[#This Row],[Dete Ended Conversion5]]-Table1[[#This Row],[Date Created Conversion3]]</f>
        <v>16</v>
      </c>
      <c r="AA352" s="8" t="str">
        <f>(TEXT(V352,"yyy"))</f>
        <v>2013</v>
      </c>
      <c r="AB352" t="b">
        <v>0</v>
      </c>
      <c r="AC352" t="b">
        <v>0</v>
      </c>
      <c r="AD352" s="5" t="str">
        <f>AE352</f>
        <v>games</v>
      </c>
      <c r="AE352" s="32" t="s">
        <v>2023</v>
      </c>
      <c r="AF352" s="32" t="s">
        <v>2034</v>
      </c>
    </row>
    <row r="353" spans="1:32" ht="17" x14ac:dyDescent="0.2">
      <c r="A353">
        <v>501</v>
      </c>
      <c r="B353" s="2" t="s">
        <v>1026</v>
      </c>
      <c r="C353" s="1" t="s">
        <v>1027</v>
      </c>
      <c r="D353" s="3">
        <v>153600</v>
      </c>
      <c r="E353" s="3">
        <v>107743</v>
      </c>
      <c r="F353" t="s">
        <v>14</v>
      </c>
      <c r="G353" s="23">
        <f>IFERROR(E353/D353,0)</f>
        <v>0.70145182291666663</v>
      </c>
      <c r="H353" s="4">
        <f>G353*100</f>
        <v>70.145182291666657</v>
      </c>
      <c r="I353" s="30">
        <f>E353/J353</f>
        <v>59.990534521158132</v>
      </c>
      <c r="J353" s="8">
        <v>1796</v>
      </c>
      <c r="K353" t="s">
        <v>20</v>
      </c>
      <c r="L353" t="s">
        <v>21</v>
      </c>
      <c r="M353" s="11">
        <f>(O353/86400)+DATE(1970,1,1)</f>
        <v>41345.208333333336</v>
      </c>
      <c r="N353" s="37">
        <v>41345.208333333336</v>
      </c>
      <c r="O353">
        <v>1363064400</v>
      </c>
      <c r="P353" t="str">
        <f>TEXT(M353,"mmm")</f>
        <v>Mar</v>
      </c>
      <c r="Q353" t="s">
        <v>2054</v>
      </c>
      <c r="R353" t="str">
        <f>TEXT(M353,"yyy")</f>
        <v>2013</v>
      </c>
      <c r="S353" s="10">
        <f>(T353/86400)+DATE(1970,1,1)</f>
        <v>41347.208333333336</v>
      </c>
      <c r="T353">
        <v>1363237200</v>
      </c>
      <c r="U353" s="35"/>
      <c r="V353" s="38">
        <v>41347.208333333336</v>
      </c>
      <c r="W353" t="str">
        <f>(TEXT(S353,"mmm"))</f>
        <v>Mar</v>
      </c>
      <c r="X353" t="s">
        <v>2054</v>
      </c>
      <c r="Y353">
        <f>Table1[[#This Row],[Dete Ended Conversion5]]-Table1[[#This Row],[Date Created Conversion3]]</f>
        <v>2</v>
      </c>
      <c r="Z353" s="35">
        <f>Table1[[#This Row],[Dete Ended Conversion5]]-Table1[[#This Row],[Date Created Conversion3]]</f>
        <v>2</v>
      </c>
      <c r="AA353" s="8" t="str">
        <f>(TEXT(V353,"yyy"))</f>
        <v>2013</v>
      </c>
      <c r="AB353" t="b">
        <v>0</v>
      </c>
      <c r="AC353" t="b">
        <v>0</v>
      </c>
      <c r="AD353" s="5" t="str">
        <f>AE353</f>
        <v>film &amp; video</v>
      </c>
      <c r="AE353" s="32" t="s">
        <v>2014</v>
      </c>
      <c r="AF353" s="32" t="s">
        <v>2015</v>
      </c>
    </row>
    <row r="354" spans="1:32" ht="34" x14ac:dyDescent="0.2">
      <c r="A354">
        <v>946</v>
      </c>
      <c r="B354" s="2" t="s">
        <v>1898</v>
      </c>
      <c r="C354" s="1" t="s">
        <v>1899</v>
      </c>
      <c r="D354" s="3">
        <v>153700</v>
      </c>
      <c r="E354" s="3">
        <v>15238</v>
      </c>
      <c r="F354" t="s">
        <v>14</v>
      </c>
      <c r="G354" s="23">
        <f>IFERROR(E354/D354,0)</f>
        <v>9.9141184124918666E-2</v>
      </c>
      <c r="H354" s="4">
        <f>G354*100</f>
        <v>9.9141184124918666</v>
      </c>
      <c r="I354" s="30">
        <f>E354/J354</f>
        <v>84.187845303867405</v>
      </c>
      <c r="J354" s="8">
        <v>181</v>
      </c>
      <c r="K354" t="s">
        <v>20</v>
      </c>
      <c r="L354" t="s">
        <v>21</v>
      </c>
      <c r="M354" s="11">
        <f>(O354/86400)+DATE(1970,1,1)</f>
        <v>40710.208333333336</v>
      </c>
      <c r="N354" s="37">
        <v>40710.208333333336</v>
      </c>
      <c r="O354">
        <v>1308200400</v>
      </c>
      <c r="P354" t="str">
        <f>TEXT(M354,"mmm")</f>
        <v>Jun</v>
      </c>
      <c r="Q354" t="s">
        <v>2053</v>
      </c>
      <c r="R354" t="str">
        <f>TEXT(M354,"yyy")</f>
        <v>2011</v>
      </c>
      <c r="S354" s="10">
        <f>(T354/86400)+DATE(1970,1,1)</f>
        <v>40712.208333333336</v>
      </c>
      <c r="T354">
        <v>1308373200</v>
      </c>
      <c r="U354" s="35"/>
      <c r="V354" s="38">
        <v>40712.208333333336</v>
      </c>
      <c r="W354" t="str">
        <f>(TEXT(S354,"mmm"))</f>
        <v>Jun</v>
      </c>
      <c r="X354" t="s">
        <v>2053</v>
      </c>
      <c r="Y354">
        <f>Table1[[#This Row],[Dete Ended Conversion5]]-Table1[[#This Row],[Date Created Conversion3]]</f>
        <v>2</v>
      </c>
      <c r="Z354" s="35">
        <f>Table1[[#This Row],[Dete Ended Conversion5]]-Table1[[#This Row],[Date Created Conversion3]]</f>
        <v>2</v>
      </c>
      <c r="AA354" s="8" t="str">
        <f>(TEXT(V354,"yyy"))</f>
        <v>2011</v>
      </c>
      <c r="AB354" t="b">
        <v>0</v>
      </c>
      <c r="AC354" t="b">
        <v>0</v>
      </c>
      <c r="AD354" s="5" t="str">
        <f>AE354</f>
        <v>theater</v>
      </c>
      <c r="AE354" s="32" t="s">
        <v>2012</v>
      </c>
      <c r="AF354" s="32" t="s">
        <v>2013</v>
      </c>
    </row>
    <row r="355" spans="1:32" ht="34" x14ac:dyDescent="0.2">
      <c r="A355">
        <v>472</v>
      </c>
      <c r="B355" s="2" t="s">
        <v>968</v>
      </c>
      <c r="C355" s="1" t="s">
        <v>969</v>
      </c>
      <c r="D355" s="3">
        <v>153800</v>
      </c>
      <c r="E355" s="3">
        <v>60342</v>
      </c>
      <c r="F355" t="s">
        <v>14</v>
      </c>
      <c r="G355" s="23">
        <f>IFERROR(E355/D355,0)</f>
        <v>0.39234070221066319</v>
      </c>
      <c r="H355" s="4">
        <f>G355*100</f>
        <v>39.234070221066318</v>
      </c>
      <c r="I355" s="30">
        <f>E355/J355</f>
        <v>104.94260869565217</v>
      </c>
      <c r="J355" s="8">
        <v>575</v>
      </c>
      <c r="K355" t="s">
        <v>20</v>
      </c>
      <c r="L355" t="s">
        <v>21</v>
      </c>
      <c r="M355" s="11">
        <f>(O355/86400)+DATE(1970,1,1)</f>
        <v>43535.208333333328</v>
      </c>
      <c r="N355" s="37">
        <v>43535.208333333328</v>
      </c>
      <c r="O355">
        <v>1552280400</v>
      </c>
      <c r="P355" t="str">
        <f>TEXT(M355,"mmm")</f>
        <v>Mar</v>
      </c>
      <c r="Q355" t="s">
        <v>2054</v>
      </c>
      <c r="R355" t="str">
        <f>TEXT(M355,"yyy")</f>
        <v>2019</v>
      </c>
      <c r="S355" s="10">
        <f>(T355/86400)+DATE(1970,1,1)</f>
        <v>43589.208333333328</v>
      </c>
      <c r="T355">
        <v>1556946000</v>
      </c>
      <c r="U355" s="35"/>
      <c r="V355" s="38">
        <v>43589.208333333328</v>
      </c>
      <c r="W355" t="str">
        <f>(TEXT(S355,"mmm"))</f>
        <v>May</v>
      </c>
      <c r="X355" t="s">
        <v>2059</v>
      </c>
      <c r="Y355">
        <f>Table1[[#This Row],[Dete Ended Conversion5]]-Table1[[#This Row],[Date Created Conversion3]]</f>
        <v>54</v>
      </c>
      <c r="Z355" s="35">
        <f>Table1[[#This Row],[Dete Ended Conversion5]]-Table1[[#This Row],[Date Created Conversion3]]</f>
        <v>54</v>
      </c>
      <c r="AA355" s="8" t="str">
        <f>(TEXT(V355,"yyy"))</f>
        <v>2019</v>
      </c>
      <c r="AB355" t="b">
        <v>0</v>
      </c>
      <c r="AC355" t="b">
        <v>0</v>
      </c>
      <c r="AD355" s="5" t="str">
        <f>AE355</f>
        <v>music</v>
      </c>
      <c r="AE355" s="32" t="s">
        <v>2008</v>
      </c>
      <c r="AF355" s="32" t="s">
        <v>2009</v>
      </c>
    </row>
    <row r="356" spans="1:32" ht="17" x14ac:dyDescent="0.2">
      <c r="A356">
        <v>91</v>
      </c>
      <c r="B356" s="2" t="s">
        <v>212</v>
      </c>
      <c r="C356" s="1" t="s">
        <v>213</v>
      </c>
      <c r="D356" s="3">
        <v>154300</v>
      </c>
      <c r="E356" s="3">
        <v>74688</v>
      </c>
      <c r="F356" t="s">
        <v>14</v>
      </c>
      <c r="G356" s="23">
        <f>IFERROR(E356/D356,0)</f>
        <v>0.48404406999351912</v>
      </c>
      <c r="H356" s="4">
        <f>G356*100</f>
        <v>48.404406999351913</v>
      </c>
      <c r="I356" s="30">
        <f>E356/J356</f>
        <v>109.99705449189985</v>
      </c>
      <c r="J356" s="8">
        <v>679</v>
      </c>
      <c r="K356" t="s">
        <v>94</v>
      </c>
      <c r="L356" t="s">
        <v>95</v>
      </c>
      <c r="M356" s="11">
        <f>(O356/86400)+DATE(1970,1,1)</f>
        <v>42588.208333333328</v>
      </c>
      <c r="N356" s="37">
        <v>42588.208333333328</v>
      </c>
      <c r="O356">
        <v>1470459600</v>
      </c>
      <c r="P356" t="str">
        <f>TEXT(M356,"mmm")</f>
        <v>Aug</v>
      </c>
      <c r="Q356" t="s">
        <v>2049</v>
      </c>
      <c r="R356" t="str">
        <f>TEXT(M356,"yyy")</f>
        <v>2016</v>
      </c>
      <c r="S356" s="10">
        <f>(T356/86400)+DATE(1970,1,1)</f>
        <v>42616.208333333328</v>
      </c>
      <c r="T356">
        <v>1472878800</v>
      </c>
      <c r="U356" s="35"/>
      <c r="V356" s="38">
        <v>42616.208333333328</v>
      </c>
      <c r="W356" t="str">
        <f>(TEXT(S356,"mmm"))</f>
        <v>Sep</v>
      </c>
      <c r="X356" t="s">
        <v>2051</v>
      </c>
      <c r="Y356">
        <f>Table1[[#This Row],[Dete Ended Conversion5]]-Table1[[#This Row],[Date Created Conversion3]]</f>
        <v>28</v>
      </c>
      <c r="Z356" s="35">
        <f>Table1[[#This Row],[Dete Ended Conversion5]]-Table1[[#This Row],[Date Created Conversion3]]</f>
        <v>28</v>
      </c>
      <c r="AA356" s="8" t="str">
        <f>(TEXT(V356,"yyy"))</f>
        <v>2016</v>
      </c>
      <c r="AB356" t="b">
        <v>0</v>
      </c>
      <c r="AC356" t="b">
        <v>0</v>
      </c>
      <c r="AD356" s="5" t="str">
        <f>AE356</f>
        <v>publishing</v>
      </c>
      <c r="AE356" s="32" t="s">
        <v>2020</v>
      </c>
      <c r="AF356" s="32" t="s">
        <v>2032</v>
      </c>
    </row>
    <row r="357" spans="1:32" ht="34" x14ac:dyDescent="0.2">
      <c r="A357">
        <v>592</v>
      </c>
      <c r="B357" s="2" t="s">
        <v>1202</v>
      </c>
      <c r="C357" s="1" t="s">
        <v>1203</v>
      </c>
      <c r="D357" s="3">
        <v>156800</v>
      </c>
      <c r="E357" s="3">
        <v>20243</v>
      </c>
      <c r="F357" t="s">
        <v>14</v>
      </c>
      <c r="G357" s="23">
        <f>IFERROR(E357/D357,0)</f>
        <v>0.12910076530612244</v>
      </c>
      <c r="H357" s="4">
        <f>G357*100</f>
        <v>12.910076530612244</v>
      </c>
      <c r="I357" s="30">
        <f>E357/J357</f>
        <v>80.011857707509876</v>
      </c>
      <c r="J357" s="8">
        <v>253</v>
      </c>
      <c r="K357" t="s">
        <v>20</v>
      </c>
      <c r="L357" t="s">
        <v>21</v>
      </c>
      <c r="M357" s="11">
        <f>(O357/86400)+DATE(1970,1,1)</f>
        <v>41789.208333333336</v>
      </c>
      <c r="N357" s="37">
        <v>41789.208333333336</v>
      </c>
      <c r="O357">
        <v>1401426000</v>
      </c>
      <c r="P357" t="str">
        <f>TEXT(M357,"mmm")</f>
        <v>May</v>
      </c>
      <c r="Q357" t="s">
        <v>2059</v>
      </c>
      <c r="R357" t="str">
        <f>TEXT(M357,"yyy")</f>
        <v>2014</v>
      </c>
      <c r="S357" s="10">
        <f>(T357/86400)+DATE(1970,1,1)</f>
        <v>41798.208333333336</v>
      </c>
      <c r="T357">
        <v>1402203600</v>
      </c>
      <c r="U357" s="35"/>
      <c r="V357" s="38">
        <v>41798.208333333336</v>
      </c>
      <c r="W357" t="str">
        <f>(TEXT(S357,"mmm"))</f>
        <v>Jun</v>
      </c>
      <c r="X357" t="s">
        <v>2053</v>
      </c>
      <c r="Y357">
        <f>Table1[[#This Row],[Dete Ended Conversion5]]-Table1[[#This Row],[Date Created Conversion3]]</f>
        <v>9</v>
      </c>
      <c r="Z357" s="35">
        <f>Table1[[#This Row],[Dete Ended Conversion5]]-Table1[[#This Row],[Date Created Conversion3]]</f>
        <v>9</v>
      </c>
      <c r="AA357" s="8" t="str">
        <f>(TEXT(V357,"yyy"))</f>
        <v>2014</v>
      </c>
      <c r="AB357" t="b">
        <v>0</v>
      </c>
      <c r="AC357" t="b">
        <v>0</v>
      </c>
      <c r="AD357" s="5" t="str">
        <f>AE357</f>
        <v>theater</v>
      </c>
      <c r="AE357" s="32" t="s">
        <v>2012</v>
      </c>
      <c r="AF357" s="32" t="s">
        <v>2013</v>
      </c>
    </row>
    <row r="358" spans="1:32" ht="17" x14ac:dyDescent="0.2">
      <c r="A358">
        <v>215</v>
      </c>
      <c r="B358" s="2" t="s">
        <v>460</v>
      </c>
      <c r="C358" s="1" t="s">
        <v>461</v>
      </c>
      <c r="D358" s="3">
        <v>156800</v>
      </c>
      <c r="E358" s="3">
        <v>6024</v>
      </c>
      <c r="F358" t="s">
        <v>14</v>
      </c>
      <c r="G358" s="23">
        <f>IFERROR(E358/D358,0)</f>
        <v>3.8418367346938778E-2</v>
      </c>
      <c r="H358" s="4">
        <f>G358*100</f>
        <v>3.841836734693878</v>
      </c>
      <c r="I358" s="30">
        <f>E358/J358</f>
        <v>42.125874125874127</v>
      </c>
      <c r="J358" s="8">
        <v>143</v>
      </c>
      <c r="K358" t="s">
        <v>20</v>
      </c>
      <c r="L358" t="s">
        <v>21</v>
      </c>
      <c r="M358" s="11">
        <f>(O358/86400)+DATE(1970,1,1)</f>
        <v>43509.25</v>
      </c>
      <c r="N358" s="37">
        <v>43509.25</v>
      </c>
      <c r="O358">
        <v>1550037600</v>
      </c>
      <c r="P358" t="str">
        <f>TEXT(M358,"mmm")</f>
        <v>Feb</v>
      </c>
      <c r="Q358" t="s">
        <v>2058</v>
      </c>
      <c r="R358" t="str">
        <f>TEXT(M358,"yyy")</f>
        <v>2019</v>
      </c>
      <c r="S358" s="10">
        <f>(T358/86400)+DATE(1970,1,1)</f>
        <v>43511.25</v>
      </c>
      <c r="T358">
        <v>1550210400</v>
      </c>
      <c r="U358" s="35"/>
      <c r="V358" s="38">
        <v>43511.25</v>
      </c>
      <c r="W358" t="str">
        <f>(TEXT(S358,"mmm"))</f>
        <v>Feb</v>
      </c>
      <c r="X358" t="s">
        <v>2058</v>
      </c>
      <c r="Y358">
        <f>Table1[[#This Row],[Dete Ended Conversion5]]-Table1[[#This Row],[Date Created Conversion3]]</f>
        <v>2</v>
      </c>
      <c r="Z358" s="35">
        <f>Table1[[#This Row],[Dete Ended Conversion5]]-Table1[[#This Row],[Date Created Conversion3]]</f>
        <v>2</v>
      </c>
      <c r="AA358" s="8" t="str">
        <f>(TEXT(V358,"yyy"))</f>
        <v>2019</v>
      </c>
      <c r="AB358" t="b">
        <v>0</v>
      </c>
      <c r="AC358" t="b">
        <v>0</v>
      </c>
      <c r="AD358" s="5" t="str">
        <f>AE358</f>
        <v>theater</v>
      </c>
      <c r="AE358" s="32" t="s">
        <v>2012</v>
      </c>
      <c r="AF358" s="32" t="s">
        <v>2013</v>
      </c>
    </row>
    <row r="359" spans="1:32" ht="34" x14ac:dyDescent="0.2">
      <c r="A359">
        <v>594</v>
      </c>
      <c r="B359" s="2" t="s">
        <v>1206</v>
      </c>
      <c r="C359" s="1" t="s">
        <v>1207</v>
      </c>
      <c r="D359" s="3">
        <v>157300</v>
      </c>
      <c r="E359" s="3">
        <v>11167</v>
      </c>
      <c r="F359" t="s">
        <v>14</v>
      </c>
      <c r="G359" s="23">
        <f>IFERROR(E359/D359,0)</f>
        <v>7.0991735537190084E-2</v>
      </c>
      <c r="H359" s="4">
        <f>G359*100</f>
        <v>7.0991735537190088</v>
      </c>
      <c r="I359" s="30">
        <f>E359/J359</f>
        <v>71.127388535031841</v>
      </c>
      <c r="J359" s="8">
        <v>157</v>
      </c>
      <c r="K359" t="s">
        <v>20</v>
      </c>
      <c r="L359" t="s">
        <v>21</v>
      </c>
      <c r="M359" s="11">
        <f>(O359/86400)+DATE(1970,1,1)</f>
        <v>42548.208333333328</v>
      </c>
      <c r="N359" s="37">
        <v>42548.208333333328</v>
      </c>
      <c r="O359">
        <v>1467003600</v>
      </c>
      <c r="P359" t="str">
        <f>TEXT(M359,"mmm")</f>
        <v>Jun</v>
      </c>
      <c r="Q359" t="s">
        <v>2053</v>
      </c>
      <c r="R359" t="str">
        <f>TEXT(M359,"yyy")</f>
        <v>2016</v>
      </c>
      <c r="S359" s="10">
        <f>(T359/86400)+DATE(1970,1,1)</f>
        <v>42551.208333333328</v>
      </c>
      <c r="T359">
        <v>1467262800</v>
      </c>
      <c r="U359" s="35"/>
      <c r="V359" s="38">
        <v>42551.208333333328</v>
      </c>
      <c r="W359" t="str">
        <f>(TEXT(S359,"mmm"))</f>
        <v>Jun</v>
      </c>
      <c r="X359" t="s">
        <v>2053</v>
      </c>
      <c r="Y359">
        <f>Table1[[#This Row],[Dete Ended Conversion5]]-Table1[[#This Row],[Date Created Conversion3]]</f>
        <v>3</v>
      </c>
      <c r="Z359" s="35">
        <f>Table1[[#This Row],[Dete Ended Conversion5]]-Table1[[#This Row],[Date Created Conversion3]]</f>
        <v>3</v>
      </c>
      <c r="AA359" s="8" t="str">
        <f>(TEXT(V359,"yyy"))</f>
        <v>2016</v>
      </c>
      <c r="AB359" t="b">
        <v>0</v>
      </c>
      <c r="AC359" t="b">
        <v>1</v>
      </c>
      <c r="AD359" s="5" t="str">
        <f>AE359</f>
        <v>theater</v>
      </c>
      <c r="AE359" s="32" t="s">
        <v>2012</v>
      </c>
      <c r="AF359" s="32" t="s">
        <v>2013</v>
      </c>
    </row>
    <row r="360" spans="1:32" ht="17" x14ac:dyDescent="0.2">
      <c r="A360">
        <v>345</v>
      </c>
      <c r="B360" s="2" t="s">
        <v>719</v>
      </c>
      <c r="C360" s="1" t="s">
        <v>720</v>
      </c>
      <c r="D360" s="3">
        <v>157600</v>
      </c>
      <c r="E360" s="3">
        <v>23159</v>
      </c>
      <c r="F360" t="s">
        <v>14</v>
      </c>
      <c r="G360" s="23">
        <f>IFERROR(E360/D360,0)</f>
        <v>0.14694796954314721</v>
      </c>
      <c r="H360" s="4">
        <f>G360*100</f>
        <v>14.69479695431472</v>
      </c>
      <c r="I360" s="30">
        <f>E360/J360</f>
        <v>69.966767371601208</v>
      </c>
      <c r="J360" s="8">
        <v>331</v>
      </c>
      <c r="K360" t="s">
        <v>36</v>
      </c>
      <c r="L360" t="s">
        <v>37</v>
      </c>
      <c r="M360" s="11">
        <f>(O360/86400)+DATE(1970,1,1)</f>
        <v>42194.208333333328</v>
      </c>
      <c r="N360" s="37">
        <v>42194.208333333328</v>
      </c>
      <c r="O360">
        <v>1436418000</v>
      </c>
      <c r="P360" t="str">
        <f>TEXT(M360,"mmm")</f>
        <v>Jul</v>
      </c>
      <c r="Q360" t="s">
        <v>2056</v>
      </c>
      <c r="R360" t="str">
        <f>TEXT(M360,"yyy")</f>
        <v>2015</v>
      </c>
      <c r="S360" s="10">
        <f>(T360/86400)+DATE(1970,1,1)</f>
        <v>42195.208333333328</v>
      </c>
      <c r="T360">
        <v>1436504400</v>
      </c>
      <c r="U360" s="35"/>
      <c r="V360" s="38">
        <v>42195.208333333328</v>
      </c>
      <c r="W360" t="str">
        <f>(TEXT(S360,"mmm"))</f>
        <v>Jul</v>
      </c>
      <c r="X360" t="s">
        <v>2056</v>
      </c>
      <c r="Y360">
        <f>Table1[[#This Row],[Dete Ended Conversion5]]-Table1[[#This Row],[Date Created Conversion3]]</f>
        <v>1</v>
      </c>
      <c r="Z360" s="35">
        <f>Table1[[#This Row],[Dete Ended Conversion5]]-Table1[[#This Row],[Date Created Conversion3]]</f>
        <v>1</v>
      </c>
      <c r="AA360" s="8" t="str">
        <f>(TEXT(V360,"yyy"))</f>
        <v>2015</v>
      </c>
      <c r="AB360" t="b">
        <v>0</v>
      </c>
      <c r="AC360" t="b">
        <v>0</v>
      </c>
      <c r="AD360" s="5" t="str">
        <f>AE360</f>
        <v>film &amp; video</v>
      </c>
      <c r="AE360" s="32" t="s">
        <v>2014</v>
      </c>
      <c r="AF360" s="32" t="s">
        <v>2017</v>
      </c>
    </row>
    <row r="361" spans="1:32" ht="17" x14ac:dyDescent="0.2">
      <c r="A361">
        <v>588</v>
      </c>
      <c r="B361" s="2" t="s">
        <v>1194</v>
      </c>
      <c r="C361" s="1" t="s">
        <v>1195</v>
      </c>
      <c r="D361" s="3">
        <v>157600</v>
      </c>
      <c r="E361" s="3">
        <v>124517</v>
      </c>
      <c r="F361" t="s">
        <v>14</v>
      </c>
      <c r="G361" s="23">
        <f>IFERROR(E361/D361,0)</f>
        <v>0.7900824873096447</v>
      </c>
      <c r="H361" s="4">
        <f>G361*100</f>
        <v>79.008248730964468</v>
      </c>
      <c r="I361" s="30">
        <f>E361/J361</f>
        <v>91.021198830409361</v>
      </c>
      <c r="J361" s="8">
        <v>1368</v>
      </c>
      <c r="K361" t="s">
        <v>36</v>
      </c>
      <c r="L361" t="s">
        <v>37</v>
      </c>
      <c r="M361" s="11">
        <f>(O361/86400)+DATE(1970,1,1)</f>
        <v>40262.208333333336</v>
      </c>
      <c r="N361" s="37">
        <v>40262.208333333336</v>
      </c>
      <c r="O361">
        <v>1269493200</v>
      </c>
      <c r="P361" t="str">
        <f>TEXT(M361,"mmm")</f>
        <v>Mar</v>
      </c>
      <c r="Q361" t="s">
        <v>2054</v>
      </c>
      <c r="R361" t="str">
        <f>TEXT(M361,"yyy")</f>
        <v>2010</v>
      </c>
      <c r="S361" s="10">
        <f>(T361/86400)+DATE(1970,1,1)</f>
        <v>40293.208333333336</v>
      </c>
      <c r="T361">
        <v>1272171600</v>
      </c>
      <c r="U361" s="35"/>
      <c r="V361" s="38">
        <v>40293.208333333336</v>
      </c>
      <c r="W361" t="str">
        <f>(TEXT(S361,"mmm"))</f>
        <v>Apr</v>
      </c>
      <c r="X361" t="s">
        <v>2057</v>
      </c>
      <c r="Y361">
        <f>Table1[[#This Row],[Dete Ended Conversion5]]-Table1[[#This Row],[Date Created Conversion3]]</f>
        <v>31</v>
      </c>
      <c r="Z361" s="35">
        <f>Table1[[#This Row],[Dete Ended Conversion5]]-Table1[[#This Row],[Date Created Conversion3]]</f>
        <v>31</v>
      </c>
      <c r="AA361" s="8" t="str">
        <f>(TEXT(V361,"yyy"))</f>
        <v>2010</v>
      </c>
      <c r="AB361" t="b">
        <v>0</v>
      </c>
      <c r="AC361" t="b">
        <v>0</v>
      </c>
      <c r="AD361" s="5" t="str">
        <f>AE361</f>
        <v>theater</v>
      </c>
      <c r="AE361" s="32" t="s">
        <v>2012</v>
      </c>
      <c r="AF361" s="32" t="s">
        <v>2013</v>
      </c>
    </row>
    <row r="362" spans="1:32" ht="17" x14ac:dyDescent="0.2">
      <c r="A362">
        <v>51</v>
      </c>
      <c r="B362" s="2" t="s">
        <v>132</v>
      </c>
      <c r="C362" s="1" t="s">
        <v>133</v>
      </c>
      <c r="D362" s="3">
        <v>158100</v>
      </c>
      <c r="E362" s="3">
        <v>145243</v>
      </c>
      <c r="F362" t="s">
        <v>14</v>
      </c>
      <c r="G362" s="23">
        <f>IFERROR(E362/D362,0)</f>
        <v>0.91867805186590767</v>
      </c>
      <c r="H362" s="4">
        <f>G362*100</f>
        <v>91.867805186590772</v>
      </c>
      <c r="I362" s="30">
        <f>E362/J362</f>
        <v>99.006816632583508</v>
      </c>
      <c r="J362" s="8">
        <v>1467</v>
      </c>
      <c r="K362" t="s">
        <v>36</v>
      </c>
      <c r="L362" t="s">
        <v>37</v>
      </c>
      <c r="M362" s="11">
        <f>(O362/86400)+DATE(1970,1,1)</f>
        <v>40995.208333333336</v>
      </c>
      <c r="N362" s="37">
        <v>40995.208333333336</v>
      </c>
      <c r="O362">
        <v>1332824400</v>
      </c>
      <c r="P362" t="str">
        <f>TEXT(M362,"mmm")</f>
        <v>Mar</v>
      </c>
      <c r="Q362" t="s">
        <v>2054</v>
      </c>
      <c r="R362" t="str">
        <f>TEXT(M362,"yyy")</f>
        <v>2012</v>
      </c>
      <c r="S362" s="10">
        <f>(T362/86400)+DATE(1970,1,1)</f>
        <v>41011.208333333336</v>
      </c>
      <c r="T362">
        <v>1334206800</v>
      </c>
      <c r="U362" s="35"/>
      <c r="V362" s="38">
        <v>41011.208333333336</v>
      </c>
      <c r="W362" t="str">
        <f>(TEXT(S362,"mmm"))</f>
        <v>Apr</v>
      </c>
      <c r="X362" t="s">
        <v>2057</v>
      </c>
      <c r="Y362">
        <f>Table1[[#This Row],[Dete Ended Conversion5]]-Table1[[#This Row],[Date Created Conversion3]]</f>
        <v>16</v>
      </c>
      <c r="Z362" s="35">
        <f>Table1[[#This Row],[Dete Ended Conversion5]]-Table1[[#This Row],[Date Created Conversion3]]</f>
        <v>16</v>
      </c>
      <c r="AA362" s="8" t="str">
        <f>(TEXT(V362,"yyy"))</f>
        <v>2012</v>
      </c>
      <c r="AB362" t="b">
        <v>0</v>
      </c>
      <c r="AC362" t="b">
        <v>1</v>
      </c>
      <c r="AD362" s="5" t="str">
        <f>AE362</f>
        <v>technology</v>
      </c>
      <c r="AE362" s="32" t="s">
        <v>2010</v>
      </c>
      <c r="AF362" s="32" t="s">
        <v>2019</v>
      </c>
    </row>
    <row r="363" spans="1:32" ht="34" x14ac:dyDescent="0.2">
      <c r="A363">
        <v>895</v>
      </c>
      <c r="B363" s="2" t="s">
        <v>1798</v>
      </c>
      <c r="C363" s="1" t="s">
        <v>1799</v>
      </c>
      <c r="D363" s="3">
        <v>159800</v>
      </c>
      <c r="E363" s="3">
        <v>11108</v>
      </c>
      <c r="F363" t="s">
        <v>14</v>
      </c>
      <c r="G363" s="23">
        <f>IFERROR(E363/D363,0)</f>
        <v>6.9511889862327911E-2</v>
      </c>
      <c r="H363" s="4">
        <f>G363*100</f>
        <v>6.9511889862327907</v>
      </c>
      <c r="I363" s="30">
        <f>E363/J363</f>
        <v>103.81308411214954</v>
      </c>
      <c r="J363" s="8">
        <v>107</v>
      </c>
      <c r="K363" t="s">
        <v>20</v>
      </c>
      <c r="L363" t="s">
        <v>21</v>
      </c>
      <c r="M363" s="11">
        <f>(O363/86400)+DATE(1970,1,1)</f>
        <v>43134.25</v>
      </c>
      <c r="N363" s="37">
        <v>43134.25</v>
      </c>
      <c r="O363">
        <v>1517637600</v>
      </c>
      <c r="P363" t="str">
        <f>TEXT(M363,"mmm")</f>
        <v>Feb</v>
      </c>
      <c r="Q363" t="s">
        <v>2058</v>
      </c>
      <c r="R363" t="str">
        <f>TEXT(M363,"yyy")</f>
        <v>2018</v>
      </c>
      <c r="S363" s="10">
        <f>(T363/86400)+DATE(1970,1,1)</f>
        <v>43143.25</v>
      </c>
      <c r="T363">
        <v>1518415200</v>
      </c>
      <c r="U363" s="35"/>
      <c r="V363" s="38">
        <v>43143.25</v>
      </c>
      <c r="W363" t="str">
        <f>(TEXT(S363,"mmm"))</f>
        <v>Feb</v>
      </c>
      <c r="X363" t="s">
        <v>2058</v>
      </c>
      <c r="Y363">
        <f>Table1[[#This Row],[Dete Ended Conversion5]]-Table1[[#This Row],[Date Created Conversion3]]</f>
        <v>9</v>
      </c>
      <c r="Z363" s="35">
        <f>Table1[[#This Row],[Dete Ended Conversion5]]-Table1[[#This Row],[Date Created Conversion3]]</f>
        <v>9</v>
      </c>
      <c r="AA363" s="8" t="str">
        <f>(TEXT(V363,"yyy"))</f>
        <v>2018</v>
      </c>
      <c r="AB363" t="b">
        <v>0</v>
      </c>
      <c r="AC363" t="b">
        <v>0</v>
      </c>
      <c r="AD363" s="5" t="str">
        <f>AE363</f>
        <v>theater</v>
      </c>
      <c r="AE363" s="32" t="s">
        <v>2012</v>
      </c>
      <c r="AF363" s="32" t="s">
        <v>2013</v>
      </c>
    </row>
    <row r="364" spans="1:32" ht="17" x14ac:dyDescent="0.2">
      <c r="A364">
        <v>921</v>
      </c>
      <c r="B364" s="2" t="s">
        <v>1850</v>
      </c>
      <c r="C364" s="1" t="s">
        <v>1851</v>
      </c>
      <c r="D364" s="3">
        <v>160400</v>
      </c>
      <c r="E364" s="3">
        <v>1210</v>
      </c>
      <c r="F364" t="s">
        <v>14</v>
      </c>
      <c r="G364" s="23">
        <f>IFERROR(E364/D364,0)</f>
        <v>7.5436408977556111E-3</v>
      </c>
      <c r="H364" s="4">
        <f>G364*100</f>
        <v>0.75436408977556113</v>
      </c>
      <c r="I364" s="30">
        <f>E364/J364</f>
        <v>31.842105263157894</v>
      </c>
      <c r="J364" s="8">
        <v>38</v>
      </c>
      <c r="K364" t="s">
        <v>20</v>
      </c>
      <c r="L364" t="s">
        <v>21</v>
      </c>
      <c r="M364" s="11">
        <f>(O364/86400)+DATE(1970,1,1)</f>
        <v>40951.25</v>
      </c>
      <c r="N364" s="37">
        <v>40951.25</v>
      </c>
      <c r="O364">
        <v>1329026400</v>
      </c>
      <c r="P364" t="str">
        <f>TEXT(M364,"mmm")</f>
        <v>Feb</v>
      </c>
      <c r="Q364" t="s">
        <v>2058</v>
      </c>
      <c r="R364" t="str">
        <f>TEXT(M364,"yyy")</f>
        <v>2012</v>
      </c>
      <c r="S364" s="10">
        <f>(T364/86400)+DATE(1970,1,1)</f>
        <v>40965.25</v>
      </c>
      <c r="T364">
        <v>1330236000</v>
      </c>
      <c r="U364" s="35"/>
      <c r="V364" s="38">
        <v>40965.25</v>
      </c>
      <c r="W364" t="str">
        <f>(TEXT(S364,"mmm"))</f>
        <v>Feb</v>
      </c>
      <c r="X364" t="s">
        <v>2058</v>
      </c>
      <c r="Y364">
        <f>Table1[[#This Row],[Dete Ended Conversion5]]-Table1[[#This Row],[Date Created Conversion3]]</f>
        <v>14</v>
      </c>
      <c r="Z364" s="35">
        <f>Table1[[#This Row],[Dete Ended Conversion5]]-Table1[[#This Row],[Date Created Conversion3]]</f>
        <v>14</v>
      </c>
      <c r="AA364" s="8" t="str">
        <f>(TEXT(V364,"yyy"))</f>
        <v>2012</v>
      </c>
      <c r="AB364" t="b">
        <v>0</v>
      </c>
      <c r="AC364" t="b">
        <v>0</v>
      </c>
      <c r="AD364" s="5" t="str">
        <f>AE364</f>
        <v>technology</v>
      </c>
      <c r="AE364" s="32" t="s">
        <v>2010</v>
      </c>
      <c r="AF364" s="32" t="s">
        <v>2011</v>
      </c>
    </row>
    <row r="365" spans="1:32" ht="17" x14ac:dyDescent="0.2">
      <c r="A365">
        <v>869</v>
      </c>
      <c r="B365" s="2" t="s">
        <v>1746</v>
      </c>
      <c r="C365" s="1" t="s">
        <v>1747</v>
      </c>
      <c r="D365" s="3">
        <v>161900</v>
      </c>
      <c r="E365" s="3">
        <v>38376</v>
      </c>
      <c r="F365" t="s">
        <v>14</v>
      </c>
      <c r="G365" s="23">
        <f>IFERROR(E365/D365,0)</f>
        <v>0.23703520691785052</v>
      </c>
      <c r="H365" s="4">
        <f>G365*100</f>
        <v>23.703520691785052</v>
      </c>
      <c r="I365" s="30">
        <f>E365/J365</f>
        <v>72.958174904942965</v>
      </c>
      <c r="J365" s="8">
        <v>526</v>
      </c>
      <c r="K365" t="s">
        <v>20</v>
      </c>
      <c r="L365" t="s">
        <v>21</v>
      </c>
      <c r="M365" s="11">
        <f>(O365/86400)+DATE(1970,1,1)</f>
        <v>40350.208333333336</v>
      </c>
      <c r="N365" s="37">
        <v>40350.208333333336</v>
      </c>
      <c r="O365">
        <v>1277096400</v>
      </c>
      <c r="P365" t="str">
        <f>TEXT(M365,"mmm")</f>
        <v>Jun</v>
      </c>
      <c r="Q365" t="s">
        <v>2053</v>
      </c>
      <c r="R365" t="str">
        <f>TEXT(M365,"yyy")</f>
        <v>2010</v>
      </c>
      <c r="S365" s="10">
        <f>(T365/86400)+DATE(1970,1,1)</f>
        <v>40364.208333333336</v>
      </c>
      <c r="T365">
        <v>1278306000</v>
      </c>
      <c r="U365" s="35"/>
      <c r="V365" s="38">
        <v>40364.208333333336</v>
      </c>
      <c r="W365" t="str">
        <f>(TEXT(S365,"mmm"))</f>
        <v>Jul</v>
      </c>
      <c r="X365" t="s">
        <v>2056</v>
      </c>
      <c r="Y365">
        <f>Table1[[#This Row],[Dete Ended Conversion5]]-Table1[[#This Row],[Date Created Conversion3]]</f>
        <v>14</v>
      </c>
      <c r="Z365" s="35">
        <f>Table1[[#This Row],[Dete Ended Conversion5]]-Table1[[#This Row],[Date Created Conversion3]]</f>
        <v>14</v>
      </c>
      <c r="AA365" s="8" t="str">
        <f>(TEXT(V365,"yyy"))</f>
        <v>2010</v>
      </c>
      <c r="AB365" t="b">
        <v>0</v>
      </c>
      <c r="AC365" t="b">
        <v>0</v>
      </c>
      <c r="AD365" s="5" t="str">
        <f>AE365</f>
        <v>film &amp; video</v>
      </c>
      <c r="AE365" s="32" t="s">
        <v>2014</v>
      </c>
      <c r="AF365" s="32" t="s">
        <v>2017</v>
      </c>
    </row>
    <row r="366" spans="1:32" ht="17" x14ac:dyDescent="0.2">
      <c r="A366">
        <v>877</v>
      </c>
      <c r="B366" s="2" t="s">
        <v>1762</v>
      </c>
      <c r="C366" s="1" t="s">
        <v>1763</v>
      </c>
      <c r="D366" s="3">
        <v>163600</v>
      </c>
      <c r="E366" s="3">
        <v>126628</v>
      </c>
      <c r="F366" t="s">
        <v>14</v>
      </c>
      <c r="G366" s="23">
        <f>IFERROR(E366/D366,0)</f>
        <v>0.77400977995110021</v>
      </c>
      <c r="H366" s="4">
        <f>G366*100</f>
        <v>77.400977995110026</v>
      </c>
      <c r="I366" s="30">
        <f>E366/J366</f>
        <v>103.033360455655</v>
      </c>
      <c r="J366" s="8">
        <v>1229</v>
      </c>
      <c r="K366" t="s">
        <v>20</v>
      </c>
      <c r="L366" t="s">
        <v>21</v>
      </c>
      <c r="M366" s="11">
        <f>(O366/86400)+DATE(1970,1,1)</f>
        <v>42577.208333333328</v>
      </c>
      <c r="N366" s="37">
        <v>42577.208333333328</v>
      </c>
      <c r="O366">
        <v>1469509200</v>
      </c>
      <c r="P366" t="str">
        <f>TEXT(M366,"mmm")</f>
        <v>Jul</v>
      </c>
      <c r="Q366" t="s">
        <v>2056</v>
      </c>
      <c r="R366" t="str">
        <f>TEXT(M366,"yyy")</f>
        <v>2016</v>
      </c>
      <c r="S366" s="10">
        <f>(T366/86400)+DATE(1970,1,1)</f>
        <v>42578.208333333328</v>
      </c>
      <c r="T366">
        <v>1469595600</v>
      </c>
      <c r="U366" s="35"/>
      <c r="V366" s="38">
        <v>42578.208333333328</v>
      </c>
      <c r="W366" t="str">
        <f>(TEXT(S366,"mmm"))</f>
        <v>Jul</v>
      </c>
      <c r="X366" t="s">
        <v>2056</v>
      </c>
      <c r="Y366">
        <f>Table1[[#This Row],[Dete Ended Conversion5]]-Table1[[#This Row],[Date Created Conversion3]]</f>
        <v>1</v>
      </c>
      <c r="Z366" s="35">
        <f>Table1[[#This Row],[Dete Ended Conversion5]]-Table1[[#This Row],[Date Created Conversion3]]</f>
        <v>1</v>
      </c>
      <c r="AA366" s="8" t="str">
        <f>(TEXT(V366,"yyy"))</f>
        <v>2016</v>
      </c>
      <c r="AB366" t="b">
        <v>0</v>
      </c>
      <c r="AC366" t="b">
        <v>0</v>
      </c>
      <c r="AD366" s="5" t="str">
        <f>AE366</f>
        <v>food</v>
      </c>
      <c r="AE366" s="32" t="s">
        <v>2006</v>
      </c>
      <c r="AF366" s="32" t="s">
        <v>2007</v>
      </c>
    </row>
    <row r="367" spans="1:32" ht="17" x14ac:dyDescent="0.2">
      <c r="A367">
        <v>418</v>
      </c>
      <c r="B367" s="2" t="s">
        <v>92</v>
      </c>
      <c r="C367" s="1" t="s">
        <v>863</v>
      </c>
      <c r="D367" s="3">
        <v>163700</v>
      </c>
      <c r="E367" s="3">
        <v>93963</v>
      </c>
      <c r="F367" t="s">
        <v>14</v>
      </c>
      <c r="G367" s="23">
        <f>IFERROR(E367/D367,0)</f>
        <v>0.57399511301160655</v>
      </c>
      <c r="H367" s="4">
        <f>G367*100</f>
        <v>57.399511301160658</v>
      </c>
      <c r="I367" s="30">
        <f>E367/J367</f>
        <v>47.005002501250623</v>
      </c>
      <c r="J367" s="8">
        <v>1999</v>
      </c>
      <c r="K367" t="s">
        <v>15</v>
      </c>
      <c r="L367" t="s">
        <v>16</v>
      </c>
      <c r="M367" s="11">
        <f>(O367/86400)+DATE(1970,1,1)</f>
        <v>41035.208333333336</v>
      </c>
      <c r="N367" s="37">
        <v>41035.208333333336</v>
      </c>
      <c r="O367">
        <v>1336280400</v>
      </c>
      <c r="P367" t="str">
        <f>TEXT(M367,"mmm")</f>
        <v>May</v>
      </c>
      <c r="Q367" t="s">
        <v>2059</v>
      </c>
      <c r="R367" t="str">
        <f>TEXT(M367,"yyy")</f>
        <v>2012</v>
      </c>
      <c r="S367" s="10">
        <f>(T367/86400)+DATE(1970,1,1)</f>
        <v>41036.208333333336</v>
      </c>
      <c r="T367">
        <v>1336366800</v>
      </c>
      <c r="U367" s="35"/>
      <c r="V367" s="38">
        <v>41036.208333333336</v>
      </c>
      <c r="W367" t="str">
        <f>(TEXT(S367,"mmm"))</f>
        <v>May</v>
      </c>
      <c r="X367" t="s">
        <v>2059</v>
      </c>
      <c r="Y367">
        <f>Table1[[#This Row],[Dete Ended Conversion5]]-Table1[[#This Row],[Date Created Conversion3]]</f>
        <v>1</v>
      </c>
      <c r="Z367" s="35">
        <f>Table1[[#This Row],[Dete Ended Conversion5]]-Table1[[#This Row],[Date Created Conversion3]]</f>
        <v>1</v>
      </c>
      <c r="AA367" s="8" t="str">
        <f>(TEXT(V367,"yyy"))</f>
        <v>2012</v>
      </c>
      <c r="AB367" t="b">
        <v>0</v>
      </c>
      <c r="AC367" t="b">
        <v>0</v>
      </c>
      <c r="AD367" s="5" t="str">
        <f>AE367</f>
        <v>film &amp; video</v>
      </c>
      <c r="AE367" s="32" t="s">
        <v>2014</v>
      </c>
      <c r="AF367" s="32" t="s">
        <v>2015</v>
      </c>
    </row>
    <row r="368" spans="1:32" ht="34" x14ac:dyDescent="0.2">
      <c r="A368">
        <v>499</v>
      </c>
      <c r="B368" s="2" t="s">
        <v>1022</v>
      </c>
      <c r="C368" s="1" t="s">
        <v>1023</v>
      </c>
      <c r="D368" s="3">
        <v>163800</v>
      </c>
      <c r="E368" s="3">
        <v>78743</v>
      </c>
      <c r="F368" t="s">
        <v>14</v>
      </c>
      <c r="G368" s="23">
        <f>IFERROR(E368/D368,0)</f>
        <v>0.48072649572649573</v>
      </c>
      <c r="H368" s="4">
        <f>G368*100</f>
        <v>48.072649572649574</v>
      </c>
      <c r="I368" s="30">
        <f>E368/J368</f>
        <v>38.003378378378379</v>
      </c>
      <c r="J368" s="8">
        <v>2072</v>
      </c>
      <c r="K368" t="s">
        <v>20</v>
      </c>
      <c r="L368" t="s">
        <v>21</v>
      </c>
      <c r="M368" s="11">
        <f>(O368/86400)+DATE(1970,1,1)</f>
        <v>42444.208333333328</v>
      </c>
      <c r="N368" s="37">
        <v>42444.208333333328</v>
      </c>
      <c r="O368">
        <v>1458018000</v>
      </c>
      <c r="P368" t="str">
        <f>TEXT(M368,"mmm")</f>
        <v>Mar</v>
      </c>
      <c r="Q368" t="s">
        <v>2054</v>
      </c>
      <c r="R368" t="str">
        <f>TEXT(M368,"yyy")</f>
        <v>2016</v>
      </c>
      <c r="S368" s="10">
        <f>(T368/86400)+DATE(1970,1,1)</f>
        <v>42449.208333333328</v>
      </c>
      <c r="T368">
        <v>1458450000</v>
      </c>
      <c r="U368" s="35"/>
      <c r="V368" s="38">
        <v>42449.208333333328</v>
      </c>
      <c r="W368" t="str">
        <f>(TEXT(S368,"mmm"))</f>
        <v>Mar</v>
      </c>
      <c r="X368" t="s">
        <v>2054</v>
      </c>
      <c r="Y368">
        <f>Table1[[#This Row],[Dete Ended Conversion5]]-Table1[[#This Row],[Date Created Conversion3]]</f>
        <v>5</v>
      </c>
      <c r="Z368" s="35">
        <f>Table1[[#This Row],[Dete Ended Conversion5]]-Table1[[#This Row],[Date Created Conversion3]]</f>
        <v>5</v>
      </c>
      <c r="AA368" s="8" t="str">
        <f>(TEXT(V368,"yyy"))</f>
        <v>2016</v>
      </c>
      <c r="AB368" t="b">
        <v>0</v>
      </c>
      <c r="AC368" t="b">
        <v>1</v>
      </c>
      <c r="AD368" s="5" t="str">
        <f>AE368</f>
        <v>film &amp; video</v>
      </c>
      <c r="AE368" s="32" t="s">
        <v>2014</v>
      </c>
      <c r="AF368" s="32" t="s">
        <v>2015</v>
      </c>
    </row>
    <row r="369" spans="1:32" ht="17" x14ac:dyDescent="0.2">
      <c r="A369">
        <v>696</v>
      </c>
      <c r="B369" s="2" t="s">
        <v>1407</v>
      </c>
      <c r="C369" s="1" t="s">
        <v>1408</v>
      </c>
      <c r="D369" s="3">
        <v>164100</v>
      </c>
      <c r="E369" s="3">
        <v>96888</v>
      </c>
      <c r="F369" t="s">
        <v>14</v>
      </c>
      <c r="G369" s="23">
        <f>IFERROR(E369/D369,0)</f>
        <v>0.59042047531992692</v>
      </c>
      <c r="H369" s="4">
        <f>G369*100</f>
        <v>59.042047531992694</v>
      </c>
      <c r="I369" s="30">
        <f>E369/J369</f>
        <v>108.98537682789652</v>
      </c>
      <c r="J369" s="8">
        <v>889</v>
      </c>
      <c r="K369" t="s">
        <v>20</v>
      </c>
      <c r="L369" t="s">
        <v>21</v>
      </c>
      <c r="M369" s="11">
        <f>(O369/86400)+DATE(1970,1,1)</f>
        <v>42114.208333333328</v>
      </c>
      <c r="N369" s="37">
        <v>42114.208333333328</v>
      </c>
      <c r="O369">
        <v>1429506000</v>
      </c>
      <c r="P369" t="str">
        <f>TEXT(M369,"mmm")</f>
        <v>Apr</v>
      </c>
      <c r="Q369" t="s">
        <v>2057</v>
      </c>
      <c r="R369" t="str">
        <f>TEXT(M369,"yyy")</f>
        <v>2015</v>
      </c>
      <c r="S369" s="10">
        <f>(T369/86400)+DATE(1970,1,1)</f>
        <v>42115.208333333328</v>
      </c>
      <c r="T369">
        <v>1429592400</v>
      </c>
      <c r="U369" s="35"/>
      <c r="V369" s="38">
        <v>42115.208333333328</v>
      </c>
      <c r="W369" t="str">
        <f>(TEXT(S369,"mmm"))</f>
        <v>Apr</v>
      </c>
      <c r="X369" t="s">
        <v>2057</v>
      </c>
      <c r="Y369">
        <f>Table1[[#This Row],[Dete Ended Conversion5]]-Table1[[#This Row],[Date Created Conversion3]]</f>
        <v>1</v>
      </c>
      <c r="Z369" s="35">
        <f>Table1[[#This Row],[Dete Ended Conversion5]]-Table1[[#This Row],[Date Created Conversion3]]</f>
        <v>1</v>
      </c>
      <c r="AA369" s="8" t="str">
        <f>(TEXT(V369,"yyy"))</f>
        <v>2015</v>
      </c>
      <c r="AB369" t="b">
        <v>0</v>
      </c>
      <c r="AC369" t="b">
        <v>1</v>
      </c>
      <c r="AD369" s="5" t="str">
        <f>AE369</f>
        <v>theater</v>
      </c>
      <c r="AE369" s="32" t="s">
        <v>2012</v>
      </c>
      <c r="AF369" s="32" t="s">
        <v>2013</v>
      </c>
    </row>
    <row r="370" spans="1:32" ht="17" x14ac:dyDescent="0.2">
      <c r="A370">
        <v>281</v>
      </c>
      <c r="B370" s="2" t="s">
        <v>591</v>
      </c>
      <c r="C370" s="1" t="s">
        <v>592</v>
      </c>
      <c r="D370" s="3">
        <v>164500</v>
      </c>
      <c r="E370" s="3">
        <v>150552</v>
      </c>
      <c r="F370" t="s">
        <v>14</v>
      </c>
      <c r="G370" s="23">
        <f>IFERROR(E370/D370,0)</f>
        <v>0.91520972644376897</v>
      </c>
      <c r="H370" s="4">
        <f>G370*100</f>
        <v>91.520972644376897</v>
      </c>
      <c r="I370" s="30">
        <f>E370/J370</f>
        <v>73.012609117361791</v>
      </c>
      <c r="J370" s="8">
        <v>2062</v>
      </c>
      <c r="K370" t="s">
        <v>20</v>
      </c>
      <c r="L370" t="s">
        <v>21</v>
      </c>
      <c r="M370" s="11">
        <f>(O370/86400)+DATE(1970,1,1)</f>
        <v>40979.25</v>
      </c>
      <c r="N370" s="37">
        <v>40979.25</v>
      </c>
      <c r="O370">
        <v>1331445600</v>
      </c>
      <c r="P370" t="str">
        <f>TEXT(M370,"mmm")</f>
        <v>Mar</v>
      </c>
      <c r="Q370" t="s">
        <v>2054</v>
      </c>
      <c r="R370" t="str">
        <f>TEXT(M370,"yyy")</f>
        <v>2012</v>
      </c>
      <c r="S370" s="10">
        <f>(T370/86400)+DATE(1970,1,1)</f>
        <v>41000.208333333336</v>
      </c>
      <c r="T370">
        <v>1333256400</v>
      </c>
      <c r="U370" s="35"/>
      <c r="V370" s="38">
        <v>41000.208333333336</v>
      </c>
      <c r="W370" t="str">
        <f>(TEXT(S370,"mmm"))</f>
        <v>Apr</v>
      </c>
      <c r="X370" t="s">
        <v>2057</v>
      </c>
      <c r="Y370">
        <f>Table1[[#This Row],[Dete Ended Conversion5]]-Table1[[#This Row],[Date Created Conversion3]]</f>
        <v>20.958333333335759</v>
      </c>
      <c r="Z370" s="35">
        <f>Table1[[#This Row],[Dete Ended Conversion5]]-Table1[[#This Row],[Date Created Conversion3]]</f>
        <v>20.958333333335759</v>
      </c>
      <c r="AA370" s="8" t="str">
        <f>(TEXT(V370,"yyy"))</f>
        <v>2012</v>
      </c>
      <c r="AB370" t="b">
        <v>0</v>
      </c>
      <c r="AC370" t="b">
        <v>1</v>
      </c>
      <c r="AD370" s="5" t="str">
        <f>AE370</f>
        <v>theater</v>
      </c>
      <c r="AE370" s="32" t="s">
        <v>2012</v>
      </c>
      <c r="AF370" s="32" t="s">
        <v>2013</v>
      </c>
    </row>
    <row r="371" spans="1:32" ht="17" x14ac:dyDescent="0.2">
      <c r="A371">
        <v>115</v>
      </c>
      <c r="B371" s="2" t="s">
        <v>260</v>
      </c>
      <c r="C371" s="1" t="s">
        <v>261</v>
      </c>
      <c r="D371" s="3">
        <v>166700</v>
      </c>
      <c r="E371" s="3">
        <v>145382</v>
      </c>
      <c r="F371" t="s">
        <v>14</v>
      </c>
      <c r="G371" s="23">
        <f>IFERROR(E371/D371,0)</f>
        <v>0.87211757648470301</v>
      </c>
      <c r="H371" s="4">
        <f>G371*100</f>
        <v>87.211757648470297</v>
      </c>
      <c r="I371" s="30">
        <f>E371/J371</f>
        <v>44.001815980629537</v>
      </c>
      <c r="J371" s="8">
        <v>3304</v>
      </c>
      <c r="K371" t="s">
        <v>94</v>
      </c>
      <c r="L371" t="s">
        <v>95</v>
      </c>
      <c r="M371" s="11">
        <f>(O371/86400)+DATE(1970,1,1)</f>
        <v>43056.25</v>
      </c>
      <c r="N371" s="37">
        <v>43056.25</v>
      </c>
      <c r="O371">
        <v>1510898400</v>
      </c>
      <c r="P371" t="str">
        <f>TEXT(M371,"mmm")</f>
        <v>Nov</v>
      </c>
      <c r="Q371" t="s">
        <v>2048</v>
      </c>
      <c r="R371" t="str">
        <f>TEXT(M371,"yyy")</f>
        <v>2017</v>
      </c>
      <c r="S371" s="10">
        <f>(T371/86400)+DATE(1970,1,1)</f>
        <v>43091.25</v>
      </c>
      <c r="T371">
        <v>1513922400</v>
      </c>
      <c r="U371" s="35"/>
      <c r="V371" s="38">
        <v>43091.25</v>
      </c>
      <c r="W371" t="str">
        <f>(TEXT(S371,"mmm"))</f>
        <v>Dec</v>
      </c>
      <c r="X371" t="s">
        <v>2055</v>
      </c>
      <c r="Y371">
        <f>Table1[[#This Row],[Dete Ended Conversion5]]-Table1[[#This Row],[Date Created Conversion3]]</f>
        <v>35</v>
      </c>
      <c r="Z371" s="35">
        <f>Table1[[#This Row],[Dete Ended Conversion5]]-Table1[[#This Row],[Date Created Conversion3]]</f>
        <v>35</v>
      </c>
      <c r="AA371" s="8" t="str">
        <f>(TEXT(V371,"yyy"))</f>
        <v>2017</v>
      </c>
      <c r="AB371" t="b">
        <v>0</v>
      </c>
      <c r="AC371" t="b">
        <v>0</v>
      </c>
      <c r="AD371" s="5" t="str">
        <f>AE371</f>
        <v>publishing</v>
      </c>
      <c r="AE371" s="32" t="s">
        <v>2020</v>
      </c>
      <c r="AF371" s="32" t="s">
        <v>2026</v>
      </c>
    </row>
    <row r="372" spans="1:32" ht="34" x14ac:dyDescent="0.2">
      <c r="A372">
        <v>374</v>
      </c>
      <c r="B372" s="2" t="s">
        <v>777</v>
      </c>
      <c r="C372" s="1" t="s">
        <v>778</v>
      </c>
      <c r="D372" s="3">
        <v>167400</v>
      </c>
      <c r="E372" s="3">
        <v>22073</v>
      </c>
      <c r="F372" t="s">
        <v>14</v>
      </c>
      <c r="G372" s="23">
        <f>IFERROR(E372/D372,0)</f>
        <v>0.13185782556750297</v>
      </c>
      <c r="H372" s="4">
        <f>G372*100</f>
        <v>13.185782556750297</v>
      </c>
      <c r="I372" s="30">
        <f>E372/J372</f>
        <v>50.05215419501134</v>
      </c>
      <c r="J372" s="8">
        <v>441</v>
      </c>
      <c r="K372" t="s">
        <v>20</v>
      </c>
      <c r="L372" t="s">
        <v>21</v>
      </c>
      <c r="M372" s="11">
        <f>(O372/86400)+DATE(1970,1,1)</f>
        <v>43476.25</v>
      </c>
      <c r="N372" s="37">
        <v>43476.25</v>
      </c>
      <c r="O372">
        <v>1547186400</v>
      </c>
      <c r="P372" t="str">
        <f>TEXT(M372,"mmm")</f>
        <v>Jan</v>
      </c>
      <c r="Q372" t="s">
        <v>2050</v>
      </c>
      <c r="R372" t="str">
        <f>TEXT(M372,"yyy")</f>
        <v>2019</v>
      </c>
      <c r="S372" s="10">
        <f>(T372/86400)+DATE(1970,1,1)</f>
        <v>43481.25</v>
      </c>
      <c r="T372">
        <v>1547618400</v>
      </c>
      <c r="U372" s="35"/>
      <c r="V372" s="38">
        <v>43481.25</v>
      </c>
      <c r="W372" t="str">
        <f>(TEXT(S372,"mmm"))</f>
        <v>Jan</v>
      </c>
      <c r="X372" t="s">
        <v>2050</v>
      </c>
      <c r="Y372">
        <f>Table1[[#This Row],[Dete Ended Conversion5]]-Table1[[#This Row],[Date Created Conversion3]]</f>
        <v>5</v>
      </c>
      <c r="Z372" s="35">
        <f>Table1[[#This Row],[Dete Ended Conversion5]]-Table1[[#This Row],[Date Created Conversion3]]</f>
        <v>5</v>
      </c>
      <c r="AA372" s="8" t="str">
        <f>(TEXT(V372,"yyy"))</f>
        <v>2019</v>
      </c>
      <c r="AB372" t="b">
        <v>0</v>
      </c>
      <c r="AC372" t="b">
        <v>1</v>
      </c>
      <c r="AD372" s="5" t="str">
        <f>AE372</f>
        <v>film &amp; video</v>
      </c>
      <c r="AE372" s="32" t="s">
        <v>2014</v>
      </c>
      <c r="AF372" s="32" t="s">
        <v>2015</v>
      </c>
    </row>
    <row r="373" spans="1:32" ht="34" x14ac:dyDescent="0.2">
      <c r="A373">
        <v>759</v>
      </c>
      <c r="B373" s="2" t="s">
        <v>1530</v>
      </c>
      <c r="C373" s="1" t="s">
        <v>1531</v>
      </c>
      <c r="D373" s="3">
        <v>167500</v>
      </c>
      <c r="E373" s="3">
        <v>114615</v>
      </c>
      <c r="F373" t="s">
        <v>14</v>
      </c>
      <c r="G373" s="23">
        <f>IFERROR(E373/D373,0)</f>
        <v>0.6842686567164179</v>
      </c>
      <c r="H373" s="4">
        <f>G373*100</f>
        <v>68.426865671641792</v>
      </c>
      <c r="I373" s="30">
        <f>E373/J373</f>
        <v>89.964678178963894</v>
      </c>
      <c r="J373" s="8">
        <v>1274</v>
      </c>
      <c r="K373" t="s">
        <v>20</v>
      </c>
      <c r="L373" t="s">
        <v>21</v>
      </c>
      <c r="M373" s="11">
        <f>(O373/86400)+DATE(1970,1,1)</f>
        <v>43136.25</v>
      </c>
      <c r="N373" s="37">
        <v>43136.25</v>
      </c>
      <c r="O373">
        <v>1517810400</v>
      </c>
      <c r="P373" t="str">
        <f>TEXT(M373,"mmm")</f>
        <v>Feb</v>
      </c>
      <c r="Q373" t="s">
        <v>2058</v>
      </c>
      <c r="R373" t="str">
        <f>TEXT(M373,"yyy")</f>
        <v>2018</v>
      </c>
      <c r="S373" s="10">
        <f>(T373/86400)+DATE(1970,1,1)</f>
        <v>43166.25</v>
      </c>
      <c r="T373">
        <v>1520402400</v>
      </c>
      <c r="U373" s="35"/>
      <c r="V373" s="38">
        <v>43166.25</v>
      </c>
      <c r="W373" t="str">
        <f>(TEXT(S373,"mmm"))</f>
        <v>Mar</v>
      </c>
      <c r="X373" t="s">
        <v>2054</v>
      </c>
      <c r="Y373">
        <f>Table1[[#This Row],[Dete Ended Conversion5]]-Table1[[#This Row],[Date Created Conversion3]]</f>
        <v>30</v>
      </c>
      <c r="Z373" s="35">
        <f>Table1[[#This Row],[Dete Ended Conversion5]]-Table1[[#This Row],[Date Created Conversion3]]</f>
        <v>30</v>
      </c>
      <c r="AA373" s="8" t="str">
        <f>(TEXT(V373,"yyy"))</f>
        <v>2018</v>
      </c>
      <c r="AB373" t="b">
        <v>0</v>
      </c>
      <c r="AC373" t="b">
        <v>0</v>
      </c>
      <c r="AD373" s="5" t="str">
        <f>AE373</f>
        <v>music</v>
      </c>
      <c r="AE373" s="32" t="s">
        <v>2008</v>
      </c>
      <c r="AF373" s="32" t="s">
        <v>2016</v>
      </c>
    </row>
    <row r="374" spans="1:32" ht="17" x14ac:dyDescent="0.2">
      <c r="A374">
        <v>509</v>
      </c>
      <c r="B374" s="2" t="s">
        <v>376</v>
      </c>
      <c r="C374" s="1" t="s">
        <v>1041</v>
      </c>
      <c r="D374" s="3">
        <v>168500</v>
      </c>
      <c r="E374" s="3">
        <v>119510</v>
      </c>
      <c r="F374" t="s">
        <v>14</v>
      </c>
      <c r="G374" s="23">
        <f>IFERROR(E374/D374,0)</f>
        <v>0.70925816023738875</v>
      </c>
      <c r="H374" s="4">
        <f>G374*100</f>
        <v>70.925816023738875</v>
      </c>
      <c r="I374" s="30">
        <f>E374/J374</f>
        <v>95</v>
      </c>
      <c r="J374" s="8">
        <v>1258</v>
      </c>
      <c r="K374" t="s">
        <v>20</v>
      </c>
      <c r="L374" t="s">
        <v>21</v>
      </c>
      <c r="M374" s="11">
        <f>(O374/86400)+DATE(1970,1,1)</f>
        <v>41034.208333333336</v>
      </c>
      <c r="N374" s="37">
        <v>41034.208333333336</v>
      </c>
      <c r="O374">
        <v>1336194000</v>
      </c>
      <c r="P374" t="str">
        <f>TEXT(M374,"mmm")</f>
        <v>May</v>
      </c>
      <c r="Q374" t="s">
        <v>2059</v>
      </c>
      <c r="R374" t="str">
        <f>TEXT(M374,"yyy")</f>
        <v>2012</v>
      </c>
      <c r="S374" s="10">
        <f>(T374/86400)+DATE(1970,1,1)</f>
        <v>41044.208333333336</v>
      </c>
      <c r="T374">
        <v>1337058000</v>
      </c>
      <c r="U374" s="35"/>
      <c r="V374" s="38">
        <v>41044.208333333336</v>
      </c>
      <c r="W374" t="str">
        <f>(TEXT(S374,"mmm"))</f>
        <v>May</v>
      </c>
      <c r="X374" t="s">
        <v>2059</v>
      </c>
      <c r="Y374">
        <f>Table1[[#This Row],[Dete Ended Conversion5]]-Table1[[#This Row],[Date Created Conversion3]]</f>
        <v>10</v>
      </c>
      <c r="Z374" s="35">
        <f>Table1[[#This Row],[Dete Ended Conversion5]]-Table1[[#This Row],[Date Created Conversion3]]</f>
        <v>10</v>
      </c>
      <c r="AA374" s="8" t="str">
        <f>(TEXT(V374,"yyy"))</f>
        <v>2012</v>
      </c>
      <c r="AB374" t="b">
        <v>0</v>
      </c>
      <c r="AC374" t="b">
        <v>0</v>
      </c>
      <c r="AD374" s="5" t="str">
        <f>AE374</f>
        <v>theater</v>
      </c>
      <c r="AE374" s="32" t="s">
        <v>2012</v>
      </c>
      <c r="AF374" s="32" t="s">
        <v>2013</v>
      </c>
    </row>
    <row r="375" spans="1:32" ht="17" x14ac:dyDescent="0.2">
      <c r="A375">
        <v>290</v>
      </c>
      <c r="B375" s="2" t="s">
        <v>609</v>
      </c>
      <c r="C375" s="1" t="s">
        <v>610</v>
      </c>
      <c r="D375" s="3">
        <v>168600</v>
      </c>
      <c r="E375" s="3">
        <v>91722</v>
      </c>
      <c r="F375" t="s">
        <v>14</v>
      </c>
      <c r="G375" s="23">
        <f>IFERROR(E375/D375,0)</f>
        <v>0.54402135231316728</v>
      </c>
      <c r="H375" s="4">
        <f>G375*100</f>
        <v>54.402135231316727</v>
      </c>
      <c r="I375" s="30">
        <f>E375/J375</f>
        <v>101.01541850220265</v>
      </c>
      <c r="J375" s="8">
        <v>908</v>
      </c>
      <c r="K375" t="s">
        <v>20</v>
      </c>
      <c r="L375" t="s">
        <v>21</v>
      </c>
      <c r="M375" s="11">
        <f>(O375/86400)+DATE(1970,1,1)</f>
        <v>41404.208333333336</v>
      </c>
      <c r="N375" s="37">
        <v>41404.208333333336</v>
      </c>
      <c r="O375">
        <v>1368162000</v>
      </c>
      <c r="P375" t="str">
        <f>TEXT(M375,"mmm")</f>
        <v>May</v>
      </c>
      <c r="Q375" t="s">
        <v>2059</v>
      </c>
      <c r="R375" t="str">
        <f>TEXT(M375,"yyy")</f>
        <v>2013</v>
      </c>
      <c r="S375" s="10">
        <f>(T375/86400)+DATE(1970,1,1)</f>
        <v>41436.208333333336</v>
      </c>
      <c r="T375">
        <v>1370926800</v>
      </c>
      <c r="U375" s="35"/>
      <c r="V375" s="38">
        <v>41436.208333333336</v>
      </c>
      <c r="W375" t="str">
        <f>(TEXT(S375,"mmm"))</f>
        <v>Jun</v>
      </c>
      <c r="X375" t="s">
        <v>2053</v>
      </c>
      <c r="Y375">
        <f>Table1[[#This Row],[Dete Ended Conversion5]]-Table1[[#This Row],[Date Created Conversion3]]</f>
        <v>32</v>
      </c>
      <c r="Z375" s="35">
        <f>Table1[[#This Row],[Dete Ended Conversion5]]-Table1[[#This Row],[Date Created Conversion3]]</f>
        <v>32</v>
      </c>
      <c r="AA375" s="8" t="str">
        <f>(TEXT(V375,"yyy"))</f>
        <v>2013</v>
      </c>
      <c r="AB375" t="b">
        <v>0</v>
      </c>
      <c r="AC375" t="b">
        <v>1</v>
      </c>
      <c r="AD375" s="5" t="str">
        <f>AE375</f>
        <v>film &amp; video</v>
      </c>
      <c r="AE375" s="32" t="s">
        <v>2014</v>
      </c>
      <c r="AF375" s="32" t="s">
        <v>2015</v>
      </c>
    </row>
    <row r="376" spans="1:32" ht="17" x14ac:dyDescent="0.2">
      <c r="A376">
        <v>564</v>
      </c>
      <c r="B376" s="2" t="s">
        <v>1148</v>
      </c>
      <c r="C376" s="1" t="s">
        <v>1149</v>
      </c>
      <c r="D376" s="3">
        <v>168700</v>
      </c>
      <c r="E376" s="3">
        <v>141393</v>
      </c>
      <c r="F376" t="s">
        <v>14</v>
      </c>
      <c r="G376" s="23">
        <f>IFERROR(E376/D376,0)</f>
        <v>0.83813278008298753</v>
      </c>
      <c r="H376" s="4">
        <f>G376*100</f>
        <v>83.813278008298752</v>
      </c>
      <c r="I376" s="30">
        <f>E376/J376</f>
        <v>78.990502793296088</v>
      </c>
      <c r="J376" s="8">
        <v>1790</v>
      </c>
      <c r="K376" t="s">
        <v>20</v>
      </c>
      <c r="L376" t="s">
        <v>21</v>
      </c>
      <c r="M376" s="11">
        <f>(O376/86400)+DATE(1970,1,1)</f>
        <v>42078.208333333328</v>
      </c>
      <c r="N376" s="37">
        <v>42078.208333333328</v>
      </c>
      <c r="O376">
        <v>1426395600</v>
      </c>
      <c r="P376" t="str">
        <f>TEXT(M376,"mmm")</f>
        <v>Mar</v>
      </c>
      <c r="Q376" t="s">
        <v>2054</v>
      </c>
      <c r="R376" t="str">
        <f>TEXT(M376,"yyy")</f>
        <v>2015</v>
      </c>
      <c r="S376" s="10">
        <f>(T376/86400)+DATE(1970,1,1)</f>
        <v>42086.208333333328</v>
      </c>
      <c r="T376">
        <v>1427086800</v>
      </c>
      <c r="U376" s="35"/>
      <c r="V376" s="38">
        <v>42086.208333333328</v>
      </c>
      <c r="W376" t="str">
        <f>(TEXT(S376,"mmm"))</f>
        <v>Mar</v>
      </c>
      <c r="X376" t="s">
        <v>2054</v>
      </c>
      <c r="Y376">
        <f>Table1[[#This Row],[Dete Ended Conversion5]]-Table1[[#This Row],[Date Created Conversion3]]</f>
        <v>8</v>
      </c>
      <c r="Z376" s="35">
        <f>Table1[[#This Row],[Dete Ended Conversion5]]-Table1[[#This Row],[Date Created Conversion3]]</f>
        <v>8</v>
      </c>
      <c r="AA376" s="8" t="str">
        <f>(TEXT(V376,"yyy"))</f>
        <v>2015</v>
      </c>
      <c r="AB376" t="b">
        <v>0</v>
      </c>
      <c r="AC376" t="b">
        <v>0</v>
      </c>
      <c r="AD376" s="5" t="str">
        <f>AE376</f>
        <v>theater</v>
      </c>
      <c r="AE376" s="32" t="s">
        <v>2012</v>
      </c>
      <c r="AF376" s="32" t="s">
        <v>2013</v>
      </c>
    </row>
    <row r="377" spans="1:32" ht="17" x14ac:dyDescent="0.2">
      <c r="A377">
        <v>644</v>
      </c>
      <c r="B377" s="2" t="s">
        <v>1306</v>
      </c>
      <c r="C377" s="1" t="s">
        <v>1307</v>
      </c>
      <c r="D377" s="3">
        <v>169400</v>
      </c>
      <c r="E377" s="3">
        <v>81984</v>
      </c>
      <c r="F377" t="s">
        <v>14</v>
      </c>
      <c r="G377" s="23">
        <f>IFERROR(E377/D377,0)</f>
        <v>0.48396694214876035</v>
      </c>
      <c r="H377" s="4">
        <f>G377*100</f>
        <v>48.396694214876035</v>
      </c>
      <c r="I377" s="30">
        <f>E377/J377</f>
        <v>28</v>
      </c>
      <c r="J377" s="8">
        <v>2928</v>
      </c>
      <c r="K377" t="s">
        <v>15</v>
      </c>
      <c r="L377" t="s">
        <v>16</v>
      </c>
      <c r="M377" s="11">
        <f>(O377/86400)+DATE(1970,1,1)</f>
        <v>43452.25</v>
      </c>
      <c r="N377" s="37">
        <v>43452.25</v>
      </c>
      <c r="O377">
        <v>1545112800</v>
      </c>
      <c r="P377" t="str">
        <f>TEXT(M377,"mmm")</f>
        <v>Dec</v>
      </c>
      <c r="Q377" t="s">
        <v>2055</v>
      </c>
      <c r="R377" t="str">
        <f>TEXT(M377,"yyy")</f>
        <v>2018</v>
      </c>
      <c r="S377" s="10">
        <f>(T377/86400)+DATE(1970,1,1)</f>
        <v>43468.25</v>
      </c>
      <c r="T377">
        <v>1546495200</v>
      </c>
      <c r="U377" s="35"/>
      <c r="V377" s="38">
        <v>43468.25</v>
      </c>
      <c r="W377" t="str">
        <f>(TEXT(S377,"mmm"))</f>
        <v>Jan</v>
      </c>
      <c r="X377" t="s">
        <v>2050</v>
      </c>
      <c r="Y377">
        <f>Table1[[#This Row],[Dete Ended Conversion5]]-Table1[[#This Row],[Date Created Conversion3]]</f>
        <v>16</v>
      </c>
      <c r="Z377" s="35">
        <f>Table1[[#This Row],[Dete Ended Conversion5]]-Table1[[#This Row],[Date Created Conversion3]]</f>
        <v>16</v>
      </c>
      <c r="AA377" s="8" t="str">
        <f>(TEXT(V377,"yyy"))</f>
        <v>2019</v>
      </c>
      <c r="AB377" t="b">
        <v>0</v>
      </c>
      <c r="AC377" t="b">
        <v>0</v>
      </c>
      <c r="AD377" s="5" t="str">
        <f>AE377</f>
        <v>theater</v>
      </c>
      <c r="AE377" s="32" t="s">
        <v>2012</v>
      </c>
      <c r="AF377" s="32" t="s">
        <v>2013</v>
      </c>
    </row>
    <row r="378" spans="1:32" ht="17" x14ac:dyDescent="0.2">
      <c r="A378">
        <v>705</v>
      </c>
      <c r="B378" s="2" t="s">
        <v>1424</v>
      </c>
      <c r="C378" s="1" t="s">
        <v>1425</v>
      </c>
      <c r="D378" s="3">
        <v>169700</v>
      </c>
      <c r="E378" s="3">
        <v>168048</v>
      </c>
      <c r="F378" t="s">
        <v>14</v>
      </c>
      <c r="G378" s="23">
        <f>IFERROR(E378/D378,0)</f>
        <v>0.99026517383618151</v>
      </c>
      <c r="H378" s="4">
        <f>G378*100</f>
        <v>99.026517383618156</v>
      </c>
      <c r="I378" s="30">
        <f>E378/J378</f>
        <v>82.986666666666665</v>
      </c>
      <c r="J378" s="8">
        <v>2025</v>
      </c>
      <c r="K378" t="s">
        <v>36</v>
      </c>
      <c r="L378" t="s">
        <v>37</v>
      </c>
      <c r="M378" s="11">
        <f>(O378/86400)+DATE(1970,1,1)</f>
        <v>41619.25</v>
      </c>
      <c r="N378" s="37">
        <v>41619.25</v>
      </c>
      <c r="O378">
        <v>1386741600</v>
      </c>
      <c r="P378" t="str">
        <f>TEXT(M378,"mmm")</f>
        <v>Dec</v>
      </c>
      <c r="Q378" t="s">
        <v>2055</v>
      </c>
      <c r="R378" t="str">
        <f>TEXT(M378,"yyy")</f>
        <v>2013</v>
      </c>
      <c r="S378" s="10">
        <f>(T378/86400)+DATE(1970,1,1)</f>
        <v>41623.25</v>
      </c>
      <c r="T378">
        <v>1387087200</v>
      </c>
      <c r="U378" s="35"/>
      <c r="V378" s="38">
        <v>41623.25</v>
      </c>
      <c r="W378" t="str">
        <f>(TEXT(S378,"mmm"))</f>
        <v>Dec</v>
      </c>
      <c r="X378" t="s">
        <v>2055</v>
      </c>
      <c r="Y378">
        <f>Table1[[#This Row],[Dete Ended Conversion5]]-Table1[[#This Row],[Date Created Conversion3]]</f>
        <v>4</v>
      </c>
      <c r="Z378" s="35">
        <f>Table1[[#This Row],[Dete Ended Conversion5]]-Table1[[#This Row],[Date Created Conversion3]]</f>
        <v>4</v>
      </c>
      <c r="AA378" s="8" t="str">
        <f>(TEXT(V378,"yyy"))</f>
        <v>2013</v>
      </c>
      <c r="AB378" t="b">
        <v>0</v>
      </c>
      <c r="AC378" t="b">
        <v>0</v>
      </c>
      <c r="AD378" s="5" t="str">
        <f>AE378</f>
        <v>publishing</v>
      </c>
      <c r="AE378" s="32" t="s">
        <v>2020</v>
      </c>
      <c r="AF378" s="32" t="s">
        <v>2021</v>
      </c>
    </row>
    <row r="379" spans="1:32" ht="34" x14ac:dyDescent="0.2">
      <c r="A379">
        <v>321</v>
      </c>
      <c r="B379" s="2" t="s">
        <v>671</v>
      </c>
      <c r="C379" s="1" t="s">
        <v>672</v>
      </c>
      <c r="D379" s="3">
        <v>170400</v>
      </c>
      <c r="E379" s="3">
        <v>160422</v>
      </c>
      <c r="F379" t="s">
        <v>14</v>
      </c>
      <c r="G379" s="23">
        <f>IFERROR(E379/D379,0)</f>
        <v>0.94144366197183094</v>
      </c>
      <c r="H379" s="4">
        <f>G379*100</f>
        <v>94.144366197183089</v>
      </c>
      <c r="I379" s="30">
        <f>E379/J379</f>
        <v>65.000810372771468</v>
      </c>
      <c r="J379" s="8">
        <v>2468</v>
      </c>
      <c r="K379" t="s">
        <v>20</v>
      </c>
      <c r="L379" t="s">
        <v>21</v>
      </c>
      <c r="M379" s="11">
        <f>(O379/86400)+DATE(1970,1,1)</f>
        <v>40634.208333333336</v>
      </c>
      <c r="N379" s="37">
        <v>40634.208333333336</v>
      </c>
      <c r="O379">
        <v>1301634000</v>
      </c>
      <c r="P379" t="str">
        <f>TEXT(M379,"mmm")</f>
        <v>Apr</v>
      </c>
      <c r="Q379" t="s">
        <v>2057</v>
      </c>
      <c r="R379" t="str">
        <f>TEXT(M379,"yyy")</f>
        <v>2011</v>
      </c>
      <c r="S379" s="10">
        <f>(T379/86400)+DATE(1970,1,1)</f>
        <v>40642.208333333336</v>
      </c>
      <c r="T379">
        <v>1302325200</v>
      </c>
      <c r="U379" s="35"/>
      <c r="V379" s="38">
        <v>40642.208333333336</v>
      </c>
      <c r="W379" t="str">
        <f>(TEXT(S379,"mmm"))</f>
        <v>Apr</v>
      </c>
      <c r="X379" t="s">
        <v>2057</v>
      </c>
      <c r="Y379">
        <f>Table1[[#This Row],[Dete Ended Conversion5]]-Table1[[#This Row],[Date Created Conversion3]]</f>
        <v>8</v>
      </c>
      <c r="Z379" s="35">
        <f>Table1[[#This Row],[Dete Ended Conversion5]]-Table1[[#This Row],[Date Created Conversion3]]</f>
        <v>8</v>
      </c>
      <c r="AA379" s="8" t="str">
        <f>(TEXT(V379,"yyy"))</f>
        <v>2011</v>
      </c>
      <c r="AB379" t="b">
        <v>0</v>
      </c>
      <c r="AC379" t="b">
        <v>0</v>
      </c>
      <c r="AD379" s="5" t="str">
        <f>AE379</f>
        <v>film &amp; video</v>
      </c>
      <c r="AE379" s="32" t="s">
        <v>2014</v>
      </c>
      <c r="AF379" s="32" t="s">
        <v>2025</v>
      </c>
    </row>
    <row r="380" spans="1:32" ht="34" x14ac:dyDescent="0.2">
      <c r="A380">
        <v>553</v>
      </c>
      <c r="B380" s="2" t="s">
        <v>1127</v>
      </c>
      <c r="C380" s="1" t="s">
        <v>1128</v>
      </c>
      <c r="D380" s="3">
        <v>170600</v>
      </c>
      <c r="E380" s="3">
        <v>75022</v>
      </c>
      <c r="F380" t="s">
        <v>14</v>
      </c>
      <c r="G380" s="23">
        <f>IFERROR(E380/D380,0)</f>
        <v>0.43975381008206332</v>
      </c>
      <c r="H380" s="4">
        <f>G380*100</f>
        <v>43.975381008206334</v>
      </c>
      <c r="I380" s="30">
        <f>E380/J380</f>
        <v>72.978599221789878</v>
      </c>
      <c r="J380" s="8">
        <v>1028</v>
      </c>
      <c r="K380" t="s">
        <v>20</v>
      </c>
      <c r="L380" t="s">
        <v>21</v>
      </c>
      <c r="M380" s="11">
        <f>(O380/86400)+DATE(1970,1,1)</f>
        <v>40545.25</v>
      </c>
      <c r="N380" s="37">
        <v>40545.25</v>
      </c>
      <c r="O380">
        <v>1293948000</v>
      </c>
      <c r="P380" t="str">
        <f>TEXT(M380,"mmm")</f>
        <v>Jan</v>
      </c>
      <c r="Q380" t="s">
        <v>2050</v>
      </c>
      <c r="R380" t="str">
        <f>TEXT(M380,"yyy")</f>
        <v>2011</v>
      </c>
      <c r="S380" s="10">
        <f>(T380/86400)+DATE(1970,1,1)</f>
        <v>40546.25</v>
      </c>
      <c r="T380">
        <v>1294034400</v>
      </c>
      <c r="U380" s="35"/>
      <c r="V380" s="38">
        <v>40546.25</v>
      </c>
      <c r="W380" t="str">
        <f>(TEXT(S380,"mmm"))</f>
        <v>Jan</v>
      </c>
      <c r="X380" t="s">
        <v>2050</v>
      </c>
      <c r="Y380">
        <f>Table1[[#This Row],[Dete Ended Conversion5]]-Table1[[#This Row],[Date Created Conversion3]]</f>
        <v>1</v>
      </c>
      <c r="Z380" s="35">
        <f>Table1[[#This Row],[Dete Ended Conversion5]]-Table1[[#This Row],[Date Created Conversion3]]</f>
        <v>1</v>
      </c>
      <c r="AA380" s="8" t="str">
        <f>(TEXT(V380,"yyy"))</f>
        <v>2011</v>
      </c>
      <c r="AB380" t="b">
        <v>0</v>
      </c>
      <c r="AC380" t="b">
        <v>0</v>
      </c>
      <c r="AD380" s="5" t="str">
        <f>AE380</f>
        <v>music</v>
      </c>
      <c r="AE380" s="32" t="s">
        <v>2008</v>
      </c>
      <c r="AF380" s="32" t="s">
        <v>2009</v>
      </c>
    </row>
    <row r="381" spans="1:32" ht="17" x14ac:dyDescent="0.2">
      <c r="A381">
        <v>985</v>
      </c>
      <c r="B381" s="2" t="s">
        <v>1974</v>
      </c>
      <c r="C381" s="1" t="s">
        <v>1975</v>
      </c>
      <c r="D381" s="3">
        <v>170600</v>
      </c>
      <c r="E381" s="3">
        <v>114523</v>
      </c>
      <c r="F381" t="s">
        <v>14</v>
      </c>
      <c r="G381" s="23">
        <f>IFERROR(E381/D381,0)</f>
        <v>0.67129542790152408</v>
      </c>
      <c r="H381" s="4">
        <f>G381*100</f>
        <v>67.129542790152414</v>
      </c>
      <c r="I381" s="30">
        <f>E381/J381</f>
        <v>25.998410896708286</v>
      </c>
      <c r="J381" s="8">
        <v>4405</v>
      </c>
      <c r="K381" t="s">
        <v>20</v>
      </c>
      <c r="L381" t="s">
        <v>21</v>
      </c>
      <c r="M381" s="11">
        <f>(O381/86400)+DATE(1970,1,1)</f>
        <v>41614.25</v>
      </c>
      <c r="N381" s="37">
        <v>41614.25</v>
      </c>
      <c r="O381">
        <v>1386309600</v>
      </c>
      <c r="P381" t="str">
        <f>TEXT(M381,"mmm")</f>
        <v>Dec</v>
      </c>
      <c r="Q381" t="s">
        <v>2055</v>
      </c>
      <c r="R381" t="str">
        <f>TEXT(M381,"yyy")</f>
        <v>2013</v>
      </c>
      <c r="S381" s="10">
        <f>(T381/86400)+DATE(1970,1,1)</f>
        <v>41640.25</v>
      </c>
      <c r="T381">
        <v>1388556000</v>
      </c>
      <c r="U381" s="35"/>
      <c r="V381" s="38">
        <v>41640.25</v>
      </c>
      <c r="W381" t="str">
        <f>(TEXT(S381,"mmm"))</f>
        <v>Jan</v>
      </c>
      <c r="X381" t="s">
        <v>2050</v>
      </c>
      <c r="Y381">
        <f>Table1[[#This Row],[Dete Ended Conversion5]]-Table1[[#This Row],[Date Created Conversion3]]</f>
        <v>26</v>
      </c>
      <c r="Z381" s="35">
        <f>Table1[[#This Row],[Dete Ended Conversion5]]-Table1[[#This Row],[Date Created Conversion3]]</f>
        <v>26</v>
      </c>
      <c r="AA381" s="8" t="str">
        <f>(TEXT(V381,"yyy"))</f>
        <v>2014</v>
      </c>
      <c r="AB381" t="b">
        <v>0</v>
      </c>
      <c r="AC381" t="b">
        <v>1</v>
      </c>
      <c r="AD381" s="5" t="str">
        <f>AE381</f>
        <v>music</v>
      </c>
      <c r="AE381" s="32" t="s">
        <v>2008</v>
      </c>
      <c r="AF381" s="32" t="s">
        <v>2009</v>
      </c>
    </row>
    <row r="382" spans="1:32" ht="17" x14ac:dyDescent="0.2">
      <c r="A382">
        <v>884</v>
      </c>
      <c r="B382" s="2" t="s">
        <v>1776</v>
      </c>
      <c r="C382" s="1" t="s">
        <v>1777</v>
      </c>
      <c r="D382" s="3">
        <v>170800</v>
      </c>
      <c r="E382" s="3">
        <v>109374</v>
      </c>
      <c r="F382" t="s">
        <v>14</v>
      </c>
      <c r="G382" s="23">
        <f>IFERROR(E382/D382,0)</f>
        <v>0.64036299765807958</v>
      </c>
      <c r="H382" s="4">
        <f>G382*100</f>
        <v>64.036299765807954</v>
      </c>
      <c r="I382" s="30">
        <f>E382/J382</f>
        <v>57.992576882290564</v>
      </c>
      <c r="J382" s="8">
        <v>1886</v>
      </c>
      <c r="K382" t="s">
        <v>20</v>
      </c>
      <c r="L382" t="s">
        <v>21</v>
      </c>
      <c r="M382" s="11">
        <f>(O382/86400)+DATE(1970,1,1)</f>
        <v>41763.208333333336</v>
      </c>
      <c r="N382" s="37">
        <v>41763.208333333336</v>
      </c>
      <c r="O382">
        <v>1399179600</v>
      </c>
      <c r="P382" t="str">
        <f>TEXT(M382,"mmm")</f>
        <v>May</v>
      </c>
      <c r="Q382" t="s">
        <v>2059</v>
      </c>
      <c r="R382" t="str">
        <f>TEXT(M382,"yyy")</f>
        <v>2014</v>
      </c>
      <c r="S382" s="10">
        <f>(T382/86400)+DATE(1970,1,1)</f>
        <v>41765.208333333336</v>
      </c>
      <c r="T382">
        <v>1399352400</v>
      </c>
      <c r="U382" s="35"/>
      <c r="V382" s="38">
        <v>41765.208333333336</v>
      </c>
      <c r="W382" t="str">
        <f>(TEXT(S382,"mmm"))</f>
        <v>May</v>
      </c>
      <c r="X382" t="s">
        <v>2059</v>
      </c>
      <c r="Y382">
        <f>Table1[[#This Row],[Dete Ended Conversion5]]-Table1[[#This Row],[Date Created Conversion3]]</f>
        <v>2</v>
      </c>
      <c r="Z382" s="35">
        <f>Table1[[#This Row],[Dete Ended Conversion5]]-Table1[[#This Row],[Date Created Conversion3]]</f>
        <v>2</v>
      </c>
      <c r="AA382" s="8" t="str">
        <f>(TEXT(V382,"yyy"))</f>
        <v>2014</v>
      </c>
      <c r="AB382" t="b">
        <v>0</v>
      </c>
      <c r="AC382" t="b">
        <v>1</v>
      </c>
      <c r="AD382" s="5" t="str">
        <f>AE382</f>
        <v>theater</v>
      </c>
      <c r="AE382" s="32" t="s">
        <v>2012</v>
      </c>
      <c r="AF382" s="32" t="s">
        <v>2013</v>
      </c>
    </row>
    <row r="383" spans="1:32" ht="17" x14ac:dyDescent="0.2">
      <c r="A383">
        <v>154</v>
      </c>
      <c r="B383" s="2" t="s">
        <v>338</v>
      </c>
      <c r="C383" s="1" t="s">
        <v>339</v>
      </c>
      <c r="D383" s="3">
        <v>171300</v>
      </c>
      <c r="E383" s="3">
        <v>100650</v>
      </c>
      <c r="F383" t="s">
        <v>14</v>
      </c>
      <c r="G383" s="23">
        <f>IFERROR(E383/D383,0)</f>
        <v>0.58756567425569173</v>
      </c>
      <c r="H383" s="4">
        <f>G383*100</f>
        <v>58.756567425569173</v>
      </c>
      <c r="I383" s="30">
        <f>E383/J383</f>
        <v>95.042492917847028</v>
      </c>
      <c r="J383" s="8">
        <v>1059</v>
      </c>
      <c r="K383" t="s">
        <v>20</v>
      </c>
      <c r="L383" t="s">
        <v>21</v>
      </c>
      <c r="M383" s="11">
        <f>(O383/86400)+DATE(1970,1,1)</f>
        <v>42502.208333333328</v>
      </c>
      <c r="N383" s="37">
        <v>42502.208333333328</v>
      </c>
      <c r="O383">
        <v>1463029200</v>
      </c>
      <c r="P383" t="str">
        <f>TEXT(M383,"mmm")</f>
        <v>May</v>
      </c>
      <c r="Q383" t="s">
        <v>2059</v>
      </c>
      <c r="R383" t="str">
        <f>TEXT(M383,"yyy")</f>
        <v>2016</v>
      </c>
      <c r="S383" s="10">
        <f>(T383/86400)+DATE(1970,1,1)</f>
        <v>42525.208333333328</v>
      </c>
      <c r="T383">
        <v>1465016400</v>
      </c>
      <c r="U383" s="35"/>
      <c r="V383" s="38">
        <v>42525.208333333328</v>
      </c>
      <c r="W383" t="str">
        <f>(TEXT(S383,"mmm"))</f>
        <v>Jun</v>
      </c>
      <c r="X383" t="s">
        <v>2053</v>
      </c>
      <c r="Y383">
        <f>Table1[[#This Row],[Dete Ended Conversion5]]-Table1[[#This Row],[Date Created Conversion3]]</f>
        <v>23</v>
      </c>
      <c r="Z383" s="35">
        <f>Table1[[#This Row],[Dete Ended Conversion5]]-Table1[[#This Row],[Date Created Conversion3]]</f>
        <v>23</v>
      </c>
      <c r="AA383" s="8" t="str">
        <f>(TEXT(V383,"yyy"))</f>
        <v>2016</v>
      </c>
      <c r="AB383" t="b">
        <v>0</v>
      </c>
      <c r="AC383" t="b">
        <v>1</v>
      </c>
      <c r="AD383" s="5" t="str">
        <f>AE383</f>
        <v>music</v>
      </c>
      <c r="AE383" s="32" t="s">
        <v>2008</v>
      </c>
      <c r="AF383" s="32" t="s">
        <v>2018</v>
      </c>
    </row>
    <row r="384" spans="1:32" ht="17" x14ac:dyDescent="0.2">
      <c r="A384">
        <v>945</v>
      </c>
      <c r="B384" s="2" t="s">
        <v>1896</v>
      </c>
      <c r="C384" s="1" t="s">
        <v>1897</v>
      </c>
      <c r="D384" s="3">
        <v>172000</v>
      </c>
      <c r="E384" s="3">
        <v>55805</v>
      </c>
      <c r="F384" t="s">
        <v>14</v>
      </c>
      <c r="G384" s="23">
        <f>IFERROR(E384/D384,0)</f>
        <v>0.32444767441860467</v>
      </c>
      <c r="H384" s="4">
        <f>G384*100</f>
        <v>32.444767441860463</v>
      </c>
      <c r="I384" s="30">
        <f>E384/J384</f>
        <v>33.001182732111175</v>
      </c>
      <c r="J384" s="8">
        <v>1691</v>
      </c>
      <c r="K384" t="s">
        <v>20</v>
      </c>
      <c r="L384" t="s">
        <v>21</v>
      </c>
      <c r="M384" s="11">
        <f>(O384/86400)+DATE(1970,1,1)</f>
        <v>41004.208333333336</v>
      </c>
      <c r="N384" s="37">
        <v>41004.208333333336</v>
      </c>
      <c r="O384">
        <v>1333602000</v>
      </c>
      <c r="P384" t="str">
        <f>TEXT(M384,"mmm")</f>
        <v>Apr</v>
      </c>
      <c r="Q384" t="s">
        <v>2057</v>
      </c>
      <c r="R384" t="str">
        <f>TEXT(M384,"yyy")</f>
        <v>2012</v>
      </c>
      <c r="S384" s="10">
        <f>(T384/86400)+DATE(1970,1,1)</f>
        <v>41019.208333333336</v>
      </c>
      <c r="T384">
        <v>1334898000</v>
      </c>
      <c r="U384" s="35"/>
      <c r="V384" s="38">
        <v>41019.208333333336</v>
      </c>
      <c r="W384" t="str">
        <f>(TEXT(S384,"mmm"))</f>
        <v>Apr</v>
      </c>
      <c r="X384" t="s">
        <v>2057</v>
      </c>
      <c r="Y384">
        <f>Table1[[#This Row],[Dete Ended Conversion5]]-Table1[[#This Row],[Date Created Conversion3]]</f>
        <v>15</v>
      </c>
      <c r="Z384" s="35">
        <f>Table1[[#This Row],[Dete Ended Conversion5]]-Table1[[#This Row],[Date Created Conversion3]]</f>
        <v>15</v>
      </c>
      <c r="AA384" s="8" t="str">
        <f>(TEXT(V384,"yyy"))</f>
        <v>2012</v>
      </c>
      <c r="AB384" t="b">
        <v>1</v>
      </c>
      <c r="AC384" t="b">
        <v>0</v>
      </c>
      <c r="AD384" s="5" t="str">
        <f>AE384</f>
        <v>photography</v>
      </c>
      <c r="AE384" s="32" t="s">
        <v>2027</v>
      </c>
      <c r="AF384" s="32" t="s">
        <v>2028</v>
      </c>
    </row>
    <row r="385" spans="1:32" ht="17" x14ac:dyDescent="0.2">
      <c r="A385">
        <v>123</v>
      </c>
      <c r="B385" s="2" t="s">
        <v>276</v>
      </c>
      <c r="C385" s="1" t="s">
        <v>277</v>
      </c>
      <c r="D385" s="3">
        <v>177700</v>
      </c>
      <c r="E385" s="3">
        <v>33092</v>
      </c>
      <c r="F385" t="s">
        <v>14</v>
      </c>
      <c r="G385" s="23">
        <f>IFERROR(E385/D385,0)</f>
        <v>0.18622397298818233</v>
      </c>
      <c r="H385" s="4">
        <f>G385*100</f>
        <v>18.622397298818232</v>
      </c>
      <c r="I385" s="30">
        <f>E385/J385</f>
        <v>49.987915407854985</v>
      </c>
      <c r="J385" s="8">
        <v>662</v>
      </c>
      <c r="K385" t="s">
        <v>15</v>
      </c>
      <c r="L385" t="s">
        <v>16</v>
      </c>
      <c r="M385" s="11">
        <f>(O385/86400)+DATE(1970,1,1)</f>
        <v>42332.25</v>
      </c>
      <c r="N385" s="37">
        <v>42332.25</v>
      </c>
      <c r="O385">
        <v>1448344800</v>
      </c>
      <c r="P385" t="str">
        <f>TEXT(M385,"mmm")</f>
        <v>Nov</v>
      </c>
      <c r="Q385" t="s">
        <v>2048</v>
      </c>
      <c r="R385" t="str">
        <f>TEXT(M385,"yyy")</f>
        <v>2015</v>
      </c>
      <c r="S385" s="10">
        <f>(T385/86400)+DATE(1970,1,1)</f>
        <v>42335.25</v>
      </c>
      <c r="T385">
        <v>1448604000</v>
      </c>
      <c r="U385" s="35"/>
      <c r="V385" s="38">
        <v>42335.25</v>
      </c>
      <c r="W385" t="str">
        <f>(TEXT(S385,"mmm"))</f>
        <v>Nov</v>
      </c>
      <c r="X385" t="s">
        <v>2048</v>
      </c>
      <c r="Y385">
        <f>Table1[[#This Row],[Dete Ended Conversion5]]-Table1[[#This Row],[Date Created Conversion3]]</f>
        <v>3</v>
      </c>
      <c r="Z385" s="35">
        <f>Table1[[#This Row],[Dete Ended Conversion5]]-Table1[[#This Row],[Date Created Conversion3]]</f>
        <v>3</v>
      </c>
      <c r="AA385" s="8" t="str">
        <f>(TEXT(V385,"yyy"))</f>
        <v>2015</v>
      </c>
      <c r="AB385" t="b">
        <v>1</v>
      </c>
      <c r="AC385" t="b">
        <v>0</v>
      </c>
      <c r="AD385" s="5" t="str">
        <f>AE385</f>
        <v>theater</v>
      </c>
      <c r="AE385" s="32" t="s">
        <v>2012</v>
      </c>
      <c r="AF385" s="32" t="s">
        <v>2013</v>
      </c>
    </row>
    <row r="386" spans="1:32" ht="17" x14ac:dyDescent="0.2">
      <c r="A386">
        <v>541</v>
      </c>
      <c r="B386" s="2" t="s">
        <v>1103</v>
      </c>
      <c r="C386" s="1" t="s">
        <v>1104</v>
      </c>
      <c r="D386" s="3">
        <v>178000</v>
      </c>
      <c r="E386" s="3">
        <v>43086</v>
      </c>
      <c r="F386" t="s">
        <v>14</v>
      </c>
      <c r="G386" s="23">
        <f>IFERROR(E386/D386,0)</f>
        <v>0.24205617977528091</v>
      </c>
      <c r="H386" s="4">
        <f>G386*100</f>
        <v>24.205617977528089</v>
      </c>
      <c r="I386" s="30">
        <f>E386/J386</f>
        <v>109.07848101265823</v>
      </c>
      <c r="J386" s="8">
        <v>395</v>
      </c>
      <c r="K386" t="s">
        <v>94</v>
      </c>
      <c r="L386" t="s">
        <v>95</v>
      </c>
      <c r="M386" s="11">
        <f>(O386/86400)+DATE(1970,1,1)</f>
        <v>42165.208333333328</v>
      </c>
      <c r="N386" s="37">
        <v>42165.208333333328</v>
      </c>
      <c r="O386">
        <v>1433912400</v>
      </c>
      <c r="P386" t="str">
        <f>TEXT(M386,"mmm")</f>
        <v>Jun</v>
      </c>
      <c r="Q386" t="s">
        <v>2053</v>
      </c>
      <c r="R386" t="str">
        <f>TEXT(M386,"yyy")</f>
        <v>2015</v>
      </c>
      <c r="S386" s="10">
        <f>(T386/86400)+DATE(1970,1,1)</f>
        <v>42191.208333333328</v>
      </c>
      <c r="T386">
        <v>1436158800</v>
      </c>
      <c r="U386" s="35"/>
      <c r="V386" s="38">
        <v>42191.208333333328</v>
      </c>
      <c r="W386" t="str">
        <f>(TEXT(S386,"mmm"))</f>
        <v>Jul</v>
      </c>
      <c r="X386" t="s">
        <v>2056</v>
      </c>
      <c r="Y386">
        <f>Table1[[#This Row],[Dete Ended Conversion5]]-Table1[[#This Row],[Date Created Conversion3]]</f>
        <v>26</v>
      </c>
      <c r="Z386" s="35">
        <f>Table1[[#This Row],[Dete Ended Conversion5]]-Table1[[#This Row],[Date Created Conversion3]]</f>
        <v>26</v>
      </c>
      <c r="AA386" s="8" t="str">
        <f>(TEXT(V386,"yyy"))</f>
        <v>2015</v>
      </c>
      <c r="AB386" t="b">
        <v>0</v>
      </c>
      <c r="AC386" t="b">
        <v>0</v>
      </c>
      <c r="AD386" s="5" t="str">
        <f>AE386</f>
        <v>games</v>
      </c>
      <c r="AE386" s="32" t="s">
        <v>2023</v>
      </c>
      <c r="AF386" s="32" t="s">
        <v>2034</v>
      </c>
    </row>
    <row r="387" spans="1:32" ht="17" x14ac:dyDescent="0.2">
      <c r="A387">
        <v>378</v>
      </c>
      <c r="B387" s="2" t="s">
        <v>785</v>
      </c>
      <c r="C387" s="1" t="s">
        <v>786</v>
      </c>
      <c r="D387" s="3">
        <v>178200</v>
      </c>
      <c r="E387" s="3">
        <v>24882</v>
      </c>
      <c r="F387" t="s">
        <v>14</v>
      </c>
      <c r="G387" s="23">
        <f>IFERROR(E387/D387,0)</f>
        <v>0.13962962962962963</v>
      </c>
      <c r="H387" s="4">
        <f>G387*100</f>
        <v>13.962962962962964</v>
      </c>
      <c r="I387" s="30">
        <f>E387/J387</f>
        <v>70.090140845070422</v>
      </c>
      <c r="J387" s="8">
        <v>355</v>
      </c>
      <c r="K387" t="s">
        <v>20</v>
      </c>
      <c r="L387" t="s">
        <v>21</v>
      </c>
      <c r="M387" s="11">
        <f>(O387/86400)+DATE(1970,1,1)</f>
        <v>43241.208333333328</v>
      </c>
      <c r="N387" s="37">
        <v>43241.208333333328</v>
      </c>
      <c r="O387">
        <v>1526878800</v>
      </c>
      <c r="P387" t="str">
        <f>TEXT(M387,"mmm")</f>
        <v>May</v>
      </c>
      <c r="Q387" t="s">
        <v>2059</v>
      </c>
      <c r="R387" t="str">
        <f>TEXT(M387,"yyy")</f>
        <v>2018</v>
      </c>
      <c r="S387" s="10">
        <f>(T387/86400)+DATE(1970,1,1)</f>
        <v>43279.208333333328</v>
      </c>
      <c r="T387">
        <v>1530162000</v>
      </c>
      <c r="U387" s="35"/>
      <c r="V387" s="38">
        <v>43279.208333333328</v>
      </c>
      <c r="W387" t="str">
        <f>(TEXT(S387,"mmm"))</f>
        <v>Jun</v>
      </c>
      <c r="X387" t="s">
        <v>2053</v>
      </c>
      <c r="Y387">
        <f>Table1[[#This Row],[Dete Ended Conversion5]]-Table1[[#This Row],[Date Created Conversion3]]</f>
        <v>38</v>
      </c>
      <c r="Z387" s="35">
        <f>Table1[[#This Row],[Dete Ended Conversion5]]-Table1[[#This Row],[Date Created Conversion3]]</f>
        <v>38</v>
      </c>
      <c r="AA387" s="8" t="str">
        <f>(TEXT(V387,"yyy"))</f>
        <v>2018</v>
      </c>
      <c r="AB387" t="b">
        <v>0</v>
      </c>
      <c r="AC387" t="b">
        <v>0</v>
      </c>
      <c r="AD387" s="5" t="str">
        <f>AE387</f>
        <v>film &amp; video</v>
      </c>
      <c r="AE387" s="32" t="s">
        <v>2014</v>
      </c>
      <c r="AF387" s="32" t="s">
        <v>2015</v>
      </c>
    </row>
    <row r="388" spans="1:32" ht="17" x14ac:dyDescent="0.2">
      <c r="A388">
        <v>898</v>
      </c>
      <c r="B388" s="2" t="s">
        <v>1804</v>
      </c>
      <c r="C388" s="1" t="s">
        <v>1805</v>
      </c>
      <c r="D388" s="3">
        <v>179100</v>
      </c>
      <c r="E388" s="3">
        <v>93991</v>
      </c>
      <c r="F388" t="s">
        <v>14</v>
      </c>
      <c r="G388" s="23">
        <f>IFERROR(E388/D388,0)</f>
        <v>0.52479620323841425</v>
      </c>
      <c r="H388" s="4">
        <f>G388*100</f>
        <v>52.479620323841424</v>
      </c>
      <c r="I388" s="30">
        <f>E388/J388</f>
        <v>76.978705978705975</v>
      </c>
      <c r="J388" s="8">
        <v>1221</v>
      </c>
      <c r="K388" t="s">
        <v>20</v>
      </c>
      <c r="L388" t="s">
        <v>21</v>
      </c>
      <c r="M388" s="11">
        <f>(O388/86400)+DATE(1970,1,1)</f>
        <v>43815.25</v>
      </c>
      <c r="N388" s="37">
        <v>43815.25</v>
      </c>
      <c r="O388">
        <v>1576476000</v>
      </c>
      <c r="P388" t="str">
        <f>TEXT(M388,"mmm")</f>
        <v>Dec</v>
      </c>
      <c r="Q388" t="s">
        <v>2055</v>
      </c>
      <c r="R388" t="str">
        <f>TEXT(M388,"yyy")</f>
        <v>2019</v>
      </c>
      <c r="S388" s="10">
        <f>(T388/86400)+DATE(1970,1,1)</f>
        <v>43821.25</v>
      </c>
      <c r="T388">
        <v>1576994400</v>
      </c>
      <c r="U388" s="35"/>
      <c r="V388" s="38">
        <v>43821.25</v>
      </c>
      <c r="W388" t="str">
        <f>(TEXT(S388,"mmm"))</f>
        <v>Dec</v>
      </c>
      <c r="X388" t="s">
        <v>2055</v>
      </c>
      <c r="Y388">
        <f>Table1[[#This Row],[Dete Ended Conversion5]]-Table1[[#This Row],[Date Created Conversion3]]</f>
        <v>6</v>
      </c>
      <c r="Z388" s="35">
        <f>Table1[[#This Row],[Dete Ended Conversion5]]-Table1[[#This Row],[Date Created Conversion3]]</f>
        <v>6</v>
      </c>
      <c r="AA388" s="8" t="str">
        <f>(TEXT(V388,"yyy"))</f>
        <v>2019</v>
      </c>
      <c r="AB388" t="b">
        <v>0</v>
      </c>
      <c r="AC388" t="b">
        <v>0</v>
      </c>
      <c r="AD388" s="5" t="str">
        <f>AE388</f>
        <v>film &amp; video</v>
      </c>
      <c r="AE388" s="32" t="s">
        <v>2014</v>
      </c>
      <c r="AF388" s="32" t="s">
        <v>2015</v>
      </c>
    </row>
    <row r="389" spans="1:32" ht="17" x14ac:dyDescent="0.2">
      <c r="A389">
        <v>551</v>
      </c>
      <c r="B389" s="2" t="s">
        <v>1123</v>
      </c>
      <c r="C389" s="1" t="s">
        <v>1124</v>
      </c>
      <c r="D389" s="3">
        <v>180100</v>
      </c>
      <c r="E389" s="3">
        <v>105598</v>
      </c>
      <c r="F389" t="s">
        <v>14</v>
      </c>
      <c r="G389" s="23">
        <f>IFERROR(E389/D389,0)</f>
        <v>0.58632981676846196</v>
      </c>
      <c r="H389" s="4">
        <f>G389*100</f>
        <v>58.6329816768462</v>
      </c>
      <c r="I389" s="30">
        <f>E389/J389</f>
        <v>37.99856063332134</v>
      </c>
      <c r="J389" s="8">
        <v>2779</v>
      </c>
      <c r="K389" t="s">
        <v>24</v>
      </c>
      <c r="L389" t="s">
        <v>25</v>
      </c>
      <c r="M389" s="11">
        <f>(O389/86400)+DATE(1970,1,1)</f>
        <v>41993.25</v>
      </c>
      <c r="N389" s="37">
        <v>41993.25</v>
      </c>
      <c r="O389">
        <v>1419055200</v>
      </c>
      <c r="P389" t="str">
        <f>TEXT(M389,"mmm")</f>
        <v>Dec</v>
      </c>
      <c r="Q389" t="s">
        <v>2055</v>
      </c>
      <c r="R389" t="str">
        <f>TEXT(M389,"yyy")</f>
        <v>2014</v>
      </c>
      <c r="S389" s="10">
        <f>(T389/86400)+DATE(1970,1,1)</f>
        <v>42033.25</v>
      </c>
      <c r="T389">
        <v>1422511200</v>
      </c>
      <c r="U389" s="35"/>
      <c r="V389" s="38">
        <v>42033.25</v>
      </c>
      <c r="W389" t="str">
        <f>(TEXT(S389,"mmm"))</f>
        <v>Jan</v>
      </c>
      <c r="X389" t="s">
        <v>2050</v>
      </c>
      <c r="Y389">
        <f>Table1[[#This Row],[Dete Ended Conversion5]]-Table1[[#This Row],[Date Created Conversion3]]</f>
        <v>40</v>
      </c>
      <c r="Z389" s="35">
        <f>Table1[[#This Row],[Dete Ended Conversion5]]-Table1[[#This Row],[Date Created Conversion3]]</f>
        <v>40</v>
      </c>
      <c r="AA389" s="8" t="str">
        <f>(TEXT(V389,"yyy"))</f>
        <v>2015</v>
      </c>
      <c r="AB389" t="b">
        <v>0</v>
      </c>
      <c r="AC389" t="b">
        <v>1</v>
      </c>
      <c r="AD389" s="5" t="str">
        <f>AE389</f>
        <v>technology</v>
      </c>
      <c r="AE389" s="32" t="s">
        <v>2010</v>
      </c>
      <c r="AF389" s="32" t="s">
        <v>2011</v>
      </c>
    </row>
    <row r="390" spans="1:32" ht="17" x14ac:dyDescent="0.2">
      <c r="A390">
        <v>126</v>
      </c>
      <c r="B390" s="2" t="s">
        <v>282</v>
      </c>
      <c r="C390" s="1" t="s">
        <v>283</v>
      </c>
      <c r="D390" s="3">
        <v>180200</v>
      </c>
      <c r="E390" s="3">
        <v>69617</v>
      </c>
      <c r="F390" t="s">
        <v>14</v>
      </c>
      <c r="G390" s="23">
        <f>IFERROR(E390/D390,0)</f>
        <v>0.38633185349611543</v>
      </c>
      <c r="H390" s="4">
        <f>G390*100</f>
        <v>38.633185349611544</v>
      </c>
      <c r="I390" s="30">
        <f>E390/J390</f>
        <v>89.944444444444443</v>
      </c>
      <c r="J390" s="8">
        <v>774</v>
      </c>
      <c r="K390" t="s">
        <v>20</v>
      </c>
      <c r="L390" t="s">
        <v>21</v>
      </c>
      <c r="M390" s="11">
        <f>(O390/86400)+DATE(1970,1,1)</f>
        <v>42596.208333333328</v>
      </c>
      <c r="N390" s="37">
        <v>42596.208333333328</v>
      </c>
      <c r="O390">
        <v>1471150800</v>
      </c>
      <c r="P390" t="str">
        <f>TEXT(M390,"mmm")</f>
        <v>Aug</v>
      </c>
      <c r="Q390" t="s">
        <v>2049</v>
      </c>
      <c r="R390" t="str">
        <f>TEXT(M390,"yyy")</f>
        <v>2016</v>
      </c>
      <c r="S390" s="10">
        <f>(T390/86400)+DATE(1970,1,1)</f>
        <v>42624.208333333328</v>
      </c>
      <c r="T390">
        <v>1473570000</v>
      </c>
      <c r="U390" s="35"/>
      <c r="V390" s="38">
        <v>42624.208333333328</v>
      </c>
      <c r="W390" t="str">
        <f>(TEXT(S390,"mmm"))</f>
        <v>Sep</v>
      </c>
      <c r="X390" t="s">
        <v>2051</v>
      </c>
      <c r="Y390">
        <f>Table1[[#This Row],[Dete Ended Conversion5]]-Table1[[#This Row],[Date Created Conversion3]]</f>
        <v>28</v>
      </c>
      <c r="Z390" s="35">
        <f>Table1[[#This Row],[Dete Ended Conversion5]]-Table1[[#This Row],[Date Created Conversion3]]</f>
        <v>28</v>
      </c>
      <c r="AA390" s="8" t="str">
        <f>(TEXT(V390,"yyy"))</f>
        <v>2016</v>
      </c>
      <c r="AB390" t="b">
        <v>0</v>
      </c>
      <c r="AC390" t="b">
        <v>1</v>
      </c>
      <c r="AD390" s="5" t="str">
        <f>AE390</f>
        <v>theater</v>
      </c>
      <c r="AE390" s="32" t="s">
        <v>2012</v>
      </c>
      <c r="AF390" s="32" t="s">
        <v>2013</v>
      </c>
    </row>
    <row r="391" spans="1:32" ht="34" x14ac:dyDescent="0.2">
      <c r="A391">
        <v>693</v>
      </c>
      <c r="B391" s="2" t="s">
        <v>1401</v>
      </c>
      <c r="C391" s="1" t="s">
        <v>1402</v>
      </c>
      <c r="D391" s="3">
        <v>180400</v>
      </c>
      <c r="E391" s="3">
        <v>115396</v>
      </c>
      <c r="F391" t="s">
        <v>14</v>
      </c>
      <c r="G391" s="23">
        <f>IFERROR(E391/D391,0)</f>
        <v>0.63966740576496672</v>
      </c>
      <c r="H391" s="4">
        <f>G391*100</f>
        <v>63.966740576496676</v>
      </c>
      <c r="I391" s="30">
        <f>E391/J391</f>
        <v>66.016018306636155</v>
      </c>
      <c r="J391" s="8">
        <v>1748</v>
      </c>
      <c r="K391" t="s">
        <v>20</v>
      </c>
      <c r="L391" t="s">
        <v>21</v>
      </c>
      <c r="M391" s="11">
        <f>(O391/86400)+DATE(1970,1,1)</f>
        <v>43025.208333333328</v>
      </c>
      <c r="N391" s="37">
        <v>43025.208333333328</v>
      </c>
      <c r="O391">
        <v>1508216400</v>
      </c>
      <c r="P391" t="str">
        <f>TEXT(M391,"mmm")</f>
        <v>Oct</v>
      </c>
      <c r="Q391" t="s">
        <v>2052</v>
      </c>
      <c r="R391" t="str">
        <f>TEXT(M391,"yyy")</f>
        <v>2017</v>
      </c>
      <c r="S391" s="10">
        <f>(T391/86400)+DATE(1970,1,1)</f>
        <v>43042.208333333328</v>
      </c>
      <c r="T391">
        <v>1509685200</v>
      </c>
      <c r="U391" s="35"/>
      <c r="V391" s="38">
        <v>43042.208333333328</v>
      </c>
      <c r="W391" t="str">
        <f>(TEXT(S391,"mmm"))</f>
        <v>Nov</v>
      </c>
      <c r="X391" t="s">
        <v>2048</v>
      </c>
      <c r="Y391">
        <f>Table1[[#This Row],[Dete Ended Conversion5]]-Table1[[#This Row],[Date Created Conversion3]]</f>
        <v>17</v>
      </c>
      <c r="Z391" s="35">
        <f>Table1[[#This Row],[Dete Ended Conversion5]]-Table1[[#This Row],[Date Created Conversion3]]</f>
        <v>17</v>
      </c>
      <c r="AA391" s="8" t="str">
        <f>(TEXT(V391,"yyy"))</f>
        <v>2017</v>
      </c>
      <c r="AB391" t="b">
        <v>0</v>
      </c>
      <c r="AC391" t="b">
        <v>0</v>
      </c>
      <c r="AD391" s="5" t="str">
        <f>AE391</f>
        <v>theater</v>
      </c>
      <c r="AE391" s="32" t="s">
        <v>2012</v>
      </c>
      <c r="AF391" s="32" t="s">
        <v>2013</v>
      </c>
    </row>
    <row r="392" spans="1:32" ht="17" x14ac:dyDescent="0.2">
      <c r="A392">
        <v>349</v>
      </c>
      <c r="B392" s="2" t="s">
        <v>727</v>
      </c>
      <c r="C392" s="1" t="s">
        <v>728</v>
      </c>
      <c r="D392" s="3">
        <v>180800</v>
      </c>
      <c r="E392" s="3">
        <v>95958</v>
      </c>
      <c r="F392" t="s">
        <v>14</v>
      </c>
      <c r="G392" s="23">
        <f>IFERROR(E392/D392,0)</f>
        <v>0.53074115044247783</v>
      </c>
      <c r="H392" s="4">
        <f>G392*100</f>
        <v>53.074115044247783</v>
      </c>
      <c r="I392" s="30">
        <f>E392/J392</f>
        <v>103.96316359696641</v>
      </c>
      <c r="J392" s="8">
        <v>923</v>
      </c>
      <c r="K392" t="s">
        <v>20</v>
      </c>
      <c r="L392" t="s">
        <v>21</v>
      </c>
      <c r="M392" s="11">
        <f>(O392/86400)+DATE(1970,1,1)</f>
        <v>42930.208333333328</v>
      </c>
      <c r="N392" s="37">
        <v>42930.208333333328</v>
      </c>
      <c r="O392">
        <v>1500008400</v>
      </c>
      <c r="P392" t="str">
        <f>TEXT(M392,"mmm")</f>
        <v>Jul</v>
      </c>
      <c r="Q392" t="s">
        <v>2056</v>
      </c>
      <c r="R392" t="str">
        <f>TEXT(M392,"yyy")</f>
        <v>2017</v>
      </c>
      <c r="S392" s="10">
        <f>(T392/86400)+DATE(1970,1,1)</f>
        <v>42960.208333333328</v>
      </c>
      <c r="T392">
        <v>1502600400</v>
      </c>
      <c r="U392" s="35"/>
      <c r="V392" s="38">
        <v>42960.208333333328</v>
      </c>
      <c r="W392" t="str">
        <f>(TEXT(S392,"mmm"))</f>
        <v>Aug</v>
      </c>
      <c r="X392" t="s">
        <v>2049</v>
      </c>
      <c r="Y392">
        <f>Table1[[#This Row],[Dete Ended Conversion5]]-Table1[[#This Row],[Date Created Conversion3]]</f>
        <v>30</v>
      </c>
      <c r="Z392" s="35">
        <f>Table1[[#This Row],[Dete Ended Conversion5]]-Table1[[#This Row],[Date Created Conversion3]]</f>
        <v>30</v>
      </c>
      <c r="AA392" s="8" t="str">
        <f>(TEXT(V392,"yyy"))</f>
        <v>2017</v>
      </c>
      <c r="AB392" t="b">
        <v>0</v>
      </c>
      <c r="AC392" t="b">
        <v>0</v>
      </c>
      <c r="AD392" s="5" t="str">
        <f>AE392</f>
        <v>theater</v>
      </c>
      <c r="AE392" s="32" t="s">
        <v>2012</v>
      </c>
      <c r="AF392" s="32" t="s">
        <v>2013</v>
      </c>
    </row>
    <row r="393" spans="1:32" ht="17" x14ac:dyDescent="0.2">
      <c r="A393">
        <v>175</v>
      </c>
      <c r="B393" s="2" t="s">
        <v>380</v>
      </c>
      <c r="C393" s="1" t="s">
        <v>381</v>
      </c>
      <c r="D393" s="3">
        <v>181200</v>
      </c>
      <c r="E393" s="3">
        <v>47459</v>
      </c>
      <c r="F393" t="s">
        <v>14</v>
      </c>
      <c r="G393" s="23">
        <f>IFERROR(E393/D393,0)</f>
        <v>0.26191501103752757</v>
      </c>
      <c r="H393" s="4">
        <f>G393*100</f>
        <v>26.191501103752756</v>
      </c>
      <c r="I393" s="30">
        <f>E393/J393</f>
        <v>41.999115044247787</v>
      </c>
      <c r="J393" s="8">
        <v>1130</v>
      </c>
      <c r="K393" t="s">
        <v>20</v>
      </c>
      <c r="L393" t="s">
        <v>21</v>
      </c>
      <c r="M393" s="11">
        <f>(O393/86400)+DATE(1970,1,1)</f>
        <v>42613.208333333328</v>
      </c>
      <c r="N393" s="37">
        <v>42613.208333333328</v>
      </c>
      <c r="O393">
        <v>1472619600</v>
      </c>
      <c r="P393" t="str">
        <f>TEXT(M393,"mmm")</f>
        <v>Aug</v>
      </c>
      <c r="Q393" t="s">
        <v>2049</v>
      </c>
      <c r="R393" t="str">
        <f>TEXT(M393,"yyy")</f>
        <v>2016</v>
      </c>
      <c r="S393" s="10">
        <f>(T393/86400)+DATE(1970,1,1)</f>
        <v>42632.208333333328</v>
      </c>
      <c r="T393">
        <v>1474261200</v>
      </c>
      <c r="U393" s="35"/>
      <c r="V393" s="38">
        <v>42632.208333333328</v>
      </c>
      <c r="W393" t="str">
        <f>(TEXT(S393,"mmm"))</f>
        <v>Sep</v>
      </c>
      <c r="X393" t="s">
        <v>2051</v>
      </c>
      <c r="Y393">
        <f>Table1[[#This Row],[Dete Ended Conversion5]]-Table1[[#This Row],[Date Created Conversion3]]</f>
        <v>19</v>
      </c>
      <c r="Z393" s="35">
        <f>Table1[[#This Row],[Dete Ended Conversion5]]-Table1[[#This Row],[Date Created Conversion3]]</f>
        <v>19</v>
      </c>
      <c r="AA393" s="8" t="str">
        <f>(TEXT(V393,"yyy"))</f>
        <v>2016</v>
      </c>
      <c r="AB393" t="b">
        <v>0</v>
      </c>
      <c r="AC393" t="b">
        <v>0</v>
      </c>
      <c r="AD393" s="5" t="str">
        <f>AE393</f>
        <v>theater</v>
      </c>
      <c r="AE393" s="32" t="s">
        <v>2012</v>
      </c>
      <c r="AF393" s="32" t="s">
        <v>2013</v>
      </c>
    </row>
    <row r="394" spans="1:32" ht="34" x14ac:dyDescent="0.2">
      <c r="A394">
        <v>453</v>
      </c>
      <c r="B394" s="2" t="s">
        <v>931</v>
      </c>
      <c r="C394" s="1" t="s">
        <v>932</v>
      </c>
      <c r="D394" s="3">
        <v>182400</v>
      </c>
      <c r="E394" s="3">
        <v>102749</v>
      </c>
      <c r="F394" t="s">
        <v>14</v>
      </c>
      <c r="G394" s="23">
        <f>IFERROR(E394/D394,0)</f>
        <v>0.56331688596491225</v>
      </c>
      <c r="H394" s="4">
        <f>G394*100</f>
        <v>56.331688596491226</v>
      </c>
      <c r="I394" s="30">
        <f>E394/J394</f>
        <v>87.001693480101608</v>
      </c>
      <c r="J394" s="8">
        <v>1181</v>
      </c>
      <c r="K394" t="s">
        <v>20</v>
      </c>
      <c r="L394" t="s">
        <v>21</v>
      </c>
      <c r="M394" s="11">
        <f>(O394/86400)+DATE(1970,1,1)</f>
        <v>42705.25</v>
      </c>
      <c r="N394" s="37">
        <v>42705.25</v>
      </c>
      <c r="O394">
        <v>1480572000</v>
      </c>
      <c r="P394" t="str">
        <f>TEXT(M394,"mmm")</f>
        <v>Dec</v>
      </c>
      <c r="Q394" t="s">
        <v>2055</v>
      </c>
      <c r="R394" t="str">
        <f>TEXT(M394,"yyy")</f>
        <v>2016</v>
      </c>
      <c r="S394" s="10">
        <f>(T394/86400)+DATE(1970,1,1)</f>
        <v>42746.25</v>
      </c>
      <c r="T394">
        <v>1484114400</v>
      </c>
      <c r="U394" s="35"/>
      <c r="V394" s="38">
        <v>42746.25</v>
      </c>
      <c r="W394" t="str">
        <f>(TEXT(S394,"mmm"))</f>
        <v>Jan</v>
      </c>
      <c r="X394" t="s">
        <v>2050</v>
      </c>
      <c r="Y394">
        <f>Table1[[#This Row],[Dete Ended Conversion5]]-Table1[[#This Row],[Date Created Conversion3]]</f>
        <v>41</v>
      </c>
      <c r="Z394" s="35">
        <f>Table1[[#This Row],[Dete Ended Conversion5]]-Table1[[#This Row],[Date Created Conversion3]]</f>
        <v>41</v>
      </c>
      <c r="AA394" s="8" t="str">
        <f>(TEXT(V394,"yyy"))</f>
        <v>2017</v>
      </c>
      <c r="AB394" t="b">
        <v>0</v>
      </c>
      <c r="AC394" t="b">
        <v>0</v>
      </c>
      <c r="AD394" s="5" t="str">
        <f>AE394</f>
        <v>film &amp; video</v>
      </c>
      <c r="AE394" s="32" t="s">
        <v>2014</v>
      </c>
      <c r="AF394" s="32" t="s">
        <v>2036</v>
      </c>
    </row>
    <row r="395" spans="1:32" ht="17" x14ac:dyDescent="0.2">
      <c r="A395">
        <v>496</v>
      </c>
      <c r="B395" s="2" t="s">
        <v>1016</v>
      </c>
      <c r="C395" s="1" t="s">
        <v>1017</v>
      </c>
      <c r="D395" s="3">
        <v>183800</v>
      </c>
      <c r="E395" s="3">
        <v>1667</v>
      </c>
      <c r="F395" t="s">
        <v>14</v>
      </c>
      <c r="G395" s="23">
        <f>IFERROR(E395/D395,0)</f>
        <v>9.0696409140369975E-3</v>
      </c>
      <c r="H395" s="4">
        <f>G395*100</f>
        <v>0.90696409140369971</v>
      </c>
      <c r="I395" s="30">
        <f>E395/J395</f>
        <v>30.87037037037037</v>
      </c>
      <c r="J395" s="8">
        <v>54</v>
      </c>
      <c r="K395" t="s">
        <v>20</v>
      </c>
      <c r="L395" t="s">
        <v>21</v>
      </c>
      <c r="M395" s="11">
        <f>(O395/86400)+DATE(1970,1,1)</f>
        <v>42876.208333333328</v>
      </c>
      <c r="N395" s="37">
        <v>42876.208333333328</v>
      </c>
      <c r="O395">
        <v>1495342800</v>
      </c>
      <c r="P395" t="str">
        <f>TEXT(M395,"mmm")</f>
        <v>May</v>
      </c>
      <c r="Q395" t="s">
        <v>2059</v>
      </c>
      <c r="R395" t="str">
        <f>TEXT(M395,"yyy")</f>
        <v>2017</v>
      </c>
      <c r="S395" s="10">
        <f>(T395/86400)+DATE(1970,1,1)</f>
        <v>42893.208333333328</v>
      </c>
      <c r="T395">
        <v>1496811600</v>
      </c>
      <c r="U395" s="35"/>
      <c r="V395" s="38">
        <v>42893.208333333328</v>
      </c>
      <c r="W395" t="str">
        <f>(TEXT(S395,"mmm"))</f>
        <v>Jun</v>
      </c>
      <c r="X395" t="s">
        <v>2053</v>
      </c>
      <c r="Y395">
        <f>Table1[[#This Row],[Dete Ended Conversion5]]-Table1[[#This Row],[Date Created Conversion3]]</f>
        <v>17</v>
      </c>
      <c r="Z395" s="35">
        <f>Table1[[#This Row],[Dete Ended Conversion5]]-Table1[[#This Row],[Date Created Conversion3]]</f>
        <v>17</v>
      </c>
      <c r="AA395" s="8" t="str">
        <f>(TEXT(V395,"yyy"))</f>
        <v>2017</v>
      </c>
      <c r="AB395" t="b">
        <v>0</v>
      </c>
      <c r="AC395" t="b">
        <v>0</v>
      </c>
      <c r="AD395" s="5" t="str">
        <f>AE395</f>
        <v>film &amp; video</v>
      </c>
      <c r="AE395" s="32" t="s">
        <v>2014</v>
      </c>
      <c r="AF395" s="32" t="s">
        <v>2022</v>
      </c>
    </row>
    <row r="396" spans="1:32" ht="34" x14ac:dyDescent="0.2">
      <c r="A396">
        <v>681</v>
      </c>
      <c r="B396" s="2" t="s">
        <v>1377</v>
      </c>
      <c r="C396" s="1" t="s">
        <v>1378</v>
      </c>
      <c r="D396" s="3">
        <v>184100</v>
      </c>
      <c r="E396" s="3">
        <v>159037</v>
      </c>
      <c r="F396" t="s">
        <v>14</v>
      </c>
      <c r="G396" s="23">
        <f>IFERROR(E396/D396,0)</f>
        <v>0.86386203150461705</v>
      </c>
      <c r="H396" s="4">
        <f>G396*100</f>
        <v>86.386203150461711</v>
      </c>
      <c r="I396" s="30">
        <f>E396/J396</f>
        <v>95.978877489438744</v>
      </c>
      <c r="J396" s="8">
        <v>1657</v>
      </c>
      <c r="K396" t="s">
        <v>20</v>
      </c>
      <c r="L396" t="s">
        <v>21</v>
      </c>
      <c r="M396" s="11">
        <f>(O396/86400)+DATE(1970,1,1)</f>
        <v>40898.25</v>
      </c>
      <c r="N396" s="37">
        <v>40898.25</v>
      </c>
      <c r="O396">
        <v>1324447200</v>
      </c>
      <c r="P396" t="str">
        <f>TEXT(M396,"mmm")</f>
        <v>Dec</v>
      </c>
      <c r="Q396" t="s">
        <v>2055</v>
      </c>
      <c r="R396" t="str">
        <f>TEXT(M396,"yyy")</f>
        <v>2011</v>
      </c>
      <c r="S396" s="10">
        <f>(T396/86400)+DATE(1970,1,1)</f>
        <v>40904.25</v>
      </c>
      <c r="T396">
        <v>1324965600</v>
      </c>
      <c r="U396" s="35"/>
      <c r="V396" s="38">
        <v>40904.25</v>
      </c>
      <c r="W396" t="str">
        <f>(TEXT(S396,"mmm"))</f>
        <v>Dec</v>
      </c>
      <c r="X396" t="s">
        <v>2055</v>
      </c>
      <c r="Y396">
        <f>Table1[[#This Row],[Dete Ended Conversion5]]-Table1[[#This Row],[Date Created Conversion3]]</f>
        <v>6</v>
      </c>
      <c r="Z396" s="35">
        <f>Table1[[#This Row],[Dete Ended Conversion5]]-Table1[[#This Row],[Date Created Conversion3]]</f>
        <v>6</v>
      </c>
      <c r="AA396" s="8" t="str">
        <f>(TEXT(V396,"yyy"))</f>
        <v>2011</v>
      </c>
      <c r="AB396" t="b">
        <v>0</v>
      </c>
      <c r="AC396" t="b">
        <v>0</v>
      </c>
      <c r="AD396" s="5" t="str">
        <f>AE396</f>
        <v>theater</v>
      </c>
      <c r="AE396" s="32" t="s">
        <v>2012</v>
      </c>
      <c r="AF396" s="32" t="s">
        <v>2013</v>
      </c>
    </row>
    <row r="397" spans="1:32" ht="17" x14ac:dyDescent="0.2">
      <c r="A397">
        <v>545</v>
      </c>
      <c r="B397" s="2" t="s">
        <v>1111</v>
      </c>
      <c r="C397" s="1" t="s">
        <v>1112</v>
      </c>
      <c r="D397" s="3">
        <v>184800</v>
      </c>
      <c r="E397" s="3">
        <v>164109</v>
      </c>
      <c r="F397" t="s">
        <v>14</v>
      </c>
      <c r="G397" s="23">
        <f>IFERROR(E397/D397,0)</f>
        <v>0.88803571428571426</v>
      </c>
      <c r="H397" s="4">
        <f>G397*100</f>
        <v>88.803571428571431</v>
      </c>
      <c r="I397" s="30">
        <f>E397/J397</f>
        <v>61.007063197026021</v>
      </c>
      <c r="J397" s="8">
        <v>2690</v>
      </c>
      <c r="K397" t="s">
        <v>20</v>
      </c>
      <c r="L397" t="s">
        <v>21</v>
      </c>
      <c r="M397" s="11">
        <f>(O397/86400)+DATE(1970,1,1)</f>
        <v>43824.25</v>
      </c>
      <c r="N397" s="37">
        <v>43824.25</v>
      </c>
      <c r="O397">
        <v>1577253600</v>
      </c>
      <c r="P397" t="str">
        <f>TEXT(M397,"mmm")</f>
        <v>Dec</v>
      </c>
      <c r="Q397" t="s">
        <v>2055</v>
      </c>
      <c r="R397" t="str">
        <f>TEXT(M397,"yyy")</f>
        <v>2019</v>
      </c>
      <c r="S397" s="10">
        <f>(T397/86400)+DATE(1970,1,1)</f>
        <v>43844.25</v>
      </c>
      <c r="T397">
        <v>1578981600</v>
      </c>
      <c r="U397" s="35"/>
      <c r="V397" s="38">
        <v>43844.25</v>
      </c>
      <c r="W397" t="str">
        <f>(TEXT(S397,"mmm"))</f>
        <v>Jan</v>
      </c>
      <c r="X397" t="s">
        <v>2050</v>
      </c>
      <c r="Y397">
        <f>Table1[[#This Row],[Dete Ended Conversion5]]-Table1[[#This Row],[Date Created Conversion3]]</f>
        <v>20</v>
      </c>
      <c r="Z397" s="35">
        <f>Table1[[#This Row],[Dete Ended Conversion5]]-Table1[[#This Row],[Date Created Conversion3]]</f>
        <v>20</v>
      </c>
      <c r="AA397" s="8" t="str">
        <f>(TEXT(V397,"yyy"))</f>
        <v>2020</v>
      </c>
      <c r="AB397" t="b">
        <v>0</v>
      </c>
      <c r="AC397" t="b">
        <v>0</v>
      </c>
      <c r="AD397" s="5" t="str">
        <f>AE397</f>
        <v>theater</v>
      </c>
      <c r="AE397" s="32" t="s">
        <v>2012</v>
      </c>
      <c r="AF397" s="32" t="s">
        <v>2013</v>
      </c>
    </row>
    <row r="398" spans="1:32" ht="17" x14ac:dyDescent="0.2">
      <c r="A398">
        <v>956</v>
      </c>
      <c r="B398" s="2" t="s">
        <v>1918</v>
      </c>
      <c r="C398" s="1" t="s">
        <v>1919</v>
      </c>
      <c r="D398" s="3">
        <v>187600</v>
      </c>
      <c r="E398" s="3">
        <v>35698</v>
      </c>
      <c r="F398" t="s">
        <v>14</v>
      </c>
      <c r="G398" s="23">
        <f>IFERROR(E398/D398,0)</f>
        <v>0.19028784648187633</v>
      </c>
      <c r="H398" s="4">
        <f>G398*100</f>
        <v>19.028784648187631</v>
      </c>
      <c r="I398" s="30">
        <f>E398/J398</f>
        <v>43.00963855421687</v>
      </c>
      <c r="J398" s="8">
        <v>830</v>
      </c>
      <c r="K398" t="s">
        <v>20</v>
      </c>
      <c r="L398" t="s">
        <v>21</v>
      </c>
      <c r="M398" s="11">
        <f>(O398/86400)+DATE(1970,1,1)</f>
        <v>42360.25</v>
      </c>
      <c r="N398" s="37">
        <v>42360.25</v>
      </c>
      <c r="O398">
        <v>1450764000</v>
      </c>
      <c r="P398" t="str">
        <f>TEXT(M398,"mmm")</f>
        <v>Dec</v>
      </c>
      <c r="Q398" t="s">
        <v>2055</v>
      </c>
      <c r="R398" t="str">
        <f>TEXT(M398,"yyy")</f>
        <v>2015</v>
      </c>
      <c r="S398" s="10">
        <f>(T398/86400)+DATE(1970,1,1)</f>
        <v>42364.25</v>
      </c>
      <c r="T398">
        <v>1451109600</v>
      </c>
      <c r="U398" s="35"/>
      <c r="V398" s="38">
        <v>42364.25</v>
      </c>
      <c r="W398" t="str">
        <f>(TEXT(S398,"mmm"))</f>
        <v>Dec</v>
      </c>
      <c r="X398" t="s">
        <v>2055</v>
      </c>
      <c r="Y398">
        <f>Table1[[#This Row],[Dete Ended Conversion5]]-Table1[[#This Row],[Date Created Conversion3]]</f>
        <v>4</v>
      </c>
      <c r="Z398" s="35">
        <f>Table1[[#This Row],[Dete Ended Conversion5]]-Table1[[#This Row],[Date Created Conversion3]]</f>
        <v>4</v>
      </c>
      <c r="AA398" s="8" t="str">
        <f>(TEXT(V398,"yyy"))</f>
        <v>2015</v>
      </c>
      <c r="AB398" t="b">
        <v>0</v>
      </c>
      <c r="AC398" t="b">
        <v>0</v>
      </c>
      <c r="AD398" s="5" t="str">
        <f>AE398</f>
        <v>film &amp; video</v>
      </c>
      <c r="AE398" s="32" t="s">
        <v>2014</v>
      </c>
      <c r="AF398" s="32" t="s">
        <v>2036</v>
      </c>
    </row>
    <row r="399" spans="1:32" ht="17" x14ac:dyDescent="0.2">
      <c r="A399">
        <v>170</v>
      </c>
      <c r="B399" s="2" t="s">
        <v>370</v>
      </c>
      <c r="C399" s="1" t="s">
        <v>371</v>
      </c>
      <c r="D399" s="3">
        <v>188100</v>
      </c>
      <c r="E399" s="3">
        <v>5528</v>
      </c>
      <c r="F399" t="s">
        <v>14</v>
      </c>
      <c r="G399" s="23">
        <f>IFERROR(E399/D399,0)</f>
        <v>2.9388623072833599E-2</v>
      </c>
      <c r="H399" s="4">
        <f>G399*100</f>
        <v>2.93886230728336</v>
      </c>
      <c r="I399" s="30">
        <f>E399/J399</f>
        <v>82.507462686567166</v>
      </c>
      <c r="J399" s="8">
        <v>67</v>
      </c>
      <c r="K399" t="s">
        <v>20</v>
      </c>
      <c r="L399" t="s">
        <v>21</v>
      </c>
      <c r="M399" s="11">
        <f>(O399/86400)+DATE(1970,1,1)</f>
        <v>42950.208333333328</v>
      </c>
      <c r="N399" s="37">
        <v>42950.208333333328</v>
      </c>
      <c r="O399">
        <v>1501736400</v>
      </c>
      <c r="P399" t="str">
        <f>TEXT(M399,"mmm")</f>
        <v>Aug</v>
      </c>
      <c r="Q399" t="s">
        <v>2049</v>
      </c>
      <c r="R399" t="str">
        <f>TEXT(M399,"yyy")</f>
        <v>2017</v>
      </c>
      <c r="S399" s="10">
        <f>(T399/86400)+DATE(1970,1,1)</f>
        <v>42957.208333333328</v>
      </c>
      <c r="T399">
        <v>1502341200</v>
      </c>
      <c r="U399" s="35"/>
      <c r="V399" s="38">
        <v>42957.208333333328</v>
      </c>
      <c r="W399" t="str">
        <f>(TEXT(S399,"mmm"))</f>
        <v>Aug</v>
      </c>
      <c r="X399" t="s">
        <v>2049</v>
      </c>
      <c r="Y399">
        <f>Table1[[#This Row],[Dete Ended Conversion5]]-Table1[[#This Row],[Date Created Conversion3]]</f>
        <v>7</v>
      </c>
      <c r="Z399" s="35">
        <f>Table1[[#This Row],[Dete Ended Conversion5]]-Table1[[#This Row],[Date Created Conversion3]]</f>
        <v>7</v>
      </c>
      <c r="AA399" s="8" t="str">
        <f>(TEXT(V399,"yyy"))</f>
        <v>2017</v>
      </c>
      <c r="AB399" t="b">
        <v>0</v>
      </c>
      <c r="AC399" t="b">
        <v>0</v>
      </c>
      <c r="AD399" s="5" t="str">
        <f>AE399</f>
        <v>music</v>
      </c>
      <c r="AE399" s="32" t="s">
        <v>2008</v>
      </c>
      <c r="AF399" s="32" t="s">
        <v>2018</v>
      </c>
    </row>
    <row r="400" spans="1:32" ht="17" x14ac:dyDescent="0.2">
      <c r="A400">
        <v>414</v>
      </c>
      <c r="B400" s="2" t="s">
        <v>855</v>
      </c>
      <c r="C400" s="1" t="s">
        <v>856</v>
      </c>
      <c r="D400" s="3">
        <v>188200</v>
      </c>
      <c r="E400" s="3">
        <v>159405</v>
      </c>
      <c r="F400" t="s">
        <v>14</v>
      </c>
      <c r="G400" s="23">
        <f>IFERROR(E400/D400,0)</f>
        <v>0.84699787460148779</v>
      </c>
      <c r="H400" s="4">
        <f>G400*100</f>
        <v>84.699787460148784</v>
      </c>
      <c r="I400" s="30">
        <f>E400/J400</f>
        <v>28.998544660724033</v>
      </c>
      <c r="J400" s="8">
        <v>5497</v>
      </c>
      <c r="K400" t="s">
        <v>20</v>
      </c>
      <c r="L400" t="s">
        <v>21</v>
      </c>
      <c r="M400" s="11">
        <f>(O400/86400)+DATE(1970,1,1)</f>
        <v>40288.208333333336</v>
      </c>
      <c r="N400" s="37">
        <v>40288.208333333336</v>
      </c>
      <c r="O400">
        <v>1271739600</v>
      </c>
      <c r="P400" t="str">
        <f>TEXT(M400,"mmm")</f>
        <v>Apr</v>
      </c>
      <c r="Q400" t="s">
        <v>2057</v>
      </c>
      <c r="R400" t="str">
        <f>TEXT(M400,"yyy")</f>
        <v>2010</v>
      </c>
      <c r="S400" s="10">
        <f>(T400/86400)+DATE(1970,1,1)</f>
        <v>40296.208333333336</v>
      </c>
      <c r="T400">
        <v>1272430800</v>
      </c>
      <c r="U400" s="35"/>
      <c r="V400" s="38">
        <v>40296.208333333336</v>
      </c>
      <c r="W400" t="str">
        <f>(TEXT(S400,"mmm"))</f>
        <v>Apr</v>
      </c>
      <c r="X400" t="s">
        <v>2057</v>
      </c>
      <c r="Y400">
        <f>Table1[[#This Row],[Dete Ended Conversion5]]-Table1[[#This Row],[Date Created Conversion3]]</f>
        <v>8</v>
      </c>
      <c r="Z400" s="35">
        <f>Table1[[#This Row],[Dete Ended Conversion5]]-Table1[[#This Row],[Date Created Conversion3]]</f>
        <v>8</v>
      </c>
      <c r="AA400" s="8" t="str">
        <f>(TEXT(V400,"yyy"))</f>
        <v>2010</v>
      </c>
      <c r="AB400" t="b">
        <v>0</v>
      </c>
      <c r="AC400" t="b">
        <v>1</v>
      </c>
      <c r="AD400" s="5" t="str">
        <f>AE400</f>
        <v>food</v>
      </c>
      <c r="AE400" s="32" t="s">
        <v>2006</v>
      </c>
      <c r="AF400" s="32" t="s">
        <v>2007</v>
      </c>
    </row>
    <row r="401" spans="1:32" ht="17" x14ac:dyDescent="0.2">
      <c r="A401">
        <v>462</v>
      </c>
      <c r="B401" s="2" t="s">
        <v>949</v>
      </c>
      <c r="C401" s="1" t="s">
        <v>950</v>
      </c>
      <c r="D401" s="3">
        <v>188800</v>
      </c>
      <c r="E401" s="3">
        <v>57734</v>
      </c>
      <c r="F401" t="s">
        <v>14</v>
      </c>
      <c r="G401" s="23">
        <f>IFERROR(E401/D401,0)</f>
        <v>0.30579449152542371</v>
      </c>
      <c r="H401" s="4">
        <f>G401*100</f>
        <v>30.57944915254237</v>
      </c>
      <c r="I401" s="30">
        <f>E401/J401</f>
        <v>107.91401869158878</v>
      </c>
      <c r="J401" s="8">
        <v>535</v>
      </c>
      <c r="K401" t="s">
        <v>20</v>
      </c>
      <c r="L401" t="s">
        <v>21</v>
      </c>
      <c r="M401" s="11">
        <f>(O401/86400)+DATE(1970,1,1)</f>
        <v>41304.25</v>
      </c>
      <c r="N401" s="37">
        <v>41304.25</v>
      </c>
      <c r="O401">
        <v>1359525600</v>
      </c>
      <c r="P401" t="str">
        <f>TEXT(M401,"mmm")</f>
        <v>Jan</v>
      </c>
      <c r="Q401" t="s">
        <v>2050</v>
      </c>
      <c r="R401" t="str">
        <f>TEXT(M401,"yyy")</f>
        <v>2013</v>
      </c>
      <c r="S401" s="10">
        <f>(T401/86400)+DATE(1970,1,1)</f>
        <v>41342.25</v>
      </c>
      <c r="T401">
        <v>1362808800</v>
      </c>
      <c r="U401" s="35"/>
      <c r="V401" s="38">
        <v>41342.25</v>
      </c>
      <c r="W401" t="str">
        <f>(TEXT(S401,"mmm"))</f>
        <v>Mar</v>
      </c>
      <c r="X401" t="s">
        <v>2054</v>
      </c>
      <c r="Y401">
        <f>Table1[[#This Row],[Dete Ended Conversion5]]-Table1[[#This Row],[Date Created Conversion3]]</f>
        <v>38</v>
      </c>
      <c r="Z401" s="35">
        <f>Table1[[#This Row],[Dete Ended Conversion5]]-Table1[[#This Row],[Date Created Conversion3]]</f>
        <v>38</v>
      </c>
      <c r="AA401" s="8" t="str">
        <f>(TEXT(V401,"yyy"))</f>
        <v>2013</v>
      </c>
      <c r="AB401" t="b">
        <v>0</v>
      </c>
      <c r="AC401" t="b">
        <v>0</v>
      </c>
      <c r="AD401" s="5" t="str">
        <f>AE401</f>
        <v>games</v>
      </c>
      <c r="AE401" s="32" t="s">
        <v>2023</v>
      </c>
      <c r="AF401" s="32" t="s">
        <v>2034</v>
      </c>
    </row>
    <row r="402" spans="1:32" ht="17" x14ac:dyDescent="0.2">
      <c r="A402">
        <v>622</v>
      </c>
      <c r="B402" s="2" t="s">
        <v>1262</v>
      </c>
      <c r="C402" s="1" t="s">
        <v>1263</v>
      </c>
      <c r="D402" s="3">
        <v>189000</v>
      </c>
      <c r="E402" s="3">
        <v>5916</v>
      </c>
      <c r="F402" t="s">
        <v>14</v>
      </c>
      <c r="G402" s="23">
        <f>IFERROR(E402/D402,0)</f>
        <v>3.1301587301587303E-2</v>
      </c>
      <c r="H402" s="4">
        <f>G402*100</f>
        <v>3.1301587301587301</v>
      </c>
      <c r="I402" s="30">
        <f>E402/J402</f>
        <v>92.4375</v>
      </c>
      <c r="J402" s="8">
        <v>64</v>
      </c>
      <c r="K402" t="s">
        <v>20</v>
      </c>
      <c r="L402" t="s">
        <v>21</v>
      </c>
      <c r="M402" s="11">
        <f>(O402/86400)+DATE(1970,1,1)</f>
        <v>43205.208333333328</v>
      </c>
      <c r="N402" s="37">
        <v>43205.208333333328</v>
      </c>
      <c r="O402">
        <v>1523768400</v>
      </c>
      <c r="P402" t="str">
        <f>TEXT(M402,"mmm")</f>
        <v>Apr</v>
      </c>
      <c r="Q402" t="s">
        <v>2057</v>
      </c>
      <c r="R402" t="str">
        <f>TEXT(M402,"yyy")</f>
        <v>2018</v>
      </c>
      <c r="S402" s="10">
        <f>(T402/86400)+DATE(1970,1,1)</f>
        <v>43231.208333333328</v>
      </c>
      <c r="T402">
        <v>1526014800</v>
      </c>
      <c r="U402" s="35"/>
      <c r="V402" s="38">
        <v>43231.208333333328</v>
      </c>
      <c r="W402" t="str">
        <f>(TEXT(S402,"mmm"))</f>
        <v>May</v>
      </c>
      <c r="X402" t="s">
        <v>2059</v>
      </c>
      <c r="Y402">
        <f>Table1[[#This Row],[Dete Ended Conversion5]]-Table1[[#This Row],[Date Created Conversion3]]</f>
        <v>26</v>
      </c>
      <c r="Z402" s="35">
        <f>Table1[[#This Row],[Dete Ended Conversion5]]-Table1[[#This Row],[Date Created Conversion3]]</f>
        <v>26</v>
      </c>
      <c r="AA402" s="8" t="str">
        <f>(TEXT(V402,"yyy"))</f>
        <v>2018</v>
      </c>
      <c r="AB402" t="b">
        <v>0</v>
      </c>
      <c r="AC402" t="b">
        <v>0</v>
      </c>
      <c r="AD402" s="5" t="str">
        <f>AE402</f>
        <v>music</v>
      </c>
      <c r="AE402" s="32" t="s">
        <v>2008</v>
      </c>
      <c r="AF402" s="32" t="s">
        <v>2018</v>
      </c>
    </row>
    <row r="403" spans="1:32" ht="17" x14ac:dyDescent="0.2">
      <c r="A403">
        <v>371</v>
      </c>
      <c r="B403" s="2" t="s">
        <v>771</v>
      </c>
      <c r="C403" s="1" t="s">
        <v>772</v>
      </c>
      <c r="D403" s="3">
        <v>189200</v>
      </c>
      <c r="E403" s="3">
        <v>128410</v>
      </c>
      <c r="F403" t="s">
        <v>14</v>
      </c>
      <c r="G403" s="23">
        <f>IFERROR(E403/D403,0)</f>
        <v>0.67869978858350954</v>
      </c>
      <c r="H403" s="4">
        <f>G403*100</f>
        <v>67.869978858350947</v>
      </c>
      <c r="I403" s="30">
        <f>E403/J403</f>
        <v>59.011948529411768</v>
      </c>
      <c r="J403" s="8">
        <v>2176</v>
      </c>
      <c r="K403" t="s">
        <v>20</v>
      </c>
      <c r="L403" t="s">
        <v>21</v>
      </c>
      <c r="M403" s="11">
        <f>(O403/86400)+DATE(1970,1,1)</f>
        <v>42043.25</v>
      </c>
      <c r="N403" s="37">
        <v>42043.25</v>
      </c>
      <c r="O403">
        <v>1423375200</v>
      </c>
      <c r="P403" t="str">
        <f>TEXT(M403,"mmm")</f>
        <v>Feb</v>
      </c>
      <c r="Q403" t="s">
        <v>2058</v>
      </c>
      <c r="R403" t="str">
        <f>TEXT(M403,"yyy")</f>
        <v>2015</v>
      </c>
      <c r="S403" s="10">
        <f>(T403/86400)+DATE(1970,1,1)</f>
        <v>42094.208333333328</v>
      </c>
      <c r="T403">
        <v>1427778000</v>
      </c>
      <c r="U403" s="35"/>
      <c r="V403" s="38">
        <v>42094.208333333328</v>
      </c>
      <c r="W403" t="str">
        <f>(TEXT(S403,"mmm"))</f>
        <v>Mar</v>
      </c>
      <c r="X403" t="s">
        <v>2054</v>
      </c>
      <c r="Y403">
        <f>Table1[[#This Row],[Dete Ended Conversion5]]-Table1[[#This Row],[Date Created Conversion3]]</f>
        <v>50.958333333328483</v>
      </c>
      <c r="Z403" s="35">
        <f>Table1[[#This Row],[Dete Ended Conversion5]]-Table1[[#This Row],[Date Created Conversion3]]</f>
        <v>50.958333333328483</v>
      </c>
      <c r="AA403" s="8" t="str">
        <f>(TEXT(V403,"yyy"))</f>
        <v>2015</v>
      </c>
      <c r="AB403" t="b">
        <v>0</v>
      </c>
      <c r="AC403" t="b">
        <v>0</v>
      </c>
      <c r="AD403" s="5" t="str">
        <f>AE403</f>
        <v>theater</v>
      </c>
      <c r="AE403" s="32" t="s">
        <v>2012</v>
      </c>
      <c r="AF403" s="32" t="s">
        <v>2013</v>
      </c>
    </row>
    <row r="404" spans="1:32" ht="17" x14ac:dyDescent="0.2">
      <c r="A404">
        <v>527</v>
      </c>
      <c r="B404" s="2" t="s">
        <v>1075</v>
      </c>
      <c r="C404" s="1" t="s">
        <v>1076</v>
      </c>
      <c r="D404" s="3">
        <v>189200</v>
      </c>
      <c r="E404" s="3">
        <v>188480</v>
      </c>
      <c r="F404" t="s">
        <v>14</v>
      </c>
      <c r="G404" s="23">
        <f>IFERROR(E404/D404,0)</f>
        <v>0.99619450317124736</v>
      </c>
      <c r="H404" s="4">
        <f>G404*100</f>
        <v>99.619450317124731</v>
      </c>
      <c r="I404" s="30">
        <f>E404/J404</f>
        <v>31</v>
      </c>
      <c r="J404" s="8">
        <v>6080</v>
      </c>
      <c r="K404" t="s">
        <v>15</v>
      </c>
      <c r="L404" t="s">
        <v>16</v>
      </c>
      <c r="M404" s="11">
        <f>(O404/86400)+DATE(1970,1,1)</f>
        <v>42405.25</v>
      </c>
      <c r="N404" s="37">
        <v>42405.25</v>
      </c>
      <c r="O404">
        <v>1454652000</v>
      </c>
      <c r="P404" t="str">
        <f>TEXT(M404,"mmm")</f>
        <v>Feb</v>
      </c>
      <c r="Q404" t="s">
        <v>2058</v>
      </c>
      <c r="R404" t="str">
        <f>TEXT(M404,"yyy")</f>
        <v>2016</v>
      </c>
      <c r="S404" s="10">
        <f>(T404/86400)+DATE(1970,1,1)</f>
        <v>42441.25</v>
      </c>
      <c r="T404">
        <v>1457762400</v>
      </c>
      <c r="U404" s="35"/>
      <c r="V404" s="38">
        <v>42441.25</v>
      </c>
      <c r="W404" t="str">
        <f>(TEXT(S404,"mmm"))</f>
        <v>Mar</v>
      </c>
      <c r="X404" t="s">
        <v>2054</v>
      </c>
      <c r="Y404">
        <f>Table1[[#This Row],[Dete Ended Conversion5]]-Table1[[#This Row],[Date Created Conversion3]]</f>
        <v>36</v>
      </c>
      <c r="Z404" s="35">
        <f>Table1[[#This Row],[Dete Ended Conversion5]]-Table1[[#This Row],[Date Created Conversion3]]</f>
        <v>36</v>
      </c>
      <c r="AA404" s="8" t="str">
        <f>(TEXT(V404,"yyy"))</f>
        <v>2016</v>
      </c>
      <c r="AB404" t="b">
        <v>0</v>
      </c>
      <c r="AC404" t="b">
        <v>0</v>
      </c>
      <c r="AD404" s="5" t="str">
        <f>AE404</f>
        <v>film &amp; video</v>
      </c>
      <c r="AE404" s="32" t="s">
        <v>2014</v>
      </c>
      <c r="AF404" s="32" t="s">
        <v>2022</v>
      </c>
    </row>
    <row r="405" spans="1:32" ht="17" x14ac:dyDescent="0.2">
      <c r="A405">
        <v>153</v>
      </c>
      <c r="B405" s="2" t="s">
        <v>336</v>
      </c>
      <c r="C405" s="1" t="s">
        <v>337</v>
      </c>
      <c r="D405" s="3">
        <v>189400</v>
      </c>
      <c r="E405" s="3">
        <v>176112</v>
      </c>
      <c r="F405" t="s">
        <v>14</v>
      </c>
      <c r="G405" s="23">
        <f>IFERROR(E405/D405,0)</f>
        <v>0.92984160506863778</v>
      </c>
      <c r="H405" s="4">
        <f>G405*100</f>
        <v>92.984160506863773</v>
      </c>
      <c r="I405" s="30">
        <f>E405/J405</f>
        <v>31.000176025347649</v>
      </c>
      <c r="J405" s="8">
        <v>5681</v>
      </c>
      <c r="K405" t="s">
        <v>20</v>
      </c>
      <c r="L405" t="s">
        <v>21</v>
      </c>
      <c r="M405" s="11">
        <f>(O405/86400)+DATE(1970,1,1)</f>
        <v>41201.208333333336</v>
      </c>
      <c r="N405" s="37">
        <v>41201.208333333336</v>
      </c>
      <c r="O405">
        <v>1350622800</v>
      </c>
      <c r="P405" t="str">
        <f>TEXT(M405,"mmm")</f>
        <v>Oct</v>
      </c>
      <c r="Q405" t="s">
        <v>2052</v>
      </c>
      <c r="R405" t="str">
        <f>TEXT(M405,"yyy")</f>
        <v>2012</v>
      </c>
      <c r="S405" s="10">
        <f>(T405/86400)+DATE(1970,1,1)</f>
        <v>41207.208333333336</v>
      </c>
      <c r="T405">
        <v>1351141200</v>
      </c>
      <c r="U405" s="35"/>
      <c r="V405" s="38">
        <v>41207.208333333336</v>
      </c>
      <c r="W405" t="str">
        <f>(TEXT(S405,"mmm"))</f>
        <v>Oct</v>
      </c>
      <c r="X405" t="s">
        <v>2052</v>
      </c>
      <c r="Y405">
        <f>Table1[[#This Row],[Dete Ended Conversion5]]-Table1[[#This Row],[Date Created Conversion3]]</f>
        <v>6</v>
      </c>
      <c r="Z405" s="35">
        <f>Table1[[#This Row],[Dete Ended Conversion5]]-Table1[[#This Row],[Date Created Conversion3]]</f>
        <v>6</v>
      </c>
      <c r="AA405" s="8" t="str">
        <f>(TEXT(V405,"yyy"))</f>
        <v>2012</v>
      </c>
      <c r="AB405" t="b">
        <v>0</v>
      </c>
      <c r="AC405" t="b">
        <v>0</v>
      </c>
      <c r="AD405" s="5" t="str">
        <f>AE405</f>
        <v>theater</v>
      </c>
      <c r="AE405" s="32" t="s">
        <v>2012</v>
      </c>
      <c r="AF405" s="32" t="s">
        <v>2013</v>
      </c>
    </row>
    <row r="406" spans="1:32" ht="34" x14ac:dyDescent="0.2">
      <c r="A406">
        <v>476</v>
      </c>
      <c r="B406" s="2" t="s">
        <v>976</v>
      </c>
      <c r="C406" s="1" t="s">
        <v>977</v>
      </c>
      <c r="D406" s="3">
        <v>191500</v>
      </c>
      <c r="E406" s="3">
        <v>57122</v>
      </c>
      <c r="F406" t="s">
        <v>14</v>
      </c>
      <c r="G406" s="23">
        <f>IFERROR(E406/D406,0)</f>
        <v>0.29828720626631855</v>
      </c>
      <c r="H406" s="4">
        <f>G406*100</f>
        <v>29.828720626631856</v>
      </c>
      <c r="I406" s="30">
        <f>E406/J406</f>
        <v>51.001785714285717</v>
      </c>
      <c r="J406" s="8">
        <v>1120</v>
      </c>
      <c r="K406" t="s">
        <v>20</v>
      </c>
      <c r="L406" t="s">
        <v>21</v>
      </c>
      <c r="M406" s="11">
        <f>(O406/86400)+DATE(1970,1,1)</f>
        <v>43322.208333333328</v>
      </c>
      <c r="N406" s="37">
        <v>43322.208333333328</v>
      </c>
      <c r="O406">
        <v>1533877200</v>
      </c>
      <c r="P406" t="str">
        <f>TEXT(M406,"mmm")</f>
        <v>Aug</v>
      </c>
      <c r="Q406" t="s">
        <v>2049</v>
      </c>
      <c r="R406" t="str">
        <f>TEXT(M406,"yyy")</f>
        <v>2018</v>
      </c>
      <c r="S406" s="10">
        <f>(T406/86400)+DATE(1970,1,1)</f>
        <v>43328.208333333328</v>
      </c>
      <c r="T406">
        <v>1534395600</v>
      </c>
      <c r="U406" s="35"/>
      <c r="V406" s="38">
        <v>43328.208333333328</v>
      </c>
      <c r="W406" t="str">
        <f>(TEXT(S406,"mmm"))</f>
        <v>Aug</v>
      </c>
      <c r="X406" t="s">
        <v>2049</v>
      </c>
      <c r="Y406">
        <f>Table1[[#This Row],[Dete Ended Conversion5]]-Table1[[#This Row],[Date Created Conversion3]]</f>
        <v>6</v>
      </c>
      <c r="Z406" s="35">
        <f>Table1[[#This Row],[Dete Ended Conversion5]]-Table1[[#This Row],[Date Created Conversion3]]</f>
        <v>6</v>
      </c>
      <c r="AA406" s="8" t="str">
        <f>(TEXT(V406,"yyy"))</f>
        <v>2018</v>
      </c>
      <c r="AB406" t="b">
        <v>0</v>
      </c>
      <c r="AC406" t="b">
        <v>0</v>
      </c>
      <c r="AD406" s="5" t="str">
        <f>AE406</f>
        <v>publishing</v>
      </c>
      <c r="AE406" s="32" t="s">
        <v>2020</v>
      </c>
      <c r="AF406" s="32" t="s">
        <v>2026</v>
      </c>
    </row>
    <row r="407" spans="1:32" ht="17" x14ac:dyDescent="0.2">
      <c r="A407">
        <v>645</v>
      </c>
      <c r="B407" s="2" t="s">
        <v>1308</v>
      </c>
      <c r="C407" s="1" t="s">
        <v>1309</v>
      </c>
      <c r="D407" s="3">
        <v>192100</v>
      </c>
      <c r="E407" s="3">
        <v>178483</v>
      </c>
      <c r="F407" t="s">
        <v>14</v>
      </c>
      <c r="G407" s="23">
        <f>IFERROR(E407/D407,0)</f>
        <v>0.92911504424778757</v>
      </c>
      <c r="H407" s="4">
        <f>G407*100</f>
        <v>92.911504424778755</v>
      </c>
      <c r="I407" s="30">
        <f>E407/J407</f>
        <v>37.999361294443261</v>
      </c>
      <c r="J407" s="8">
        <v>4697</v>
      </c>
      <c r="K407" t="s">
        <v>20</v>
      </c>
      <c r="L407" t="s">
        <v>21</v>
      </c>
      <c r="M407" s="11">
        <f>(O407/86400)+DATE(1970,1,1)</f>
        <v>43369.208333333328</v>
      </c>
      <c r="N407" s="37">
        <v>43369.208333333328</v>
      </c>
      <c r="O407">
        <v>1537938000</v>
      </c>
      <c r="P407" t="str">
        <f>TEXT(M407,"mmm")</f>
        <v>Sep</v>
      </c>
      <c r="Q407" t="s">
        <v>2051</v>
      </c>
      <c r="R407" t="str">
        <f>TEXT(M407,"yyy")</f>
        <v>2018</v>
      </c>
      <c r="S407" s="10">
        <f>(T407/86400)+DATE(1970,1,1)</f>
        <v>43390.208333333328</v>
      </c>
      <c r="T407">
        <v>1539752400</v>
      </c>
      <c r="U407" s="35"/>
      <c r="V407" s="38">
        <v>43390.208333333328</v>
      </c>
      <c r="W407" t="str">
        <f>(TEXT(S407,"mmm"))</f>
        <v>Oct</v>
      </c>
      <c r="X407" t="s">
        <v>2052</v>
      </c>
      <c r="Y407">
        <f>Table1[[#This Row],[Dete Ended Conversion5]]-Table1[[#This Row],[Date Created Conversion3]]</f>
        <v>21</v>
      </c>
      <c r="Z407" s="35">
        <f>Table1[[#This Row],[Dete Ended Conversion5]]-Table1[[#This Row],[Date Created Conversion3]]</f>
        <v>21</v>
      </c>
      <c r="AA407" s="8" t="str">
        <f>(TEXT(V407,"yyy"))</f>
        <v>2018</v>
      </c>
      <c r="AB407" t="b">
        <v>0</v>
      </c>
      <c r="AC407" t="b">
        <v>1</v>
      </c>
      <c r="AD407" s="5" t="str">
        <f>AE407</f>
        <v>music</v>
      </c>
      <c r="AE407" s="32" t="s">
        <v>2008</v>
      </c>
      <c r="AF407" s="32" t="s">
        <v>2009</v>
      </c>
    </row>
    <row r="408" spans="1:32" ht="34" x14ac:dyDescent="0.2">
      <c r="A408">
        <v>295</v>
      </c>
      <c r="B408" s="2" t="s">
        <v>619</v>
      </c>
      <c r="C408" s="1" t="s">
        <v>620</v>
      </c>
      <c r="D408" s="3">
        <v>192900</v>
      </c>
      <c r="E408" s="3">
        <v>68769</v>
      </c>
      <c r="F408" t="s">
        <v>14</v>
      </c>
      <c r="G408" s="23">
        <f>IFERROR(E408/D408,0)</f>
        <v>0.35650077760497667</v>
      </c>
      <c r="H408" s="4">
        <f>G408*100</f>
        <v>35.650077760497666</v>
      </c>
      <c r="I408" s="30">
        <f>E408/J408</f>
        <v>36.004712041884815</v>
      </c>
      <c r="J408" s="8">
        <v>1910</v>
      </c>
      <c r="K408" t="s">
        <v>86</v>
      </c>
      <c r="L408" t="s">
        <v>87</v>
      </c>
      <c r="M408" s="11">
        <f>(O408/86400)+DATE(1970,1,1)</f>
        <v>41562.208333333336</v>
      </c>
      <c r="N408" s="37">
        <v>41562.208333333336</v>
      </c>
      <c r="O408">
        <v>1381813200</v>
      </c>
      <c r="P408" t="str">
        <f>TEXT(M408,"mmm")</f>
        <v>Oct</v>
      </c>
      <c r="Q408" t="s">
        <v>2052</v>
      </c>
      <c r="R408" t="str">
        <f>TEXT(M408,"yyy")</f>
        <v>2013</v>
      </c>
      <c r="S408" s="10">
        <f>(T408/86400)+DATE(1970,1,1)</f>
        <v>41587.25</v>
      </c>
      <c r="T408">
        <v>1383976800</v>
      </c>
      <c r="U408" s="35"/>
      <c r="V408" s="38">
        <v>41587.25</v>
      </c>
      <c r="W408" t="str">
        <f>(TEXT(S408,"mmm"))</f>
        <v>Nov</v>
      </c>
      <c r="X408" t="s">
        <v>2048</v>
      </c>
      <c r="Y408">
        <f>Table1[[#This Row],[Dete Ended Conversion5]]-Table1[[#This Row],[Date Created Conversion3]]</f>
        <v>25.041666666664241</v>
      </c>
      <c r="Z408" s="35">
        <f>Table1[[#This Row],[Dete Ended Conversion5]]-Table1[[#This Row],[Date Created Conversion3]]</f>
        <v>25.041666666664241</v>
      </c>
      <c r="AA408" s="8" t="str">
        <f>(TEXT(V408,"yyy"))</f>
        <v>2013</v>
      </c>
      <c r="AB408" t="b">
        <v>0</v>
      </c>
      <c r="AC408" t="b">
        <v>0</v>
      </c>
      <c r="AD408" s="5" t="str">
        <f>AE408</f>
        <v>theater</v>
      </c>
      <c r="AE408" s="32" t="s">
        <v>2012</v>
      </c>
      <c r="AF408" s="32" t="s">
        <v>2013</v>
      </c>
    </row>
    <row r="409" spans="1:32" ht="17" x14ac:dyDescent="0.2">
      <c r="A409">
        <v>725</v>
      </c>
      <c r="B409" s="2" t="s">
        <v>1464</v>
      </c>
      <c r="C409" s="1" t="s">
        <v>1465</v>
      </c>
      <c r="D409" s="3">
        <v>193200</v>
      </c>
      <c r="E409" s="3">
        <v>97369</v>
      </c>
      <c r="F409" t="s">
        <v>14</v>
      </c>
      <c r="G409" s="23">
        <f>IFERROR(E409/D409,0)</f>
        <v>0.50398033126293995</v>
      </c>
      <c r="H409" s="4">
        <f>G409*100</f>
        <v>50.398033126293996</v>
      </c>
      <c r="I409" s="30">
        <f>E409/J409</f>
        <v>61.008145363408524</v>
      </c>
      <c r="J409" s="8">
        <v>1596</v>
      </c>
      <c r="K409" t="s">
        <v>20</v>
      </c>
      <c r="L409" t="s">
        <v>21</v>
      </c>
      <c r="M409" s="11">
        <f>(O409/86400)+DATE(1970,1,1)</f>
        <v>41958.25</v>
      </c>
      <c r="N409" s="37">
        <v>41958.25</v>
      </c>
      <c r="O409">
        <v>1416031200</v>
      </c>
      <c r="P409" t="str">
        <f>TEXT(M409,"mmm")</f>
        <v>Nov</v>
      </c>
      <c r="Q409" t="s">
        <v>2048</v>
      </c>
      <c r="R409" t="str">
        <f>TEXT(M409,"yyy")</f>
        <v>2014</v>
      </c>
      <c r="S409" s="10">
        <f>(T409/86400)+DATE(1970,1,1)</f>
        <v>41960.25</v>
      </c>
      <c r="T409">
        <v>1416204000</v>
      </c>
      <c r="U409" s="35"/>
      <c r="V409" s="38">
        <v>41960.25</v>
      </c>
      <c r="W409" t="str">
        <f>(TEXT(S409,"mmm"))</f>
        <v>Nov</v>
      </c>
      <c r="X409" t="s">
        <v>2048</v>
      </c>
      <c r="Y409">
        <f>Table1[[#This Row],[Dete Ended Conversion5]]-Table1[[#This Row],[Date Created Conversion3]]</f>
        <v>2</v>
      </c>
      <c r="Z409" s="35">
        <f>Table1[[#This Row],[Dete Ended Conversion5]]-Table1[[#This Row],[Date Created Conversion3]]</f>
        <v>2</v>
      </c>
      <c r="AA409" s="8" t="str">
        <f>(TEXT(V409,"yyy"))</f>
        <v>2014</v>
      </c>
      <c r="AB409" t="b">
        <v>0</v>
      </c>
      <c r="AC409" t="b">
        <v>0</v>
      </c>
      <c r="AD409" s="5" t="str">
        <f>AE409</f>
        <v>games</v>
      </c>
      <c r="AE409" s="32" t="s">
        <v>2023</v>
      </c>
      <c r="AF409" s="32" t="s">
        <v>2034</v>
      </c>
    </row>
    <row r="410" spans="1:32" ht="17" x14ac:dyDescent="0.2">
      <c r="A410">
        <v>498</v>
      </c>
      <c r="B410" s="2" t="s">
        <v>1020</v>
      </c>
      <c r="C410" s="1" t="s">
        <v>1021</v>
      </c>
      <c r="D410" s="3">
        <v>193400</v>
      </c>
      <c r="E410" s="3">
        <v>46317</v>
      </c>
      <c r="F410" t="s">
        <v>14</v>
      </c>
      <c r="G410" s="23">
        <f>IFERROR(E410/D410,0)</f>
        <v>0.239488107549121</v>
      </c>
      <c r="H410" s="4">
        <f>G410*100</f>
        <v>23.948810754912099</v>
      </c>
      <c r="I410" s="30">
        <f>E410/J410</f>
        <v>79.994818652849744</v>
      </c>
      <c r="J410" s="8">
        <v>579</v>
      </c>
      <c r="K410" t="s">
        <v>32</v>
      </c>
      <c r="L410" t="s">
        <v>33</v>
      </c>
      <c r="M410" s="11">
        <f>(O410/86400)+DATE(1970,1,1)</f>
        <v>42005.25</v>
      </c>
      <c r="N410" s="37">
        <v>42005.25</v>
      </c>
      <c r="O410">
        <v>1420092000</v>
      </c>
      <c r="P410" t="str">
        <f>TEXT(M410,"mmm")</f>
        <v>Jan</v>
      </c>
      <c r="Q410" t="s">
        <v>2050</v>
      </c>
      <c r="R410" t="str">
        <f>TEXT(M410,"yyy")</f>
        <v>2015</v>
      </c>
      <c r="S410" s="10">
        <f>(T410/86400)+DATE(1970,1,1)</f>
        <v>42007.25</v>
      </c>
      <c r="T410">
        <v>1420264800</v>
      </c>
      <c r="U410" s="35"/>
      <c r="V410" s="38">
        <v>42007.25</v>
      </c>
      <c r="W410" t="str">
        <f>(TEXT(S410,"mmm"))</f>
        <v>Jan</v>
      </c>
      <c r="X410" t="s">
        <v>2050</v>
      </c>
      <c r="Y410">
        <f>Table1[[#This Row],[Dete Ended Conversion5]]-Table1[[#This Row],[Date Created Conversion3]]</f>
        <v>2</v>
      </c>
      <c r="Z410" s="35">
        <f>Table1[[#This Row],[Dete Ended Conversion5]]-Table1[[#This Row],[Date Created Conversion3]]</f>
        <v>2</v>
      </c>
      <c r="AA410" s="8" t="str">
        <f>(TEXT(V410,"yyy"))</f>
        <v>2015</v>
      </c>
      <c r="AB410" t="b">
        <v>0</v>
      </c>
      <c r="AC410" t="b">
        <v>0</v>
      </c>
      <c r="AD410" s="5" t="str">
        <f>AE410</f>
        <v>technology</v>
      </c>
      <c r="AE410" s="32" t="s">
        <v>2010</v>
      </c>
      <c r="AF410" s="32" t="s">
        <v>2011</v>
      </c>
    </row>
    <row r="411" spans="1:32" ht="17" x14ac:dyDescent="0.2">
      <c r="A411">
        <v>980</v>
      </c>
      <c r="B411" s="2" t="s">
        <v>1964</v>
      </c>
      <c r="C411" s="1" t="s">
        <v>1965</v>
      </c>
      <c r="D411" s="3">
        <v>195200</v>
      </c>
      <c r="E411" s="3">
        <v>78630</v>
      </c>
      <c r="F411" t="s">
        <v>14</v>
      </c>
      <c r="G411" s="23">
        <f>IFERROR(E411/D411,0)</f>
        <v>0.40281762295081969</v>
      </c>
      <c r="H411" s="4">
        <f>G411*100</f>
        <v>40.281762295081968</v>
      </c>
      <c r="I411" s="30">
        <f>E411/J411</f>
        <v>105.97035040431267</v>
      </c>
      <c r="J411" s="8">
        <v>742</v>
      </c>
      <c r="K411" t="s">
        <v>20</v>
      </c>
      <c r="L411" t="s">
        <v>21</v>
      </c>
      <c r="M411" s="11">
        <f>(O411/86400)+DATE(1970,1,1)</f>
        <v>42307.208333333328</v>
      </c>
      <c r="N411" s="37">
        <v>42307.208333333328</v>
      </c>
      <c r="O411">
        <v>1446181200</v>
      </c>
      <c r="P411" t="str">
        <f>TEXT(M411,"mmm")</f>
        <v>Oct</v>
      </c>
      <c r="Q411" t="s">
        <v>2052</v>
      </c>
      <c r="R411" t="str">
        <f>TEXT(M411,"yyy")</f>
        <v>2015</v>
      </c>
      <c r="S411" s="10">
        <f>(T411/86400)+DATE(1970,1,1)</f>
        <v>42312.25</v>
      </c>
      <c r="T411">
        <v>1446616800</v>
      </c>
      <c r="U411" s="35"/>
      <c r="V411" s="38">
        <v>42312.25</v>
      </c>
      <c r="W411" t="str">
        <f>(TEXT(S411,"mmm"))</f>
        <v>Nov</v>
      </c>
      <c r="X411" t="s">
        <v>2048</v>
      </c>
      <c r="Y411">
        <f>Table1[[#This Row],[Dete Ended Conversion5]]-Table1[[#This Row],[Date Created Conversion3]]</f>
        <v>5.0416666666715173</v>
      </c>
      <c r="Z411" s="35">
        <f>Table1[[#This Row],[Dete Ended Conversion5]]-Table1[[#This Row],[Date Created Conversion3]]</f>
        <v>5.0416666666715173</v>
      </c>
      <c r="AA411" s="8" t="str">
        <f>(TEXT(V411,"yyy"))</f>
        <v>2015</v>
      </c>
      <c r="AB411" t="b">
        <v>1</v>
      </c>
      <c r="AC411" t="b">
        <v>0</v>
      </c>
      <c r="AD411" s="5" t="str">
        <f>AE411</f>
        <v>publishing</v>
      </c>
      <c r="AE411" s="32" t="s">
        <v>2020</v>
      </c>
      <c r="AF411" s="32" t="s">
        <v>2021</v>
      </c>
    </row>
    <row r="412" spans="1:32" ht="17" x14ac:dyDescent="0.2">
      <c r="A412">
        <v>403</v>
      </c>
      <c r="B412" s="2" t="s">
        <v>834</v>
      </c>
      <c r="C412" s="1" t="s">
        <v>835</v>
      </c>
      <c r="D412" s="3">
        <v>195800</v>
      </c>
      <c r="E412" s="3">
        <v>168820</v>
      </c>
      <c r="F412" t="s">
        <v>14</v>
      </c>
      <c r="G412" s="23">
        <f>IFERROR(E412/D412,0)</f>
        <v>0.86220633299284988</v>
      </c>
      <c r="H412" s="4">
        <f>G412*100</f>
        <v>86.220633299284984</v>
      </c>
      <c r="I412" s="30">
        <f>E412/J412</f>
        <v>55.99336650082919</v>
      </c>
      <c r="J412" s="8">
        <v>3015</v>
      </c>
      <c r="K412" t="s">
        <v>15</v>
      </c>
      <c r="L412" t="s">
        <v>16</v>
      </c>
      <c r="M412" s="11">
        <f>(O412/86400)+DATE(1970,1,1)</f>
        <v>40310.208333333336</v>
      </c>
      <c r="N412" s="37">
        <v>40310.208333333336</v>
      </c>
      <c r="O412">
        <v>1273640400</v>
      </c>
      <c r="P412" t="str">
        <f>TEXT(M412,"mmm")</f>
        <v>May</v>
      </c>
      <c r="Q412" t="s">
        <v>2059</v>
      </c>
      <c r="R412" t="str">
        <f>TEXT(M412,"yyy")</f>
        <v>2010</v>
      </c>
      <c r="S412" s="10">
        <f>(T412/86400)+DATE(1970,1,1)</f>
        <v>40346.208333333336</v>
      </c>
      <c r="T412">
        <v>1276750800</v>
      </c>
      <c r="U412" s="35"/>
      <c r="V412" s="38">
        <v>40346.208333333336</v>
      </c>
      <c r="W412" t="str">
        <f>(TEXT(S412,"mmm"))</f>
        <v>Jun</v>
      </c>
      <c r="X412" t="s">
        <v>2053</v>
      </c>
      <c r="Y412">
        <f>Table1[[#This Row],[Dete Ended Conversion5]]-Table1[[#This Row],[Date Created Conversion3]]</f>
        <v>36</v>
      </c>
      <c r="Z412" s="35">
        <f>Table1[[#This Row],[Dete Ended Conversion5]]-Table1[[#This Row],[Date Created Conversion3]]</f>
        <v>36</v>
      </c>
      <c r="AA412" s="8" t="str">
        <f>(TEXT(V412,"yyy"))</f>
        <v>2010</v>
      </c>
      <c r="AB412" t="b">
        <v>0</v>
      </c>
      <c r="AC412" t="b">
        <v>1</v>
      </c>
      <c r="AD412" s="5" t="str">
        <f>AE412</f>
        <v>theater</v>
      </c>
      <c r="AE412" s="32" t="s">
        <v>2012</v>
      </c>
      <c r="AF412" s="32" t="s">
        <v>2013</v>
      </c>
    </row>
    <row r="413" spans="1:32" ht="17" x14ac:dyDescent="0.2">
      <c r="A413">
        <v>619</v>
      </c>
      <c r="B413" s="2" t="s">
        <v>1256</v>
      </c>
      <c r="C413" s="1" t="s">
        <v>1257</v>
      </c>
      <c r="D413" s="3">
        <v>195900</v>
      </c>
      <c r="E413" s="3">
        <v>55757</v>
      </c>
      <c r="F413" t="s">
        <v>14</v>
      </c>
      <c r="G413" s="23">
        <f>IFERROR(E413/D413,0)</f>
        <v>0.28461970393057684</v>
      </c>
      <c r="H413" s="4">
        <f>G413*100</f>
        <v>28.461970393057683</v>
      </c>
      <c r="I413" s="30">
        <f>E413/J413</f>
        <v>86.044753086419746</v>
      </c>
      <c r="J413" s="8">
        <v>648</v>
      </c>
      <c r="K413" t="s">
        <v>20</v>
      </c>
      <c r="L413" t="s">
        <v>21</v>
      </c>
      <c r="M413" s="11">
        <f>(O413/86400)+DATE(1970,1,1)</f>
        <v>40669.208333333336</v>
      </c>
      <c r="N413" s="37">
        <v>40669.208333333336</v>
      </c>
      <c r="O413">
        <v>1304658000</v>
      </c>
      <c r="P413" t="str">
        <f>TEXT(M413,"mmm")</f>
        <v>May</v>
      </c>
      <c r="Q413" t="s">
        <v>2059</v>
      </c>
      <c r="R413" t="str">
        <f>TEXT(M413,"yyy")</f>
        <v>2011</v>
      </c>
      <c r="S413" s="10">
        <f>(T413/86400)+DATE(1970,1,1)</f>
        <v>40670.208333333336</v>
      </c>
      <c r="T413">
        <v>1304744400</v>
      </c>
      <c r="U413" s="35"/>
      <c r="V413" s="38">
        <v>40670.208333333336</v>
      </c>
      <c r="W413" t="str">
        <f>(TEXT(S413,"mmm"))</f>
        <v>May</v>
      </c>
      <c r="X413" t="s">
        <v>2059</v>
      </c>
      <c r="Y413">
        <f>Table1[[#This Row],[Dete Ended Conversion5]]-Table1[[#This Row],[Date Created Conversion3]]</f>
        <v>1</v>
      </c>
      <c r="Z413" s="35">
        <f>Table1[[#This Row],[Dete Ended Conversion5]]-Table1[[#This Row],[Date Created Conversion3]]</f>
        <v>1</v>
      </c>
      <c r="AA413" s="8" t="str">
        <f>(TEXT(V413,"yyy"))</f>
        <v>2011</v>
      </c>
      <c r="AB413" t="b">
        <v>1</v>
      </c>
      <c r="AC413" t="b">
        <v>1</v>
      </c>
      <c r="AD413" s="5" t="str">
        <f>AE413</f>
        <v>theater</v>
      </c>
      <c r="AE413" s="32" t="s">
        <v>2012</v>
      </c>
      <c r="AF413" s="32" t="s">
        <v>2013</v>
      </c>
    </row>
    <row r="414" spans="1:32" ht="34" x14ac:dyDescent="0.2">
      <c r="A414">
        <v>481</v>
      </c>
      <c r="B414" s="2" t="s">
        <v>986</v>
      </c>
      <c r="C414" s="1" t="s">
        <v>987</v>
      </c>
      <c r="D414" s="3">
        <v>196600</v>
      </c>
      <c r="E414" s="3">
        <v>159931</v>
      </c>
      <c r="F414" t="s">
        <v>14</v>
      </c>
      <c r="G414" s="23">
        <f>IFERROR(E414/D414,0)</f>
        <v>0.81348423194303154</v>
      </c>
      <c r="H414" s="4">
        <f>G414*100</f>
        <v>81.348423194303152</v>
      </c>
      <c r="I414" s="30">
        <f>E414/J414</f>
        <v>103.98634590377114</v>
      </c>
      <c r="J414" s="8">
        <v>1538</v>
      </c>
      <c r="K414" t="s">
        <v>20</v>
      </c>
      <c r="L414" t="s">
        <v>21</v>
      </c>
      <c r="M414" s="11">
        <f>(O414/86400)+DATE(1970,1,1)</f>
        <v>41913.208333333336</v>
      </c>
      <c r="N414" s="37">
        <v>41913.208333333336</v>
      </c>
      <c r="O414">
        <v>1412139600</v>
      </c>
      <c r="P414" t="str">
        <f>TEXT(M414,"mmm")</f>
        <v>Oct</v>
      </c>
      <c r="Q414" t="s">
        <v>2052</v>
      </c>
      <c r="R414" t="str">
        <f>TEXT(M414,"yyy")</f>
        <v>2014</v>
      </c>
      <c r="S414" s="10">
        <f>(T414/86400)+DATE(1970,1,1)</f>
        <v>41955.25</v>
      </c>
      <c r="T414">
        <v>1415772000</v>
      </c>
      <c r="U414" s="35"/>
      <c r="V414" s="38">
        <v>41955.25</v>
      </c>
      <c r="W414" t="str">
        <f>(TEXT(S414,"mmm"))</f>
        <v>Nov</v>
      </c>
      <c r="X414" t="s">
        <v>2048</v>
      </c>
      <c r="Y414">
        <f>Table1[[#This Row],[Dete Ended Conversion5]]-Table1[[#This Row],[Date Created Conversion3]]</f>
        <v>42.041666666664241</v>
      </c>
      <c r="Z414" s="35">
        <f>Table1[[#This Row],[Dete Ended Conversion5]]-Table1[[#This Row],[Date Created Conversion3]]</f>
        <v>42.041666666664241</v>
      </c>
      <c r="AA414" s="8" t="str">
        <f>(TEXT(V414,"yyy"))</f>
        <v>2014</v>
      </c>
      <c r="AB414" t="b">
        <v>0</v>
      </c>
      <c r="AC414" t="b">
        <v>1</v>
      </c>
      <c r="AD414" s="5" t="str">
        <f>AE414</f>
        <v>theater</v>
      </c>
      <c r="AE414" s="32" t="s">
        <v>2012</v>
      </c>
      <c r="AF414" s="32" t="s">
        <v>2013</v>
      </c>
    </row>
    <row r="415" spans="1:32" ht="17" x14ac:dyDescent="0.2">
      <c r="A415">
        <v>651</v>
      </c>
      <c r="B415" s="2" t="s">
        <v>1320</v>
      </c>
      <c r="C415" s="1" t="s">
        <v>1321</v>
      </c>
      <c r="D415" s="3">
        <v>196700</v>
      </c>
      <c r="E415" s="3">
        <v>174039</v>
      </c>
      <c r="F415" t="s">
        <v>14</v>
      </c>
      <c r="G415" s="23">
        <f>IFERROR(E415/D415,0)</f>
        <v>0.88479410269445857</v>
      </c>
      <c r="H415" s="4">
        <f>G415*100</f>
        <v>88.47941026944585</v>
      </c>
      <c r="I415" s="30">
        <f>E415/J415</f>
        <v>44.994570837642193</v>
      </c>
      <c r="J415" s="8">
        <v>3868</v>
      </c>
      <c r="K415" t="s">
        <v>94</v>
      </c>
      <c r="L415" t="s">
        <v>95</v>
      </c>
      <c r="M415" s="11">
        <f>(O415/86400)+DATE(1970,1,1)</f>
        <v>41692.25</v>
      </c>
      <c r="N415" s="37">
        <v>41692.25</v>
      </c>
      <c r="O415">
        <v>1393048800</v>
      </c>
      <c r="P415" t="str">
        <f>TEXT(M415,"mmm")</f>
        <v>Feb</v>
      </c>
      <c r="Q415" t="s">
        <v>2058</v>
      </c>
      <c r="R415" t="str">
        <f>TEXT(M415,"yyy")</f>
        <v>2014</v>
      </c>
      <c r="S415" s="10">
        <f>(T415/86400)+DATE(1970,1,1)</f>
        <v>41707.25</v>
      </c>
      <c r="T415">
        <v>1394344800</v>
      </c>
      <c r="U415" s="35"/>
      <c r="V415" s="38">
        <v>41707.25</v>
      </c>
      <c r="W415" t="str">
        <f>(TEXT(S415,"mmm"))</f>
        <v>Mar</v>
      </c>
      <c r="X415" t="s">
        <v>2054</v>
      </c>
      <c r="Y415">
        <f>Table1[[#This Row],[Dete Ended Conversion5]]-Table1[[#This Row],[Date Created Conversion3]]</f>
        <v>15</v>
      </c>
      <c r="Z415" s="35">
        <f>Table1[[#This Row],[Dete Ended Conversion5]]-Table1[[#This Row],[Date Created Conversion3]]</f>
        <v>15</v>
      </c>
      <c r="AA415" s="8" t="str">
        <f>(TEXT(V415,"yyy"))</f>
        <v>2014</v>
      </c>
      <c r="AB415" t="b">
        <v>0</v>
      </c>
      <c r="AC415" t="b">
        <v>0</v>
      </c>
      <c r="AD415" s="5" t="str">
        <f>AE415</f>
        <v>film &amp; video</v>
      </c>
      <c r="AE415" s="32" t="s">
        <v>2014</v>
      </c>
      <c r="AF415" s="32" t="s">
        <v>2025</v>
      </c>
    </row>
    <row r="416" spans="1:32" ht="17" x14ac:dyDescent="0.2">
      <c r="A416">
        <v>344</v>
      </c>
      <c r="B416" s="2" t="s">
        <v>717</v>
      </c>
      <c r="C416" s="1" t="s">
        <v>718</v>
      </c>
      <c r="D416" s="3">
        <v>197600</v>
      </c>
      <c r="E416" s="3">
        <v>82959</v>
      </c>
      <c r="F416" t="s">
        <v>14</v>
      </c>
      <c r="G416" s="23">
        <f>IFERROR(E416/D416,0)</f>
        <v>0.41983299595141699</v>
      </c>
      <c r="H416" s="4">
        <f>G416*100</f>
        <v>41.983299595141702</v>
      </c>
      <c r="I416" s="30">
        <f>E416/J416</f>
        <v>99.950602409638549</v>
      </c>
      <c r="J416" s="8">
        <v>830</v>
      </c>
      <c r="K416" t="s">
        <v>20</v>
      </c>
      <c r="L416" t="s">
        <v>21</v>
      </c>
      <c r="M416" s="11">
        <f>(O416/86400)+DATE(1970,1,1)</f>
        <v>43122.25</v>
      </c>
      <c r="N416" s="37">
        <v>43122.25</v>
      </c>
      <c r="O416">
        <v>1516600800</v>
      </c>
      <c r="P416" t="str">
        <f>TEXT(M416,"mmm")</f>
        <v>Jan</v>
      </c>
      <c r="Q416" t="s">
        <v>2050</v>
      </c>
      <c r="R416" t="str">
        <f>TEXT(M416,"yyy")</f>
        <v>2018</v>
      </c>
      <c r="S416" s="10">
        <f>(T416/86400)+DATE(1970,1,1)</f>
        <v>43162.25</v>
      </c>
      <c r="T416">
        <v>1520056800</v>
      </c>
      <c r="U416" s="35"/>
      <c r="V416" s="38">
        <v>43162.25</v>
      </c>
      <c r="W416" t="str">
        <f>(TEXT(S416,"mmm"))</f>
        <v>Mar</v>
      </c>
      <c r="X416" t="s">
        <v>2054</v>
      </c>
      <c r="Y416">
        <f>Table1[[#This Row],[Dete Ended Conversion5]]-Table1[[#This Row],[Date Created Conversion3]]</f>
        <v>40</v>
      </c>
      <c r="Z416" s="35">
        <f>Table1[[#This Row],[Dete Ended Conversion5]]-Table1[[#This Row],[Date Created Conversion3]]</f>
        <v>40</v>
      </c>
      <c r="AA416" s="8" t="str">
        <f>(TEXT(V416,"yyy"))</f>
        <v>2018</v>
      </c>
      <c r="AB416" t="b">
        <v>0</v>
      </c>
      <c r="AC416" t="b">
        <v>0</v>
      </c>
      <c r="AD416" s="5" t="str">
        <f>AE416</f>
        <v>games</v>
      </c>
      <c r="AE416" s="32" t="s">
        <v>2023</v>
      </c>
      <c r="AF416" s="32" t="s">
        <v>2024</v>
      </c>
    </row>
    <row r="417" spans="1:32" ht="17" x14ac:dyDescent="0.2">
      <c r="A417">
        <v>636</v>
      </c>
      <c r="B417" s="2" t="s">
        <v>1290</v>
      </c>
      <c r="C417" s="1" t="s">
        <v>1291</v>
      </c>
      <c r="D417" s="3">
        <v>197700</v>
      </c>
      <c r="E417" s="3">
        <v>127591</v>
      </c>
      <c r="F417" t="s">
        <v>14</v>
      </c>
      <c r="G417" s="23">
        <f>IFERROR(E417/D417,0)</f>
        <v>0.64537683358624176</v>
      </c>
      <c r="H417" s="4">
        <f>G417*100</f>
        <v>64.537683358624179</v>
      </c>
      <c r="I417" s="30">
        <f>E417/J417</f>
        <v>48.998079877112133</v>
      </c>
      <c r="J417" s="8">
        <v>2604</v>
      </c>
      <c r="K417" t="s">
        <v>32</v>
      </c>
      <c r="L417" t="s">
        <v>33</v>
      </c>
      <c r="M417" s="11">
        <f>(O417/86400)+DATE(1970,1,1)</f>
        <v>40926.25</v>
      </c>
      <c r="N417" s="37">
        <v>40926.25</v>
      </c>
      <c r="O417">
        <v>1326866400</v>
      </c>
      <c r="P417" t="str">
        <f>TEXT(M417,"mmm")</f>
        <v>Jan</v>
      </c>
      <c r="Q417" t="s">
        <v>2050</v>
      </c>
      <c r="R417" t="str">
        <f>TEXT(M417,"yyy")</f>
        <v>2012</v>
      </c>
      <c r="S417" s="10">
        <f>(T417/86400)+DATE(1970,1,1)</f>
        <v>40971.25</v>
      </c>
      <c r="T417">
        <v>1330754400</v>
      </c>
      <c r="U417" s="35"/>
      <c r="V417" s="38">
        <v>40971.25</v>
      </c>
      <c r="W417" t="str">
        <f>(TEXT(S417,"mmm"))</f>
        <v>Mar</v>
      </c>
      <c r="X417" t="s">
        <v>2054</v>
      </c>
      <c r="Y417">
        <f>Table1[[#This Row],[Dete Ended Conversion5]]-Table1[[#This Row],[Date Created Conversion3]]</f>
        <v>45</v>
      </c>
      <c r="Z417" s="35">
        <f>Table1[[#This Row],[Dete Ended Conversion5]]-Table1[[#This Row],[Date Created Conversion3]]</f>
        <v>45</v>
      </c>
      <c r="AA417" s="8" t="str">
        <f>(TEXT(V417,"yyy"))</f>
        <v>2012</v>
      </c>
      <c r="AB417" t="b">
        <v>0</v>
      </c>
      <c r="AC417" t="b">
        <v>1</v>
      </c>
      <c r="AD417" s="5" t="str">
        <f>AE417</f>
        <v>film &amp; video</v>
      </c>
      <c r="AE417" s="32" t="s">
        <v>2014</v>
      </c>
      <c r="AF417" s="32" t="s">
        <v>2022</v>
      </c>
    </row>
    <row r="418" spans="1:32" ht="17" x14ac:dyDescent="0.2">
      <c r="A418">
        <v>672</v>
      </c>
      <c r="B418" s="2" t="s">
        <v>1360</v>
      </c>
      <c r="C418" s="1" t="s">
        <v>1361</v>
      </c>
      <c r="D418" s="3">
        <v>197900</v>
      </c>
      <c r="E418" s="3">
        <v>110689</v>
      </c>
      <c r="F418" t="s">
        <v>14</v>
      </c>
      <c r="G418" s="23">
        <f>IFERROR(E418/D418,0)</f>
        <v>0.55931783729156137</v>
      </c>
      <c r="H418" s="4">
        <f>G418*100</f>
        <v>55.931783729156137</v>
      </c>
      <c r="I418" s="30">
        <f>E418/J418</f>
        <v>24.997515808491418</v>
      </c>
      <c r="J418" s="8">
        <v>4428</v>
      </c>
      <c r="K418" t="s">
        <v>24</v>
      </c>
      <c r="L418" t="s">
        <v>25</v>
      </c>
      <c r="M418" s="11">
        <f>(O418/86400)+DATE(1970,1,1)</f>
        <v>43180.208333333328</v>
      </c>
      <c r="N418" s="37">
        <v>43180.208333333328</v>
      </c>
      <c r="O418">
        <v>1521608400</v>
      </c>
      <c r="P418" t="str">
        <f>TEXT(M418,"mmm")</f>
        <v>Mar</v>
      </c>
      <c r="Q418" t="s">
        <v>2054</v>
      </c>
      <c r="R418" t="str">
        <f>TEXT(M418,"yyy")</f>
        <v>2018</v>
      </c>
      <c r="S418" s="10">
        <f>(T418/86400)+DATE(1970,1,1)</f>
        <v>43190.208333333328</v>
      </c>
      <c r="T418">
        <v>1522472400</v>
      </c>
      <c r="U418" s="35"/>
      <c r="V418" s="38">
        <v>43190.208333333328</v>
      </c>
      <c r="W418" t="str">
        <f>(TEXT(S418,"mmm"))</f>
        <v>Mar</v>
      </c>
      <c r="X418" t="s">
        <v>2054</v>
      </c>
      <c r="Y418">
        <f>Table1[[#This Row],[Dete Ended Conversion5]]-Table1[[#This Row],[Date Created Conversion3]]</f>
        <v>10</v>
      </c>
      <c r="Z418" s="35">
        <f>Table1[[#This Row],[Dete Ended Conversion5]]-Table1[[#This Row],[Date Created Conversion3]]</f>
        <v>10</v>
      </c>
      <c r="AA418" s="8" t="str">
        <f>(TEXT(V418,"yyy"))</f>
        <v>2018</v>
      </c>
      <c r="AB418" t="b">
        <v>0</v>
      </c>
      <c r="AC418" t="b">
        <v>0</v>
      </c>
      <c r="AD418" s="5" t="str">
        <f>AE418</f>
        <v>theater</v>
      </c>
      <c r="AE418" s="32" t="s">
        <v>2012</v>
      </c>
      <c r="AF418" s="32" t="s">
        <v>2013</v>
      </c>
    </row>
    <row r="419" spans="1:32" ht="34" x14ac:dyDescent="0.2">
      <c r="A419">
        <v>87</v>
      </c>
      <c r="B419" s="2" t="s">
        <v>204</v>
      </c>
      <c r="C419" s="1" t="s">
        <v>205</v>
      </c>
      <c r="D419" s="3">
        <v>198500</v>
      </c>
      <c r="E419" s="3">
        <v>123040</v>
      </c>
      <c r="F419" t="s">
        <v>14</v>
      </c>
      <c r="G419" s="23">
        <f>IFERROR(E419/D419,0)</f>
        <v>0.6198488664987406</v>
      </c>
      <c r="H419" s="4">
        <f>G419*100</f>
        <v>61.984886649874063</v>
      </c>
      <c r="I419" s="30">
        <f>E419/J419</f>
        <v>83.022941970310384</v>
      </c>
      <c r="J419" s="8">
        <v>1482</v>
      </c>
      <c r="K419" t="s">
        <v>24</v>
      </c>
      <c r="L419" t="s">
        <v>25</v>
      </c>
      <c r="M419" s="11">
        <f>(O419/86400)+DATE(1970,1,1)</f>
        <v>40610.25</v>
      </c>
      <c r="N419" s="37">
        <v>40610.25</v>
      </c>
      <c r="O419">
        <v>1299564000</v>
      </c>
      <c r="P419" t="str">
        <f>TEXT(M419,"mmm")</f>
        <v>Mar</v>
      </c>
      <c r="Q419" t="s">
        <v>2054</v>
      </c>
      <c r="R419" t="str">
        <f>TEXT(M419,"yyy")</f>
        <v>2011</v>
      </c>
      <c r="S419" s="10">
        <f>(T419/86400)+DATE(1970,1,1)</f>
        <v>40621.208333333336</v>
      </c>
      <c r="T419">
        <v>1300510800</v>
      </c>
      <c r="U419" s="35"/>
      <c r="V419" s="38">
        <v>40621.208333333336</v>
      </c>
      <c r="W419" t="str">
        <f>(TEXT(S419,"mmm"))</f>
        <v>Mar</v>
      </c>
      <c r="X419" t="s">
        <v>2054</v>
      </c>
      <c r="Y419">
        <f>Table1[[#This Row],[Dete Ended Conversion5]]-Table1[[#This Row],[Date Created Conversion3]]</f>
        <v>10.958333333335759</v>
      </c>
      <c r="Z419" s="35">
        <f>Table1[[#This Row],[Dete Ended Conversion5]]-Table1[[#This Row],[Date Created Conversion3]]</f>
        <v>10.958333333335759</v>
      </c>
      <c r="AA419" s="8" t="str">
        <f>(TEXT(V419,"yyy"))</f>
        <v>2011</v>
      </c>
      <c r="AB419" t="b">
        <v>0</v>
      </c>
      <c r="AC419" t="b">
        <v>1</v>
      </c>
      <c r="AD419" s="5" t="str">
        <f>AE419</f>
        <v>music</v>
      </c>
      <c r="AE419" s="32" t="s">
        <v>2008</v>
      </c>
      <c r="AF419" s="32" t="s">
        <v>2009</v>
      </c>
    </row>
    <row r="420" spans="1:32" ht="17" x14ac:dyDescent="0.2">
      <c r="A420">
        <v>618</v>
      </c>
      <c r="B420" s="2" t="s">
        <v>1254</v>
      </c>
      <c r="C420" s="1" t="s">
        <v>1255</v>
      </c>
      <c r="D420" s="3">
        <v>198600</v>
      </c>
      <c r="E420" s="3">
        <v>97037</v>
      </c>
      <c r="F420" t="s">
        <v>14</v>
      </c>
      <c r="G420" s="23">
        <f>IFERROR(E420/D420,0)</f>
        <v>0.48860523665659616</v>
      </c>
      <c r="H420" s="4">
        <f>G420*100</f>
        <v>48.860523665659613</v>
      </c>
      <c r="I420" s="30">
        <f>E420/J420</f>
        <v>80.999165275459092</v>
      </c>
      <c r="J420" s="8">
        <v>1198</v>
      </c>
      <c r="K420" t="s">
        <v>20</v>
      </c>
      <c r="L420" t="s">
        <v>21</v>
      </c>
      <c r="M420" s="11">
        <f>(O420/86400)+DATE(1970,1,1)</f>
        <v>41396.208333333336</v>
      </c>
      <c r="N420" s="37">
        <v>41396.208333333336</v>
      </c>
      <c r="O420">
        <v>1367470800</v>
      </c>
      <c r="P420" t="str">
        <f>TEXT(M420,"mmm")</f>
        <v>May</v>
      </c>
      <c r="Q420" t="s">
        <v>2059</v>
      </c>
      <c r="R420" t="str">
        <f>TEXT(M420,"yyy")</f>
        <v>2013</v>
      </c>
      <c r="S420" s="10">
        <f>(T420/86400)+DATE(1970,1,1)</f>
        <v>41417.208333333336</v>
      </c>
      <c r="T420">
        <v>1369285200</v>
      </c>
      <c r="U420" s="35"/>
      <c r="V420" s="38">
        <v>41417.208333333336</v>
      </c>
      <c r="W420" t="str">
        <f>(TEXT(S420,"mmm"))</f>
        <v>May</v>
      </c>
      <c r="X420" t="s">
        <v>2059</v>
      </c>
      <c r="Y420">
        <f>Table1[[#This Row],[Dete Ended Conversion5]]-Table1[[#This Row],[Date Created Conversion3]]</f>
        <v>21</v>
      </c>
      <c r="Z420" s="35">
        <f>Table1[[#This Row],[Dete Ended Conversion5]]-Table1[[#This Row],[Date Created Conversion3]]</f>
        <v>21</v>
      </c>
      <c r="AA420" s="8" t="str">
        <f>(TEXT(V420,"yyy"))</f>
        <v>2013</v>
      </c>
      <c r="AB420" t="b">
        <v>0</v>
      </c>
      <c r="AC420" t="b">
        <v>0</v>
      </c>
      <c r="AD420" s="5" t="str">
        <f>AE420</f>
        <v>publishing</v>
      </c>
      <c r="AE420" s="32" t="s">
        <v>2020</v>
      </c>
      <c r="AF420" s="32" t="s">
        <v>2021</v>
      </c>
    </row>
    <row r="421" spans="1:32" ht="17" x14ac:dyDescent="0.2">
      <c r="A421">
        <v>348</v>
      </c>
      <c r="B421" s="2" t="s">
        <v>725</v>
      </c>
      <c r="C421" s="1" t="s">
        <v>726</v>
      </c>
      <c r="D421" s="3">
        <v>199000</v>
      </c>
      <c r="E421" s="3">
        <v>142823</v>
      </c>
      <c r="F421" t="s">
        <v>14</v>
      </c>
      <c r="G421" s="23">
        <f>IFERROR(E421/D421,0)</f>
        <v>0.71770351758793971</v>
      </c>
      <c r="H421" s="4">
        <f>G421*100</f>
        <v>71.770351758793964</v>
      </c>
      <c r="I421" s="30">
        <f>E421/J421</f>
        <v>41.005742176284812</v>
      </c>
      <c r="J421" s="8">
        <v>3483</v>
      </c>
      <c r="K421" t="s">
        <v>20</v>
      </c>
      <c r="L421" t="s">
        <v>21</v>
      </c>
      <c r="M421" s="11">
        <f>(O421/86400)+DATE(1970,1,1)</f>
        <v>42782.25</v>
      </c>
      <c r="N421" s="37">
        <v>42782.25</v>
      </c>
      <c r="O421">
        <v>1487224800</v>
      </c>
      <c r="P421" t="str">
        <f>TEXT(M421,"mmm")</f>
        <v>Feb</v>
      </c>
      <c r="Q421" t="s">
        <v>2058</v>
      </c>
      <c r="R421" t="str">
        <f>TEXT(M421,"yyy")</f>
        <v>2017</v>
      </c>
      <c r="S421" s="10">
        <f>(T421/86400)+DATE(1970,1,1)</f>
        <v>42795.25</v>
      </c>
      <c r="T421">
        <v>1488348000</v>
      </c>
      <c r="U421" s="35"/>
      <c r="V421" s="38">
        <v>42795.25</v>
      </c>
      <c r="W421" t="str">
        <f>(TEXT(S421,"mmm"))</f>
        <v>Mar</v>
      </c>
      <c r="X421" t="s">
        <v>2054</v>
      </c>
      <c r="Y421">
        <f>Table1[[#This Row],[Dete Ended Conversion5]]-Table1[[#This Row],[Date Created Conversion3]]</f>
        <v>13</v>
      </c>
      <c r="Z421" s="35">
        <f>Table1[[#This Row],[Dete Ended Conversion5]]-Table1[[#This Row],[Date Created Conversion3]]</f>
        <v>13</v>
      </c>
      <c r="AA421" s="8" t="str">
        <f>(TEXT(V421,"yyy"))</f>
        <v>2017</v>
      </c>
      <c r="AB421" t="b">
        <v>0</v>
      </c>
      <c r="AC421" t="b">
        <v>0</v>
      </c>
      <c r="AD421" s="5" t="str">
        <f>AE421</f>
        <v>food</v>
      </c>
      <c r="AE421" s="32" t="s">
        <v>2006</v>
      </c>
      <c r="AF421" s="32" t="s">
        <v>2007</v>
      </c>
    </row>
    <row r="422" spans="1:32" ht="34" x14ac:dyDescent="0.2">
      <c r="A422">
        <v>61</v>
      </c>
      <c r="B422" s="2" t="s">
        <v>152</v>
      </c>
      <c r="C422" s="1" t="s">
        <v>153</v>
      </c>
      <c r="D422" s="3">
        <v>199200</v>
      </c>
      <c r="E422" s="3">
        <v>184750</v>
      </c>
      <c r="F422" t="s">
        <v>14</v>
      </c>
      <c r="G422" s="23">
        <f>IFERROR(E422/D422,0)</f>
        <v>0.92745983935742971</v>
      </c>
      <c r="H422" s="4">
        <f>G422*100</f>
        <v>92.74598393574297</v>
      </c>
      <c r="I422" s="30">
        <f>E422/J422</f>
        <v>82.001775410563695</v>
      </c>
      <c r="J422" s="8">
        <v>2253</v>
      </c>
      <c r="K422" t="s">
        <v>15</v>
      </c>
      <c r="L422" t="s">
        <v>16</v>
      </c>
      <c r="M422" s="11">
        <f>(O422/86400)+DATE(1970,1,1)</f>
        <v>40595.25</v>
      </c>
      <c r="N422" s="37">
        <v>40595.25</v>
      </c>
      <c r="O422">
        <v>1298268000</v>
      </c>
      <c r="P422" t="str">
        <f>TEXT(M422,"mmm")</f>
        <v>Feb</v>
      </c>
      <c r="Q422" t="s">
        <v>2058</v>
      </c>
      <c r="R422" t="str">
        <f>TEXT(M422,"yyy")</f>
        <v>2011</v>
      </c>
      <c r="S422" s="10">
        <f>(T422/86400)+DATE(1970,1,1)</f>
        <v>40635.208333333336</v>
      </c>
      <c r="T422">
        <v>1301720400</v>
      </c>
      <c r="U422" s="35"/>
      <c r="V422" s="38">
        <v>40635.208333333336</v>
      </c>
      <c r="W422" t="str">
        <f>(TEXT(S422,"mmm"))</f>
        <v>Apr</v>
      </c>
      <c r="X422" t="s">
        <v>2057</v>
      </c>
      <c r="Y422">
        <f>Table1[[#This Row],[Dete Ended Conversion5]]-Table1[[#This Row],[Date Created Conversion3]]</f>
        <v>39.958333333335759</v>
      </c>
      <c r="Z422" s="35">
        <f>Table1[[#This Row],[Dete Ended Conversion5]]-Table1[[#This Row],[Date Created Conversion3]]</f>
        <v>39.958333333335759</v>
      </c>
      <c r="AA422" s="8" t="str">
        <f>(TEXT(V422,"yyy"))</f>
        <v>2011</v>
      </c>
      <c r="AB422" t="b">
        <v>0</v>
      </c>
      <c r="AC422" t="b">
        <v>0</v>
      </c>
      <c r="AD422" s="5" t="str">
        <f>AE422</f>
        <v>theater</v>
      </c>
      <c r="AE422" s="32" t="s">
        <v>2012</v>
      </c>
      <c r="AF422" s="32" t="s">
        <v>2013</v>
      </c>
    </row>
    <row r="423" spans="1:32" ht="17" x14ac:dyDescent="0.2">
      <c r="A423">
        <v>917</v>
      </c>
      <c r="B423" s="2" t="s">
        <v>1842</v>
      </c>
      <c r="C423" s="1" t="s">
        <v>1843</v>
      </c>
      <c r="D423" s="3">
        <v>3600</v>
      </c>
      <c r="E423" s="3">
        <v>2097</v>
      </c>
      <c r="F423" t="s">
        <v>42</v>
      </c>
      <c r="G423" s="23">
        <f>IFERROR(E423/D423,0)</f>
        <v>0.58250000000000002</v>
      </c>
      <c r="H423" s="4">
        <f>G423*100</f>
        <v>58.25</v>
      </c>
      <c r="I423" s="30">
        <f>E423/J423</f>
        <v>77.666666666666671</v>
      </c>
      <c r="J423" s="8">
        <v>27</v>
      </c>
      <c r="K423" t="s">
        <v>36</v>
      </c>
      <c r="L423" t="s">
        <v>37</v>
      </c>
      <c r="M423" s="11">
        <f>(O423/86400)+DATE(1970,1,1)</f>
        <v>40722.208333333336</v>
      </c>
      <c r="N423" s="37">
        <v>40722.208333333336</v>
      </c>
      <c r="O423">
        <v>1309237200</v>
      </c>
      <c r="P423" t="str">
        <f>TEXT(M423,"mmm")</f>
        <v>Jun</v>
      </c>
      <c r="Q423" t="s">
        <v>2053</v>
      </c>
      <c r="R423" t="str">
        <f>TEXT(M423,"yyy")</f>
        <v>2011</v>
      </c>
      <c r="S423" s="10">
        <f>(T423/86400)+DATE(1970,1,1)</f>
        <v>40746.208333333336</v>
      </c>
      <c r="T423">
        <v>1311310800</v>
      </c>
      <c r="U423" s="35"/>
      <c r="V423" s="38">
        <v>40746.208333333336</v>
      </c>
      <c r="W423" t="str">
        <f>(TEXT(S423,"mmm"))</f>
        <v>Jul</v>
      </c>
      <c r="X423" t="s">
        <v>2056</v>
      </c>
      <c r="Y423">
        <f>Table1[[#This Row],[Dete Ended Conversion5]]-Table1[[#This Row],[Date Created Conversion3]]</f>
        <v>24</v>
      </c>
      <c r="Z423" s="35">
        <f>Table1[[#This Row],[Dete Ended Conversion5]]-Table1[[#This Row],[Date Created Conversion3]]</f>
        <v>24</v>
      </c>
      <c r="AA423" s="8" t="str">
        <f>(TEXT(V423,"yyy"))</f>
        <v>2011</v>
      </c>
      <c r="AB423" t="b">
        <v>0</v>
      </c>
      <c r="AC423" t="b">
        <v>1</v>
      </c>
      <c r="AD423" s="5" t="str">
        <f>AE423</f>
        <v>film &amp; video</v>
      </c>
      <c r="AE423" s="32" t="s">
        <v>2014</v>
      </c>
      <c r="AF423" s="32" t="s">
        <v>2025</v>
      </c>
    </row>
    <row r="424" spans="1:32" ht="17" x14ac:dyDescent="0.2">
      <c r="A424">
        <v>788</v>
      </c>
      <c r="B424" s="2" t="s">
        <v>1587</v>
      </c>
      <c r="C424" s="1" t="s">
        <v>1588</v>
      </c>
      <c r="D424" s="3">
        <v>3600</v>
      </c>
      <c r="E424" s="3">
        <v>3174</v>
      </c>
      <c r="F424" t="s">
        <v>42</v>
      </c>
      <c r="G424" s="23">
        <f>IFERROR(E424/D424,0)</f>
        <v>0.88166666666666671</v>
      </c>
      <c r="H424" s="4">
        <f>G424*100</f>
        <v>88.166666666666671</v>
      </c>
      <c r="I424" s="30">
        <f>E424/J424</f>
        <v>102.38709677419355</v>
      </c>
      <c r="J424" s="8">
        <v>31</v>
      </c>
      <c r="K424" t="s">
        <v>20</v>
      </c>
      <c r="L424" t="s">
        <v>21</v>
      </c>
      <c r="M424" s="11">
        <f>(O424/86400)+DATE(1970,1,1)</f>
        <v>41202.208333333336</v>
      </c>
      <c r="N424" s="37">
        <v>41202.208333333336</v>
      </c>
      <c r="O424">
        <v>1350709200</v>
      </c>
      <c r="P424" t="str">
        <f>TEXT(M424,"mmm")</f>
        <v>Oct</v>
      </c>
      <c r="Q424" t="s">
        <v>2052</v>
      </c>
      <c r="R424" t="str">
        <f>TEXT(M424,"yyy")</f>
        <v>2012</v>
      </c>
      <c r="S424" s="10">
        <f>(T424/86400)+DATE(1970,1,1)</f>
        <v>41223.25</v>
      </c>
      <c r="T424">
        <v>1352527200</v>
      </c>
      <c r="U424" s="35"/>
      <c r="V424" s="38">
        <v>41223.25</v>
      </c>
      <c r="W424" t="str">
        <f>(TEXT(S424,"mmm"))</f>
        <v>Nov</v>
      </c>
      <c r="X424" t="s">
        <v>2048</v>
      </c>
      <c r="Y424">
        <f>Table1[[#This Row],[Dete Ended Conversion5]]-Table1[[#This Row],[Date Created Conversion3]]</f>
        <v>21.041666666664241</v>
      </c>
      <c r="Z424" s="35">
        <f>Table1[[#This Row],[Dete Ended Conversion5]]-Table1[[#This Row],[Date Created Conversion3]]</f>
        <v>21.041666666664241</v>
      </c>
      <c r="AA424" s="8" t="str">
        <f>(TEXT(V424,"yyy"))</f>
        <v>2012</v>
      </c>
      <c r="AB424" t="b">
        <v>0</v>
      </c>
      <c r="AC424" t="b">
        <v>0</v>
      </c>
      <c r="AD424" s="5" t="str">
        <f>AE424</f>
        <v>film &amp; video</v>
      </c>
      <c r="AE424" s="32" t="s">
        <v>2014</v>
      </c>
      <c r="AF424" s="32" t="s">
        <v>2022</v>
      </c>
    </row>
    <row r="425" spans="1:32" ht="17" x14ac:dyDescent="0.2">
      <c r="A425">
        <v>355</v>
      </c>
      <c r="B425" s="2" t="s">
        <v>739</v>
      </c>
      <c r="C425" s="1" t="s">
        <v>740</v>
      </c>
      <c r="D425" s="3">
        <v>3800</v>
      </c>
      <c r="E425" s="3">
        <v>2241</v>
      </c>
      <c r="F425" t="s">
        <v>42</v>
      </c>
      <c r="G425" s="23">
        <f>IFERROR(E425/D425,0)</f>
        <v>0.58973684210526311</v>
      </c>
      <c r="H425" s="4">
        <f>G425*100</f>
        <v>58.973684210526315</v>
      </c>
      <c r="I425" s="30">
        <f>E425/J425</f>
        <v>26.058139534883722</v>
      </c>
      <c r="J425" s="8">
        <v>86</v>
      </c>
      <c r="K425" t="s">
        <v>20</v>
      </c>
      <c r="L425" t="s">
        <v>21</v>
      </c>
      <c r="M425" s="11">
        <f>(O425/86400)+DATE(1970,1,1)</f>
        <v>42757.25</v>
      </c>
      <c r="N425" s="37">
        <v>42757.25</v>
      </c>
      <c r="O425">
        <v>1485064800</v>
      </c>
      <c r="P425" t="str">
        <f>TEXT(M425,"mmm")</f>
        <v>Jan</v>
      </c>
      <c r="Q425" t="s">
        <v>2050</v>
      </c>
      <c r="R425" t="str">
        <f>TEXT(M425,"yyy")</f>
        <v>2017</v>
      </c>
      <c r="S425" s="10">
        <f>(T425/86400)+DATE(1970,1,1)</f>
        <v>42797.25</v>
      </c>
      <c r="T425">
        <v>1488520800</v>
      </c>
      <c r="U425" s="35"/>
      <c r="V425" s="38">
        <v>42797.25</v>
      </c>
      <c r="W425" t="str">
        <f>(TEXT(S425,"mmm"))</f>
        <v>Mar</v>
      </c>
      <c r="X425" t="s">
        <v>2054</v>
      </c>
      <c r="Y425">
        <f>Table1[[#This Row],[Dete Ended Conversion5]]-Table1[[#This Row],[Date Created Conversion3]]</f>
        <v>40</v>
      </c>
      <c r="Z425" s="35">
        <f>Table1[[#This Row],[Dete Ended Conversion5]]-Table1[[#This Row],[Date Created Conversion3]]</f>
        <v>40</v>
      </c>
      <c r="AA425" s="8" t="str">
        <f>(TEXT(V425,"yyy"))</f>
        <v>2017</v>
      </c>
      <c r="AB425" t="b">
        <v>0</v>
      </c>
      <c r="AC425" t="b">
        <v>0</v>
      </c>
      <c r="AD425" s="5" t="str">
        <f>AE425</f>
        <v>technology</v>
      </c>
      <c r="AE425" s="32" t="s">
        <v>2010</v>
      </c>
      <c r="AF425" s="32" t="s">
        <v>2019</v>
      </c>
    </row>
    <row r="426" spans="1:32" ht="17" x14ac:dyDescent="0.2">
      <c r="A426">
        <v>639</v>
      </c>
      <c r="B426" s="2" t="s">
        <v>1296</v>
      </c>
      <c r="C426" s="1" t="s">
        <v>1297</v>
      </c>
      <c r="D426" s="3">
        <v>8600</v>
      </c>
      <c r="E426" s="3">
        <v>4832</v>
      </c>
      <c r="F426" t="s">
        <v>42</v>
      </c>
      <c r="G426" s="23">
        <f>IFERROR(E426/D426,0)</f>
        <v>0.56186046511627907</v>
      </c>
      <c r="H426" s="4">
        <f>G426*100</f>
        <v>56.186046511627907</v>
      </c>
      <c r="I426" s="30">
        <f>E426/J426</f>
        <v>107.37777777777778</v>
      </c>
      <c r="J426" s="8">
        <v>45</v>
      </c>
      <c r="K426" t="s">
        <v>20</v>
      </c>
      <c r="L426" t="s">
        <v>21</v>
      </c>
      <c r="M426" s="11">
        <f>(O426/86400)+DATE(1970,1,1)</f>
        <v>43309.208333333328</v>
      </c>
      <c r="N426" s="37">
        <v>43309.208333333328</v>
      </c>
      <c r="O426">
        <v>1532754000</v>
      </c>
      <c r="P426" t="str">
        <f>TEXT(M426,"mmm")</f>
        <v>Jul</v>
      </c>
      <c r="Q426" t="s">
        <v>2056</v>
      </c>
      <c r="R426" t="str">
        <f>TEXT(M426,"yyy")</f>
        <v>2018</v>
      </c>
      <c r="S426" s="10">
        <f>(T426/86400)+DATE(1970,1,1)</f>
        <v>43309.208333333328</v>
      </c>
      <c r="T426">
        <v>1532754000</v>
      </c>
      <c r="U426" s="35"/>
      <c r="V426" s="38">
        <v>43309.208333333328</v>
      </c>
      <c r="W426" t="str">
        <f>(TEXT(S426,"mmm"))</f>
        <v>Jul</v>
      </c>
      <c r="X426" t="s">
        <v>2056</v>
      </c>
      <c r="Y426">
        <f>Table1[[#This Row],[Dete Ended Conversion5]]-Table1[[#This Row],[Date Created Conversion3]]</f>
        <v>0</v>
      </c>
      <c r="Z426" s="35">
        <f>Table1[[#This Row],[Dete Ended Conversion5]]-Table1[[#This Row],[Date Created Conversion3]]</f>
        <v>0</v>
      </c>
      <c r="AA426" s="8" t="str">
        <f>(TEXT(V426,"yyy"))</f>
        <v>2018</v>
      </c>
      <c r="AB426" t="b">
        <v>0</v>
      </c>
      <c r="AC426" t="b">
        <v>1</v>
      </c>
      <c r="AD426" s="5" t="str">
        <f>AE426</f>
        <v>film &amp; video</v>
      </c>
      <c r="AE426" s="32" t="s">
        <v>2014</v>
      </c>
      <c r="AF426" s="32" t="s">
        <v>2017</v>
      </c>
    </row>
    <row r="427" spans="1:32" ht="17" x14ac:dyDescent="0.2">
      <c r="A427">
        <v>940</v>
      </c>
      <c r="B427" s="2" t="s">
        <v>1887</v>
      </c>
      <c r="C427" s="1" t="s">
        <v>1888</v>
      </c>
      <c r="D427" s="3">
        <v>9900</v>
      </c>
      <c r="E427" s="3">
        <v>6161</v>
      </c>
      <c r="F427" t="s">
        <v>42</v>
      </c>
      <c r="G427" s="23">
        <f>IFERROR(E427/D427,0)</f>
        <v>0.62232323232323228</v>
      </c>
      <c r="H427" s="4">
        <f>G427*100</f>
        <v>62.232323232323225</v>
      </c>
      <c r="I427" s="30">
        <f>E427/J427</f>
        <v>93.348484848484844</v>
      </c>
      <c r="J427" s="8">
        <v>66</v>
      </c>
      <c r="K427" t="s">
        <v>15</v>
      </c>
      <c r="L427" t="s">
        <v>16</v>
      </c>
      <c r="M427" s="11">
        <f>(O427/86400)+DATE(1970,1,1)</f>
        <v>41244.25</v>
      </c>
      <c r="N427" s="37">
        <v>41244.25</v>
      </c>
      <c r="O427">
        <v>1354341600</v>
      </c>
      <c r="P427" t="str">
        <f>TEXT(M427,"mmm")</f>
        <v>Dec</v>
      </c>
      <c r="Q427" t="s">
        <v>2055</v>
      </c>
      <c r="R427" t="str">
        <f>TEXT(M427,"yyy")</f>
        <v>2012</v>
      </c>
      <c r="S427" s="10">
        <f>(T427/86400)+DATE(1970,1,1)</f>
        <v>41266.25</v>
      </c>
      <c r="T427">
        <v>1356242400</v>
      </c>
      <c r="U427" s="35"/>
      <c r="V427" s="38">
        <v>41266.25</v>
      </c>
      <c r="W427" t="str">
        <f>(TEXT(S427,"mmm"))</f>
        <v>Dec</v>
      </c>
      <c r="X427" t="s">
        <v>2055</v>
      </c>
      <c r="Y427">
        <f>Table1[[#This Row],[Dete Ended Conversion5]]-Table1[[#This Row],[Date Created Conversion3]]</f>
        <v>22</v>
      </c>
      <c r="Z427" s="35">
        <f>Table1[[#This Row],[Dete Ended Conversion5]]-Table1[[#This Row],[Date Created Conversion3]]</f>
        <v>22</v>
      </c>
      <c r="AA427" s="8" t="str">
        <f>(TEXT(V427,"yyy"))</f>
        <v>2012</v>
      </c>
      <c r="AB427" t="b">
        <v>0</v>
      </c>
      <c r="AC427" t="b">
        <v>0</v>
      </c>
      <c r="AD427" s="5" t="str">
        <f>AE427</f>
        <v>technology</v>
      </c>
      <c r="AE427" s="32" t="s">
        <v>2010</v>
      </c>
      <c r="AF427" s="32" t="s">
        <v>2011</v>
      </c>
    </row>
    <row r="428" spans="1:32" ht="34" x14ac:dyDescent="0.2">
      <c r="A428">
        <v>903</v>
      </c>
      <c r="B428" s="2" t="s">
        <v>1814</v>
      </c>
      <c r="C428" s="1" t="s">
        <v>1815</v>
      </c>
      <c r="D428" s="3">
        <v>41000</v>
      </c>
      <c r="E428" s="3">
        <v>709</v>
      </c>
      <c r="F428" t="s">
        <v>42</v>
      </c>
      <c r="G428" s="23">
        <f>IFERROR(E428/D428,0)</f>
        <v>1.729268292682927E-2</v>
      </c>
      <c r="H428" s="4">
        <f>G428*100</f>
        <v>1.729268292682927</v>
      </c>
      <c r="I428" s="30">
        <f>E428/J428</f>
        <v>50.642857142857146</v>
      </c>
      <c r="J428" s="8">
        <v>14</v>
      </c>
      <c r="K428" t="s">
        <v>20</v>
      </c>
      <c r="L428" t="s">
        <v>21</v>
      </c>
      <c r="M428" s="11">
        <f>(O428/86400)+DATE(1970,1,1)</f>
        <v>41034.208333333336</v>
      </c>
      <c r="N428" s="37">
        <v>41034.208333333336</v>
      </c>
      <c r="O428">
        <v>1336194000</v>
      </c>
      <c r="P428" t="str">
        <f>TEXT(M428,"mmm")</f>
        <v>May</v>
      </c>
      <c r="Q428" t="s">
        <v>2059</v>
      </c>
      <c r="R428" t="str">
        <f>TEXT(M428,"yyy")</f>
        <v>2012</v>
      </c>
      <c r="S428" s="10">
        <f>(T428/86400)+DATE(1970,1,1)</f>
        <v>41049.208333333336</v>
      </c>
      <c r="T428">
        <v>1337490000</v>
      </c>
      <c r="U428" s="35"/>
      <c r="V428" s="38">
        <v>41049.208333333336</v>
      </c>
      <c r="W428" t="str">
        <f>(TEXT(S428,"mmm"))</f>
        <v>May</v>
      </c>
      <c r="X428" t="s">
        <v>2059</v>
      </c>
      <c r="Y428">
        <f>Table1[[#This Row],[Dete Ended Conversion5]]-Table1[[#This Row],[Date Created Conversion3]]</f>
        <v>15</v>
      </c>
      <c r="Z428" s="35">
        <f>Table1[[#This Row],[Dete Ended Conversion5]]-Table1[[#This Row],[Date Created Conversion3]]</f>
        <v>15</v>
      </c>
      <c r="AA428" s="8" t="str">
        <f>(TEXT(V428,"yyy"))</f>
        <v>2012</v>
      </c>
      <c r="AB428" t="b">
        <v>0</v>
      </c>
      <c r="AC428" t="b">
        <v>1</v>
      </c>
      <c r="AD428" s="5" t="str">
        <f>AE428</f>
        <v>publishing</v>
      </c>
      <c r="AE428" s="32" t="s">
        <v>2020</v>
      </c>
      <c r="AF428" s="32" t="s">
        <v>2021</v>
      </c>
    </row>
    <row r="429" spans="1:32" ht="17" x14ac:dyDescent="0.2">
      <c r="A429">
        <v>632</v>
      </c>
      <c r="B429" s="2" t="s">
        <v>1282</v>
      </c>
      <c r="C429" s="1" t="s">
        <v>1283</v>
      </c>
      <c r="D429" s="3">
        <v>72100</v>
      </c>
      <c r="E429" s="3">
        <v>30902</v>
      </c>
      <c r="F429" t="s">
        <v>42</v>
      </c>
      <c r="G429" s="23">
        <f>IFERROR(E429/D429,0)</f>
        <v>0.42859916782246882</v>
      </c>
      <c r="H429" s="4">
        <f>G429*100</f>
        <v>42.859916782246884</v>
      </c>
      <c r="I429" s="30">
        <f>E429/J429</f>
        <v>111.15827338129496</v>
      </c>
      <c r="J429" s="8">
        <v>278</v>
      </c>
      <c r="K429" t="s">
        <v>20</v>
      </c>
      <c r="L429" t="s">
        <v>21</v>
      </c>
      <c r="M429" s="11">
        <f>(O429/86400)+DATE(1970,1,1)</f>
        <v>41945.208333333336</v>
      </c>
      <c r="N429" s="37">
        <v>41945.208333333336</v>
      </c>
      <c r="O429">
        <v>1414904400</v>
      </c>
      <c r="P429" t="str">
        <f>TEXT(M429,"mmm")</f>
        <v>Nov</v>
      </c>
      <c r="Q429" t="s">
        <v>2048</v>
      </c>
      <c r="R429" t="str">
        <f>TEXT(M429,"yyy")</f>
        <v>2014</v>
      </c>
      <c r="S429" s="10">
        <f>(T429/86400)+DATE(1970,1,1)</f>
        <v>41963.25</v>
      </c>
      <c r="T429">
        <v>1416463200</v>
      </c>
      <c r="U429" s="35"/>
      <c r="V429" s="38">
        <v>41963.25</v>
      </c>
      <c r="W429" t="str">
        <f>(TEXT(S429,"mmm"))</f>
        <v>Nov</v>
      </c>
      <c r="X429" t="s">
        <v>2048</v>
      </c>
      <c r="Y429">
        <f>Table1[[#This Row],[Dete Ended Conversion5]]-Table1[[#This Row],[Date Created Conversion3]]</f>
        <v>18.041666666664241</v>
      </c>
      <c r="Z429" s="35">
        <f>Table1[[#This Row],[Dete Ended Conversion5]]-Table1[[#This Row],[Date Created Conversion3]]</f>
        <v>18.041666666664241</v>
      </c>
      <c r="AA429" s="8" t="str">
        <f>(TEXT(V429,"yyy"))</f>
        <v>2014</v>
      </c>
      <c r="AB429" t="b">
        <v>0</v>
      </c>
      <c r="AC429" t="b">
        <v>0</v>
      </c>
      <c r="AD429" s="5" t="str">
        <f>AE429</f>
        <v>theater</v>
      </c>
      <c r="AE429" s="32" t="s">
        <v>2012</v>
      </c>
      <c r="AF429" s="32" t="s">
        <v>2013</v>
      </c>
    </row>
    <row r="430" spans="1:32" ht="17" x14ac:dyDescent="0.2">
      <c r="A430">
        <v>329</v>
      </c>
      <c r="B430" s="2" t="s">
        <v>687</v>
      </c>
      <c r="C430" s="1" t="s">
        <v>688</v>
      </c>
      <c r="D430" s="3">
        <v>93800</v>
      </c>
      <c r="E430" s="3">
        <v>21477</v>
      </c>
      <c r="F430" t="s">
        <v>42</v>
      </c>
      <c r="G430" s="23">
        <f>IFERROR(E430/D430,0)</f>
        <v>0.22896588486140726</v>
      </c>
      <c r="H430" s="4">
        <f>G430*100</f>
        <v>22.896588486140725</v>
      </c>
      <c r="I430" s="30">
        <f>E430/J430</f>
        <v>101.78672985781991</v>
      </c>
      <c r="J430" s="8">
        <v>211</v>
      </c>
      <c r="K430" t="s">
        <v>20</v>
      </c>
      <c r="L430" t="s">
        <v>21</v>
      </c>
      <c r="M430" s="11">
        <f>(O430/86400)+DATE(1970,1,1)</f>
        <v>42716.25</v>
      </c>
      <c r="N430" s="37">
        <v>42716.25</v>
      </c>
      <c r="O430">
        <v>1481522400</v>
      </c>
      <c r="P430" t="str">
        <f>TEXT(M430,"mmm")</f>
        <v>Dec</v>
      </c>
      <c r="Q430" t="s">
        <v>2055</v>
      </c>
      <c r="R430" t="str">
        <f>TEXT(M430,"yyy")</f>
        <v>2016</v>
      </c>
      <c r="S430" s="10">
        <f>(T430/86400)+DATE(1970,1,1)</f>
        <v>42727.25</v>
      </c>
      <c r="T430">
        <v>1482472800</v>
      </c>
      <c r="U430" s="35"/>
      <c r="V430" s="38">
        <v>42727.25</v>
      </c>
      <c r="W430" t="str">
        <f>(TEXT(S430,"mmm"))</f>
        <v>Dec</v>
      </c>
      <c r="X430" t="s">
        <v>2055</v>
      </c>
      <c r="Y430">
        <f>Table1[[#This Row],[Dete Ended Conversion5]]-Table1[[#This Row],[Date Created Conversion3]]</f>
        <v>11</v>
      </c>
      <c r="Z430" s="35">
        <f>Table1[[#This Row],[Dete Ended Conversion5]]-Table1[[#This Row],[Date Created Conversion3]]</f>
        <v>11</v>
      </c>
      <c r="AA430" s="8" t="str">
        <f>(TEXT(V430,"yyy"))</f>
        <v>2016</v>
      </c>
      <c r="AB430" t="b">
        <v>0</v>
      </c>
      <c r="AC430" t="b">
        <v>0</v>
      </c>
      <c r="AD430" s="5" t="str">
        <f>AE430</f>
        <v>games</v>
      </c>
      <c r="AE430" s="32" t="s">
        <v>2023</v>
      </c>
      <c r="AF430" s="32" t="s">
        <v>2024</v>
      </c>
    </row>
    <row r="431" spans="1:32" ht="17" x14ac:dyDescent="0.2">
      <c r="A431">
        <v>8</v>
      </c>
      <c r="B431" s="2" t="s">
        <v>40</v>
      </c>
      <c r="C431" s="1" t="s">
        <v>41</v>
      </c>
      <c r="D431" s="3">
        <v>110100</v>
      </c>
      <c r="E431" s="3">
        <v>21946</v>
      </c>
      <c r="F431" t="s">
        <v>42</v>
      </c>
      <c r="G431" s="23">
        <f>IFERROR(E431/D431,0)</f>
        <v>0.19932788374205268</v>
      </c>
      <c r="H431" s="4">
        <f>G431*100</f>
        <v>19.932788374205266</v>
      </c>
      <c r="I431" s="30">
        <f>E431/J431</f>
        <v>30.997175141242938</v>
      </c>
      <c r="J431" s="8">
        <v>708</v>
      </c>
      <c r="K431" t="s">
        <v>32</v>
      </c>
      <c r="L431" t="s">
        <v>33</v>
      </c>
      <c r="M431" s="11">
        <f>(O431/86400)+DATE(1970,1,1)</f>
        <v>40399.208333333336</v>
      </c>
      <c r="N431" s="37">
        <v>40399.208333333336</v>
      </c>
      <c r="O431">
        <v>1281330000</v>
      </c>
      <c r="P431" t="str">
        <f>TEXT(M431,"mmm")</f>
        <v>Aug</v>
      </c>
      <c r="Q431" t="s">
        <v>2049</v>
      </c>
      <c r="R431" t="str">
        <f>TEXT(M431,"yyy")</f>
        <v>2010</v>
      </c>
      <c r="S431" s="10">
        <f>(T431/86400)+DATE(1970,1,1)</f>
        <v>40401.208333333336</v>
      </c>
      <c r="T431">
        <v>1281502800</v>
      </c>
      <c r="U431" s="35"/>
      <c r="V431" s="38">
        <v>40401.208333333336</v>
      </c>
      <c r="W431" t="str">
        <f>(TEXT(S431,"mmm"))</f>
        <v>Aug</v>
      </c>
      <c r="X431" t="s">
        <v>2049</v>
      </c>
      <c r="Y431">
        <f>Table1[[#This Row],[Dete Ended Conversion5]]-Table1[[#This Row],[Date Created Conversion3]]</f>
        <v>2</v>
      </c>
      <c r="Z431" s="35">
        <f>Table1[[#This Row],[Dete Ended Conversion5]]-Table1[[#This Row],[Date Created Conversion3]]</f>
        <v>2</v>
      </c>
      <c r="AA431" s="8" t="str">
        <f>(TEXT(V431,"yyy"))</f>
        <v>2010</v>
      </c>
      <c r="AB431" t="b">
        <v>0</v>
      </c>
      <c r="AC431" t="b">
        <v>0</v>
      </c>
      <c r="AD431" s="5" t="str">
        <f>AE431</f>
        <v>theater</v>
      </c>
      <c r="AE431" s="32" t="s">
        <v>2012</v>
      </c>
      <c r="AF431" s="32" t="s">
        <v>2013</v>
      </c>
    </row>
    <row r="432" spans="1:32" ht="34" x14ac:dyDescent="0.2">
      <c r="A432">
        <v>271</v>
      </c>
      <c r="B432" s="2" t="s">
        <v>571</v>
      </c>
      <c r="C432" s="1" t="s">
        <v>572</v>
      </c>
      <c r="D432" s="3">
        <v>153700</v>
      </c>
      <c r="E432" s="3">
        <v>1953</v>
      </c>
      <c r="F432" t="s">
        <v>42</v>
      </c>
      <c r="G432" s="23">
        <f>IFERROR(E432/D432,0)</f>
        <v>1.2706571242680547E-2</v>
      </c>
      <c r="H432" s="4">
        <f>G432*100</f>
        <v>1.2706571242680547</v>
      </c>
      <c r="I432" s="30">
        <f>E432/J432</f>
        <v>32.016393442622949</v>
      </c>
      <c r="J432" s="8">
        <v>61</v>
      </c>
      <c r="K432" t="s">
        <v>20</v>
      </c>
      <c r="L432" t="s">
        <v>21</v>
      </c>
      <c r="M432" s="11">
        <f>(O432/86400)+DATE(1970,1,1)</f>
        <v>42345.25</v>
      </c>
      <c r="N432" s="37">
        <v>42345.25</v>
      </c>
      <c r="O432">
        <v>1449468000</v>
      </c>
      <c r="P432" t="str">
        <f>TEXT(M432,"mmm")</f>
        <v>Dec</v>
      </c>
      <c r="Q432" t="s">
        <v>2055</v>
      </c>
      <c r="R432" t="str">
        <f>TEXT(M432,"yyy")</f>
        <v>2015</v>
      </c>
      <c r="S432" s="10">
        <f>(T432/86400)+DATE(1970,1,1)</f>
        <v>42376.25</v>
      </c>
      <c r="T432">
        <v>1452146400</v>
      </c>
      <c r="U432" s="35"/>
      <c r="V432" s="38">
        <v>42376.25</v>
      </c>
      <c r="W432" t="str">
        <f>(TEXT(S432,"mmm"))</f>
        <v>Jan</v>
      </c>
      <c r="X432" t="s">
        <v>2050</v>
      </c>
      <c r="Y432">
        <f>Table1[[#This Row],[Dete Ended Conversion5]]-Table1[[#This Row],[Date Created Conversion3]]</f>
        <v>31</v>
      </c>
      <c r="Z432" s="35">
        <f>Table1[[#This Row],[Dete Ended Conversion5]]-Table1[[#This Row],[Date Created Conversion3]]</f>
        <v>31</v>
      </c>
      <c r="AA432" s="8" t="str">
        <f>(TEXT(V432,"yyy"))</f>
        <v>2016</v>
      </c>
      <c r="AB432" t="b">
        <v>0</v>
      </c>
      <c r="AC432" t="b">
        <v>0</v>
      </c>
      <c r="AD432" s="5" t="str">
        <f>AE432</f>
        <v>photography</v>
      </c>
      <c r="AE432" s="32" t="s">
        <v>2027</v>
      </c>
      <c r="AF432" s="32" t="s">
        <v>2028</v>
      </c>
    </row>
    <row r="433" spans="1:32" ht="17" x14ac:dyDescent="0.2">
      <c r="A433">
        <v>410</v>
      </c>
      <c r="B433" s="2" t="s">
        <v>847</v>
      </c>
      <c r="C433" s="1" t="s">
        <v>848</v>
      </c>
      <c r="D433" s="3">
        <v>153700</v>
      </c>
      <c r="E433" s="3">
        <v>55536</v>
      </c>
      <c r="F433" t="s">
        <v>42</v>
      </c>
      <c r="G433" s="23">
        <f>IFERROR(E433/D433,0)</f>
        <v>0.36132726089785294</v>
      </c>
      <c r="H433" s="4">
        <f>G433*100</f>
        <v>36.132726089785294</v>
      </c>
      <c r="I433" s="30">
        <f>E433/J433</f>
        <v>49.987398739873989</v>
      </c>
      <c r="J433" s="8">
        <v>1111</v>
      </c>
      <c r="K433" t="s">
        <v>20</v>
      </c>
      <c r="L433" t="s">
        <v>21</v>
      </c>
      <c r="M433" s="11">
        <f>(O433/86400)+DATE(1970,1,1)</f>
        <v>42122.208333333328</v>
      </c>
      <c r="N433" s="37">
        <v>42122.208333333328</v>
      </c>
      <c r="O433">
        <v>1430197200</v>
      </c>
      <c r="P433" t="str">
        <f>TEXT(M433,"mmm")</f>
        <v>Apr</v>
      </c>
      <c r="Q433" t="s">
        <v>2057</v>
      </c>
      <c r="R433" t="str">
        <f>TEXT(M433,"yyy")</f>
        <v>2015</v>
      </c>
      <c r="S433" s="10">
        <f>(T433/86400)+DATE(1970,1,1)</f>
        <v>42122.208333333328</v>
      </c>
      <c r="T433">
        <v>1430197200</v>
      </c>
      <c r="U433" s="35"/>
      <c r="V433" s="38">
        <v>42122.208333333328</v>
      </c>
      <c r="W433" t="str">
        <f>(TEXT(S433,"mmm"))</f>
        <v>Apr</v>
      </c>
      <c r="X433" t="s">
        <v>2057</v>
      </c>
      <c r="Y433">
        <f>Table1[[#This Row],[Dete Ended Conversion5]]-Table1[[#This Row],[Date Created Conversion3]]</f>
        <v>0</v>
      </c>
      <c r="Z433" s="35">
        <f>Table1[[#This Row],[Dete Ended Conversion5]]-Table1[[#This Row],[Date Created Conversion3]]</f>
        <v>0</v>
      </c>
      <c r="AA433" s="8" t="str">
        <f>(TEXT(V433,"yyy"))</f>
        <v>2015</v>
      </c>
      <c r="AB433" t="b">
        <v>0</v>
      </c>
      <c r="AC433" t="b">
        <v>0</v>
      </c>
      <c r="AD433" s="5" t="str">
        <f>AE433</f>
        <v>games</v>
      </c>
      <c r="AE433" s="32" t="s">
        <v>2023</v>
      </c>
      <c r="AF433" s="32" t="s">
        <v>2034</v>
      </c>
    </row>
    <row r="434" spans="1:32" ht="34" x14ac:dyDescent="0.2">
      <c r="A434">
        <v>531</v>
      </c>
      <c r="B434" s="2" t="s">
        <v>1083</v>
      </c>
      <c r="C434" s="1" t="s">
        <v>1084</v>
      </c>
      <c r="D434" s="3">
        <v>186700</v>
      </c>
      <c r="E434" s="3">
        <v>178338</v>
      </c>
      <c r="F434" t="s">
        <v>42</v>
      </c>
      <c r="G434" s="23">
        <f>IFERROR(E434/D434,0)</f>
        <v>0.95521156936261387</v>
      </c>
      <c r="H434" s="4">
        <f>G434*100</f>
        <v>95.521156936261391</v>
      </c>
      <c r="I434" s="30">
        <f>E434/J434</f>
        <v>48.993956043956047</v>
      </c>
      <c r="J434" s="8">
        <v>3640</v>
      </c>
      <c r="K434" t="s">
        <v>86</v>
      </c>
      <c r="L434" t="s">
        <v>87</v>
      </c>
      <c r="M434" s="11">
        <f>(O434/86400)+DATE(1970,1,1)</f>
        <v>41589.25</v>
      </c>
      <c r="N434" s="37">
        <v>41589.25</v>
      </c>
      <c r="O434">
        <v>1384149600</v>
      </c>
      <c r="P434" t="str">
        <f>TEXT(M434,"mmm")</f>
        <v>Nov</v>
      </c>
      <c r="Q434" t="s">
        <v>2048</v>
      </c>
      <c r="R434" t="str">
        <f>TEXT(M434,"yyy")</f>
        <v>2013</v>
      </c>
      <c r="S434" s="10">
        <f>(T434/86400)+DATE(1970,1,1)</f>
        <v>41645.25</v>
      </c>
      <c r="T434">
        <v>1388988000</v>
      </c>
      <c r="U434" s="35"/>
      <c r="V434" s="38">
        <v>41645.25</v>
      </c>
      <c r="W434" t="str">
        <f>(TEXT(S434,"mmm"))</f>
        <v>Jan</v>
      </c>
      <c r="X434" t="s">
        <v>2050</v>
      </c>
      <c r="Y434">
        <f>Table1[[#This Row],[Dete Ended Conversion5]]-Table1[[#This Row],[Date Created Conversion3]]</f>
        <v>56</v>
      </c>
      <c r="Z434" s="35">
        <f>Table1[[#This Row],[Dete Ended Conversion5]]-Table1[[#This Row],[Date Created Conversion3]]</f>
        <v>56</v>
      </c>
      <c r="AA434" s="8" t="str">
        <f>(TEXT(V434,"yyy"))</f>
        <v>2014</v>
      </c>
      <c r="AB434" t="b">
        <v>0</v>
      </c>
      <c r="AC434" t="b">
        <v>0</v>
      </c>
      <c r="AD434" s="5" t="str">
        <f>AE434</f>
        <v>games</v>
      </c>
      <c r="AE434" s="32" t="s">
        <v>2023</v>
      </c>
      <c r="AF434" s="32" t="s">
        <v>2024</v>
      </c>
    </row>
    <row r="435" spans="1:32" ht="17" x14ac:dyDescent="0.2">
      <c r="A435">
        <v>413</v>
      </c>
      <c r="B435" s="2" t="s">
        <v>853</v>
      </c>
      <c r="C435" s="1" t="s">
        <v>854</v>
      </c>
      <c r="D435" s="3">
        <v>189500</v>
      </c>
      <c r="E435" s="3">
        <v>117628</v>
      </c>
      <c r="F435" t="s">
        <v>42</v>
      </c>
      <c r="G435" s="23">
        <f>IFERROR(E435/D435,0)</f>
        <v>0.62072823218997364</v>
      </c>
      <c r="H435" s="4">
        <f>G435*100</f>
        <v>62.072823218997364</v>
      </c>
      <c r="I435" s="30">
        <f>E435/J435</f>
        <v>108.01469237832875</v>
      </c>
      <c r="J435" s="8">
        <v>1089</v>
      </c>
      <c r="K435" t="s">
        <v>20</v>
      </c>
      <c r="L435" t="s">
        <v>21</v>
      </c>
      <c r="M435" s="11">
        <f>(O435/86400)+DATE(1970,1,1)</f>
        <v>43431.25</v>
      </c>
      <c r="N435" s="37">
        <v>43431.25</v>
      </c>
      <c r="O435">
        <v>1543298400</v>
      </c>
      <c r="P435" t="str">
        <f>TEXT(M435,"mmm")</f>
        <v>Nov</v>
      </c>
      <c r="Q435" t="s">
        <v>2048</v>
      </c>
      <c r="R435" t="str">
        <f>TEXT(M435,"yyy")</f>
        <v>2018</v>
      </c>
      <c r="S435" s="10">
        <f>(T435/86400)+DATE(1970,1,1)</f>
        <v>43458.25</v>
      </c>
      <c r="T435">
        <v>1545631200</v>
      </c>
      <c r="U435" s="35"/>
      <c r="V435" s="38">
        <v>43458.25</v>
      </c>
      <c r="W435" t="str">
        <f>(TEXT(S435,"mmm"))</f>
        <v>Dec</v>
      </c>
      <c r="X435" t="s">
        <v>2055</v>
      </c>
      <c r="Y435">
        <f>Table1[[#This Row],[Dete Ended Conversion5]]-Table1[[#This Row],[Date Created Conversion3]]</f>
        <v>27</v>
      </c>
      <c r="Z435" s="35">
        <f>Table1[[#This Row],[Dete Ended Conversion5]]-Table1[[#This Row],[Date Created Conversion3]]</f>
        <v>27</v>
      </c>
      <c r="AA435" s="8" t="str">
        <f>(TEXT(V435,"yyy"))</f>
        <v>2018</v>
      </c>
      <c r="AB435" t="b">
        <v>0</v>
      </c>
      <c r="AC435" t="b">
        <v>0</v>
      </c>
      <c r="AD435" s="5" t="str">
        <f>AE435</f>
        <v>film &amp; video</v>
      </c>
      <c r="AE435" s="32" t="s">
        <v>2014</v>
      </c>
      <c r="AF435" s="32" t="s">
        <v>2022</v>
      </c>
    </row>
    <row r="436" spans="1:32" ht="17" x14ac:dyDescent="0.2">
      <c r="A436">
        <v>209</v>
      </c>
      <c r="B436" s="2" t="s">
        <v>448</v>
      </c>
      <c r="C436" s="1" t="s">
        <v>449</v>
      </c>
      <c r="D436" s="3">
        <v>194500</v>
      </c>
      <c r="E436" s="3">
        <v>41212</v>
      </c>
      <c r="F436" t="s">
        <v>42</v>
      </c>
      <c r="G436" s="23">
        <f>IFERROR(E436/D436,0)</f>
        <v>0.21188688946015424</v>
      </c>
      <c r="H436" s="4">
        <f>G436*100</f>
        <v>21.188688946015425</v>
      </c>
      <c r="I436" s="30">
        <f>E436/J436</f>
        <v>51.004950495049506</v>
      </c>
      <c r="J436" s="8">
        <v>808</v>
      </c>
      <c r="K436" t="s">
        <v>24</v>
      </c>
      <c r="L436" t="s">
        <v>25</v>
      </c>
      <c r="M436" s="11">
        <f>(O436/86400)+DATE(1970,1,1)</f>
        <v>42496.208333333328</v>
      </c>
      <c r="N436" s="37">
        <v>42496.208333333328</v>
      </c>
      <c r="O436">
        <v>1462510800</v>
      </c>
      <c r="P436" t="str">
        <f>TEXT(M436,"mmm")</f>
        <v>May</v>
      </c>
      <c r="Q436" t="s">
        <v>2059</v>
      </c>
      <c r="R436" t="str">
        <f>TEXT(M436,"yyy")</f>
        <v>2016</v>
      </c>
      <c r="S436" s="10">
        <f>(T436/86400)+DATE(1970,1,1)</f>
        <v>42503.208333333328</v>
      </c>
      <c r="T436">
        <v>1463115600</v>
      </c>
      <c r="U436" s="35"/>
      <c r="V436" s="38">
        <v>42503.208333333328</v>
      </c>
      <c r="W436" t="str">
        <f>(TEXT(S436,"mmm"))</f>
        <v>May</v>
      </c>
      <c r="X436" t="s">
        <v>2059</v>
      </c>
      <c r="Y436">
        <f>Table1[[#This Row],[Dete Ended Conversion5]]-Table1[[#This Row],[Date Created Conversion3]]</f>
        <v>7</v>
      </c>
      <c r="Z436" s="35">
        <f>Table1[[#This Row],[Dete Ended Conversion5]]-Table1[[#This Row],[Date Created Conversion3]]</f>
        <v>7</v>
      </c>
      <c r="AA436" s="8" t="str">
        <f>(TEXT(V436,"yyy"))</f>
        <v>2016</v>
      </c>
      <c r="AB436" t="b">
        <v>0</v>
      </c>
      <c r="AC436" t="b">
        <v>0</v>
      </c>
      <c r="AD436" s="5" t="str">
        <f>AE436</f>
        <v>film &amp; video</v>
      </c>
      <c r="AE436" s="32" t="s">
        <v>2014</v>
      </c>
      <c r="AF436" s="32" t="s">
        <v>2015</v>
      </c>
    </row>
    <row r="437" spans="1:32" ht="17" x14ac:dyDescent="0.2">
      <c r="A437">
        <v>72</v>
      </c>
      <c r="B437" s="2" t="s">
        <v>174</v>
      </c>
      <c r="C437" s="1" t="s">
        <v>175</v>
      </c>
      <c r="D437" s="3">
        <v>600</v>
      </c>
      <c r="E437" s="3">
        <v>4022</v>
      </c>
      <c r="F437" t="s">
        <v>19</v>
      </c>
      <c r="G437" s="23">
        <f>IFERROR(E437/D437,0)</f>
        <v>6.7033333333333331</v>
      </c>
      <c r="H437" s="4">
        <f>G437*100</f>
        <v>670.33333333333326</v>
      </c>
      <c r="I437" s="30">
        <f>E437/J437</f>
        <v>74.481481481481481</v>
      </c>
      <c r="J437" s="8">
        <v>54</v>
      </c>
      <c r="K437" t="s">
        <v>20</v>
      </c>
      <c r="L437" t="s">
        <v>21</v>
      </c>
      <c r="M437" s="11">
        <f>(O437/86400)+DATE(1970,1,1)</f>
        <v>42186.208333333328</v>
      </c>
      <c r="N437" s="37">
        <v>42186.208333333328</v>
      </c>
      <c r="O437">
        <v>1435726800</v>
      </c>
      <c r="P437" t="str">
        <f>TEXT(M437,"mmm")</f>
        <v>Jul</v>
      </c>
      <c r="Q437" t="s">
        <v>2056</v>
      </c>
      <c r="R437" t="str">
        <f>TEXT(M437,"yyy")</f>
        <v>2015</v>
      </c>
      <c r="S437" s="10">
        <f>(T437/86400)+DATE(1970,1,1)</f>
        <v>42222.208333333328</v>
      </c>
      <c r="T437">
        <v>1438837200</v>
      </c>
      <c r="U437" s="35"/>
      <c r="V437" s="38">
        <v>42222.208333333328</v>
      </c>
      <c r="W437" t="str">
        <f>(TEXT(S437,"mmm"))</f>
        <v>Aug</v>
      </c>
      <c r="X437" t="s">
        <v>2049</v>
      </c>
      <c r="Y437">
        <f>Table1[[#This Row],[Dete Ended Conversion5]]-Table1[[#This Row],[Date Created Conversion3]]</f>
        <v>36</v>
      </c>
      <c r="Z437" s="35">
        <f>Table1[[#This Row],[Dete Ended Conversion5]]-Table1[[#This Row],[Date Created Conversion3]]</f>
        <v>36</v>
      </c>
      <c r="AA437" s="8" t="str">
        <f>(TEXT(V437,"yyy"))</f>
        <v>2015</v>
      </c>
      <c r="AB437" t="b">
        <v>0</v>
      </c>
      <c r="AC437" t="b">
        <v>0</v>
      </c>
      <c r="AD437" s="5" t="str">
        <f>AE437</f>
        <v>film &amp; video</v>
      </c>
      <c r="AE437" s="32" t="s">
        <v>2014</v>
      </c>
      <c r="AF437" s="32" t="s">
        <v>2022</v>
      </c>
    </row>
    <row r="438" spans="1:32" ht="17" x14ac:dyDescent="0.2">
      <c r="A438">
        <v>591</v>
      </c>
      <c r="B438" s="2" t="s">
        <v>1200</v>
      </c>
      <c r="C438" s="1" t="s">
        <v>1201</v>
      </c>
      <c r="D438" s="3">
        <v>600</v>
      </c>
      <c r="E438" s="3">
        <v>6226</v>
      </c>
      <c r="F438" t="s">
        <v>19</v>
      </c>
      <c r="G438" s="23">
        <f>IFERROR(E438/D438,0)</f>
        <v>10.376666666666667</v>
      </c>
      <c r="H438" s="4">
        <f>G438*100</f>
        <v>1037.6666666666667</v>
      </c>
      <c r="I438" s="30">
        <f>E438/J438</f>
        <v>61.03921568627451</v>
      </c>
      <c r="J438" s="8">
        <v>102</v>
      </c>
      <c r="K438" t="s">
        <v>20</v>
      </c>
      <c r="L438" t="s">
        <v>21</v>
      </c>
      <c r="M438" s="11">
        <f>(O438/86400)+DATE(1970,1,1)</f>
        <v>40373.208333333336</v>
      </c>
      <c r="N438" s="37">
        <v>40373.208333333336</v>
      </c>
      <c r="O438">
        <v>1279083600</v>
      </c>
      <c r="P438" t="str">
        <f>TEXT(M438,"mmm")</f>
        <v>Jul</v>
      </c>
      <c r="Q438" t="s">
        <v>2056</v>
      </c>
      <c r="R438" t="str">
        <f>TEXT(M438,"yyy")</f>
        <v>2010</v>
      </c>
      <c r="S438" s="10">
        <f>(T438/86400)+DATE(1970,1,1)</f>
        <v>40383.208333333336</v>
      </c>
      <c r="T438">
        <v>1279947600</v>
      </c>
      <c r="U438" s="35"/>
      <c r="V438" s="38">
        <v>40383.208333333336</v>
      </c>
      <c r="W438" t="str">
        <f>(TEXT(S438,"mmm"))</f>
        <v>Jul</v>
      </c>
      <c r="X438" t="s">
        <v>2056</v>
      </c>
      <c r="Y438">
        <f>Table1[[#This Row],[Dete Ended Conversion5]]-Table1[[#This Row],[Date Created Conversion3]]</f>
        <v>10</v>
      </c>
      <c r="Z438" s="35">
        <f>Table1[[#This Row],[Dete Ended Conversion5]]-Table1[[#This Row],[Date Created Conversion3]]</f>
        <v>10</v>
      </c>
      <c r="AA438" s="8" t="str">
        <f>(TEXT(V438,"yyy"))</f>
        <v>2010</v>
      </c>
      <c r="AB438" t="b">
        <v>0</v>
      </c>
      <c r="AC438" t="b">
        <v>0</v>
      </c>
      <c r="AD438" s="5" t="str">
        <f>AE438</f>
        <v>games</v>
      </c>
      <c r="AE438" s="32" t="s">
        <v>2023</v>
      </c>
      <c r="AF438" s="32" t="s">
        <v>2024</v>
      </c>
    </row>
    <row r="439" spans="1:32" ht="17" x14ac:dyDescent="0.2">
      <c r="A439">
        <v>174</v>
      </c>
      <c r="B439" s="2" t="s">
        <v>378</v>
      </c>
      <c r="C439" s="1" t="s">
        <v>379</v>
      </c>
      <c r="D439" s="3">
        <v>600</v>
      </c>
      <c r="E439" s="3">
        <v>5368</v>
      </c>
      <c r="F439" t="s">
        <v>19</v>
      </c>
      <c r="G439" s="23">
        <f>IFERROR(E439/D439,0)</f>
        <v>8.9466666666666672</v>
      </c>
      <c r="H439" s="4">
        <f>G439*100</f>
        <v>894.66666666666674</v>
      </c>
      <c r="I439" s="30">
        <f>E439/J439</f>
        <v>111.83333333333333</v>
      </c>
      <c r="J439" s="8">
        <v>48</v>
      </c>
      <c r="K439" t="s">
        <v>20</v>
      </c>
      <c r="L439" t="s">
        <v>21</v>
      </c>
      <c r="M439" s="11">
        <f>(O439/86400)+DATE(1970,1,1)</f>
        <v>42282.208333333328</v>
      </c>
      <c r="N439" s="37">
        <v>42282.208333333328</v>
      </c>
      <c r="O439">
        <v>1444021200</v>
      </c>
      <c r="P439" t="str">
        <f>TEXT(M439,"mmm")</f>
        <v>Oct</v>
      </c>
      <c r="Q439" t="s">
        <v>2052</v>
      </c>
      <c r="R439" t="str">
        <f>TEXT(M439,"yyy")</f>
        <v>2015</v>
      </c>
      <c r="S439" s="10">
        <f>(T439/86400)+DATE(1970,1,1)</f>
        <v>42283.208333333328</v>
      </c>
      <c r="T439">
        <v>1444107600</v>
      </c>
      <c r="U439" s="35"/>
      <c r="V439" s="38">
        <v>42283.208333333328</v>
      </c>
      <c r="W439" t="str">
        <f>(TEXT(S439,"mmm"))</f>
        <v>Oct</v>
      </c>
      <c r="X439" t="s">
        <v>2052</v>
      </c>
      <c r="Y439">
        <f>Table1[[#This Row],[Dete Ended Conversion5]]-Table1[[#This Row],[Date Created Conversion3]]</f>
        <v>1</v>
      </c>
      <c r="Z439" s="35">
        <f>Table1[[#This Row],[Dete Ended Conversion5]]-Table1[[#This Row],[Date Created Conversion3]]</f>
        <v>1</v>
      </c>
      <c r="AA439" s="8" t="str">
        <f>(TEXT(V439,"yyy"))</f>
        <v>2015</v>
      </c>
      <c r="AB439" t="b">
        <v>0</v>
      </c>
      <c r="AC439" t="b">
        <v>1</v>
      </c>
      <c r="AD439" s="5" t="str">
        <f>AE439</f>
        <v>technology</v>
      </c>
      <c r="AE439" s="32" t="s">
        <v>2010</v>
      </c>
      <c r="AF439" s="32" t="s">
        <v>2019</v>
      </c>
    </row>
    <row r="440" spans="1:32" ht="17" x14ac:dyDescent="0.2">
      <c r="A440">
        <v>294</v>
      </c>
      <c r="B440" s="2" t="s">
        <v>617</v>
      </c>
      <c r="C440" s="1" t="s">
        <v>618</v>
      </c>
      <c r="D440" s="3">
        <v>600</v>
      </c>
      <c r="E440" s="3">
        <v>8038</v>
      </c>
      <c r="F440" t="s">
        <v>19</v>
      </c>
      <c r="G440" s="23">
        <f>IFERROR(E440/D440,0)</f>
        <v>13.396666666666667</v>
      </c>
      <c r="H440" s="4">
        <f>G440*100</f>
        <v>1339.6666666666667</v>
      </c>
      <c r="I440" s="30">
        <f>E440/J440</f>
        <v>43.923497267759565</v>
      </c>
      <c r="J440" s="8">
        <v>183</v>
      </c>
      <c r="K440" t="s">
        <v>20</v>
      </c>
      <c r="L440" t="s">
        <v>21</v>
      </c>
      <c r="M440" s="11">
        <f>(O440/86400)+DATE(1970,1,1)</f>
        <v>43399.208333333328</v>
      </c>
      <c r="N440" s="37">
        <v>43399.208333333328</v>
      </c>
      <c r="O440">
        <v>1540530000</v>
      </c>
      <c r="P440" t="str">
        <f>TEXT(M440,"mmm")</f>
        <v>Oct</v>
      </c>
      <c r="Q440" t="s">
        <v>2052</v>
      </c>
      <c r="R440" t="str">
        <f>TEXT(M440,"yyy")</f>
        <v>2018</v>
      </c>
      <c r="S440" s="10">
        <f>(T440/86400)+DATE(1970,1,1)</f>
        <v>43411.25</v>
      </c>
      <c r="T440">
        <v>1541570400</v>
      </c>
      <c r="U440" s="35"/>
      <c r="V440" s="38">
        <v>43411.25</v>
      </c>
      <c r="W440" t="str">
        <f>(TEXT(S440,"mmm"))</f>
        <v>Nov</v>
      </c>
      <c r="X440" t="s">
        <v>2048</v>
      </c>
      <c r="Y440">
        <f>Table1[[#This Row],[Dete Ended Conversion5]]-Table1[[#This Row],[Date Created Conversion3]]</f>
        <v>12.041666666671517</v>
      </c>
      <c r="Z440" s="35">
        <f>Table1[[#This Row],[Dete Ended Conversion5]]-Table1[[#This Row],[Date Created Conversion3]]</f>
        <v>12.041666666671517</v>
      </c>
      <c r="AA440" s="8" t="str">
        <f>(TEXT(V440,"yyy"))</f>
        <v>2018</v>
      </c>
      <c r="AB440" t="b">
        <v>0</v>
      </c>
      <c r="AC440" t="b">
        <v>0</v>
      </c>
      <c r="AD440" s="5" t="str">
        <f>AE440</f>
        <v>theater</v>
      </c>
      <c r="AE440" s="32" t="s">
        <v>2012</v>
      </c>
      <c r="AF440" s="32" t="s">
        <v>2013</v>
      </c>
    </row>
    <row r="441" spans="1:32" ht="17" x14ac:dyDescent="0.2">
      <c r="A441">
        <v>653</v>
      </c>
      <c r="B441" s="2" t="s">
        <v>1324</v>
      </c>
      <c r="C441" s="1" t="s">
        <v>1325</v>
      </c>
      <c r="D441" s="3">
        <v>600</v>
      </c>
      <c r="E441" s="3">
        <v>14033</v>
      </c>
      <c r="F441" t="s">
        <v>19</v>
      </c>
      <c r="G441" s="23">
        <f>IFERROR(E441/D441,0)</f>
        <v>23.388333333333332</v>
      </c>
      <c r="H441" s="4">
        <f>G441*100</f>
        <v>2338.833333333333</v>
      </c>
      <c r="I441" s="30">
        <f>E441/J441</f>
        <v>59.970085470085472</v>
      </c>
      <c r="J441" s="8">
        <v>234</v>
      </c>
      <c r="K441" t="s">
        <v>20</v>
      </c>
      <c r="L441" t="s">
        <v>21</v>
      </c>
      <c r="M441" s="11">
        <f>(O441/86400)+DATE(1970,1,1)</f>
        <v>42468.208333333328</v>
      </c>
      <c r="N441" s="37">
        <v>42468.208333333328</v>
      </c>
      <c r="O441">
        <v>1460091600</v>
      </c>
      <c r="P441" t="str">
        <f>TEXT(M441,"mmm")</f>
        <v>Apr</v>
      </c>
      <c r="Q441" t="s">
        <v>2057</v>
      </c>
      <c r="R441" t="str">
        <f>TEXT(M441,"yyy")</f>
        <v>2016</v>
      </c>
      <c r="S441" s="10">
        <f>(T441/86400)+DATE(1970,1,1)</f>
        <v>42470.208333333328</v>
      </c>
      <c r="T441">
        <v>1460264400</v>
      </c>
      <c r="U441" s="35"/>
      <c r="V441" s="38">
        <v>42470.208333333328</v>
      </c>
      <c r="W441" t="str">
        <f>(TEXT(S441,"mmm"))</f>
        <v>Apr</v>
      </c>
      <c r="X441" t="s">
        <v>2057</v>
      </c>
      <c r="Y441">
        <f>Table1[[#This Row],[Dete Ended Conversion5]]-Table1[[#This Row],[Date Created Conversion3]]</f>
        <v>2</v>
      </c>
      <c r="Z441" s="35">
        <f>Table1[[#This Row],[Dete Ended Conversion5]]-Table1[[#This Row],[Date Created Conversion3]]</f>
        <v>2</v>
      </c>
      <c r="AA441" s="8" t="str">
        <f>(TEXT(V441,"yyy"))</f>
        <v>2016</v>
      </c>
      <c r="AB441" t="b">
        <v>0</v>
      </c>
      <c r="AC441" t="b">
        <v>0</v>
      </c>
      <c r="AD441" s="5" t="str">
        <f>AE441</f>
        <v>technology</v>
      </c>
      <c r="AE441" s="32" t="s">
        <v>2010</v>
      </c>
      <c r="AF441" s="32" t="s">
        <v>2011</v>
      </c>
    </row>
    <row r="442" spans="1:32" ht="17" x14ac:dyDescent="0.2">
      <c r="A442">
        <v>806</v>
      </c>
      <c r="B442" s="2" t="s">
        <v>1623</v>
      </c>
      <c r="C442" s="1" t="s">
        <v>1624</v>
      </c>
      <c r="D442" s="3">
        <v>700</v>
      </c>
      <c r="E442" s="3">
        <v>8262</v>
      </c>
      <c r="F442" t="s">
        <v>19</v>
      </c>
      <c r="G442" s="23">
        <f>IFERROR(E442/D442,0)</f>
        <v>11.802857142857142</v>
      </c>
      <c r="H442" s="4">
        <f>G442*100</f>
        <v>1180.2857142857142</v>
      </c>
      <c r="I442" s="30">
        <f>E442/J442</f>
        <v>108.71052631578948</v>
      </c>
      <c r="J442" s="8">
        <v>76</v>
      </c>
      <c r="K442" t="s">
        <v>20</v>
      </c>
      <c r="L442" t="s">
        <v>21</v>
      </c>
      <c r="M442" s="11">
        <f>(O442/86400)+DATE(1970,1,1)</f>
        <v>40973.25</v>
      </c>
      <c r="N442" s="37">
        <v>40973.25</v>
      </c>
      <c r="O442">
        <v>1330927200</v>
      </c>
      <c r="P442" t="str">
        <f>TEXT(M442,"mmm")</f>
        <v>Mar</v>
      </c>
      <c r="Q442" t="s">
        <v>2054</v>
      </c>
      <c r="R442" t="str">
        <f>TEXT(M442,"yyy")</f>
        <v>2012</v>
      </c>
      <c r="S442" s="10">
        <f>(T442/86400)+DATE(1970,1,1)</f>
        <v>40997.208333333336</v>
      </c>
      <c r="T442">
        <v>1332997200</v>
      </c>
      <c r="U442" s="35"/>
      <c r="V442" s="38">
        <v>40997.208333333336</v>
      </c>
      <c r="W442" t="str">
        <f>(TEXT(S442,"mmm"))</f>
        <v>Mar</v>
      </c>
      <c r="X442" t="s">
        <v>2054</v>
      </c>
      <c r="Y442">
        <f>Table1[[#This Row],[Dete Ended Conversion5]]-Table1[[#This Row],[Date Created Conversion3]]</f>
        <v>23.958333333335759</v>
      </c>
      <c r="Z442" s="35">
        <f>Table1[[#This Row],[Dete Ended Conversion5]]-Table1[[#This Row],[Date Created Conversion3]]</f>
        <v>23.958333333335759</v>
      </c>
      <c r="AA442" s="8" t="str">
        <f>(TEXT(V442,"yyy"))</f>
        <v>2012</v>
      </c>
      <c r="AB442" t="b">
        <v>0</v>
      </c>
      <c r="AC442" t="b">
        <v>1</v>
      </c>
      <c r="AD442" s="5" t="str">
        <f>AE442</f>
        <v>film &amp; video</v>
      </c>
      <c r="AE442" s="32" t="s">
        <v>2014</v>
      </c>
      <c r="AF442" s="32" t="s">
        <v>2017</v>
      </c>
    </row>
    <row r="443" spans="1:32" ht="34" x14ac:dyDescent="0.2">
      <c r="A443">
        <v>244</v>
      </c>
      <c r="B443" s="2" t="s">
        <v>517</v>
      </c>
      <c r="C443" s="1" t="s">
        <v>518</v>
      </c>
      <c r="D443" s="3">
        <v>700</v>
      </c>
      <c r="E443" s="3">
        <v>3988</v>
      </c>
      <c r="F443" t="s">
        <v>19</v>
      </c>
      <c r="G443" s="23">
        <f>IFERROR(E443/D443,0)</f>
        <v>5.6971428571428575</v>
      </c>
      <c r="H443" s="4">
        <f>G443*100</f>
        <v>569.71428571428578</v>
      </c>
      <c r="I443" s="30">
        <f>E443/J443</f>
        <v>75.245283018867923</v>
      </c>
      <c r="J443" s="8">
        <v>53</v>
      </c>
      <c r="K443" t="s">
        <v>20</v>
      </c>
      <c r="L443" t="s">
        <v>21</v>
      </c>
      <c r="M443" s="11">
        <f>(O443/86400)+DATE(1970,1,1)</f>
        <v>41834.208333333336</v>
      </c>
      <c r="N443" s="37">
        <v>41834.208333333336</v>
      </c>
      <c r="O443">
        <v>1405314000</v>
      </c>
      <c r="P443" t="str">
        <f>TEXT(M443,"mmm")</f>
        <v>Jul</v>
      </c>
      <c r="Q443" t="s">
        <v>2056</v>
      </c>
      <c r="R443" t="str">
        <f>TEXT(M443,"yyy")</f>
        <v>2014</v>
      </c>
      <c r="S443" s="10">
        <f>(T443/86400)+DATE(1970,1,1)</f>
        <v>41886.208333333336</v>
      </c>
      <c r="T443">
        <v>1409806800</v>
      </c>
      <c r="U443" s="35"/>
      <c r="V443" s="38">
        <v>41886.208333333336</v>
      </c>
      <c r="W443" t="str">
        <f>(TEXT(S443,"mmm"))</f>
        <v>Sep</v>
      </c>
      <c r="X443" t="s">
        <v>2051</v>
      </c>
      <c r="Y443">
        <f>Table1[[#This Row],[Dete Ended Conversion5]]-Table1[[#This Row],[Date Created Conversion3]]</f>
        <v>52</v>
      </c>
      <c r="Z443" s="35">
        <f>Table1[[#This Row],[Dete Ended Conversion5]]-Table1[[#This Row],[Date Created Conversion3]]</f>
        <v>52</v>
      </c>
      <c r="AA443" s="8" t="str">
        <f>(TEXT(V443,"yyy"))</f>
        <v>2014</v>
      </c>
      <c r="AB443" t="b">
        <v>0</v>
      </c>
      <c r="AC443" t="b">
        <v>0</v>
      </c>
      <c r="AD443" s="5" t="str">
        <f>AE443</f>
        <v>theater</v>
      </c>
      <c r="AE443" s="32" t="s">
        <v>2012</v>
      </c>
      <c r="AF443" s="32" t="s">
        <v>2013</v>
      </c>
    </row>
    <row r="444" spans="1:32" ht="17" x14ac:dyDescent="0.2">
      <c r="A444">
        <v>36</v>
      </c>
      <c r="B444" s="2" t="s">
        <v>102</v>
      </c>
      <c r="C444" s="1" t="s">
        <v>103</v>
      </c>
      <c r="D444" s="3">
        <v>700</v>
      </c>
      <c r="E444" s="3">
        <v>1101</v>
      </c>
      <c r="F444" t="s">
        <v>19</v>
      </c>
      <c r="G444" s="23">
        <f>IFERROR(E444/D444,0)</f>
        <v>1.572857142857143</v>
      </c>
      <c r="H444" s="4">
        <f>G444*100</f>
        <v>157.28571428571431</v>
      </c>
      <c r="I444" s="30">
        <f>E444/J444</f>
        <v>68.8125</v>
      </c>
      <c r="J444" s="8">
        <v>16</v>
      </c>
      <c r="K444" t="s">
        <v>20</v>
      </c>
      <c r="L444" t="s">
        <v>21</v>
      </c>
      <c r="M444" s="11">
        <f>(O444/86400)+DATE(1970,1,1)</f>
        <v>40600.25</v>
      </c>
      <c r="N444" s="37">
        <v>40600.25</v>
      </c>
      <c r="O444">
        <v>1298700000</v>
      </c>
      <c r="P444" t="str">
        <f>TEXT(M444,"mmm")</f>
        <v>Feb</v>
      </c>
      <c r="Q444" t="s">
        <v>2058</v>
      </c>
      <c r="R444" t="str">
        <f>TEXT(M444,"yyy")</f>
        <v>2011</v>
      </c>
      <c r="S444" s="10">
        <f>(T444/86400)+DATE(1970,1,1)</f>
        <v>40625.208333333336</v>
      </c>
      <c r="T444">
        <v>1300856400</v>
      </c>
      <c r="U444" s="35"/>
      <c r="V444" s="38">
        <v>40625.208333333336</v>
      </c>
      <c r="W444" t="str">
        <f>(TEXT(S444,"mmm"))</f>
        <v>Mar</v>
      </c>
      <c r="X444" t="s">
        <v>2054</v>
      </c>
      <c r="Y444">
        <f>Table1[[#This Row],[Dete Ended Conversion5]]-Table1[[#This Row],[Date Created Conversion3]]</f>
        <v>24.958333333335759</v>
      </c>
      <c r="Z444" s="35">
        <f>Table1[[#This Row],[Dete Ended Conversion5]]-Table1[[#This Row],[Date Created Conversion3]]</f>
        <v>24.958333333335759</v>
      </c>
      <c r="AA444" s="8" t="str">
        <f>(TEXT(V444,"yyy"))</f>
        <v>2011</v>
      </c>
      <c r="AB444" t="b">
        <v>0</v>
      </c>
      <c r="AC444" t="b">
        <v>0</v>
      </c>
      <c r="AD444" s="5" t="str">
        <f>AE444</f>
        <v>theater</v>
      </c>
      <c r="AE444" s="32" t="s">
        <v>2012</v>
      </c>
      <c r="AF444" s="32" t="s">
        <v>2013</v>
      </c>
    </row>
    <row r="445" spans="1:32" ht="17" x14ac:dyDescent="0.2">
      <c r="A445">
        <v>818</v>
      </c>
      <c r="B445" s="2" t="s">
        <v>653</v>
      </c>
      <c r="C445" s="1" t="s">
        <v>1646</v>
      </c>
      <c r="D445" s="3">
        <v>700</v>
      </c>
      <c r="E445" s="3">
        <v>7664</v>
      </c>
      <c r="F445" t="s">
        <v>19</v>
      </c>
      <c r="G445" s="23">
        <f>IFERROR(E445/D445,0)</f>
        <v>10.948571428571428</v>
      </c>
      <c r="H445" s="4">
        <f>G445*100</f>
        <v>1094.8571428571429</v>
      </c>
      <c r="I445" s="30">
        <f>E445/J445</f>
        <v>111.07246376811594</v>
      </c>
      <c r="J445" s="8">
        <v>69</v>
      </c>
      <c r="K445" t="s">
        <v>20</v>
      </c>
      <c r="L445" t="s">
        <v>21</v>
      </c>
      <c r="M445" s="11">
        <f>(O445/86400)+DATE(1970,1,1)</f>
        <v>43486.25</v>
      </c>
      <c r="N445" s="37">
        <v>43486.25</v>
      </c>
      <c r="O445">
        <v>1548050400</v>
      </c>
      <c r="P445" t="str">
        <f>TEXT(M445,"mmm")</f>
        <v>Jan</v>
      </c>
      <c r="Q445" t="s">
        <v>2050</v>
      </c>
      <c r="R445" t="str">
        <f>TEXT(M445,"yyy")</f>
        <v>2019</v>
      </c>
      <c r="S445" s="10">
        <f>(T445/86400)+DATE(1970,1,1)</f>
        <v>43499.25</v>
      </c>
      <c r="T445">
        <v>1549173600</v>
      </c>
      <c r="U445" s="35"/>
      <c r="V445" s="38">
        <v>43499.25</v>
      </c>
      <c r="W445" t="str">
        <f>(TEXT(S445,"mmm"))</f>
        <v>Feb</v>
      </c>
      <c r="X445" t="s">
        <v>2058</v>
      </c>
      <c r="Y445">
        <f>Table1[[#This Row],[Dete Ended Conversion5]]-Table1[[#This Row],[Date Created Conversion3]]</f>
        <v>13</v>
      </c>
      <c r="Z445" s="35">
        <f>Table1[[#This Row],[Dete Ended Conversion5]]-Table1[[#This Row],[Date Created Conversion3]]</f>
        <v>13</v>
      </c>
      <c r="AA445" s="8" t="str">
        <f>(TEXT(V445,"yyy"))</f>
        <v>2019</v>
      </c>
      <c r="AB445" t="b">
        <v>0</v>
      </c>
      <c r="AC445" t="b">
        <v>1</v>
      </c>
      <c r="AD445" s="5" t="str">
        <f>AE445</f>
        <v>theater</v>
      </c>
      <c r="AE445" s="32" t="s">
        <v>2012</v>
      </c>
      <c r="AF445" s="32" t="s">
        <v>2013</v>
      </c>
    </row>
    <row r="446" spans="1:32" ht="34" x14ac:dyDescent="0.2">
      <c r="A446">
        <v>955</v>
      </c>
      <c r="B446" s="2" t="s">
        <v>1916</v>
      </c>
      <c r="C446" s="1" t="s">
        <v>1917</v>
      </c>
      <c r="D446" s="3">
        <v>700</v>
      </c>
      <c r="E446" s="3">
        <v>7763</v>
      </c>
      <c r="F446" t="s">
        <v>19</v>
      </c>
      <c r="G446" s="23">
        <f>IFERROR(E446/D446,0)</f>
        <v>11.09</v>
      </c>
      <c r="H446" s="4">
        <f>G446*100</f>
        <v>1109</v>
      </c>
      <c r="I446" s="30">
        <f>E446/J446</f>
        <v>97.037499999999994</v>
      </c>
      <c r="J446" s="8">
        <v>80</v>
      </c>
      <c r="K446" t="s">
        <v>20</v>
      </c>
      <c r="L446" t="s">
        <v>21</v>
      </c>
      <c r="M446" s="11">
        <f>(O446/86400)+DATE(1970,1,1)</f>
        <v>41238.25</v>
      </c>
      <c r="N446" s="37">
        <v>41238.25</v>
      </c>
      <c r="O446">
        <v>1353823200</v>
      </c>
      <c r="P446" t="str">
        <f>TEXT(M446,"mmm")</f>
        <v>Nov</v>
      </c>
      <c r="Q446" t="s">
        <v>2048</v>
      </c>
      <c r="R446" t="str">
        <f>TEXT(M446,"yyy")</f>
        <v>2012</v>
      </c>
      <c r="S446" s="10">
        <f>(T446/86400)+DATE(1970,1,1)</f>
        <v>41240.25</v>
      </c>
      <c r="T446">
        <v>1353996000</v>
      </c>
      <c r="U446" s="35"/>
      <c r="V446" s="38">
        <v>41240.25</v>
      </c>
      <c r="W446" t="str">
        <f>(TEXT(S446,"mmm"))</f>
        <v>Nov</v>
      </c>
      <c r="X446" t="s">
        <v>2048</v>
      </c>
      <c r="Y446">
        <f>Table1[[#This Row],[Dete Ended Conversion5]]-Table1[[#This Row],[Date Created Conversion3]]</f>
        <v>2</v>
      </c>
      <c r="Z446" s="35">
        <f>Table1[[#This Row],[Dete Ended Conversion5]]-Table1[[#This Row],[Date Created Conversion3]]</f>
        <v>2</v>
      </c>
      <c r="AA446" s="8" t="str">
        <f>(TEXT(V446,"yyy"))</f>
        <v>2012</v>
      </c>
      <c r="AB446" t="b">
        <v>0</v>
      </c>
      <c r="AC446" t="b">
        <v>0</v>
      </c>
      <c r="AD446" s="5" t="str">
        <f>AE446</f>
        <v>theater</v>
      </c>
      <c r="AE446" s="32" t="s">
        <v>2012</v>
      </c>
      <c r="AF446" s="32" t="s">
        <v>2013</v>
      </c>
    </row>
    <row r="447" spans="1:32" ht="34" x14ac:dyDescent="0.2">
      <c r="A447">
        <v>277</v>
      </c>
      <c r="B447" s="2" t="s">
        <v>583</v>
      </c>
      <c r="C447" s="1" t="s">
        <v>584</v>
      </c>
      <c r="D447" s="3">
        <v>700</v>
      </c>
      <c r="E447" s="3">
        <v>7465</v>
      </c>
      <c r="F447" t="s">
        <v>19</v>
      </c>
      <c r="G447" s="23">
        <f>IFERROR(E447/D447,0)</f>
        <v>10.664285714285715</v>
      </c>
      <c r="H447" s="4">
        <f>G447*100</f>
        <v>1066.4285714285716</v>
      </c>
      <c r="I447" s="30">
        <f>E447/J447</f>
        <v>89.939759036144579</v>
      </c>
      <c r="J447" s="8">
        <v>83</v>
      </c>
      <c r="K447" t="s">
        <v>20</v>
      </c>
      <c r="L447" t="s">
        <v>21</v>
      </c>
      <c r="M447" s="11">
        <f>(O447/86400)+DATE(1970,1,1)</f>
        <v>40378.208333333336</v>
      </c>
      <c r="N447" s="37">
        <v>40378.208333333336</v>
      </c>
      <c r="O447">
        <v>1279515600</v>
      </c>
      <c r="P447" t="str">
        <f>TEXT(M447,"mmm")</f>
        <v>Jul</v>
      </c>
      <c r="Q447" t="s">
        <v>2056</v>
      </c>
      <c r="R447" t="str">
        <f>TEXT(M447,"yyy")</f>
        <v>2010</v>
      </c>
      <c r="S447" s="10">
        <f>(T447/86400)+DATE(1970,1,1)</f>
        <v>40380.208333333336</v>
      </c>
      <c r="T447">
        <v>1279688400</v>
      </c>
      <c r="U447" s="35"/>
      <c r="V447" s="38">
        <v>40380.208333333336</v>
      </c>
      <c r="W447" t="str">
        <f>(TEXT(S447,"mmm"))</f>
        <v>Jul</v>
      </c>
      <c r="X447" t="s">
        <v>2056</v>
      </c>
      <c r="Y447">
        <f>Table1[[#This Row],[Dete Ended Conversion5]]-Table1[[#This Row],[Date Created Conversion3]]</f>
        <v>2</v>
      </c>
      <c r="Z447" s="35">
        <f>Table1[[#This Row],[Dete Ended Conversion5]]-Table1[[#This Row],[Date Created Conversion3]]</f>
        <v>2</v>
      </c>
      <c r="AA447" s="8" t="str">
        <f>(TEXT(V447,"yyy"))</f>
        <v>2010</v>
      </c>
      <c r="AB447" t="b">
        <v>0</v>
      </c>
      <c r="AC447" t="b">
        <v>0</v>
      </c>
      <c r="AD447" s="5" t="str">
        <f>AE447</f>
        <v>theater</v>
      </c>
      <c r="AE447" s="32" t="s">
        <v>2012</v>
      </c>
      <c r="AF447" s="32" t="s">
        <v>2013</v>
      </c>
    </row>
    <row r="448" spans="1:32" ht="17" x14ac:dyDescent="0.2">
      <c r="A448">
        <v>586</v>
      </c>
      <c r="B448" s="2" t="s">
        <v>1190</v>
      </c>
      <c r="C448" s="1" t="s">
        <v>1191</v>
      </c>
      <c r="D448" s="3">
        <v>700</v>
      </c>
      <c r="E448" s="3">
        <v>6654</v>
      </c>
      <c r="F448" t="s">
        <v>19</v>
      </c>
      <c r="G448" s="23">
        <f>IFERROR(E448/D448,0)</f>
        <v>9.5057142857142853</v>
      </c>
      <c r="H448" s="4">
        <f>G448*100</f>
        <v>950.57142857142856</v>
      </c>
      <c r="I448" s="30">
        <f>E448/J448</f>
        <v>51.184615384615384</v>
      </c>
      <c r="J448" s="8">
        <v>130</v>
      </c>
      <c r="K448" t="s">
        <v>20</v>
      </c>
      <c r="L448" t="s">
        <v>21</v>
      </c>
      <c r="M448" s="11">
        <f>(O448/86400)+DATE(1970,1,1)</f>
        <v>40499.25</v>
      </c>
      <c r="N448" s="37">
        <v>40499.25</v>
      </c>
      <c r="O448">
        <v>1289973600</v>
      </c>
      <c r="P448" t="str">
        <f>TEXT(M448,"mmm")</f>
        <v>Nov</v>
      </c>
      <c r="Q448" t="s">
        <v>2048</v>
      </c>
      <c r="R448" t="str">
        <f>TEXT(M448,"yyy")</f>
        <v>2010</v>
      </c>
      <c r="S448" s="10">
        <f>(T448/86400)+DATE(1970,1,1)</f>
        <v>40518.25</v>
      </c>
      <c r="T448">
        <v>1291615200</v>
      </c>
      <c r="U448" s="35"/>
      <c r="V448" s="38">
        <v>40518.25</v>
      </c>
      <c r="W448" t="str">
        <f>(TEXT(S448,"mmm"))</f>
        <v>Dec</v>
      </c>
      <c r="X448" t="s">
        <v>2055</v>
      </c>
      <c r="Y448">
        <f>Table1[[#This Row],[Dete Ended Conversion5]]-Table1[[#This Row],[Date Created Conversion3]]</f>
        <v>19</v>
      </c>
      <c r="Z448" s="35">
        <f>Table1[[#This Row],[Dete Ended Conversion5]]-Table1[[#This Row],[Date Created Conversion3]]</f>
        <v>19</v>
      </c>
      <c r="AA448" s="8" t="str">
        <f>(TEXT(V448,"yyy"))</f>
        <v>2010</v>
      </c>
      <c r="AB448" t="b">
        <v>0</v>
      </c>
      <c r="AC448" t="b">
        <v>0</v>
      </c>
      <c r="AD448" s="5" t="str">
        <f>AE448</f>
        <v>music</v>
      </c>
      <c r="AE448" s="32" t="s">
        <v>2008</v>
      </c>
      <c r="AF448" s="32" t="s">
        <v>2009</v>
      </c>
    </row>
    <row r="449" spans="1:32" ht="17" x14ac:dyDescent="0.2">
      <c r="A449">
        <v>807</v>
      </c>
      <c r="B449" s="2" t="s">
        <v>1625</v>
      </c>
      <c r="C449" s="1" t="s">
        <v>1626</v>
      </c>
      <c r="D449" s="3">
        <v>700</v>
      </c>
      <c r="E449" s="3">
        <v>1848</v>
      </c>
      <c r="F449" t="s">
        <v>19</v>
      </c>
      <c r="G449" s="23">
        <f>IFERROR(E449/D449,0)</f>
        <v>2.64</v>
      </c>
      <c r="H449" s="4">
        <f>G449*100</f>
        <v>264</v>
      </c>
      <c r="I449" s="30">
        <f>E449/J449</f>
        <v>42.97674418604651</v>
      </c>
      <c r="J449" s="8">
        <v>43</v>
      </c>
      <c r="K449" t="s">
        <v>20</v>
      </c>
      <c r="L449" t="s">
        <v>21</v>
      </c>
      <c r="M449" s="11">
        <f>(O449/86400)+DATE(1970,1,1)</f>
        <v>43753.208333333328</v>
      </c>
      <c r="N449" s="37">
        <v>43753.208333333328</v>
      </c>
      <c r="O449">
        <v>1571115600</v>
      </c>
      <c r="P449" t="str">
        <f>TEXT(M449,"mmm")</f>
        <v>Oct</v>
      </c>
      <c r="Q449" t="s">
        <v>2052</v>
      </c>
      <c r="R449" t="str">
        <f>TEXT(M449,"yyy")</f>
        <v>2019</v>
      </c>
      <c r="S449" s="10">
        <f>(T449/86400)+DATE(1970,1,1)</f>
        <v>43797.25</v>
      </c>
      <c r="T449">
        <v>1574920800</v>
      </c>
      <c r="U449" s="35"/>
      <c r="V449" s="38">
        <v>43797.25</v>
      </c>
      <c r="W449" t="str">
        <f>(TEXT(S449,"mmm"))</f>
        <v>Nov</v>
      </c>
      <c r="X449" t="s">
        <v>2048</v>
      </c>
      <c r="Y449">
        <f>Table1[[#This Row],[Dete Ended Conversion5]]-Table1[[#This Row],[Date Created Conversion3]]</f>
        <v>44.041666666671517</v>
      </c>
      <c r="Z449" s="35">
        <f>Table1[[#This Row],[Dete Ended Conversion5]]-Table1[[#This Row],[Date Created Conversion3]]</f>
        <v>44.041666666671517</v>
      </c>
      <c r="AA449" s="8" t="str">
        <f>(TEXT(V449,"yyy"))</f>
        <v>2019</v>
      </c>
      <c r="AB449" t="b">
        <v>0</v>
      </c>
      <c r="AC449" t="b">
        <v>1</v>
      </c>
      <c r="AD449" s="5" t="str">
        <f>AE449</f>
        <v>theater</v>
      </c>
      <c r="AE449" s="32" t="s">
        <v>2012</v>
      </c>
      <c r="AF449" s="32" t="s">
        <v>2013</v>
      </c>
    </row>
    <row r="450" spans="1:32" ht="17" x14ac:dyDescent="0.2">
      <c r="A450">
        <v>520</v>
      </c>
      <c r="B450" s="2" t="s">
        <v>1062</v>
      </c>
      <c r="C450" s="1" t="s">
        <v>1063</v>
      </c>
      <c r="D450" s="3">
        <v>800</v>
      </c>
      <c r="E450" s="3">
        <v>3406</v>
      </c>
      <c r="F450" t="s">
        <v>19</v>
      </c>
      <c r="G450" s="23">
        <f>IFERROR(E450/D450,0)</f>
        <v>4.2575000000000003</v>
      </c>
      <c r="H450" s="4">
        <f>G450*100</f>
        <v>425.75</v>
      </c>
      <c r="I450" s="30">
        <f>E450/J450</f>
        <v>106.4375</v>
      </c>
      <c r="J450" s="8">
        <v>32</v>
      </c>
      <c r="K450" t="s">
        <v>20</v>
      </c>
      <c r="L450" t="s">
        <v>21</v>
      </c>
      <c r="M450" s="11">
        <f>(O450/86400)+DATE(1970,1,1)</f>
        <v>43574.208333333328</v>
      </c>
      <c r="N450" s="37">
        <v>43574.208333333328</v>
      </c>
      <c r="O450">
        <v>1555650000</v>
      </c>
      <c r="P450" t="str">
        <f>TEXT(M450,"mmm")</f>
        <v>Apr</v>
      </c>
      <c r="Q450" t="s">
        <v>2057</v>
      </c>
      <c r="R450" t="str">
        <f>TEXT(M450,"yyy")</f>
        <v>2019</v>
      </c>
      <c r="S450" s="10">
        <f>(T450/86400)+DATE(1970,1,1)</f>
        <v>43577.208333333328</v>
      </c>
      <c r="T450">
        <v>1555909200</v>
      </c>
      <c r="U450" s="35"/>
      <c r="V450" s="38">
        <v>43577.208333333328</v>
      </c>
      <c r="W450" t="str">
        <f>(TEXT(S450,"mmm"))</f>
        <v>Apr</v>
      </c>
      <c r="X450" t="s">
        <v>2057</v>
      </c>
      <c r="Y450">
        <f>Table1[[#This Row],[Dete Ended Conversion5]]-Table1[[#This Row],[Date Created Conversion3]]</f>
        <v>3</v>
      </c>
      <c r="Z450" s="35">
        <f>Table1[[#This Row],[Dete Ended Conversion5]]-Table1[[#This Row],[Date Created Conversion3]]</f>
        <v>3</v>
      </c>
      <c r="AA450" s="8" t="str">
        <f>(TEXT(V450,"yyy"))</f>
        <v>2019</v>
      </c>
      <c r="AB450" t="b">
        <v>0</v>
      </c>
      <c r="AC450" t="b">
        <v>0</v>
      </c>
      <c r="AD450" s="5" t="str">
        <f>AE450</f>
        <v>theater</v>
      </c>
      <c r="AE450" s="32" t="s">
        <v>2012</v>
      </c>
      <c r="AF450" s="32" t="s">
        <v>2013</v>
      </c>
    </row>
    <row r="451" spans="1:32" ht="34" x14ac:dyDescent="0.2">
      <c r="A451">
        <v>712</v>
      </c>
      <c r="B451" s="2" t="s">
        <v>1438</v>
      </c>
      <c r="C451" s="1" t="s">
        <v>1439</v>
      </c>
      <c r="D451" s="3">
        <v>800</v>
      </c>
      <c r="E451" s="3">
        <v>14725</v>
      </c>
      <c r="F451" t="s">
        <v>19</v>
      </c>
      <c r="G451" s="23">
        <f>IFERROR(E451/D451,0)</f>
        <v>18.40625</v>
      </c>
      <c r="H451" s="4">
        <f>G451*100</f>
        <v>1840.625</v>
      </c>
      <c r="I451" s="30">
        <f>E451/J451</f>
        <v>72.896039603960389</v>
      </c>
      <c r="J451" s="8">
        <v>202</v>
      </c>
      <c r="K451" t="s">
        <v>20</v>
      </c>
      <c r="L451" t="s">
        <v>21</v>
      </c>
      <c r="M451" s="11">
        <f>(O451/86400)+DATE(1970,1,1)</f>
        <v>42559.208333333328</v>
      </c>
      <c r="N451" s="37">
        <v>42559.208333333328</v>
      </c>
      <c r="O451">
        <v>1467954000</v>
      </c>
      <c r="P451" t="str">
        <f>TEXT(M451,"mmm")</f>
        <v>Jul</v>
      </c>
      <c r="Q451" t="s">
        <v>2056</v>
      </c>
      <c r="R451" t="str">
        <f>TEXT(M451,"yyy")</f>
        <v>2016</v>
      </c>
      <c r="S451" s="10">
        <f>(T451/86400)+DATE(1970,1,1)</f>
        <v>42600.208333333328</v>
      </c>
      <c r="T451">
        <v>1471496400</v>
      </c>
      <c r="U451" s="35"/>
      <c r="V451" s="38">
        <v>42600.208333333328</v>
      </c>
      <c r="W451" t="str">
        <f>(TEXT(S451,"mmm"))</f>
        <v>Aug</v>
      </c>
      <c r="X451" t="s">
        <v>2049</v>
      </c>
      <c r="Y451">
        <f>Table1[[#This Row],[Dete Ended Conversion5]]-Table1[[#This Row],[Date Created Conversion3]]</f>
        <v>41</v>
      </c>
      <c r="Z451" s="35">
        <f>Table1[[#This Row],[Dete Ended Conversion5]]-Table1[[#This Row],[Date Created Conversion3]]</f>
        <v>41</v>
      </c>
      <c r="AA451" s="8" t="str">
        <f>(TEXT(V451,"yyy"))</f>
        <v>2016</v>
      </c>
      <c r="AB451" t="b">
        <v>0</v>
      </c>
      <c r="AC451" t="b">
        <v>0</v>
      </c>
      <c r="AD451" s="5" t="str">
        <f>AE451</f>
        <v>theater</v>
      </c>
      <c r="AE451" s="32" t="s">
        <v>2012</v>
      </c>
      <c r="AF451" s="32" t="s">
        <v>2013</v>
      </c>
    </row>
    <row r="452" spans="1:32" ht="17" x14ac:dyDescent="0.2">
      <c r="A452">
        <v>394</v>
      </c>
      <c r="B452" s="2" t="s">
        <v>817</v>
      </c>
      <c r="C452" s="1" t="s">
        <v>818</v>
      </c>
      <c r="D452" s="3">
        <v>800</v>
      </c>
      <c r="E452" s="3">
        <v>3755</v>
      </c>
      <c r="F452" t="s">
        <v>19</v>
      </c>
      <c r="G452" s="23">
        <f>IFERROR(E452/D452,0)</f>
        <v>4.6937499999999996</v>
      </c>
      <c r="H452" s="4">
        <f>G452*100</f>
        <v>469.37499999999994</v>
      </c>
      <c r="I452" s="30">
        <f>E452/J452</f>
        <v>110.44117647058823</v>
      </c>
      <c r="J452" s="8">
        <v>34</v>
      </c>
      <c r="K452" t="s">
        <v>20</v>
      </c>
      <c r="L452" t="s">
        <v>21</v>
      </c>
      <c r="M452" s="11">
        <f>(O452/86400)+DATE(1970,1,1)</f>
        <v>41484.208333333336</v>
      </c>
      <c r="N452" s="37">
        <v>41484.208333333336</v>
      </c>
      <c r="O452">
        <v>1375074000</v>
      </c>
      <c r="P452" t="str">
        <f>TEXT(M452,"mmm")</f>
        <v>Jul</v>
      </c>
      <c r="Q452" t="s">
        <v>2056</v>
      </c>
      <c r="R452" t="str">
        <f>TEXT(M452,"yyy")</f>
        <v>2013</v>
      </c>
      <c r="S452" s="10">
        <f>(T452/86400)+DATE(1970,1,1)</f>
        <v>41494.208333333336</v>
      </c>
      <c r="T452">
        <v>1375938000</v>
      </c>
      <c r="U452" s="35"/>
      <c r="V452" s="38">
        <v>41494.208333333336</v>
      </c>
      <c r="W452" t="str">
        <f>(TEXT(S452,"mmm"))</f>
        <v>Aug</v>
      </c>
      <c r="X452" t="s">
        <v>2049</v>
      </c>
      <c r="Y452">
        <f>Table1[[#This Row],[Dete Ended Conversion5]]-Table1[[#This Row],[Date Created Conversion3]]</f>
        <v>10</v>
      </c>
      <c r="Z452" s="35">
        <f>Table1[[#This Row],[Dete Ended Conversion5]]-Table1[[#This Row],[Date Created Conversion3]]</f>
        <v>10</v>
      </c>
      <c r="AA452" s="8" t="str">
        <f>(TEXT(V452,"yyy"))</f>
        <v>2013</v>
      </c>
      <c r="AB452" t="b">
        <v>0</v>
      </c>
      <c r="AC452" t="b">
        <v>1</v>
      </c>
      <c r="AD452" s="5" t="str">
        <f>AE452</f>
        <v>film &amp; video</v>
      </c>
      <c r="AE452" s="32" t="s">
        <v>2014</v>
      </c>
      <c r="AF452" s="32" t="s">
        <v>2015</v>
      </c>
    </row>
    <row r="453" spans="1:32" ht="17" x14ac:dyDescent="0.2">
      <c r="A453">
        <v>289</v>
      </c>
      <c r="B453" s="2" t="s">
        <v>607</v>
      </c>
      <c r="C453" s="1" t="s">
        <v>608</v>
      </c>
      <c r="D453" s="3">
        <v>800</v>
      </c>
      <c r="E453" s="3">
        <v>13474</v>
      </c>
      <c r="F453" t="s">
        <v>19</v>
      </c>
      <c r="G453" s="23">
        <f>IFERROR(E453/D453,0)</f>
        <v>16.842500000000001</v>
      </c>
      <c r="H453" s="4">
        <f>G453*100</f>
        <v>1684.25</v>
      </c>
      <c r="I453" s="30">
        <f>E453/J453</f>
        <v>39.982195845697326</v>
      </c>
      <c r="J453" s="8">
        <v>337</v>
      </c>
      <c r="K453" t="s">
        <v>15</v>
      </c>
      <c r="L453" t="s">
        <v>16</v>
      </c>
      <c r="M453" s="11">
        <f>(O453/86400)+DATE(1970,1,1)</f>
        <v>42219.208333333328</v>
      </c>
      <c r="N453" s="37">
        <v>42219.208333333328</v>
      </c>
      <c r="O453">
        <v>1438578000</v>
      </c>
      <c r="P453" t="str">
        <f>TEXT(M453,"mmm")</f>
        <v>Aug</v>
      </c>
      <c r="Q453" t="s">
        <v>2049</v>
      </c>
      <c r="R453" t="str">
        <f>TEXT(M453,"yyy")</f>
        <v>2015</v>
      </c>
      <c r="S453" s="10">
        <f>(T453/86400)+DATE(1970,1,1)</f>
        <v>42222.208333333328</v>
      </c>
      <c r="T453">
        <v>1438837200</v>
      </c>
      <c r="U453" s="35"/>
      <c r="V453" s="38">
        <v>42222.208333333328</v>
      </c>
      <c r="W453" t="str">
        <f>(TEXT(S453,"mmm"))</f>
        <v>Aug</v>
      </c>
      <c r="X453" t="s">
        <v>2049</v>
      </c>
      <c r="Y453">
        <f>Table1[[#This Row],[Dete Ended Conversion5]]-Table1[[#This Row],[Date Created Conversion3]]</f>
        <v>3</v>
      </c>
      <c r="Z453" s="35">
        <f>Table1[[#This Row],[Dete Ended Conversion5]]-Table1[[#This Row],[Date Created Conversion3]]</f>
        <v>3</v>
      </c>
      <c r="AA453" s="8" t="str">
        <f>(TEXT(V453,"yyy"))</f>
        <v>2015</v>
      </c>
      <c r="AB453" t="b">
        <v>0</v>
      </c>
      <c r="AC453" t="b">
        <v>0</v>
      </c>
      <c r="AD453" s="5" t="str">
        <f>AE453</f>
        <v>theater</v>
      </c>
      <c r="AE453" s="32" t="s">
        <v>2012</v>
      </c>
      <c r="AF453" s="32" t="s">
        <v>2013</v>
      </c>
    </row>
    <row r="454" spans="1:32" ht="17" x14ac:dyDescent="0.2">
      <c r="A454">
        <v>974</v>
      </c>
      <c r="B454" s="2" t="s">
        <v>1953</v>
      </c>
      <c r="C454" s="1" t="s">
        <v>1954</v>
      </c>
      <c r="D454" s="3">
        <v>800</v>
      </c>
      <c r="E454" s="3">
        <v>2991</v>
      </c>
      <c r="F454" t="s">
        <v>19</v>
      </c>
      <c r="G454" s="23">
        <f>IFERROR(E454/D454,0)</f>
        <v>3.73875</v>
      </c>
      <c r="H454" s="4">
        <f>G454*100</f>
        <v>373.875</v>
      </c>
      <c r="I454" s="30">
        <f>E454/J454</f>
        <v>93.46875</v>
      </c>
      <c r="J454" s="8">
        <v>32</v>
      </c>
      <c r="K454" t="s">
        <v>20</v>
      </c>
      <c r="L454" t="s">
        <v>21</v>
      </c>
      <c r="M454" s="11">
        <f>(O454/86400)+DATE(1970,1,1)</f>
        <v>41412.208333333336</v>
      </c>
      <c r="N454" s="37">
        <v>41412.208333333336</v>
      </c>
      <c r="O454">
        <v>1368853200</v>
      </c>
      <c r="P454" t="str">
        <f>TEXT(M454,"mmm")</f>
        <v>May</v>
      </c>
      <c r="Q454" t="s">
        <v>2059</v>
      </c>
      <c r="R454" t="str">
        <f>TEXT(M454,"yyy")</f>
        <v>2013</v>
      </c>
      <c r="S454" s="10">
        <f>(T454/86400)+DATE(1970,1,1)</f>
        <v>41413.208333333336</v>
      </c>
      <c r="T454">
        <v>1368939600</v>
      </c>
      <c r="U454" s="35"/>
      <c r="V454" s="38">
        <v>41413.208333333336</v>
      </c>
      <c r="W454" t="str">
        <f>(TEXT(S454,"mmm"))</f>
        <v>May</v>
      </c>
      <c r="X454" t="s">
        <v>2059</v>
      </c>
      <c r="Y454">
        <f>Table1[[#This Row],[Dete Ended Conversion5]]-Table1[[#This Row],[Date Created Conversion3]]</f>
        <v>1</v>
      </c>
      <c r="Z454" s="35">
        <f>Table1[[#This Row],[Dete Ended Conversion5]]-Table1[[#This Row],[Date Created Conversion3]]</f>
        <v>1</v>
      </c>
      <c r="AA454" s="8" t="str">
        <f>(TEXT(V454,"yyy"))</f>
        <v>2013</v>
      </c>
      <c r="AB454" t="b">
        <v>0</v>
      </c>
      <c r="AC454" t="b">
        <v>0</v>
      </c>
      <c r="AD454" s="5" t="str">
        <f>AE454</f>
        <v>music</v>
      </c>
      <c r="AE454" s="32" t="s">
        <v>2008</v>
      </c>
      <c r="AF454" s="32" t="s">
        <v>2018</v>
      </c>
    </row>
    <row r="455" spans="1:32" ht="17" x14ac:dyDescent="0.2">
      <c r="A455">
        <v>882</v>
      </c>
      <c r="B455" s="2" t="s">
        <v>1772</v>
      </c>
      <c r="C455" s="1" t="s">
        <v>1773</v>
      </c>
      <c r="D455" s="3">
        <v>800</v>
      </c>
      <c r="E455" s="3">
        <v>2960</v>
      </c>
      <c r="F455" t="s">
        <v>19</v>
      </c>
      <c r="G455" s="23">
        <f>IFERROR(E455/D455,0)</f>
        <v>3.7</v>
      </c>
      <c r="H455" s="4">
        <f>G455*100</f>
        <v>370</v>
      </c>
      <c r="I455" s="30">
        <f>E455/J455</f>
        <v>37</v>
      </c>
      <c r="J455" s="8">
        <v>80</v>
      </c>
      <c r="K455" t="s">
        <v>20</v>
      </c>
      <c r="L455" t="s">
        <v>21</v>
      </c>
      <c r="M455" s="11">
        <f>(O455/86400)+DATE(1970,1,1)</f>
        <v>42025.25</v>
      </c>
      <c r="N455" s="37">
        <v>42025.25</v>
      </c>
      <c r="O455">
        <v>1421820000</v>
      </c>
      <c r="P455" t="str">
        <f>TEXT(M455,"mmm")</f>
        <v>Jan</v>
      </c>
      <c r="Q455" t="s">
        <v>2050</v>
      </c>
      <c r="R455" t="str">
        <f>TEXT(M455,"yyy")</f>
        <v>2015</v>
      </c>
      <c r="S455" s="10">
        <f>(T455/86400)+DATE(1970,1,1)</f>
        <v>42029.25</v>
      </c>
      <c r="T455">
        <v>1422165600</v>
      </c>
      <c r="U455" s="35"/>
      <c r="V455" s="38">
        <v>42029.25</v>
      </c>
      <c r="W455" t="str">
        <f>(TEXT(S455,"mmm"))</f>
        <v>Jan</v>
      </c>
      <c r="X455" t="s">
        <v>2050</v>
      </c>
      <c r="Y455">
        <f>Table1[[#This Row],[Dete Ended Conversion5]]-Table1[[#This Row],[Date Created Conversion3]]</f>
        <v>4</v>
      </c>
      <c r="Z455" s="35">
        <f>Table1[[#This Row],[Dete Ended Conversion5]]-Table1[[#This Row],[Date Created Conversion3]]</f>
        <v>4</v>
      </c>
      <c r="AA455" s="8" t="str">
        <f>(TEXT(V455,"yyy"))</f>
        <v>2015</v>
      </c>
      <c r="AB455" t="b">
        <v>0</v>
      </c>
      <c r="AC455" t="b">
        <v>0</v>
      </c>
      <c r="AD455" s="5" t="str">
        <f>AE455</f>
        <v>theater</v>
      </c>
      <c r="AE455" s="32" t="s">
        <v>2012</v>
      </c>
      <c r="AF455" s="32" t="s">
        <v>2013</v>
      </c>
    </row>
    <row r="456" spans="1:32" ht="17" x14ac:dyDescent="0.2">
      <c r="A456">
        <v>493</v>
      </c>
      <c r="B456" s="2" t="s">
        <v>1010</v>
      </c>
      <c r="C456" s="1" t="s">
        <v>1011</v>
      </c>
      <c r="D456" s="3">
        <v>900</v>
      </c>
      <c r="E456" s="3">
        <v>6514</v>
      </c>
      <c r="F456" t="s">
        <v>19</v>
      </c>
      <c r="G456" s="23">
        <f>IFERROR(E456/D456,0)</f>
        <v>7.2377777777777776</v>
      </c>
      <c r="H456" s="4">
        <f>G456*100</f>
        <v>723.77777777777771</v>
      </c>
      <c r="I456" s="30">
        <f>E456/J456</f>
        <v>101.78125</v>
      </c>
      <c r="J456" s="8">
        <v>64</v>
      </c>
      <c r="K456" t="s">
        <v>20</v>
      </c>
      <c r="L456" t="s">
        <v>21</v>
      </c>
      <c r="M456" s="11">
        <f>(O456/86400)+DATE(1970,1,1)</f>
        <v>43645.208333333328</v>
      </c>
      <c r="N456" s="37">
        <v>43645.208333333328</v>
      </c>
      <c r="O456">
        <v>1561784400</v>
      </c>
      <c r="P456" t="str">
        <f>TEXT(M456,"mmm")</f>
        <v>Jun</v>
      </c>
      <c r="Q456" t="s">
        <v>2053</v>
      </c>
      <c r="R456" t="str">
        <f>TEXT(M456,"yyy")</f>
        <v>2019</v>
      </c>
      <c r="S456" s="10">
        <f>(T456/86400)+DATE(1970,1,1)</f>
        <v>43658.208333333328</v>
      </c>
      <c r="T456">
        <v>1562907600</v>
      </c>
      <c r="U456" s="35"/>
      <c r="V456" s="38">
        <v>43658.208333333328</v>
      </c>
      <c r="W456" t="str">
        <f>(TEXT(S456,"mmm"))</f>
        <v>Jul</v>
      </c>
      <c r="X456" t="s">
        <v>2056</v>
      </c>
      <c r="Y456">
        <f>Table1[[#This Row],[Dete Ended Conversion5]]-Table1[[#This Row],[Date Created Conversion3]]</f>
        <v>13</v>
      </c>
      <c r="Z456" s="35">
        <f>Table1[[#This Row],[Dete Ended Conversion5]]-Table1[[#This Row],[Date Created Conversion3]]</f>
        <v>13</v>
      </c>
      <c r="AA456" s="8" t="str">
        <f>(TEXT(V456,"yyy"))</f>
        <v>2019</v>
      </c>
      <c r="AB456" t="b">
        <v>0</v>
      </c>
      <c r="AC456" t="b">
        <v>0</v>
      </c>
      <c r="AD456" s="5" t="str">
        <f>AE456</f>
        <v>photography</v>
      </c>
      <c r="AE456" s="32" t="s">
        <v>2027</v>
      </c>
      <c r="AF456" s="32" t="s">
        <v>2028</v>
      </c>
    </row>
    <row r="457" spans="1:32" ht="17" x14ac:dyDescent="0.2">
      <c r="A457">
        <v>449</v>
      </c>
      <c r="B457" s="2" t="s">
        <v>923</v>
      </c>
      <c r="C457" s="1" t="s">
        <v>924</v>
      </c>
      <c r="D457" s="3">
        <v>900</v>
      </c>
      <c r="E457" s="3">
        <v>8703</v>
      </c>
      <c r="F457" t="s">
        <v>19</v>
      </c>
      <c r="G457" s="23">
        <f>IFERROR(E457/D457,0)</f>
        <v>9.67</v>
      </c>
      <c r="H457" s="4">
        <f>G457*100</f>
        <v>967</v>
      </c>
      <c r="I457" s="30">
        <f>E457/J457</f>
        <v>101.19767441860465</v>
      </c>
      <c r="J457" s="8">
        <v>86</v>
      </c>
      <c r="K457" t="s">
        <v>32</v>
      </c>
      <c r="L457" t="s">
        <v>33</v>
      </c>
      <c r="M457" s="11">
        <f>(O457/86400)+DATE(1970,1,1)</f>
        <v>43530.25</v>
      </c>
      <c r="N457" s="37">
        <v>43530.25</v>
      </c>
      <c r="O457">
        <v>1551852000</v>
      </c>
      <c r="P457" t="str">
        <f>TEXT(M457,"mmm")</f>
        <v>Mar</v>
      </c>
      <c r="Q457" t="s">
        <v>2054</v>
      </c>
      <c r="R457" t="str">
        <f>TEXT(M457,"yyy")</f>
        <v>2019</v>
      </c>
      <c r="S457" s="10">
        <f>(T457/86400)+DATE(1970,1,1)</f>
        <v>43547.208333333328</v>
      </c>
      <c r="T457">
        <v>1553317200</v>
      </c>
      <c r="U457" s="35"/>
      <c r="V457" s="38">
        <v>43547.208333333328</v>
      </c>
      <c r="W457" t="str">
        <f>(TEXT(S457,"mmm"))</f>
        <v>Mar</v>
      </c>
      <c r="X457" t="s">
        <v>2054</v>
      </c>
      <c r="Y457">
        <f>Table1[[#This Row],[Dete Ended Conversion5]]-Table1[[#This Row],[Date Created Conversion3]]</f>
        <v>16.958333333328483</v>
      </c>
      <c r="Z457" s="35">
        <f>Table1[[#This Row],[Dete Ended Conversion5]]-Table1[[#This Row],[Date Created Conversion3]]</f>
        <v>16.958333333328483</v>
      </c>
      <c r="AA457" s="8" t="str">
        <f>(TEXT(V457,"yyy"))</f>
        <v>2019</v>
      </c>
      <c r="AB457" t="b">
        <v>0</v>
      </c>
      <c r="AC457" t="b">
        <v>0</v>
      </c>
      <c r="AD457" s="5" t="str">
        <f>AE457</f>
        <v>games</v>
      </c>
      <c r="AE457" s="32" t="s">
        <v>2023</v>
      </c>
      <c r="AF457" s="32" t="s">
        <v>2024</v>
      </c>
    </row>
    <row r="458" spans="1:32" ht="17" x14ac:dyDescent="0.2">
      <c r="A458">
        <v>285</v>
      </c>
      <c r="B458" s="2" t="s">
        <v>599</v>
      </c>
      <c r="C458" s="1" t="s">
        <v>600</v>
      </c>
      <c r="D458" s="3">
        <v>900</v>
      </c>
      <c r="E458" s="3">
        <v>6357</v>
      </c>
      <c r="F458" t="s">
        <v>19</v>
      </c>
      <c r="G458" s="23">
        <f>IFERROR(E458/D458,0)</f>
        <v>7.0633333333333335</v>
      </c>
      <c r="H458" s="4">
        <f>G458*100</f>
        <v>706.33333333333337</v>
      </c>
      <c r="I458" s="30">
        <f>E458/J458</f>
        <v>25.027559055118111</v>
      </c>
      <c r="J458" s="8">
        <v>254</v>
      </c>
      <c r="K458" t="s">
        <v>20</v>
      </c>
      <c r="L458" t="s">
        <v>21</v>
      </c>
      <c r="M458" s="11">
        <f>(O458/86400)+DATE(1970,1,1)</f>
        <v>42623.208333333328</v>
      </c>
      <c r="N458" s="37">
        <v>42623.208333333328</v>
      </c>
      <c r="O458">
        <v>1473483600</v>
      </c>
      <c r="P458" t="str">
        <f>TEXT(M458,"mmm")</f>
        <v>Sep</v>
      </c>
      <c r="Q458" t="s">
        <v>2051</v>
      </c>
      <c r="R458" t="str">
        <f>TEXT(M458,"yyy")</f>
        <v>2016</v>
      </c>
      <c r="S458" s="10">
        <f>(T458/86400)+DATE(1970,1,1)</f>
        <v>42661.208333333328</v>
      </c>
      <c r="T458">
        <v>1476766800</v>
      </c>
      <c r="U458" s="35"/>
      <c r="V458" s="38">
        <v>42661.208333333328</v>
      </c>
      <c r="W458" t="str">
        <f>(TEXT(S458,"mmm"))</f>
        <v>Oct</v>
      </c>
      <c r="X458" t="s">
        <v>2052</v>
      </c>
      <c r="Y458">
        <f>Table1[[#This Row],[Dete Ended Conversion5]]-Table1[[#This Row],[Date Created Conversion3]]</f>
        <v>38</v>
      </c>
      <c r="Z458" s="35">
        <f>Table1[[#This Row],[Dete Ended Conversion5]]-Table1[[#This Row],[Date Created Conversion3]]</f>
        <v>38</v>
      </c>
      <c r="AA458" s="8" t="str">
        <f>(TEXT(V458,"yyy"))</f>
        <v>2016</v>
      </c>
      <c r="AB458" t="b">
        <v>0</v>
      </c>
      <c r="AC458" t="b">
        <v>0</v>
      </c>
      <c r="AD458" s="5" t="str">
        <f>AE458</f>
        <v>theater</v>
      </c>
      <c r="AE458" s="32" t="s">
        <v>2012</v>
      </c>
      <c r="AF458" s="32" t="s">
        <v>2013</v>
      </c>
    </row>
    <row r="459" spans="1:32" ht="17" x14ac:dyDescent="0.2">
      <c r="A459">
        <v>101</v>
      </c>
      <c r="B459" s="2" t="s">
        <v>232</v>
      </c>
      <c r="C459" s="1" t="s">
        <v>233</v>
      </c>
      <c r="D459" s="3">
        <v>900</v>
      </c>
      <c r="E459" s="3">
        <v>9193</v>
      </c>
      <c r="F459" t="s">
        <v>19</v>
      </c>
      <c r="G459" s="23">
        <f>IFERROR(E459/D459,0)</f>
        <v>10.214444444444444</v>
      </c>
      <c r="H459" s="4">
        <f>G459*100</f>
        <v>1021.4444444444445</v>
      </c>
      <c r="I459" s="30">
        <f>E459/J459</f>
        <v>56.054878048780488</v>
      </c>
      <c r="J459" s="8">
        <v>164</v>
      </c>
      <c r="K459" t="s">
        <v>20</v>
      </c>
      <c r="L459" t="s">
        <v>21</v>
      </c>
      <c r="M459" s="11">
        <f>(O459/86400)+DATE(1970,1,1)</f>
        <v>42056.25</v>
      </c>
      <c r="N459" s="37">
        <v>42056.25</v>
      </c>
      <c r="O459">
        <v>1424498400</v>
      </c>
      <c r="P459" t="str">
        <f>TEXT(M459,"mmm")</f>
        <v>Feb</v>
      </c>
      <c r="Q459" t="s">
        <v>2058</v>
      </c>
      <c r="R459" t="str">
        <f>TEXT(M459,"yyy")</f>
        <v>2015</v>
      </c>
      <c r="S459" s="10">
        <f>(T459/86400)+DATE(1970,1,1)</f>
        <v>42063.25</v>
      </c>
      <c r="T459">
        <v>1425103200</v>
      </c>
      <c r="U459" s="35"/>
      <c r="V459" s="38">
        <v>42063.25</v>
      </c>
      <c r="W459" t="str">
        <f>(TEXT(S459,"mmm"))</f>
        <v>Feb</v>
      </c>
      <c r="X459" t="s">
        <v>2058</v>
      </c>
      <c r="Y459">
        <f>Table1[[#This Row],[Dete Ended Conversion5]]-Table1[[#This Row],[Date Created Conversion3]]</f>
        <v>7</v>
      </c>
      <c r="Z459" s="35">
        <f>Table1[[#This Row],[Dete Ended Conversion5]]-Table1[[#This Row],[Date Created Conversion3]]</f>
        <v>7</v>
      </c>
      <c r="AA459" s="8" t="str">
        <f>(TEXT(V459,"yyy"))</f>
        <v>2015</v>
      </c>
      <c r="AB459" t="b">
        <v>0</v>
      </c>
      <c r="AC459" t="b">
        <v>1</v>
      </c>
      <c r="AD459" s="5" t="str">
        <f>AE459</f>
        <v>music</v>
      </c>
      <c r="AE459" s="32" t="s">
        <v>2008</v>
      </c>
      <c r="AF459" s="32" t="s">
        <v>2016</v>
      </c>
    </row>
    <row r="460" spans="1:32" ht="34" x14ac:dyDescent="0.2">
      <c r="A460">
        <v>372</v>
      </c>
      <c r="B460" s="2" t="s">
        <v>773</v>
      </c>
      <c r="C460" s="1" t="s">
        <v>774</v>
      </c>
      <c r="D460" s="3">
        <v>900</v>
      </c>
      <c r="E460" s="3">
        <v>14324</v>
      </c>
      <c r="F460" t="s">
        <v>19</v>
      </c>
      <c r="G460" s="23">
        <f>IFERROR(E460/D460,0)</f>
        <v>15.915555555555555</v>
      </c>
      <c r="H460" s="4">
        <f>G460*100</f>
        <v>1591.5555555555554</v>
      </c>
      <c r="I460" s="30">
        <f>E460/J460</f>
        <v>84.757396449704146</v>
      </c>
      <c r="J460" s="8">
        <v>169</v>
      </c>
      <c r="K460" t="s">
        <v>20</v>
      </c>
      <c r="L460" t="s">
        <v>21</v>
      </c>
      <c r="M460" s="11">
        <f>(O460/86400)+DATE(1970,1,1)</f>
        <v>42012.25</v>
      </c>
      <c r="N460" s="37">
        <v>42012.25</v>
      </c>
      <c r="O460">
        <v>1420696800</v>
      </c>
      <c r="P460" t="str">
        <f>TEXT(M460,"mmm")</f>
        <v>Jan</v>
      </c>
      <c r="Q460" t="s">
        <v>2050</v>
      </c>
      <c r="R460" t="str">
        <f>TEXT(M460,"yyy")</f>
        <v>2015</v>
      </c>
      <c r="S460" s="10">
        <f>(T460/86400)+DATE(1970,1,1)</f>
        <v>42032.25</v>
      </c>
      <c r="T460">
        <v>1422424800</v>
      </c>
      <c r="U460" s="35"/>
      <c r="V460" s="38">
        <v>42032.25</v>
      </c>
      <c r="W460" t="str">
        <f>(TEXT(S460,"mmm"))</f>
        <v>Jan</v>
      </c>
      <c r="X460" t="s">
        <v>2050</v>
      </c>
      <c r="Y460">
        <f>Table1[[#This Row],[Dete Ended Conversion5]]-Table1[[#This Row],[Date Created Conversion3]]</f>
        <v>20</v>
      </c>
      <c r="Z460" s="35">
        <f>Table1[[#This Row],[Dete Ended Conversion5]]-Table1[[#This Row],[Date Created Conversion3]]</f>
        <v>20</v>
      </c>
      <c r="AA460" s="8" t="str">
        <f>(TEXT(V460,"yyy"))</f>
        <v>2015</v>
      </c>
      <c r="AB460" t="b">
        <v>0</v>
      </c>
      <c r="AC460" t="b">
        <v>1</v>
      </c>
      <c r="AD460" s="5" t="str">
        <f>AE460</f>
        <v>film &amp; video</v>
      </c>
      <c r="AE460" s="32" t="s">
        <v>2014</v>
      </c>
      <c r="AF460" s="32" t="s">
        <v>2015</v>
      </c>
    </row>
    <row r="461" spans="1:32" ht="17" x14ac:dyDescent="0.2">
      <c r="A461">
        <v>347</v>
      </c>
      <c r="B461" s="2" t="s">
        <v>723</v>
      </c>
      <c r="C461" s="1" t="s">
        <v>724</v>
      </c>
      <c r="D461" s="3">
        <v>900</v>
      </c>
      <c r="E461" s="3">
        <v>12607</v>
      </c>
      <c r="F461" t="s">
        <v>19</v>
      </c>
      <c r="G461" s="23">
        <f>IFERROR(E461/D461,0)</f>
        <v>14.007777777777777</v>
      </c>
      <c r="H461" s="4">
        <f>G461*100</f>
        <v>1400.7777777777778</v>
      </c>
      <c r="I461" s="30">
        <f>E461/J461</f>
        <v>66.005235602094245</v>
      </c>
      <c r="J461" s="8">
        <v>191</v>
      </c>
      <c r="K461" t="s">
        <v>20</v>
      </c>
      <c r="L461" t="s">
        <v>21</v>
      </c>
      <c r="M461" s="11">
        <f>(O461/86400)+DATE(1970,1,1)</f>
        <v>42046.25</v>
      </c>
      <c r="N461" s="37">
        <v>42046.25</v>
      </c>
      <c r="O461">
        <v>1423634400</v>
      </c>
      <c r="P461" t="str">
        <f>TEXT(M461,"mmm")</f>
        <v>Feb</v>
      </c>
      <c r="Q461" t="s">
        <v>2058</v>
      </c>
      <c r="R461" t="str">
        <f>TEXT(M461,"yyy")</f>
        <v>2015</v>
      </c>
      <c r="S461" s="10">
        <f>(T461/86400)+DATE(1970,1,1)</f>
        <v>42070.25</v>
      </c>
      <c r="T461">
        <v>1425708000</v>
      </c>
      <c r="U461" s="35"/>
      <c r="V461" s="38">
        <v>42070.25</v>
      </c>
      <c r="W461" t="str">
        <f>(TEXT(S461,"mmm"))</f>
        <v>Mar</v>
      </c>
      <c r="X461" t="s">
        <v>2054</v>
      </c>
      <c r="Y461">
        <f>Table1[[#This Row],[Dete Ended Conversion5]]-Table1[[#This Row],[Date Created Conversion3]]</f>
        <v>24</v>
      </c>
      <c r="Z461" s="35">
        <f>Table1[[#This Row],[Dete Ended Conversion5]]-Table1[[#This Row],[Date Created Conversion3]]</f>
        <v>24</v>
      </c>
      <c r="AA461" s="8" t="str">
        <f>(TEXT(V461,"yyy"))</f>
        <v>2015</v>
      </c>
      <c r="AB461" t="b">
        <v>0</v>
      </c>
      <c r="AC461" t="b">
        <v>0</v>
      </c>
      <c r="AD461" s="5" t="str">
        <f>AE461</f>
        <v>technology</v>
      </c>
      <c r="AE461" s="32" t="s">
        <v>2010</v>
      </c>
      <c r="AF461" s="32" t="s">
        <v>2011</v>
      </c>
    </row>
    <row r="462" spans="1:32" ht="17" x14ac:dyDescent="0.2">
      <c r="A462">
        <v>364</v>
      </c>
      <c r="B462" s="2" t="s">
        <v>757</v>
      </c>
      <c r="C462" s="1" t="s">
        <v>758</v>
      </c>
      <c r="D462" s="3">
        <v>900</v>
      </c>
      <c r="E462" s="3">
        <v>14547</v>
      </c>
      <c r="F462" t="s">
        <v>19</v>
      </c>
      <c r="G462" s="23">
        <f>IFERROR(E462/D462,0)</f>
        <v>16.163333333333334</v>
      </c>
      <c r="H462" s="4">
        <f>G462*100</f>
        <v>1616.3333333333335</v>
      </c>
      <c r="I462" s="30">
        <f>E462/J462</f>
        <v>78.209677419354833</v>
      </c>
      <c r="J462" s="8">
        <v>186</v>
      </c>
      <c r="K462" t="s">
        <v>20</v>
      </c>
      <c r="L462" t="s">
        <v>21</v>
      </c>
      <c r="M462" s="11">
        <f>(O462/86400)+DATE(1970,1,1)</f>
        <v>43164.25</v>
      </c>
      <c r="N462" s="37">
        <v>43164.25</v>
      </c>
      <c r="O462">
        <v>1520229600</v>
      </c>
      <c r="P462" t="str">
        <f>TEXT(M462,"mmm")</f>
        <v>Mar</v>
      </c>
      <c r="Q462" t="s">
        <v>2054</v>
      </c>
      <c r="R462" t="str">
        <f>TEXT(M462,"yyy")</f>
        <v>2018</v>
      </c>
      <c r="S462" s="10">
        <f>(T462/86400)+DATE(1970,1,1)</f>
        <v>43194.208333333328</v>
      </c>
      <c r="T462">
        <v>1522818000</v>
      </c>
      <c r="U462" s="35"/>
      <c r="V462" s="38">
        <v>43194.208333333328</v>
      </c>
      <c r="W462" t="str">
        <f>(TEXT(S462,"mmm"))</f>
        <v>Apr</v>
      </c>
      <c r="X462" t="s">
        <v>2057</v>
      </c>
      <c r="Y462">
        <f>Table1[[#This Row],[Dete Ended Conversion5]]-Table1[[#This Row],[Date Created Conversion3]]</f>
        <v>29.958333333328483</v>
      </c>
      <c r="Z462" s="35">
        <f>Table1[[#This Row],[Dete Ended Conversion5]]-Table1[[#This Row],[Date Created Conversion3]]</f>
        <v>29.958333333328483</v>
      </c>
      <c r="AA462" s="8" t="str">
        <f>(TEXT(V462,"yyy"))</f>
        <v>2018</v>
      </c>
      <c r="AB462" t="b">
        <v>0</v>
      </c>
      <c r="AC462" t="b">
        <v>0</v>
      </c>
      <c r="AD462" s="5" t="str">
        <f>AE462</f>
        <v>music</v>
      </c>
      <c r="AE462" s="32" t="s">
        <v>2008</v>
      </c>
      <c r="AF462" s="32" t="s">
        <v>2018</v>
      </c>
    </row>
    <row r="463" spans="1:32" ht="34" x14ac:dyDescent="0.2">
      <c r="A463">
        <v>95</v>
      </c>
      <c r="B463" s="2" t="s">
        <v>220</v>
      </c>
      <c r="C463" s="1" t="s">
        <v>221</v>
      </c>
      <c r="D463" s="3">
        <v>900</v>
      </c>
      <c r="E463" s="3">
        <v>1017</v>
      </c>
      <c r="F463" t="s">
        <v>19</v>
      </c>
      <c r="G463" s="23">
        <f>IFERROR(E463/D463,0)</f>
        <v>1.1299999999999999</v>
      </c>
      <c r="H463" s="4">
        <f>G463*100</f>
        <v>112.99999999999999</v>
      </c>
      <c r="I463" s="30">
        <f>E463/J463</f>
        <v>37.666666666666664</v>
      </c>
      <c r="J463" s="8">
        <v>27</v>
      </c>
      <c r="K463" t="s">
        <v>20</v>
      </c>
      <c r="L463" t="s">
        <v>21</v>
      </c>
      <c r="M463" s="11">
        <f>(O463/86400)+DATE(1970,1,1)</f>
        <v>43752.208333333328</v>
      </c>
      <c r="N463" s="37">
        <v>43752.208333333328</v>
      </c>
      <c r="O463">
        <v>1571029200</v>
      </c>
      <c r="P463" t="str">
        <f>TEXT(M463,"mmm")</f>
        <v>Oct</v>
      </c>
      <c r="Q463" t="s">
        <v>2052</v>
      </c>
      <c r="R463" t="str">
        <f>TEXT(M463,"yyy")</f>
        <v>2019</v>
      </c>
      <c r="S463" s="10">
        <f>(T463/86400)+DATE(1970,1,1)</f>
        <v>43759.208333333328</v>
      </c>
      <c r="T463">
        <v>1571634000</v>
      </c>
      <c r="U463" s="35"/>
      <c r="V463" s="38">
        <v>43759.208333333328</v>
      </c>
      <c r="W463" t="str">
        <f>(TEXT(S463,"mmm"))</f>
        <v>Oct</v>
      </c>
      <c r="X463" t="s">
        <v>2052</v>
      </c>
      <c r="Y463">
        <f>Table1[[#This Row],[Dete Ended Conversion5]]-Table1[[#This Row],[Date Created Conversion3]]</f>
        <v>7</v>
      </c>
      <c r="Z463" s="35">
        <f>Table1[[#This Row],[Dete Ended Conversion5]]-Table1[[#This Row],[Date Created Conversion3]]</f>
        <v>7</v>
      </c>
      <c r="AA463" s="8" t="str">
        <f>(TEXT(V463,"yyy"))</f>
        <v>2019</v>
      </c>
      <c r="AB463" t="b">
        <v>0</v>
      </c>
      <c r="AC463" t="b">
        <v>0</v>
      </c>
      <c r="AD463" s="5" t="str">
        <f>AE463</f>
        <v>film &amp; video</v>
      </c>
      <c r="AE463" s="32" t="s">
        <v>2014</v>
      </c>
      <c r="AF463" s="32" t="s">
        <v>2015</v>
      </c>
    </row>
    <row r="464" spans="1:32" ht="17" x14ac:dyDescent="0.2">
      <c r="A464">
        <v>401</v>
      </c>
      <c r="B464" s="2" t="s">
        <v>830</v>
      </c>
      <c r="C464" s="1" t="s">
        <v>831</v>
      </c>
      <c r="D464" s="3">
        <v>900</v>
      </c>
      <c r="E464" s="3">
        <v>13772</v>
      </c>
      <c r="F464" t="s">
        <v>19</v>
      </c>
      <c r="G464" s="23">
        <f>IFERROR(E464/D464,0)</f>
        <v>15.302222222222222</v>
      </c>
      <c r="H464" s="4">
        <f>G464*100</f>
        <v>1530.2222222222222</v>
      </c>
      <c r="I464" s="30">
        <f>E464/J464</f>
        <v>46.060200668896321</v>
      </c>
      <c r="J464" s="8">
        <v>299</v>
      </c>
      <c r="K464" t="s">
        <v>20</v>
      </c>
      <c r="L464" t="s">
        <v>21</v>
      </c>
      <c r="M464" s="11">
        <f>(O464/86400)+DATE(1970,1,1)</f>
        <v>43765.208333333328</v>
      </c>
      <c r="N464" s="37">
        <v>43765.208333333328</v>
      </c>
      <c r="O464">
        <v>1572152400</v>
      </c>
      <c r="P464" t="str">
        <f>TEXT(M464,"mmm")</f>
        <v>Oct</v>
      </c>
      <c r="Q464" t="s">
        <v>2052</v>
      </c>
      <c r="R464" t="str">
        <f>TEXT(M464,"yyy")</f>
        <v>2019</v>
      </c>
      <c r="S464" s="10">
        <f>(T464/86400)+DATE(1970,1,1)</f>
        <v>43765.208333333328</v>
      </c>
      <c r="T464">
        <v>1572152400</v>
      </c>
      <c r="U464" s="35"/>
      <c r="V464" s="38">
        <v>43765.208333333328</v>
      </c>
      <c r="W464" t="str">
        <f>(TEXT(S464,"mmm"))</f>
        <v>Oct</v>
      </c>
      <c r="X464" t="s">
        <v>2052</v>
      </c>
      <c r="Y464">
        <f>Table1[[#This Row],[Dete Ended Conversion5]]-Table1[[#This Row],[Date Created Conversion3]]</f>
        <v>0</v>
      </c>
      <c r="Z464" s="35">
        <f>Table1[[#This Row],[Dete Ended Conversion5]]-Table1[[#This Row],[Date Created Conversion3]]</f>
        <v>0</v>
      </c>
      <c r="AA464" s="8" t="str">
        <f>(TEXT(V464,"yyy"))</f>
        <v>2019</v>
      </c>
      <c r="AB464" t="b">
        <v>0</v>
      </c>
      <c r="AC464" t="b">
        <v>0</v>
      </c>
      <c r="AD464" s="5" t="str">
        <f>AE464</f>
        <v>theater</v>
      </c>
      <c r="AE464" s="32" t="s">
        <v>2012</v>
      </c>
      <c r="AF464" s="32" t="s">
        <v>2013</v>
      </c>
    </row>
    <row r="465" spans="1:32" ht="17" x14ac:dyDescent="0.2">
      <c r="A465">
        <v>523</v>
      </c>
      <c r="B465" s="2" t="s">
        <v>1067</v>
      </c>
      <c r="C465" s="1" t="s">
        <v>1068</v>
      </c>
      <c r="D465" s="3">
        <v>900</v>
      </c>
      <c r="E465" s="3">
        <v>6303</v>
      </c>
      <c r="F465" t="s">
        <v>19</v>
      </c>
      <c r="G465" s="23">
        <f>IFERROR(E465/D465,0)</f>
        <v>7.003333333333333</v>
      </c>
      <c r="H465" s="4">
        <f>G465*100</f>
        <v>700.33333333333326</v>
      </c>
      <c r="I465" s="30">
        <f>E465/J465</f>
        <v>70.82022471910112</v>
      </c>
      <c r="J465" s="8">
        <v>89</v>
      </c>
      <c r="K465" t="s">
        <v>20</v>
      </c>
      <c r="L465" t="s">
        <v>21</v>
      </c>
      <c r="M465" s="11">
        <f>(O465/86400)+DATE(1970,1,1)</f>
        <v>40241.25</v>
      </c>
      <c r="N465" s="37">
        <v>40241.25</v>
      </c>
      <c r="O465">
        <v>1267682400</v>
      </c>
      <c r="P465" t="str">
        <f>TEXT(M465,"mmm")</f>
        <v>Mar</v>
      </c>
      <c r="Q465" t="s">
        <v>2054</v>
      </c>
      <c r="R465" t="str">
        <f>TEXT(M465,"yyy")</f>
        <v>2010</v>
      </c>
      <c r="S465" s="10">
        <f>(T465/86400)+DATE(1970,1,1)</f>
        <v>40246.25</v>
      </c>
      <c r="T465">
        <v>1268114400</v>
      </c>
      <c r="U465" s="35"/>
      <c r="V465" s="38">
        <v>40246.25</v>
      </c>
      <c r="W465" t="str">
        <f>(TEXT(S465,"mmm"))</f>
        <v>Mar</v>
      </c>
      <c r="X465" t="s">
        <v>2054</v>
      </c>
      <c r="Y465">
        <f>Table1[[#This Row],[Dete Ended Conversion5]]-Table1[[#This Row],[Date Created Conversion3]]</f>
        <v>5</v>
      </c>
      <c r="Z465" s="35">
        <f>Table1[[#This Row],[Dete Ended Conversion5]]-Table1[[#This Row],[Date Created Conversion3]]</f>
        <v>5</v>
      </c>
      <c r="AA465" s="8" t="str">
        <f>(TEXT(V465,"yyy"))</f>
        <v>2010</v>
      </c>
      <c r="AB465" t="b">
        <v>0</v>
      </c>
      <c r="AC465" t="b">
        <v>0</v>
      </c>
      <c r="AD465" s="5" t="str">
        <f>AE465</f>
        <v>film &amp; video</v>
      </c>
      <c r="AE465" s="32" t="s">
        <v>2014</v>
      </c>
      <c r="AF465" s="32" t="s">
        <v>2025</v>
      </c>
    </row>
    <row r="466" spans="1:32" ht="34" x14ac:dyDescent="0.2">
      <c r="A466">
        <v>301</v>
      </c>
      <c r="B466" s="2" t="s">
        <v>631</v>
      </c>
      <c r="C466" s="1" t="s">
        <v>632</v>
      </c>
      <c r="D466" s="3">
        <v>900</v>
      </c>
      <c r="E466" s="3">
        <v>12102</v>
      </c>
      <c r="F466" t="s">
        <v>19</v>
      </c>
      <c r="G466" s="23">
        <f>IFERROR(E466/D466,0)</f>
        <v>13.446666666666667</v>
      </c>
      <c r="H466" s="4">
        <f>G466*100</f>
        <v>1344.6666666666667</v>
      </c>
      <c r="I466" s="30">
        <f>E466/J466</f>
        <v>41.023728813559323</v>
      </c>
      <c r="J466" s="8">
        <v>295</v>
      </c>
      <c r="K466" t="s">
        <v>20</v>
      </c>
      <c r="L466" t="s">
        <v>21</v>
      </c>
      <c r="M466" s="11">
        <f>(O466/86400)+DATE(1970,1,1)</f>
        <v>42061.25</v>
      </c>
      <c r="N466" s="37">
        <v>42061.25</v>
      </c>
      <c r="O466">
        <v>1424930400</v>
      </c>
      <c r="P466" t="str">
        <f>TEXT(M466,"mmm")</f>
        <v>Feb</v>
      </c>
      <c r="Q466" t="s">
        <v>2058</v>
      </c>
      <c r="R466" t="str">
        <f>TEXT(M466,"yyy")</f>
        <v>2015</v>
      </c>
      <c r="S466" s="10">
        <f>(T466/86400)+DATE(1970,1,1)</f>
        <v>42078.208333333328</v>
      </c>
      <c r="T466">
        <v>1426395600</v>
      </c>
      <c r="U466" s="35"/>
      <c r="V466" s="38">
        <v>42078.208333333328</v>
      </c>
      <c r="W466" t="str">
        <f>(TEXT(S466,"mmm"))</f>
        <v>Mar</v>
      </c>
      <c r="X466" t="s">
        <v>2054</v>
      </c>
      <c r="Y466">
        <f>Table1[[#This Row],[Dete Ended Conversion5]]-Table1[[#This Row],[Date Created Conversion3]]</f>
        <v>16.958333333328483</v>
      </c>
      <c r="Z466" s="35">
        <f>Table1[[#This Row],[Dete Ended Conversion5]]-Table1[[#This Row],[Date Created Conversion3]]</f>
        <v>16.958333333328483</v>
      </c>
      <c r="AA466" s="8" t="str">
        <f>(TEXT(V466,"yyy"))</f>
        <v>2015</v>
      </c>
      <c r="AB466" t="b">
        <v>0</v>
      </c>
      <c r="AC466" t="b">
        <v>0</v>
      </c>
      <c r="AD466" s="5" t="str">
        <f>AE466</f>
        <v>film &amp; video</v>
      </c>
      <c r="AE466" s="32" t="s">
        <v>2014</v>
      </c>
      <c r="AF466" s="32" t="s">
        <v>2015</v>
      </c>
    </row>
    <row r="467" spans="1:32" ht="17" x14ac:dyDescent="0.2">
      <c r="A467">
        <v>978</v>
      </c>
      <c r="B467" s="2" t="s">
        <v>1960</v>
      </c>
      <c r="C467" s="1" t="s">
        <v>1961</v>
      </c>
      <c r="D467" s="3">
        <v>1000</v>
      </c>
      <c r="E467" s="3">
        <v>8641</v>
      </c>
      <c r="F467" t="s">
        <v>19</v>
      </c>
      <c r="G467" s="23">
        <f>IFERROR(E467/D467,0)</f>
        <v>8.641</v>
      </c>
      <c r="H467" s="4">
        <f>G467*100</f>
        <v>864.1</v>
      </c>
      <c r="I467" s="30">
        <f>E467/J467</f>
        <v>93.923913043478265</v>
      </c>
      <c r="J467" s="8">
        <v>92</v>
      </c>
      <c r="K467" t="s">
        <v>20</v>
      </c>
      <c r="L467" t="s">
        <v>21</v>
      </c>
      <c r="M467" s="11">
        <f>(O467/86400)+DATE(1970,1,1)</f>
        <v>42686.25</v>
      </c>
      <c r="N467" s="37">
        <v>42686.25</v>
      </c>
      <c r="O467">
        <v>1478930400</v>
      </c>
      <c r="P467" t="str">
        <f>TEXT(M467,"mmm")</f>
        <v>Nov</v>
      </c>
      <c r="Q467" t="s">
        <v>2048</v>
      </c>
      <c r="R467" t="str">
        <f>TEXT(M467,"yyy")</f>
        <v>2016</v>
      </c>
      <c r="S467" s="10">
        <f>(T467/86400)+DATE(1970,1,1)</f>
        <v>42708.25</v>
      </c>
      <c r="T467">
        <v>1480831200</v>
      </c>
      <c r="U467" s="35"/>
      <c r="V467" s="38">
        <v>42708.25</v>
      </c>
      <c r="W467" t="str">
        <f>(TEXT(S467,"mmm"))</f>
        <v>Dec</v>
      </c>
      <c r="X467" t="s">
        <v>2055</v>
      </c>
      <c r="Y467">
        <f>Table1[[#This Row],[Dete Ended Conversion5]]-Table1[[#This Row],[Date Created Conversion3]]</f>
        <v>22</v>
      </c>
      <c r="Z467" s="35">
        <f>Table1[[#This Row],[Dete Ended Conversion5]]-Table1[[#This Row],[Date Created Conversion3]]</f>
        <v>22</v>
      </c>
      <c r="AA467" s="8" t="str">
        <f>(TEXT(V467,"yyy"))</f>
        <v>2016</v>
      </c>
      <c r="AB467" t="b">
        <v>0</v>
      </c>
      <c r="AC467" t="b">
        <v>0</v>
      </c>
      <c r="AD467" s="5" t="str">
        <f>AE467</f>
        <v>games</v>
      </c>
      <c r="AE467" s="32" t="s">
        <v>2023</v>
      </c>
      <c r="AF467" s="32" t="s">
        <v>2024</v>
      </c>
    </row>
    <row r="468" spans="1:32" ht="34" x14ac:dyDescent="0.2">
      <c r="A468">
        <v>207</v>
      </c>
      <c r="B468" s="2" t="s">
        <v>444</v>
      </c>
      <c r="C468" s="1" t="s">
        <v>445</v>
      </c>
      <c r="D468" s="3">
        <v>1000</v>
      </c>
      <c r="E468" s="3">
        <v>4257</v>
      </c>
      <c r="F468" t="s">
        <v>19</v>
      </c>
      <c r="G468" s="23">
        <f>IFERROR(E468/D468,0)</f>
        <v>4.2569999999999997</v>
      </c>
      <c r="H468" s="4">
        <f>G468*100</f>
        <v>425.7</v>
      </c>
      <c r="I468" s="30">
        <f>E468/J468</f>
        <v>99</v>
      </c>
      <c r="J468" s="8">
        <v>43</v>
      </c>
      <c r="K468" t="s">
        <v>20</v>
      </c>
      <c r="L468" t="s">
        <v>21</v>
      </c>
      <c r="M468" s="11">
        <f>(O468/86400)+DATE(1970,1,1)</f>
        <v>43340.208333333328</v>
      </c>
      <c r="N468" s="37">
        <v>43340.208333333328</v>
      </c>
      <c r="O468">
        <v>1535432400</v>
      </c>
      <c r="P468" t="str">
        <f>TEXT(M468,"mmm")</f>
        <v>Aug</v>
      </c>
      <c r="Q468" t="s">
        <v>2049</v>
      </c>
      <c r="R468" t="str">
        <f>TEXT(M468,"yyy")</f>
        <v>2018</v>
      </c>
      <c r="S468" s="10">
        <f>(T468/86400)+DATE(1970,1,1)</f>
        <v>43360.208333333328</v>
      </c>
      <c r="T468">
        <v>1537160400</v>
      </c>
      <c r="U468" s="35"/>
      <c r="V468" s="38">
        <v>43360.208333333328</v>
      </c>
      <c r="W468" t="str">
        <f>(TEXT(S468,"mmm"))</f>
        <v>Sep</v>
      </c>
      <c r="X468" t="s">
        <v>2051</v>
      </c>
      <c r="Y468">
        <f>Table1[[#This Row],[Dete Ended Conversion5]]-Table1[[#This Row],[Date Created Conversion3]]</f>
        <v>20</v>
      </c>
      <c r="Z468" s="35">
        <f>Table1[[#This Row],[Dete Ended Conversion5]]-Table1[[#This Row],[Date Created Conversion3]]</f>
        <v>20</v>
      </c>
      <c r="AA468" s="8" t="str">
        <f>(TEXT(V468,"yyy"))</f>
        <v>2018</v>
      </c>
      <c r="AB468" t="b">
        <v>0</v>
      </c>
      <c r="AC468" t="b">
        <v>1</v>
      </c>
      <c r="AD468" s="5" t="str">
        <f>AE468</f>
        <v>music</v>
      </c>
      <c r="AE468" s="32" t="s">
        <v>2008</v>
      </c>
      <c r="AF468" s="32" t="s">
        <v>2009</v>
      </c>
    </row>
    <row r="469" spans="1:32" ht="17" x14ac:dyDescent="0.2">
      <c r="A469">
        <v>846</v>
      </c>
      <c r="B469" s="2" t="s">
        <v>1701</v>
      </c>
      <c r="C469" s="1" t="s">
        <v>1702</v>
      </c>
      <c r="D469" s="3">
        <v>1000</v>
      </c>
      <c r="E469" s="3">
        <v>5085</v>
      </c>
      <c r="F469" t="s">
        <v>19</v>
      </c>
      <c r="G469" s="23">
        <f>IFERROR(E469/D469,0)</f>
        <v>5.085</v>
      </c>
      <c r="H469" s="4">
        <f>G469*100</f>
        <v>508.5</v>
      </c>
      <c r="I469" s="30">
        <f>E469/J469</f>
        <v>105.9375</v>
      </c>
      <c r="J469" s="8">
        <v>48</v>
      </c>
      <c r="K469" t="s">
        <v>20</v>
      </c>
      <c r="L469" t="s">
        <v>21</v>
      </c>
      <c r="M469" s="11">
        <f>(O469/86400)+DATE(1970,1,1)</f>
        <v>43302.208333333328</v>
      </c>
      <c r="N469" s="37">
        <v>43302.208333333328</v>
      </c>
      <c r="O469">
        <v>1532149200</v>
      </c>
      <c r="P469" t="str">
        <f>TEXT(M469,"mmm")</f>
        <v>Jul</v>
      </c>
      <c r="Q469" t="s">
        <v>2056</v>
      </c>
      <c r="R469" t="str">
        <f>TEXT(M469,"yyy")</f>
        <v>2018</v>
      </c>
      <c r="S469" s="10">
        <f>(T469/86400)+DATE(1970,1,1)</f>
        <v>43338.208333333328</v>
      </c>
      <c r="T469">
        <v>1535259600</v>
      </c>
      <c r="U469" s="35"/>
      <c r="V469" s="38">
        <v>43338.208333333328</v>
      </c>
      <c r="W469" t="str">
        <f>(TEXT(S469,"mmm"))</f>
        <v>Aug</v>
      </c>
      <c r="X469" t="s">
        <v>2049</v>
      </c>
      <c r="Y469">
        <f>Table1[[#This Row],[Dete Ended Conversion5]]-Table1[[#This Row],[Date Created Conversion3]]</f>
        <v>36</v>
      </c>
      <c r="Z469" s="35">
        <f>Table1[[#This Row],[Dete Ended Conversion5]]-Table1[[#This Row],[Date Created Conversion3]]</f>
        <v>36</v>
      </c>
      <c r="AA469" s="8" t="str">
        <f>(TEXT(V469,"yyy"))</f>
        <v>2018</v>
      </c>
      <c r="AB469" t="b">
        <v>1</v>
      </c>
      <c r="AC469" t="b">
        <v>1</v>
      </c>
      <c r="AD469" s="5" t="str">
        <f>AE469</f>
        <v>technology</v>
      </c>
      <c r="AE469" s="32" t="s">
        <v>2010</v>
      </c>
      <c r="AF469" s="32" t="s">
        <v>2011</v>
      </c>
    </row>
    <row r="470" spans="1:32" ht="17" x14ac:dyDescent="0.2">
      <c r="A470">
        <v>879</v>
      </c>
      <c r="B470" s="2" t="s">
        <v>1766</v>
      </c>
      <c r="C470" s="1" t="s">
        <v>1767</v>
      </c>
      <c r="D470" s="3">
        <v>1000</v>
      </c>
      <c r="E470" s="3">
        <v>5438</v>
      </c>
      <c r="F470" t="s">
        <v>19</v>
      </c>
      <c r="G470" s="23">
        <f>IFERROR(E470/D470,0)</f>
        <v>5.4379999999999997</v>
      </c>
      <c r="H470" s="4">
        <f>G470*100</f>
        <v>543.79999999999995</v>
      </c>
      <c r="I470" s="30">
        <f>E470/J470</f>
        <v>102.60377358490567</v>
      </c>
      <c r="J470" s="8">
        <v>53</v>
      </c>
      <c r="K470" t="s">
        <v>20</v>
      </c>
      <c r="L470" t="s">
        <v>21</v>
      </c>
      <c r="M470" s="11">
        <f>(O470/86400)+DATE(1970,1,1)</f>
        <v>42788.25</v>
      </c>
      <c r="N470" s="37">
        <v>42788.25</v>
      </c>
      <c r="O470">
        <v>1487743200</v>
      </c>
      <c r="P470" t="str">
        <f>TEXT(M470,"mmm")</f>
        <v>Feb</v>
      </c>
      <c r="Q470" t="s">
        <v>2058</v>
      </c>
      <c r="R470" t="str">
        <f>TEXT(M470,"yyy")</f>
        <v>2017</v>
      </c>
      <c r="S470" s="10">
        <f>(T470/86400)+DATE(1970,1,1)</f>
        <v>42797.25</v>
      </c>
      <c r="T470">
        <v>1488520800</v>
      </c>
      <c r="U470" s="35"/>
      <c r="V470" s="38">
        <v>42797.25</v>
      </c>
      <c r="W470" t="str">
        <f>(TEXT(S470,"mmm"))</f>
        <v>Mar</v>
      </c>
      <c r="X470" t="s">
        <v>2054</v>
      </c>
      <c r="Y470">
        <f>Table1[[#This Row],[Dete Ended Conversion5]]-Table1[[#This Row],[Date Created Conversion3]]</f>
        <v>9</v>
      </c>
      <c r="Z470" s="35">
        <f>Table1[[#This Row],[Dete Ended Conversion5]]-Table1[[#This Row],[Date Created Conversion3]]</f>
        <v>9</v>
      </c>
      <c r="AA470" s="8" t="str">
        <f>(TEXT(V470,"yyy"))</f>
        <v>2017</v>
      </c>
      <c r="AB470" t="b">
        <v>0</v>
      </c>
      <c r="AC470" t="b">
        <v>0</v>
      </c>
      <c r="AD470" s="5" t="str">
        <f>AE470</f>
        <v>publishing</v>
      </c>
      <c r="AE470" s="32" t="s">
        <v>2020</v>
      </c>
      <c r="AF470" s="32" t="s">
        <v>2021</v>
      </c>
    </row>
    <row r="471" spans="1:32" ht="34" x14ac:dyDescent="0.2">
      <c r="A471">
        <v>252</v>
      </c>
      <c r="B471" s="2" t="s">
        <v>533</v>
      </c>
      <c r="C471" s="1" t="s">
        <v>534</v>
      </c>
      <c r="D471" s="3">
        <v>1000</v>
      </c>
      <c r="E471" s="3">
        <v>6263</v>
      </c>
      <c r="F471" t="s">
        <v>19</v>
      </c>
      <c r="G471" s="23">
        <f>IFERROR(E471/D471,0)</f>
        <v>6.2629999999999999</v>
      </c>
      <c r="H471" s="4">
        <f>G471*100</f>
        <v>626.29999999999995</v>
      </c>
      <c r="I471" s="30">
        <f>E471/J471</f>
        <v>106.15254237288136</v>
      </c>
      <c r="J471" s="8">
        <v>59</v>
      </c>
      <c r="K471" t="s">
        <v>20</v>
      </c>
      <c r="L471" t="s">
        <v>21</v>
      </c>
      <c r="M471" s="11">
        <f>(O471/86400)+DATE(1970,1,1)</f>
        <v>41572.208333333336</v>
      </c>
      <c r="N471" s="37">
        <v>41572.208333333336</v>
      </c>
      <c r="O471">
        <v>1382677200</v>
      </c>
      <c r="P471" t="str">
        <f>TEXT(M471,"mmm")</f>
        <v>Oct</v>
      </c>
      <c r="Q471" t="s">
        <v>2052</v>
      </c>
      <c r="R471" t="str">
        <f>TEXT(M471,"yyy")</f>
        <v>2013</v>
      </c>
      <c r="S471" s="10">
        <f>(T471/86400)+DATE(1970,1,1)</f>
        <v>41577.208333333336</v>
      </c>
      <c r="T471">
        <v>1383109200</v>
      </c>
      <c r="U471" s="35"/>
      <c r="V471" s="38">
        <v>41577.208333333336</v>
      </c>
      <c r="W471" t="str">
        <f>(TEXT(S471,"mmm"))</f>
        <v>Oct</v>
      </c>
      <c r="X471" t="s">
        <v>2052</v>
      </c>
      <c r="Y471">
        <f>Table1[[#This Row],[Dete Ended Conversion5]]-Table1[[#This Row],[Date Created Conversion3]]</f>
        <v>5</v>
      </c>
      <c r="Z471" s="35">
        <f>Table1[[#This Row],[Dete Ended Conversion5]]-Table1[[#This Row],[Date Created Conversion3]]</f>
        <v>5</v>
      </c>
      <c r="AA471" s="8" t="str">
        <f>(TEXT(V471,"yyy"))</f>
        <v>2013</v>
      </c>
      <c r="AB471" t="b">
        <v>0</v>
      </c>
      <c r="AC471" t="b">
        <v>0</v>
      </c>
      <c r="AD471" s="5" t="str">
        <f>AE471</f>
        <v>theater</v>
      </c>
      <c r="AE471" s="32" t="s">
        <v>2012</v>
      </c>
      <c r="AF471" s="32" t="s">
        <v>2013</v>
      </c>
    </row>
    <row r="472" spans="1:32" ht="17" x14ac:dyDescent="0.2">
      <c r="A472">
        <v>82</v>
      </c>
      <c r="B472" s="2" t="s">
        <v>194</v>
      </c>
      <c r="C472" s="1" t="s">
        <v>195</v>
      </c>
      <c r="D472" s="3">
        <v>1000</v>
      </c>
      <c r="E472" s="3">
        <v>14973</v>
      </c>
      <c r="F472" t="s">
        <v>19</v>
      </c>
      <c r="G472" s="23">
        <f>IFERROR(E472/D472,0)</f>
        <v>14.973000000000001</v>
      </c>
      <c r="H472" s="4">
        <f>G472*100</f>
        <v>1497.3000000000002</v>
      </c>
      <c r="I472" s="30">
        <f>E472/J472</f>
        <v>83.183333333333337</v>
      </c>
      <c r="J472" s="8">
        <v>180</v>
      </c>
      <c r="K472" t="s">
        <v>36</v>
      </c>
      <c r="L472" t="s">
        <v>37</v>
      </c>
      <c r="M472" s="11">
        <f>(O472/86400)+DATE(1970,1,1)</f>
        <v>43482.25</v>
      </c>
      <c r="N472" s="37">
        <v>43482.25</v>
      </c>
      <c r="O472">
        <v>1547704800</v>
      </c>
      <c r="P472" t="str">
        <f>TEXT(M472,"mmm")</f>
        <v>Jan</v>
      </c>
      <c r="Q472" t="s">
        <v>2050</v>
      </c>
      <c r="R472" t="str">
        <f>TEXT(M472,"yyy")</f>
        <v>2019</v>
      </c>
      <c r="S472" s="10">
        <f>(T472/86400)+DATE(1970,1,1)</f>
        <v>43489.25</v>
      </c>
      <c r="T472">
        <v>1548309600</v>
      </c>
      <c r="U472" s="35"/>
      <c r="V472" s="38">
        <v>43489.25</v>
      </c>
      <c r="W472" t="str">
        <f>(TEXT(S472,"mmm"))</f>
        <v>Jan</v>
      </c>
      <c r="X472" t="s">
        <v>2050</v>
      </c>
      <c r="Y472">
        <f>Table1[[#This Row],[Dete Ended Conversion5]]-Table1[[#This Row],[Date Created Conversion3]]</f>
        <v>7</v>
      </c>
      <c r="Z472" s="35">
        <f>Table1[[#This Row],[Dete Ended Conversion5]]-Table1[[#This Row],[Date Created Conversion3]]</f>
        <v>7</v>
      </c>
      <c r="AA472" s="8" t="str">
        <f>(TEXT(V472,"yyy"))</f>
        <v>2019</v>
      </c>
      <c r="AB472" t="b">
        <v>0</v>
      </c>
      <c r="AC472" t="b">
        <v>1</v>
      </c>
      <c r="AD472" s="5" t="str">
        <f>AE472</f>
        <v>games</v>
      </c>
      <c r="AE472" s="32" t="s">
        <v>2023</v>
      </c>
      <c r="AF472" s="32" t="s">
        <v>2024</v>
      </c>
    </row>
    <row r="473" spans="1:32" ht="34" x14ac:dyDescent="0.2">
      <c r="A473">
        <v>958</v>
      </c>
      <c r="B473" s="2" t="s">
        <v>1922</v>
      </c>
      <c r="C473" s="1" t="s">
        <v>1923</v>
      </c>
      <c r="D473" s="3">
        <v>1100</v>
      </c>
      <c r="E473" s="3">
        <v>8081</v>
      </c>
      <c r="F473" t="s">
        <v>19</v>
      </c>
      <c r="G473" s="23">
        <f>IFERROR(E473/D473,0)</f>
        <v>7.3463636363636367</v>
      </c>
      <c r="H473" s="4">
        <f>G473*100</f>
        <v>734.63636363636363</v>
      </c>
      <c r="I473" s="30">
        <f>E473/J473</f>
        <v>72.151785714285708</v>
      </c>
      <c r="J473" s="8">
        <v>112</v>
      </c>
      <c r="K473" t="s">
        <v>20</v>
      </c>
      <c r="L473" t="s">
        <v>21</v>
      </c>
      <c r="M473" s="11">
        <f>(O473/86400)+DATE(1970,1,1)</f>
        <v>40350.208333333336</v>
      </c>
      <c r="N473" s="37">
        <v>40350.208333333336</v>
      </c>
      <c r="O473">
        <v>1277096400</v>
      </c>
      <c r="P473" t="str">
        <f>TEXT(M473,"mmm")</f>
        <v>Jun</v>
      </c>
      <c r="Q473" t="s">
        <v>2053</v>
      </c>
      <c r="R473" t="str">
        <f>TEXT(M473,"yyy")</f>
        <v>2010</v>
      </c>
      <c r="S473" s="10">
        <f>(T473/86400)+DATE(1970,1,1)</f>
        <v>40372.208333333336</v>
      </c>
      <c r="T473">
        <v>1278997200</v>
      </c>
      <c r="U473" s="35"/>
      <c r="V473" s="38">
        <v>40372.208333333336</v>
      </c>
      <c r="W473" t="str">
        <f>(TEXT(S473,"mmm"))</f>
        <v>Jul</v>
      </c>
      <c r="X473" t="s">
        <v>2056</v>
      </c>
      <c r="Y473">
        <f>Table1[[#This Row],[Dete Ended Conversion5]]-Table1[[#This Row],[Date Created Conversion3]]</f>
        <v>22</v>
      </c>
      <c r="Z473" s="35">
        <f>Table1[[#This Row],[Dete Ended Conversion5]]-Table1[[#This Row],[Date Created Conversion3]]</f>
        <v>22</v>
      </c>
      <c r="AA473" s="8" t="str">
        <f>(TEXT(V473,"yyy"))</f>
        <v>2010</v>
      </c>
      <c r="AB473" t="b">
        <v>0</v>
      </c>
      <c r="AC473" t="b">
        <v>0</v>
      </c>
      <c r="AD473" s="5" t="str">
        <f>AE473</f>
        <v>film &amp; video</v>
      </c>
      <c r="AE473" s="32" t="s">
        <v>2014</v>
      </c>
      <c r="AF473" s="32" t="s">
        <v>2022</v>
      </c>
    </row>
    <row r="474" spans="1:32" ht="17" x14ac:dyDescent="0.2">
      <c r="A474">
        <v>793</v>
      </c>
      <c r="B474" s="2" t="s">
        <v>1597</v>
      </c>
      <c r="C474" s="1" t="s">
        <v>1598</v>
      </c>
      <c r="D474" s="3">
        <v>1100</v>
      </c>
      <c r="E474" s="3">
        <v>13045</v>
      </c>
      <c r="F474" t="s">
        <v>19</v>
      </c>
      <c r="G474" s="23">
        <f>IFERROR(E474/D474,0)</f>
        <v>11.859090909090909</v>
      </c>
      <c r="H474" s="4">
        <f>G474*100</f>
        <v>1185.909090909091</v>
      </c>
      <c r="I474" s="30">
        <f>E474/J474</f>
        <v>72.071823204419886</v>
      </c>
      <c r="J474" s="8">
        <v>181</v>
      </c>
      <c r="K474" t="s">
        <v>86</v>
      </c>
      <c r="L474" t="s">
        <v>87</v>
      </c>
      <c r="M474" s="11">
        <f>(O474/86400)+DATE(1970,1,1)</f>
        <v>41450.208333333336</v>
      </c>
      <c r="N474" s="37">
        <v>41450.208333333336</v>
      </c>
      <c r="O474">
        <v>1372136400</v>
      </c>
      <c r="P474" t="str">
        <f>TEXT(M474,"mmm")</f>
        <v>Jun</v>
      </c>
      <c r="Q474" t="s">
        <v>2053</v>
      </c>
      <c r="R474" t="str">
        <f>TEXT(M474,"yyy")</f>
        <v>2013</v>
      </c>
      <c r="S474" s="10">
        <f>(T474/86400)+DATE(1970,1,1)</f>
        <v>41454.208333333336</v>
      </c>
      <c r="T474">
        <v>1372482000</v>
      </c>
      <c r="U474" s="35"/>
      <c r="V474" s="38">
        <v>41454.208333333336</v>
      </c>
      <c r="W474" t="str">
        <f>(TEXT(S474,"mmm"))</f>
        <v>Jun</v>
      </c>
      <c r="X474" t="s">
        <v>2053</v>
      </c>
      <c r="Y474">
        <f>Table1[[#This Row],[Dete Ended Conversion5]]-Table1[[#This Row],[Date Created Conversion3]]</f>
        <v>4</v>
      </c>
      <c r="Z474" s="35">
        <f>Table1[[#This Row],[Dete Ended Conversion5]]-Table1[[#This Row],[Date Created Conversion3]]</f>
        <v>4</v>
      </c>
      <c r="AA474" s="8" t="str">
        <f>(TEXT(V474,"yyy"))</f>
        <v>2013</v>
      </c>
      <c r="AB474" t="b">
        <v>0</v>
      </c>
      <c r="AC474" t="b">
        <v>0</v>
      </c>
      <c r="AD474" s="5" t="str">
        <f>AE474</f>
        <v>publishing</v>
      </c>
      <c r="AE474" s="32" t="s">
        <v>2020</v>
      </c>
      <c r="AF474" s="32" t="s">
        <v>2021</v>
      </c>
    </row>
    <row r="475" spans="1:32" ht="34" x14ac:dyDescent="0.2">
      <c r="A475">
        <v>613</v>
      </c>
      <c r="B475" s="2" t="s">
        <v>1244</v>
      </c>
      <c r="C475" s="1" t="s">
        <v>1245</v>
      </c>
      <c r="D475" s="3">
        <v>1100</v>
      </c>
      <c r="E475" s="3">
        <v>1914</v>
      </c>
      <c r="F475" t="s">
        <v>19</v>
      </c>
      <c r="G475" s="23">
        <f>IFERROR(E475/D475,0)</f>
        <v>1.74</v>
      </c>
      <c r="H475" s="4">
        <f>G475*100</f>
        <v>174</v>
      </c>
      <c r="I475" s="30">
        <f>E475/J475</f>
        <v>73.615384615384613</v>
      </c>
      <c r="J475" s="8">
        <v>26</v>
      </c>
      <c r="K475" t="s">
        <v>15</v>
      </c>
      <c r="L475" t="s">
        <v>16</v>
      </c>
      <c r="M475" s="11">
        <f>(O475/86400)+DATE(1970,1,1)</f>
        <v>42973.208333333328</v>
      </c>
      <c r="N475" s="37">
        <v>42973.208333333328</v>
      </c>
      <c r="O475">
        <v>1503723600</v>
      </c>
      <c r="P475" t="str">
        <f>TEXT(M475,"mmm")</f>
        <v>Aug</v>
      </c>
      <c r="Q475" t="s">
        <v>2049</v>
      </c>
      <c r="R475" t="str">
        <f>TEXT(M475,"yyy")</f>
        <v>2017</v>
      </c>
      <c r="S475" s="10">
        <f>(T475/86400)+DATE(1970,1,1)</f>
        <v>42982.208333333328</v>
      </c>
      <c r="T475">
        <v>1504501200</v>
      </c>
      <c r="U475" s="35"/>
      <c r="V475" s="38">
        <v>42982.208333333328</v>
      </c>
      <c r="W475" t="str">
        <f>(TEXT(S475,"mmm"))</f>
        <v>Sep</v>
      </c>
      <c r="X475" t="s">
        <v>2051</v>
      </c>
      <c r="Y475">
        <f>Table1[[#This Row],[Dete Ended Conversion5]]-Table1[[#This Row],[Date Created Conversion3]]</f>
        <v>9</v>
      </c>
      <c r="Z475" s="35">
        <f>Table1[[#This Row],[Dete Ended Conversion5]]-Table1[[#This Row],[Date Created Conversion3]]</f>
        <v>9</v>
      </c>
      <c r="AA475" s="8" t="str">
        <f>(TEXT(V475,"yyy"))</f>
        <v>2017</v>
      </c>
      <c r="AB475" t="b">
        <v>0</v>
      </c>
      <c r="AC475" t="b">
        <v>0</v>
      </c>
      <c r="AD475" s="5" t="str">
        <f>AE475</f>
        <v>theater</v>
      </c>
      <c r="AE475" s="32" t="s">
        <v>2012</v>
      </c>
      <c r="AF475" s="32" t="s">
        <v>2013</v>
      </c>
    </row>
    <row r="476" spans="1:32" ht="34" x14ac:dyDescent="0.2">
      <c r="A476">
        <v>764</v>
      </c>
      <c r="B476" s="2" t="s">
        <v>1539</v>
      </c>
      <c r="C476" s="1" t="s">
        <v>1540</v>
      </c>
      <c r="D476" s="3">
        <v>1100</v>
      </c>
      <c r="E476" s="3">
        <v>8010</v>
      </c>
      <c r="F476" t="s">
        <v>19</v>
      </c>
      <c r="G476" s="23">
        <f>IFERROR(E476/D476,0)</f>
        <v>7.2818181818181822</v>
      </c>
      <c r="H476" s="4">
        <f>G476*100</f>
        <v>728.18181818181824</v>
      </c>
      <c r="I476" s="30">
        <f>E476/J476</f>
        <v>54.121621621621621</v>
      </c>
      <c r="J476" s="8">
        <v>148</v>
      </c>
      <c r="K476" t="s">
        <v>20</v>
      </c>
      <c r="L476" t="s">
        <v>21</v>
      </c>
      <c r="M476" s="11">
        <f>(O476/86400)+DATE(1970,1,1)</f>
        <v>40676.208333333336</v>
      </c>
      <c r="N476" s="37">
        <v>40676.208333333336</v>
      </c>
      <c r="O476">
        <v>1305262800</v>
      </c>
      <c r="P476" t="str">
        <f>TEXT(M476,"mmm")</f>
        <v>May</v>
      </c>
      <c r="Q476" t="s">
        <v>2059</v>
      </c>
      <c r="R476" t="str">
        <f>TEXT(M476,"yyy")</f>
        <v>2011</v>
      </c>
      <c r="S476" s="10">
        <f>(T476/86400)+DATE(1970,1,1)</f>
        <v>40684.208333333336</v>
      </c>
      <c r="T476">
        <v>1305954000</v>
      </c>
      <c r="U476" s="35"/>
      <c r="V476" s="38">
        <v>40684.208333333336</v>
      </c>
      <c r="W476" t="str">
        <f>(TEXT(S476,"mmm"))</f>
        <v>May</v>
      </c>
      <c r="X476" t="s">
        <v>2059</v>
      </c>
      <c r="Y476">
        <f>Table1[[#This Row],[Dete Ended Conversion5]]-Table1[[#This Row],[Date Created Conversion3]]</f>
        <v>8</v>
      </c>
      <c r="Z476" s="35">
        <f>Table1[[#This Row],[Dete Ended Conversion5]]-Table1[[#This Row],[Date Created Conversion3]]</f>
        <v>8</v>
      </c>
      <c r="AA476" s="8" t="str">
        <f>(TEXT(V476,"yyy"))</f>
        <v>2011</v>
      </c>
      <c r="AB476" t="b">
        <v>0</v>
      </c>
      <c r="AC476" t="b">
        <v>0</v>
      </c>
      <c r="AD476" s="5" t="str">
        <f>AE476</f>
        <v>music</v>
      </c>
      <c r="AE476" s="32" t="s">
        <v>2008</v>
      </c>
      <c r="AF476" s="32" t="s">
        <v>2009</v>
      </c>
    </row>
    <row r="477" spans="1:32" ht="17" x14ac:dyDescent="0.2">
      <c r="A477">
        <v>80</v>
      </c>
      <c r="B477" s="2" t="s">
        <v>190</v>
      </c>
      <c r="C477" s="1" t="s">
        <v>191</v>
      </c>
      <c r="D477" s="3">
        <v>1100</v>
      </c>
      <c r="E477" s="3">
        <v>7012</v>
      </c>
      <c r="F477" t="s">
        <v>19</v>
      </c>
      <c r="G477" s="23">
        <f>IFERROR(E477/D477,0)</f>
        <v>6.374545454545455</v>
      </c>
      <c r="H477" s="4">
        <f>G477*100</f>
        <v>637.4545454545455</v>
      </c>
      <c r="I477" s="30">
        <f>E477/J477</f>
        <v>55.212598425196852</v>
      </c>
      <c r="J477" s="8">
        <v>127</v>
      </c>
      <c r="K477" t="s">
        <v>20</v>
      </c>
      <c r="L477" t="s">
        <v>21</v>
      </c>
      <c r="M477" s="11">
        <f>(O477/86400)+DATE(1970,1,1)</f>
        <v>42976.208333333328</v>
      </c>
      <c r="N477" s="37">
        <v>42976.208333333328</v>
      </c>
      <c r="O477">
        <v>1503982800</v>
      </c>
      <c r="P477" t="str">
        <f>TEXT(M477,"mmm")</f>
        <v>Aug</v>
      </c>
      <c r="Q477" t="s">
        <v>2049</v>
      </c>
      <c r="R477" t="str">
        <f>TEXT(M477,"yyy")</f>
        <v>2017</v>
      </c>
      <c r="S477" s="10">
        <f>(T477/86400)+DATE(1970,1,1)</f>
        <v>43006.208333333328</v>
      </c>
      <c r="T477">
        <v>1506574800</v>
      </c>
      <c r="U477" s="35"/>
      <c r="V477" s="38">
        <v>43006.208333333328</v>
      </c>
      <c r="W477" t="str">
        <f>(TEXT(S477,"mmm"))</f>
        <v>Sep</v>
      </c>
      <c r="X477" t="s">
        <v>2051</v>
      </c>
      <c r="Y477">
        <f>Table1[[#This Row],[Dete Ended Conversion5]]-Table1[[#This Row],[Date Created Conversion3]]</f>
        <v>30</v>
      </c>
      <c r="Z477" s="35">
        <f>Table1[[#This Row],[Dete Ended Conversion5]]-Table1[[#This Row],[Date Created Conversion3]]</f>
        <v>30</v>
      </c>
      <c r="AA477" s="8" t="str">
        <f>(TEXT(V477,"yyy"))</f>
        <v>2017</v>
      </c>
      <c r="AB477" t="b">
        <v>0</v>
      </c>
      <c r="AC477" t="b">
        <v>0</v>
      </c>
      <c r="AD477" s="5" t="str">
        <f>AE477</f>
        <v>games</v>
      </c>
      <c r="AE477" s="32" t="s">
        <v>2023</v>
      </c>
      <c r="AF477" s="32" t="s">
        <v>2024</v>
      </c>
    </row>
    <row r="478" spans="1:32" ht="17" x14ac:dyDescent="0.2">
      <c r="A478">
        <v>741</v>
      </c>
      <c r="B478" s="2" t="s">
        <v>605</v>
      </c>
      <c r="C478" s="1" t="s">
        <v>1495</v>
      </c>
      <c r="D478" s="3">
        <v>1200</v>
      </c>
      <c r="E478" s="3">
        <v>14150</v>
      </c>
      <c r="F478" t="s">
        <v>19</v>
      </c>
      <c r="G478" s="23">
        <f>IFERROR(E478/D478,0)</f>
        <v>11.791666666666666</v>
      </c>
      <c r="H478" s="4">
        <f>G478*100</f>
        <v>1179.1666666666665</v>
      </c>
      <c r="I478" s="30">
        <f>E478/J478</f>
        <v>108.84615384615384</v>
      </c>
      <c r="J478" s="8">
        <v>130</v>
      </c>
      <c r="K478" t="s">
        <v>20</v>
      </c>
      <c r="L478" t="s">
        <v>21</v>
      </c>
      <c r="M478" s="11">
        <f>(O478/86400)+DATE(1970,1,1)</f>
        <v>40321.208333333336</v>
      </c>
      <c r="N478" s="37">
        <v>40321.208333333336</v>
      </c>
      <c r="O478">
        <v>1274590800</v>
      </c>
      <c r="P478" t="str">
        <f>TEXT(M478,"mmm")</f>
        <v>May</v>
      </c>
      <c r="Q478" t="s">
        <v>2059</v>
      </c>
      <c r="R478" t="str">
        <f>TEXT(M478,"yyy")</f>
        <v>2010</v>
      </c>
      <c r="S478" s="10">
        <f>(T478/86400)+DATE(1970,1,1)</f>
        <v>40322.208333333336</v>
      </c>
      <c r="T478">
        <v>1274677200</v>
      </c>
      <c r="U478" s="35"/>
      <c r="V478" s="38">
        <v>40322.208333333336</v>
      </c>
      <c r="W478" t="str">
        <f>(TEXT(S478,"mmm"))</f>
        <v>May</v>
      </c>
      <c r="X478" t="s">
        <v>2059</v>
      </c>
      <c r="Y478">
        <f>Table1[[#This Row],[Dete Ended Conversion5]]-Table1[[#This Row],[Date Created Conversion3]]</f>
        <v>1</v>
      </c>
      <c r="Z478" s="35">
        <f>Table1[[#This Row],[Dete Ended Conversion5]]-Table1[[#This Row],[Date Created Conversion3]]</f>
        <v>1</v>
      </c>
      <c r="AA478" s="8" t="str">
        <f>(TEXT(V478,"yyy"))</f>
        <v>2010</v>
      </c>
      <c r="AB478" t="b">
        <v>0</v>
      </c>
      <c r="AC478" t="b">
        <v>0</v>
      </c>
      <c r="AD478" s="5" t="str">
        <f>AE478</f>
        <v>theater</v>
      </c>
      <c r="AE478" s="32" t="s">
        <v>2012</v>
      </c>
      <c r="AF478" s="32" t="s">
        <v>2013</v>
      </c>
    </row>
    <row r="479" spans="1:32" ht="17" x14ac:dyDescent="0.2">
      <c r="A479">
        <v>466</v>
      </c>
      <c r="B479" s="2" t="s">
        <v>957</v>
      </c>
      <c r="C479" s="1" t="s">
        <v>958</v>
      </c>
      <c r="D479" s="3">
        <v>1200</v>
      </c>
      <c r="E479" s="3">
        <v>3984</v>
      </c>
      <c r="F479" t="s">
        <v>19</v>
      </c>
      <c r="G479" s="23">
        <f>IFERROR(E479/D479,0)</f>
        <v>3.32</v>
      </c>
      <c r="H479" s="4">
        <f>G479*100</f>
        <v>332</v>
      </c>
      <c r="I479" s="30">
        <f>E479/J479</f>
        <v>94.857142857142861</v>
      </c>
      <c r="J479" s="8">
        <v>42</v>
      </c>
      <c r="K479" t="s">
        <v>20</v>
      </c>
      <c r="L479" t="s">
        <v>21</v>
      </c>
      <c r="M479" s="11">
        <f>(O479/86400)+DATE(1970,1,1)</f>
        <v>41409.208333333336</v>
      </c>
      <c r="N479" s="37">
        <v>41409.208333333336</v>
      </c>
      <c r="O479">
        <v>1368594000</v>
      </c>
      <c r="P479" t="str">
        <f>TEXT(M479,"mmm")</f>
        <v>May</v>
      </c>
      <c r="Q479" t="s">
        <v>2059</v>
      </c>
      <c r="R479" t="str">
        <f>TEXT(M479,"yyy")</f>
        <v>2013</v>
      </c>
      <c r="S479" s="10">
        <f>(T479/86400)+DATE(1970,1,1)</f>
        <v>41432.208333333336</v>
      </c>
      <c r="T479">
        <v>1370581200</v>
      </c>
      <c r="U479" s="35"/>
      <c r="V479" s="38">
        <v>41432.208333333336</v>
      </c>
      <c r="W479" t="str">
        <f>(TEXT(S479,"mmm"))</f>
        <v>Jun</v>
      </c>
      <c r="X479" t="s">
        <v>2053</v>
      </c>
      <c r="Y479">
        <f>Table1[[#This Row],[Dete Ended Conversion5]]-Table1[[#This Row],[Date Created Conversion3]]</f>
        <v>23</v>
      </c>
      <c r="Z479" s="35">
        <f>Table1[[#This Row],[Dete Ended Conversion5]]-Table1[[#This Row],[Date Created Conversion3]]</f>
        <v>23</v>
      </c>
      <c r="AA479" s="8" t="str">
        <f>(TEXT(V479,"yyy"))</f>
        <v>2013</v>
      </c>
      <c r="AB479" t="b">
        <v>0</v>
      </c>
      <c r="AC479" t="b">
        <v>1</v>
      </c>
      <c r="AD479" s="5" t="str">
        <f>AE479</f>
        <v>technology</v>
      </c>
      <c r="AE479" s="32" t="s">
        <v>2010</v>
      </c>
      <c r="AF479" s="32" t="s">
        <v>2019</v>
      </c>
    </row>
    <row r="480" spans="1:32" ht="17" x14ac:dyDescent="0.2">
      <c r="A480">
        <v>742</v>
      </c>
      <c r="B480" s="2" t="s">
        <v>1496</v>
      </c>
      <c r="C480" s="1" t="s">
        <v>1497</v>
      </c>
      <c r="D480" s="3">
        <v>1200</v>
      </c>
      <c r="E480" s="3">
        <v>13513</v>
      </c>
      <c r="F480" t="s">
        <v>19</v>
      </c>
      <c r="G480" s="23">
        <f>IFERROR(E480/D480,0)</f>
        <v>11.260833333333334</v>
      </c>
      <c r="H480" s="4">
        <f>G480*100</f>
        <v>1126.0833333333335</v>
      </c>
      <c r="I480" s="30">
        <f>E480/J480</f>
        <v>110.76229508196721</v>
      </c>
      <c r="J480" s="8">
        <v>122</v>
      </c>
      <c r="K480" t="s">
        <v>20</v>
      </c>
      <c r="L480" t="s">
        <v>21</v>
      </c>
      <c r="M480" s="11">
        <f>(O480/86400)+DATE(1970,1,1)</f>
        <v>40197.25</v>
      </c>
      <c r="N480" s="37">
        <v>40197.25</v>
      </c>
      <c r="O480">
        <v>1263880800</v>
      </c>
      <c r="P480" t="str">
        <f>TEXT(M480,"mmm")</f>
        <v>Jan</v>
      </c>
      <c r="Q480" t="s">
        <v>2050</v>
      </c>
      <c r="R480" t="str">
        <f>TEXT(M480,"yyy")</f>
        <v>2010</v>
      </c>
      <c r="S480" s="10">
        <f>(T480/86400)+DATE(1970,1,1)</f>
        <v>40239.25</v>
      </c>
      <c r="T480">
        <v>1267509600</v>
      </c>
      <c r="U480" s="35"/>
      <c r="V480" s="38">
        <v>40239.25</v>
      </c>
      <c r="W480" t="str">
        <f>(TEXT(S480,"mmm"))</f>
        <v>Mar</v>
      </c>
      <c r="X480" t="s">
        <v>2054</v>
      </c>
      <c r="Y480">
        <f>Table1[[#This Row],[Dete Ended Conversion5]]-Table1[[#This Row],[Date Created Conversion3]]</f>
        <v>42</v>
      </c>
      <c r="Z480" s="35">
        <f>Table1[[#This Row],[Dete Ended Conversion5]]-Table1[[#This Row],[Date Created Conversion3]]</f>
        <v>42</v>
      </c>
      <c r="AA480" s="8" t="str">
        <f>(TEXT(V480,"yyy"))</f>
        <v>2010</v>
      </c>
      <c r="AB480" t="b">
        <v>0</v>
      </c>
      <c r="AC480" t="b">
        <v>0</v>
      </c>
      <c r="AD480" s="5" t="str">
        <f>AE480</f>
        <v>music</v>
      </c>
      <c r="AE480" s="32" t="s">
        <v>2008</v>
      </c>
      <c r="AF480" s="32" t="s">
        <v>2016</v>
      </c>
    </row>
    <row r="481" spans="1:32" ht="17" x14ac:dyDescent="0.2">
      <c r="A481">
        <v>547</v>
      </c>
      <c r="B481" s="2" t="s">
        <v>1115</v>
      </c>
      <c r="C481" s="1" t="s">
        <v>1116</v>
      </c>
      <c r="D481" s="3">
        <v>1300</v>
      </c>
      <c r="E481" s="3">
        <v>12597</v>
      </c>
      <c r="F481" t="s">
        <v>19</v>
      </c>
      <c r="G481" s="23">
        <f>IFERROR(E481/D481,0)</f>
        <v>9.69</v>
      </c>
      <c r="H481" s="4">
        <f>G481*100</f>
        <v>969</v>
      </c>
      <c r="I481" s="30">
        <f>E481/J481</f>
        <v>80.75</v>
      </c>
      <c r="J481" s="8">
        <v>156</v>
      </c>
      <c r="K481" t="s">
        <v>20</v>
      </c>
      <c r="L481" t="s">
        <v>21</v>
      </c>
      <c r="M481" s="11">
        <f>(O481/86400)+DATE(1970,1,1)</f>
        <v>42029.25</v>
      </c>
      <c r="N481" s="37">
        <v>42029.25</v>
      </c>
      <c r="O481">
        <v>1422165600</v>
      </c>
      <c r="P481" t="str">
        <f>TEXT(M481,"mmm")</f>
        <v>Jan</v>
      </c>
      <c r="Q481" t="s">
        <v>2050</v>
      </c>
      <c r="R481" t="str">
        <f>TEXT(M481,"yyy")</f>
        <v>2015</v>
      </c>
      <c r="S481" s="10">
        <f>(T481/86400)+DATE(1970,1,1)</f>
        <v>42041.25</v>
      </c>
      <c r="T481">
        <v>1423202400</v>
      </c>
      <c r="U481" s="35"/>
      <c r="V481" s="38">
        <v>42041.25</v>
      </c>
      <c r="W481" t="str">
        <f>(TEXT(S481,"mmm"))</f>
        <v>Feb</v>
      </c>
      <c r="X481" t="s">
        <v>2058</v>
      </c>
      <c r="Y481">
        <f>Table1[[#This Row],[Dete Ended Conversion5]]-Table1[[#This Row],[Date Created Conversion3]]</f>
        <v>12</v>
      </c>
      <c r="Z481" s="35">
        <f>Table1[[#This Row],[Dete Ended Conversion5]]-Table1[[#This Row],[Date Created Conversion3]]</f>
        <v>12</v>
      </c>
      <c r="AA481" s="8" t="str">
        <f>(TEXT(V481,"yyy"))</f>
        <v>2015</v>
      </c>
      <c r="AB481" t="b">
        <v>0</v>
      </c>
      <c r="AC481" t="b">
        <v>0</v>
      </c>
      <c r="AD481" s="5" t="str">
        <f>AE481</f>
        <v>film &amp; video</v>
      </c>
      <c r="AE481" s="32" t="s">
        <v>2014</v>
      </c>
      <c r="AF481" s="32" t="s">
        <v>2017</v>
      </c>
    </row>
    <row r="482" spans="1:32" ht="17" x14ac:dyDescent="0.2">
      <c r="A482">
        <v>502</v>
      </c>
      <c r="B482" s="2" t="s">
        <v>454</v>
      </c>
      <c r="C482" s="1" t="s">
        <v>1028</v>
      </c>
      <c r="D482" s="3">
        <v>1300</v>
      </c>
      <c r="E482" s="3">
        <v>6889</v>
      </c>
      <c r="F482" t="s">
        <v>19</v>
      </c>
      <c r="G482" s="23">
        <f>IFERROR(E482/D482,0)</f>
        <v>5.2992307692307694</v>
      </c>
      <c r="H482" s="4">
        <f>G482*100</f>
        <v>529.92307692307691</v>
      </c>
      <c r="I482" s="30">
        <f>E482/J482</f>
        <v>37.037634408602152</v>
      </c>
      <c r="J482" s="8">
        <v>186</v>
      </c>
      <c r="K482" t="s">
        <v>24</v>
      </c>
      <c r="L482" t="s">
        <v>25</v>
      </c>
      <c r="M482" s="11">
        <f>(O482/86400)+DATE(1970,1,1)</f>
        <v>41117.208333333336</v>
      </c>
      <c r="N482" s="37">
        <v>41117.208333333336</v>
      </c>
      <c r="O482">
        <v>1343365200</v>
      </c>
      <c r="P482" t="str">
        <f>TEXT(M482,"mmm")</f>
        <v>Jul</v>
      </c>
      <c r="Q482" t="s">
        <v>2056</v>
      </c>
      <c r="R482" t="str">
        <f>TEXT(M482,"yyy")</f>
        <v>2012</v>
      </c>
      <c r="S482" s="10">
        <f>(T482/86400)+DATE(1970,1,1)</f>
        <v>41146.208333333336</v>
      </c>
      <c r="T482">
        <v>1345870800</v>
      </c>
      <c r="U482" s="35"/>
      <c r="V482" s="38">
        <v>41146.208333333336</v>
      </c>
      <c r="W482" t="str">
        <f>(TEXT(S482,"mmm"))</f>
        <v>Aug</v>
      </c>
      <c r="X482" t="s">
        <v>2049</v>
      </c>
      <c r="Y482">
        <f>Table1[[#This Row],[Dete Ended Conversion5]]-Table1[[#This Row],[Date Created Conversion3]]</f>
        <v>29</v>
      </c>
      <c r="Z482" s="35">
        <f>Table1[[#This Row],[Dete Ended Conversion5]]-Table1[[#This Row],[Date Created Conversion3]]</f>
        <v>29</v>
      </c>
      <c r="AA482" s="8" t="str">
        <f>(TEXT(V482,"yyy"))</f>
        <v>2012</v>
      </c>
      <c r="AB482" t="b">
        <v>0</v>
      </c>
      <c r="AC482" t="b">
        <v>1</v>
      </c>
      <c r="AD482" s="5" t="str">
        <f>AE482</f>
        <v>games</v>
      </c>
      <c r="AE482" s="32" t="s">
        <v>2023</v>
      </c>
      <c r="AF482" s="32" t="s">
        <v>2024</v>
      </c>
    </row>
    <row r="483" spans="1:32" ht="17" x14ac:dyDescent="0.2">
      <c r="A483">
        <v>436</v>
      </c>
      <c r="B483" s="2" t="s">
        <v>898</v>
      </c>
      <c r="C483" s="1" t="s">
        <v>899</v>
      </c>
      <c r="D483" s="3">
        <v>1300</v>
      </c>
      <c r="E483" s="3">
        <v>13678</v>
      </c>
      <c r="F483" t="s">
        <v>19</v>
      </c>
      <c r="G483" s="23">
        <f>IFERROR(E483/D483,0)</f>
        <v>10.521538461538462</v>
      </c>
      <c r="H483" s="4">
        <f>G483*100</f>
        <v>1052.1538461538462</v>
      </c>
      <c r="I483" s="30">
        <f>E483/J483</f>
        <v>54.931726907630519</v>
      </c>
      <c r="J483" s="8">
        <v>249</v>
      </c>
      <c r="K483" t="s">
        <v>20</v>
      </c>
      <c r="L483" t="s">
        <v>21</v>
      </c>
      <c r="M483" s="11">
        <f>(O483/86400)+DATE(1970,1,1)</f>
        <v>43575.208333333328</v>
      </c>
      <c r="N483" s="37">
        <v>43575.208333333328</v>
      </c>
      <c r="O483">
        <v>1555736400</v>
      </c>
      <c r="P483" t="str">
        <f>TEXT(M483,"mmm")</f>
        <v>Apr</v>
      </c>
      <c r="Q483" t="s">
        <v>2057</v>
      </c>
      <c r="R483" t="str">
        <f>TEXT(M483,"yyy")</f>
        <v>2019</v>
      </c>
      <c r="S483" s="10">
        <f>(T483/86400)+DATE(1970,1,1)</f>
        <v>43576.208333333328</v>
      </c>
      <c r="T483">
        <v>1555822800</v>
      </c>
      <c r="U483" s="35"/>
      <c r="V483" s="38">
        <v>43576.208333333328</v>
      </c>
      <c r="W483" t="str">
        <f>(TEXT(S483,"mmm"))</f>
        <v>Apr</v>
      </c>
      <c r="X483" t="s">
        <v>2057</v>
      </c>
      <c r="Y483">
        <f>Table1[[#This Row],[Dete Ended Conversion5]]-Table1[[#This Row],[Date Created Conversion3]]</f>
        <v>1</v>
      </c>
      <c r="Z483" s="35">
        <f>Table1[[#This Row],[Dete Ended Conversion5]]-Table1[[#This Row],[Date Created Conversion3]]</f>
        <v>1</v>
      </c>
      <c r="AA483" s="8" t="str">
        <f>(TEXT(V483,"yyy"))</f>
        <v>2019</v>
      </c>
      <c r="AB483" t="b">
        <v>0</v>
      </c>
      <c r="AC483" t="b">
        <v>0</v>
      </c>
      <c r="AD483" s="5" t="str">
        <f>AE483</f>
        <v>music</v>
      </c>
      <c r="AE483" s="32" t="s">
        <v>2008</v>
      </c>
      <c r="AF483" s="32" t="s">
        <v>2031</v>
      </c>
    </row>
    <row r="484" spans="1:32" ht="17" x14ac:dyDescent="0.2">
      <c r="A484">
        <v>778</v>
      </c>
      <c r="B484" s="2" t="s">
        <v>1567</v>
      </c>
      <c r="C484" s="1" t="s">
        <v>1568</v>
      </c>
      <c r="D484" s="3">
        <v>1300</v>
      </c>
      <c r="E484" s="3">
        <v>10243</v>
      </c>
      <c r="F484" t="s">
        <v>19</v>
      </c>
      <c r="G484" s="23">
        <f>IFERROR(E484/D484,0)</f>
        <v>7.8792307692307695</v>
      </c>
      <c r="H484" s="4">
        <f>G484*100</f>
        <v>787.92307692307691</v>
      </c>
      <c r="I484" s="30">
        <f>E484/J484</f>
        <v>58.867816091954026</v>
      </c>
      <c r="J484" s="8">
        <v>174</v>
      </c>
      <c r="K484" t="s">
        <v>86</v>
      </c>
      <c r="L484" t="s">
        <v>87</v>
      </c>
      <c r="M484" s="11">
        <f>(O484/86400)+DATE(1970,1,1)</f>
        <v>40768.208333333336</v>
      </c>
      <c r="N484" s="37">
        <v>40768.208333333336</v>
      </c>
      <c r="O484">
        <v>1313211600</v>
      </c>
      <c r="P484" t="str">
        <f>TEXT(M484,"mmm")</f>
        <v>Aug</v>
      </c>
      <c r="Q484" t="s">
        <v>2049</v>
      </c>
      <c r="R484" t="str">
        <f>TEXT(M484,"yyy")</f>
        <v>2011</v>
      </c>
      <c r="S484" s="10">
        <f>(T484/86400)+DATE(1970,1,1)</f>
        <v>40773.208333333336</v>
      </c>
      <c r="T484">
        <v>1313643600</v>
      </c>
      <c r="U484" s="35"/>
      <c r="V484" s="38">
        <v>40773.208333333336</v>
      </c>
      <c r="W484" t="str">
        <f>(TEXT(S484,"mmm"))</f>
        <v>Aug</v>
      </c>
      <c r="X484" t="s">
        <v>2049</v>
      </c>
      <c r="Y484">
        <f>Table1[[#This Row],[Dete Ended Conversion5]]-Table1[[#This Row],[Date Created Conversion3]]</f>
        <v>5</v>
      </c>
      <c r="Z484" s="35">
        <f>Table1[[#This Row],[Dete Ended Conversion5]]-Table1[[#This Row],[Date Created Conversion3]]</f>
        <v>5</v>
      </c>
      <c r="AA484" s="8" t="str">
        <f>(TEXT(V484,"yyy"))</f>
        <v>2011</v>
      </c>
      <c r="AB484" t="b">
        <v>0</v>
      </c>
      <c r="AC484" t="b">
        <v>0</v>
      </c>
      <c r="AD484" s="5" t="str">
        <f>AE484</f>
        <v>film &amp; video</v>
      </c>
      <c r="AE484" s="32" t="s">
        <v>2014</v>
      </c>
      <c r="AF484" s="32" t="s">
        <v>2022</v>
      </c>
    </row>
    <row r="485" spans="1:32" ht="34" x14ac:dyDescent="0.2">
      <c r="A485">
        <v>756</v>
      </c>
      <c r="B485" s="2" t="s">
        <v>1524</v>
      </c>
      <c r="C485" s="1" t="s">
        <v>1525</v>
      </c>
      <c r="D485" s="3">
        <v>1300</v>
      </c>
      <c r="E485" s="3">
        <v>10037</v>
      </c>
      <c r="F485" t="s">
        <v>19</v>
      </c>
      <c r="G485" s="23">
        <f>IFERROR(E485/D485,0)</f>
        <v>7.7207692307692311</v>
      </c>
      <c r="H485" s="4">
        <f>G485*100</f>
        <v>772.07692307692309</v>
      </c>
      <c r="I485" s="30">
        <f>E485/J485</f>
        <v>67.817567567567565</v>
      </c>
      <c r="J485" s="8">
        <v>148</v>
      </c>
      <c r="K485" t="s">
        <v>20</v>
      </c>
      <c r="L485" t="s">
        <v>21</v>
      </c>
      <c r="M485" s="11">
        <f>(O485/86400)+DATE(1970,1,1)</f>
        <v>42024.25</v>
      </c>
      <c r="N485" s="37">
        <v>42024.25</v>
      </c>
      <c r="O485">
        <v>1421733600</v>
      </c>
      <c r="P485" t="str">
        <f>TEXT(M485,"mmm")</f>
        <v>Jan</v>
      </c>
      <c r="Q485" t="s">
        <v>2050</v>
      </c>
      <c r="R485" t="str">
        <f>TEXT(M485,"yyy")</f>
        <v>2015</v>
      </c>
      <c r="S485" s="10">
        <f>(T485/86400)+DATE(1970,1,1)</f>
        <v>42030.25</v>
      </c>
      <c r="T485">
        <v>1422252000</v>
      </c>
      <c r="U485" s="35"/>
      <c r="V485" s="38">
        <v>42030.25</v>
      </c>
      <c r="W485" t="str">
        <f>(TEXT(S485,"mmm"))</f>
        <v>Jan</v>
      </c>
      <c r="X485" t="s">
        <v>2050</v>
      </c>
      <c r="Y485">
        <f>Table1[[#This Row],[Dete Ended Conversion5]]-Table1[[#This Row],[Date Created Conversion3]]</f>
        <v>6</v>
      </c>
      <c r="Z485" s="35">
        <f>Table1[[#This Row],[Dete Ended Conversion5]]-Table1[[#This Row],[Date Created Conversion3]]</f>
        <v>6</v>
      </c>
      <c r="AA485" s="8" t="str">
        <f>(TEXT(V485,"yyy"))</f>
        <v>2015</v>
      </c>
      <c r="AB485" t="b">
        <v>0</v>
      </c>
      <c r="AC485" t="b">
        <v>0</v>
      </c>
      <c r="AD485" s="5" t="str">
        <f>AE485</f>
        <v>theater</v>
      </c>
      <c r="AE485" s="32" t="s">
        <v>2012</v>
      </c>
      <c r="AF485" s="32" t="s">
        <v>2013</v>
      </c>
    </row>
    <row r="486" spans="1:32" ht="17" x14ac:dyDescent="0.2">
      <c r="A486">
        <v>97</v>
      </c>
      <c r="B486" s="2" t="s">
        <v>224</v>
      </c>
      <c r="C486" s="1" t="s">
        <v>225</v>
      </c>
      <c r="D486" s="3">
        <v>1300</v>
      </c>
      <c r="E486" s="3">
        <v>12047</v>
      </c>
      <c r="F486" t="s">
        <v>19</v>
      </c>
      <c r="G486" s="23">
        <f>IFERROR(E486/D486,0)</f>
        <v>9.2669230769230762</v>
      </c>
      <c r="H486" s="4">
        <f>G486*100</f>
        <v>926.69230769230762</v>
      </c>
      <c r="I486" s="30">
        <f>E486/J486</f>
        <v>106.61061946902655</v>
      </c>
      <c r="J486" s="8">
        <v>113</v>
      </c>
      <c r="K486" t="s">
        <v>20</v>
      </c>
      <c r="L486" t="s">
        <v>21</v>
      </c>
      <c r="M486" s="11">
        <f>(O486/86400)+DATE(1970,1,1)</f>
        <v>42180.208333333328</v>
      </c>
      <c r="N486" s="37">
        <v>42180.208333333328</v>
      </c>
      <c r="O486">
        <v>1435208400</v>
      </c>
      <c r="P486" t="str">
        <f>TEXT(M486,"mmm")</f>
        <v>Jun</v>
      </c>
      <c r="Q486" t="s">
        <v>2053</v>
      </c>
      <c r="R486" t="str">
        <f>TEXT(M486,"yyy")</f>
        <v>2015</v>
      </c>
      <c r="S486" s="10">
        <f>(T486/86400)+DATE(1970,1,1)</f>
        <v>42234.208333333328</v>
      </c>
      <c r="T486">
        <v>1439874000</v>
      </c>
      <c r="U486" s="35"/>
      <c r="V486" s="38">
        <v>42234.208333333328</v>
      </c>
      <c r="W486" t="str">
        <f>(TEXT(S486,"mmm"))</f>
        <v>Aug</v>
      </c>
      <c r="X486" t="s">
        <v>2049</v>
      </c>
      <c r="Y486">
        <f>Table1[[#This Row],[Dete Ended Conversion5]]-Table1[[#This Row],[Date Created Conversion3]]</f>
        <v>54</v>
      </c>
      <c r="Z486" s="35">
        <f>Table1[[#This Row],[Dete Ended Conversion5]]-Table1[[#This Row],[Date Created Conversion3]]</f>
        <v>54</v>
      </c>
      <c r="AA486" s="8" t="str">
        <f>(TEXT(V486,"yyy"))</f>
        <v>2015</v>
      </c>
      <c r="AB486" t="b">
        <v>0</v>
      </c>
      <c r="AC486" t="b">
        <v>0</v>
      </c>
      <c r="AD486" s="5" t="str">
        <f>AE486</f>
        <v>food</v>
      </c>
      <c r="AE486" s="32" t="s">
        <v>2006</v>
      </c>
      <c r="AF486" s="32" t="s">
        <v>2007</v>
      </c>
    </row>
    <row r="487" spans="1:32" ht="17" x14ac:dyDescent="0.2">
      <c r="A487">
        <v>205</v>
      </c>
      <c r="B487" s="2" t="s">
        <v>440</v>
      </c>
      <c r="C487" s="1" t="s">
        <v>441</v>
      </c>
      <c r="D487" s="3">
        <v>1300</v>
      </c>
      <c r="E487" s="3">
        <v>5614</v>
      </c>
      <c r="F487" t="s">
        <v>19</v>
      </c>
      <c r="G487" s="23">
        <f>IFERROR(E487/D487,0)</f>
        <v>4.3184615384615386</v>
      </c>
      <c r="H487" s="4">
        <f>G487*100</f>
        <v>431.84615384615387</v>
      </c>
      <c r="I487" s="30">
        <f>E487/J487</f>
        <v>70.174999999999997</v>
      </c>
      <c r="J487" s="8">
        <v>80</v>
      </c>
      <c r="K487" t="s">
        <v>20</v>
      </c>
      <c r="L487" t="s">
        <v>21</v>
      </c>
      <c r="M487" s="11">
        <f>(O487/86400)+DATE(1970,1,1)</f>
        <v>43390.208333333328</v>
      </c>
      <c r="N487" s="37">
        <v>43390.208333333328</v>
      </c>
      <c r="O487">
        <v>1539752400</v>
      </c>
      <c r="P487" t="str">
        <f>TEXT(M487,"mmm")</f>
        <v>Oct</v>
      </c>
      <c r="Q487" t="s">
        <v>2052</v>
      </c>
      <c r="R487" t="str">
        <f>TEXT(M487,"yyy")</f>
        <v>2018</v>
      </c>
      <c r="S487" s="10">
        <f>(T487/86400)+DATE(1970,1,1)</f>
        <v>43402.208333333328</v>
      </c>
      <c r="T487">
        <v>1540789200</v>
      </c>
      <c r="U487" s="35"/>
      <c r="V487" s="38">
        <v>43402.208333333328</v>
      </c>
      <c r="W487" t="str">
        <f>(TEXT(S487,"mmm"))</f>
        <v>Oct</v>
      </c>
      <c r="X487" t="s">
        <v>2052</v>
      </c>
      <c r="Y487">
        <f>Table1[[#This Row],[Dete Ended Conversion5]]-Table1[[#This Row],[Date Created Conversion3]]</f>
        <v>12</v>
      </c>
      <c r="Z487" s="35">
        <f>Table1[[#This Row],[Dete Ended Conversion5]]-Table1[[#This Row],[Date Created Conversion3]]</f>
        <v>12</v>
      </c>
      <c r="AA487" s="8" t="str">
        <f>(TEXT(V487,"yyy"))</f>
        <v>2018</v>
      </c>
      <c r="AB487" t="b">
        <v>1</v>
      </c>
      <c r="AC487" t="b">
        <v>0</v>
      </c>
      <c r="AD487" s="5" t="str">
        <f>AE487</f>
        <v>theater</v>
      </c>
      <c r="AE487" s="32" t="s">
        <v>2012</v>
      </c>
      <c r="AF487" s="32" t="s">
        <v>2013</v>
      </c>
    </row>
    <row r="488" spans="1:32" ht="17" x14ac:dyDescent="0.2">
      <c r="A488">
        <v>757</v>
      </c>
      <c r="B488" s="2" t="s">
        <v>1526</v>
      </c>
      <c r="C488" s="1" t="s">
        <v>1527</v>
      </c>
      <c r="D488" s="3">
        <v>1400</v>
      </c>
      <c r="E488" s="3">
        <v>5696</v>
      </c>
      <c r="F488" t="s">
        <v>19</v>
      </c>
      <c r="G488" s="23">
        <f>IFERROR(E488/D488,0)</f>
        <v>4.0685714285714285</v>
      </c>
      <c r="H488" s="4">
        <f>G488*100</f>
        <v>406.85714285714283</v>
      </c>
      <c r="I488" s="30">
        <f>E488/J488</f>
        <v>49.964912280701753</v>
      </c>
      <c r="J488" s="8">
        <v>114</v>
      </c>
      <c r="K488" t="s">
        <v>20</v>
      </c>
      <c r="L488" t="s">
        <v>21</v>
      </c>
      <c r="M488" s="11">
        <f>(O488/86400)+DATE(1970,1,1)</f>
        <v>40675.208333333336</v>
      </c>
      <c r="N488" s="37">
        <v>40675.208333333336</v>
      </c>
      <c r="O488">
        <v>1305176400</v>
      </c>
      <c r="P488" t="str">
        <f>TEXT(M488,"mmm")</f>
        <v>May</v>
      </c>
      <c r="Q488" t="s">
        <v>2059</v>
      </c>
      <c r="R488" t="str">
        <f>TEXT(M488,"yyy")</f>
        <v>2011</v>
      </c>
      <c r="S488" s="10">
        <f>(T488/86400)+DATE(1970,1,1)</f>
        <v>40679.208333333336</v>
      </c>
      <c r="T488">
        <v>1305522000</v>
      </c>
      <c r="U488" s="35"/>
      <c r="V488" s="38">
        <v>40679.208333333336</v>
      </c>
      <c r="W488" t="str">
        <f>(TEXT(S488,"mmm"))</f>
        <v>May</v>
      </c>
      <c r="X488" t="s">
        <v>2059</v>
      </c>
      <c r="Y488">
        <f>Table1[[#This Row],[Dete Ended Conversion5]]-Table1[[#This Row],[Date Created Conversion3]]</f>
        <v>4</v>
      </c>
      <c r="Z488" s="35">
        <f>Table1[[#This Row],[Dete Ended Conversion5]]-Table1[[#This Row],[Date Created Conversion3]]</f>
        <v>4</v>
      </c>
      <c r="AA488" s="8" t="str">
        <f>(TEXT(V488,"yyy"))</f>
        <v>2011</v>
      </c>
      <c r="AB488" t="b">
        <v>0</v>
      </c>
      <c r="AC488" t="b">
        <v>0</v>
      </c>
      <c r="AD488" s="5" t="str">
        <f>AE488</f>
        <v>film &amp; video</v>
      </c>
      <c r="AE488" s="32" t="s">
        <v>2014</v>
      </c>
      <c r="AF488" s="32" t="s">
        <v>2017</v>
      </c>
    </row>
    <row r="489" spans="1:32" ht="17" x14ac:dyDescent="0.2">
      <c r="A489">
        <v>73</v>
      </c>
      <c r="B489" s="2" t="s">
        <v>176</v>
      </c>
      <c r="C489" s="1" t="s">
        <v>177</v>
      </c>
      <c r="D489" s="3">
        <v>1400</v>
      </c>
      <c r="E489" s="3">
        <v>9253</v>
      </c>
      <c r="F489" t="s">
        <v>19</v>
      </c>
      <c r="G489" s="23">
        <f>IFERROR(E489/D489,0)</f>
        <v>6.609285714285714</v>
      </c>
      <c r="H489" s="4">
        <f>G489*100</f>
        <v>660.92857142857144</v>
      </c>
      <c r="I489" s="30">
        <f>E489/J489</f>
        <v>105.14772727272727</v>
      </c>
      <c r="J489" s="8">
        <v>88</v>
      </c>
      <c r="K489" t="s">
        <v>20</v>
      </c>
      <c r="L489" t="s">
        <v>21</v>
      </c>
      <c r="M489" s="11">
        <f>(O489/86400)+DATE(1970,1,1)</f>
        <v>42701.25</v>
      </c>
      <c r="N489" s="37">
        <v>42701.25</v>
      </c>
      <c r="O489">
        <v>1480226400</v>
      </c>
      <c r="P489" t="str">
        <f>TEXT(M489,"mmm")</f>
        <v>Nov</v>
      </c>
      <c r="Q489" t="s">
        <v>2048</v>
      </c>
      <c r="R489" t="str">
        <f>TEXT(M489,"yyy")</f>
        <v>2016</v>
      </c>
      <c r="S489" s="10">
        <f>(T489/86400)+DATE(1970,1,1)</f>
        <v>42704.25</v>
      </c>
      <c r="T489">
        <v>1480485600</v>
      </c>
      <c r="U489" s="35"/>
      <c r="V489" s="38">
        <v>42704.25</v>
      </c>
      <c r="W489" t="str">
        <f>(TEXT(S489,"mmm"))</f>
        <v>Nov</v>
      </c>
      <c r="X489" t="s">
        <v>2048</v>
      </c>
      <c r="Y489">
        <f>Table1[[#This Row],[Dete Ended Conversion5]]-Table1[[#This Row],[Date Created Conversion3]]</f>
        <v>3</v>
      </c>
      <c r="Z489" s="35">
        <f>Table1[[#This Row],[Dete Ended Conversion5]]-Table1[[#This Row],[Date Created Conversion3]]</f>
        <v>3</v>
      </c>
      <c r="AA489" s="8" t="str">
        <f>(TEXT(V489,"yyy"))</f>
        <v>2016</v>
      </c>
      <c r="AB489" t="b">
        <v>0</v>
      </c>
      <c r="AC489" t="b">
        <v>0</v>
      </c>
      <c r="AD489" s="5" t="str">
        <f>AE489</f>
        <v>music</v>
      </c>
      <c r="AE489" s="32" t="s">
        <v>2008</v>
      </c>
      <c r="AF489" s="32" t="s">
        <v>2031</v>
      </c>
    </row>
    <row r="490" spans="1:32" ht="17" x14ac:dyDescent="0.2">
      <c r="A490">
        <v>679</v>
      </c>
      <c r="B490" s="2" t="s">
        <v>645</v>
      </c>
      <c r="C490" s="1" t="s">
        <v>1374</v>
      </c>
      <c r="D490" s="3">
        <v>1400</v>
      </c>
      <c r="E490" s="3">
        <v>14511</v>
      </c>
      <c r="F490" t="s">
        <v>19</v>
      </c>
      <c r="G490" s="23">
        <f>IFERROR(E490/D490,0)</f>
        <v>10.365</v>
      </c>
      <c r="H490" s="4">
        <f>G490*100</f>
        <v>1036.5</v>
      </c>
      <c r="I490" s="30">
        <f>E490/J490</f>
        <v>39.97520661157025</v>
      </c>
      <c r="J490" s="8">
        <v>363</v>
      </c>
      <c r="K490" t="s">
        <v>20</v>
      </c>
      <c r="L490" t="s">
        <v>21</v>
      </c>
      <c r="M490" s="11">
        <f>(O490/86400)+DATE(1970,1,1)</f>
        <v>43756.208333333328</v>
      </c>
      <c r="N490" s="37">
        <v>43756.208333333328</v>
      </c>
      <c r="O490">
        <v>1571374800</v>
      </c>
      <c r="P490" t="str">
        <f>TEXT(M490,"mmm")</f>
        <v>Oct</v>
      </c>
      <c r="Q490" t="s">
        <v>2052</v>
      </c>
      <c r="R490" t="str">
        <f>TEXT(M490,"yyy")</f>
        <v>2019</v>
      </c>
      <c r="S490" s="10">
        <f>(T490/86400)+DATE(1970,1,1)</f>
        <v>43761.208333333328</v>
      </c>
      <c r="T490">
        <v>1571806800</v>
      </c>
      <c r="U490" s="35"/>
      <c r="V490" s="38">
        <v>43761.208333333328</v>
      </c>
      <c r="W490" t="str">
        <f>(TEXT(S490,"mmm"))</f>
        <v>Oct</v>
      </c>
      <c r="X490" t="s">
        <v>2052</v>
      </c>
      <c r="Y490">
        <f>Table1[[#This Row],[Dete Ended Conversion5]]-Table1[[#This Row],[Date Created Conversion3]]</f>
        <v>5</v>
      </c>
      <c r="Z490" s="35">
        <f>Table1[[#This Row],[Dete Ended Conversion5]]-Table1[[#This Row],[Date Created Conversion3]]</f>
        <v>5</v>
      </c>
      <c r="AA490" s="8" t="str">
        <f>(TEXT(V490,"yyy"))</f>
        <v>2019</v>
      </c>
      <c r="AB490" t="b">
        <v>0</v>
      </c>
      <c r="AC490" t="b">
        <v>1</v>
      </c>
      <c r="AD490" s="5" t="str">
        <f>AE490</f>
        <v>food</v>
      </c>
      <c r="AE490" s="32" t="s">
        <v>2006</v>
      </c>
      <c r="AF490" s="32" t="s">
        <v>2007</v>
      </c>
    </row>
    <row r="491" spans="1:32" ht="17" x14ac:dyDescent="0.2">
      <c r="A491">
        <v>863</v>
      </c>
      <c r="B491" s="2" t="s">
        <v>1734</v>
      </c>
      <c r="C491" s="1" t="s">
        <v>1735</v>
      </c>
      <c r="D491" s="3">
        <v>1400</v>
      </c>
      <c r="E491" s="3">
        <v>5415</v>
      </c>
      <c r="F491" t="s">
        <v>19</v>
      </c>
      <c r="G491" s="23">
        <f>IFERROR(E491/D491,0)</f>
        <v>3.8678571428571429</v>
      </c>
      <c r="H491" s="4">
        <f>G491*100</f>
        <v>386.78571428571428</v>
      </c>
      <c r="I491" s="30">
        <f>E491/J491</f>
        <v>24.953917050691246</v>
      </c>
      <c r="J491" s="8">
        <v>217</v>
      </c>
      <c r="K491" t="s">
        <v>20</v>
      </c>
      <c r="L491" t="s">
        <v>21</v>
      </c>
      <c r="M491" s="11">
        <f>(O491/86400)+DATE(1970,1,1)</f>
        <v>42172.208333333328</v>
      </c>
      <c r="N491" s="37">
        <v>42172.208333333328</v>
      </c>
      <c r="O491">
        <v>1434517200</v>
      </c>
      <c r="P491" t="str">
        <f>TEXT(M491,"mmm")</f>
        <v>Jun</v>
      </c>
      <c r="Q491" t="s">
        <v>2053</v>
      </c>
      <c r="R491" t="str">
        <f>TEXT(M491,"yyy")</f>
        <v>2015</v>
      </c>
      <c r="S491" s="10">
        <f>(T491/86400)+DATE(1970,1,1)</f>
        <v>42195.208333333328</v>
      </c>
      <c r="T491">
        <v>1436504400</v>
      </c>
      <c r="U491" s="35"/>
      <c r="V491" s="38">
        <v>42195.208333333328</v>
      </c>
      <c r="W491" t="str">
        <f>(TEXT(S491,"mmm"))</f>
        <v>Jul</v>
      </c>
      <c r="X491" t="s">
        <v>2056</v>
      </c>
      <c r="Y491">
        <f>Table1[[#This Row],[Dete Ended Conversion5]]-Table1[[#This Row],[Date Created Conversion3]]</f>
        <v>23</v>
      </c>
      <c r="Z491" s="35">
        <f>Table1[[#This Row],[Dete Ended Conversion5]]-Table1[[#This Row],[Date Created Conversion3]]</f>
        <v>23</v>
      </c>
      <c r="AA491" s="8" t="str">
        <f>(TEXT(V491,"yyy"))</f>
        <v>2015</v>
      </c>
      <c r="AB491" t="b">
        <v>0</v>
      </c>
      <c r="AC491" t="b">
        <v>1</v>
      </c>
      <c r="AD491" s="5" t="str">
        <f>AE491</f>
        <v>film &amp; video</v>
      </c>
      <c r="AE491" s="32" t="s">
        <v>2014</v>
      </c>
      <c r="AF491" s="32" t="s">
        <v>2033</v>
      </c>
    </row>
    <row r="492" spans="1:32" ht="17" x14ac:dyDescent="0.2">
      <c r="A492">
        <v>684</v>
      </c>
      <c r="B492" s="2" t="s">
        <v>1383</v>
      </c>
      <c r="C492" s="1" t="s">
        <v>1384</v>
      </c>
      <c r="D492" s="3">
        <v>1400</v>
      </c>
      <c r="E492" s="3">
        <v>7600</v>
      </c>
      <c r="F492" t="s">
        <v>19</v>
      </c>
      <c r="G492" s="23">
        <f>IFERROR(E492/D492,0)</f>
        <v>5.4285714285714288</v>
      </c>
      <c r="H492" s="4">
        <f>G492*100</f>
        <v>542.85714285714289</v>
      </c>
      <c r="I492" s="30">
        <f>E492/J492</f>
        <v>69.090909090909093</v>
      </c>
      <c r="J492" s="8">
        <v>110</v>
      </c>
      <c r="K492" t="s">
        <v>15</v>
      </c>
      <c r="L492" t="s">
        <v>16</v>
      </c>
      <c r="M492" s="11">
        <f>(O492/86400)+DATE(1970,1,1)</f>
        <v>40358.208333333336</v>
      </c>
      <c r="N492" s="37">
        <v>40358.208333333336</v>
      </c>
      <c r="O492">
        <v>1277787600</v>
      </c>
      <c r="P492" t="str">
        <f>TEXT(M492,"mmm")</f>
        <v>Jun</v>
      </c>
      <c r="Q492" t="s">
        <v>2053</v>
      </c>
      <c r="R492" t="str">
        <f>TEXT(M492,"yyy")</f>
        <v>2010</v>
      </c>
      <c r="S492" s="10">
        <f>(T492/86400)+DATE(1970,1,1)</f>
        <v>40378.208333333336</v>
      </c>
      <c r="T492">
        <v>1279515600</v>
      </c>
      <c r="U492" s="35"/>
      <c r="V492" s="38">
        <v>40378.208333333336</v>
      </c>
      <c r="W492" t="str">
        <f>(TEXT(S492,"mmm"))</f>
        <v>Jul</v>
      </c>
      <c r="X492" t="s">
        <v>2056</v>
      </c>
      <c r="Y492">
        <f>Table1[[#This Row],[Dete Ended Conversion5]]-Table1[[#This Row],[Date Created Conversion3]]</f>
        <v>20</v>
      </c>
      <c r="Z492" s="35">
        <f>Table1[[#This Row],[Dete Ended Conversion5]]-Table1[[#This Row],[Date Created Conversion3]]</f>
        <v>20</v>
      </c>
      <c r="AA492" s="8" t="str">
        <f>(TEXT(V492,"yyy"))</f>
        <v>2010</v>
      </c>
      <c r="AB492" t="b">
        <v>0</v>
      </c>
      <c r="AC492" t="b">
        <v>0</v>
      </c>
      <c r="AD492" s="5" t="str">
        <f>AE492</f>
        <v>publishing</v>
      </c>
      <c r="AE492" s="32" t="s">
        <v>2020</v>
      </c>
      <c r="AF492" s="32" t="s">
        <v>2021</v>
      </c>
    </row>
    <row r="493" spans="1:32" ht="17" x14ac:dyDescent="0.2">
      <c r="A493">
        <v>617</v>
      </c>
      <c r="B493" s="2" t="s">
        <v>1252</v>
      </c>
      <c r="C493" s="1" t="s">
        <v>1253</v>
      </c>
      <c r="D493" s="3">
        <v>1400</v>
      </c>
      <c r="E493" s="3">
        <v>3496</v>
      </c>
      <c r="F493" t="s">
        <v>19</v>
      </c>
      <c r="G493" s="23">
        <f>IFERROR(E493/D493,0)</f>
        <v>2.4971428571428573</v>
      </c>
      <c r="H493" s="4">
        <f>G493*100</f>
        <v>249.71428571428572</v>
      </c>
      <c r="I493" s="30">
        <f>E493/J493</f>
        <v>63.563636363636363</v>
      </c>
      <c r="J493" s="8">
        <v>55</v>
      </c>
      <c r="K493" t="s">
        <v>20</v>
      </c>
      <c r="L493" t="s">
        <v>21</v>
      </c>
      <c r="M493" s="11">
        <f>(O493/86400)+DATE(1970,1,1)</f>
        <v>41794.208333333336</v>
      </c>
      <c r="N493" s="37">
        <v>41794.208333333336</v>
      </c>
      <c r="O493">
        <v>1401858000</v>
      </c>
      <c r="P493" t="str">
        <f>TEXT(M493,"mmm")</f>
        <v>Jun</v>
      </c>
      <c r="Q493" t="s">
        <v>2053</v>
      </c>
      <c r="R493" t="str">
        <f>TEXT(M493,"yyy")</f>
        <v>2014</v>
      </c>
      <c r="S493" s="10">
        <f>(T493/86400)+DATE(1970,1,1)</f>
        <v>41804.208333333336</v>
      </c>
      <c r="T493">
        <v>1402722000</v>
      </c>
      <c r="U493" s="35"/>
      <c r="V493" s="38">
        <v>41804.208333333336</v>
      </c>
      <c r="W493" t="str">
        <f>(TEXT(S493,"mmm"))</f>
        <v>Jun</v>
      </c>
      <c r="X493" t="s">
        <v>2053</v>
      </c>
      <c r="Y493">
        <f>Table1[[#This Row],[Dete Ended Conversion5]]-Table1[[#This Row],[Date Created Conversion3]]</f>
        <v>10</v>
      </c>
      <c r="Z493" s="35">
        <f>Table1[[#This Row],[Dete Ended Conversion5]]-Table1[[#This Row],[Date Created Conversion3]]</f>
        <v>10</v>
      </c>
      <c r="AA493" s="8" t="str">
        <f>(TEXT(V493,"yyy"))</f>
        <v>2014</v>
      </c>
      <c r="AB493" t="b">
        <v>0</v>
      </c>
      <c r="AC493" t="b">
        <v>0</v>
      </c>
      <c r="AD493" s="5" t="str">
        <f>AE493</f>
        <v>theater</v>
      </c>
      <c r="AE493" s="32" t="s">
        <v>2012</v>
      </c>
      <c r="AF493" s="32" t="s">
        <v>2013</v>
      </c>
    </row>
    <row r="494" spans="1:32" ht="17" x14ac:dyDescent="0.2">
      <c r="A494">
        <v>1</v>
      </c>
      <c r="B494" s="2" t="s">
        <v>17</v>
      </c>
      <c r="C494" s="1" t="s">
        <v>18</v>
      </c>
      <c r="D494" s="3">
        <v>1400</v>
      </c>
      <c r="E494" s="3">
        <v>14560</v>
      </c>
      <c r="F494" t="s">
        <v>19</v>
      </c>
      <c r="G494" s="23">
        <f>IFERROR(E494/D494,0)</f>
        <v>10.4</v>
      </c>
      <c r="H494" s="4">
        <f>G494*100</f>
        <v>1040</v>
      </c>
      <c r="I494" s="30">
        <f>IFERROR(E494/J494,0)</f>
        <v>92.151898734177209</v>
      </c>
      <c r="J494" s="8">
        <v>158</v>
      </c>
      <c r="K494" t="s">
        <v>20</v>
      </c>
      <c r="L494" t="s">
        <v>21</v>
      </c>
      <c r="M494" s="11">
        <f>(O494/86400)+DATE(1970,1,1)</f>
        <v>41870.208333333336</v>
      </c>
      <c r="N494" s="37">
        <v>41870.208333333336</v>
      </c>
      <c r="O494">
        <v>1408424400</v>
      </c>
      <c r="P494" t="str">
        <f>TEXT(M494,"mmm")</f>
        <v>Aug</v>
      </c>
      <c r="Q494" t="s">
        <v>2049</v>
      </c>
      <c r="R494" t="str">
        <f>TEXT(M494,"yyy")</f>
        <v>2014</v>
      </c>
      <c r="S494" s="10">
        <f>(T494/86400)+DATE(1970,1,1)</f>
        <v>41872.208333333336</v>
      </c>
      <c r="T494">
        <v>1408597200</v>
      </c>
      <c r="U494" s="35"/>
      <c r="V494" s="38">
        <v>41872.208333333336</v>
      </c>
      <c r="W494" t="str">
        <f>(TEXT(S494,"mmm"))</f>
        <v>Aug</v>
      </c>
      <c r="X494" t="s">
        <v>2049</v>
      </c>
      <c r="Y494">
        <f>Table1[[#This Row],[Dete Ended Conversion5]]-Table1[[#This Row],[Date Created Conversion3]]</f>
        <v>2</v>
      </c>
      <c r="Z494" s="35">
        <f>Table1[[#This Row],[Dete Ended Conversion5]]-Table1[[#This Row],[Date Created Conversion3]]</f>
        <v>2</v>
      </c>
      <c r="AA494" s="8" t="str">
        <f>(TEXT(V494,"yyy"))</f>
        <v>2014</v>
      </c>
      <c r="AB494" t="b">
        <v>0</v>
      </c>
      <c r="AC494" t="b">
        <v>1</v>
      </c>
      <c r="AD494" s="5" t="str">
        <f>AE494</f>
        <v>music</v>
      </c>
      <c r="AE494" s="32" t="s">
        <v>2008</v>
      </c>
      <c r="AF494" s="32" t="s">
        <v>2009</v>
      </c>
    </row>
    <row r="495" spans="1:32" ht="17" x14ac:dyDescent="0.2">
      <c r="A495">
        <v>314</v>
      </c>
      <c r="B495" s="2" t="s">
        <v>657</v>
      </c>
      <c r="C495" s="1" t="s">
        <v>658</v>
      </c>
      <c r="D495" s="3">
        <v>1400</v>
      </c>
      <c r="E495" s="3">
        <v>4126</v>
      </c>
      <c r="F495" t="s">
        <v>19</v>
      </c>
      <c r="G495" s="23">
        <f>IFERROR(E495/D495,0)</f>
        <v>2.9471428571428571</v>
      </c>
      <c r="H495" s="4">
        <f>G495*100</f>
        <v>294.71428571428572</v>
      </c>
      <c r="I495" s="30">
        <f>E495/J495</f>
        <v>31.022556390977442</v>
      </c>
      <c r="J495" s="8">
        <v>133</v>
      </c>
      <c r="K495" t="s">
        <v>20</v>
      </c>
      <c r="L495" t="s">
        <v>21</v>
      </c>
      <c r="M495" s="11">
        <f>(O495/86400)+DATE(1970,1,1)</f>
        <v>43536.208333333328</v>
      </c>
      <c r="N495" s="37">
        <v>43536.208333333328</v>
      </c>
      <c r="O495">
        <v>1552366800</v>
      </c>
      <c r="P495" t="str">
        <f>TEXT(M495,"mmm")</f>
        <v>Mar</v>
      </c>
      <c r="Q495" t="s">
        <v>2054</v>
      </c>
      <c r="R495" t="str">
        <f>TEXT(M495,"yyy")</f>
        <v>2019</v>
      </c>
      <c r="S495" s="10">
        <f>(T495/86400)+DATE(1970,1,1)</f>
        <v>43541.208333333328</v>
      </c>
      <c r="T495">
        <v>1552798800</v>
      </c>
      <c r="U495" s="35"/>
      <c r="V495" s="38">
        <v>43541.208333333328</v>
      </c>
      <c r="W495" t="str">
        <f>(TEXT(S495,"mmm"))</f>
        <v>Mar</v>
      </c>
      <c r="X495" t="s">
        <v>2054</v>
      </c>
      <c r="Y495">
        <f>Table1[[#This Row],[Dete Ended Conversion5]]-Table1[[#This Row],[Date Created Conversion3]]</f>
        <v>5</v>
      </c>
      <c r="Z495" s="35">
        <f>Table1[[#This Row],[Dete Ended Conversion5]]-Table1[[#This Row],[Date Created Conversion3]]</f>
        <v>5</v>
      </c>
      <c r="AA495" s="8" t="str">
        <f>(TEXT(V495,"yyy"))</f>
        <v>2019</v>
      </c>
      <c r="AB495" t="b">
        <v>0</v>
      </c>
      <c r="AC495" t="b">
        <v>1</v>
      </c>
      <c r="AD495" s="5" t="str">
        <f>AE495</f>
        <v>film &amp; video</v>
      </c>
      <c r="AE495" s="32" t="s">
        <v>2014</v>
      </c>
      <c r="AF495" s="32" t="s">
        <v>2015</v>
      </c>
    </row>
    <row r="496" spans="1:32" ht="34" x14ac:dyDescent="0.2">
      <c r="A496">
        <v>467</v>
      </c>
      <c r="B496" s="2" t="s">
        <v>959</v>
      </c>
      <c r="C496" s="1" t="s">
        <v>960</v>
      </c>
      <c r="D496" s="3">
        <v>1400</v>
      </c>
      <c r="E496" s="3">
        <v>8053</v>
      </c>
      <c r="F496" t="s">
        <v>19</v>
      </c>
      <c r="G496" s="23">
        <f>IFERROR(E496/D496,0)</f>
        <v>5.7521428571428572</v>
      </c>
      <c r="H496" s="4">
        <f>G496*100</f>
        <v>575.21428571428578</v>
      </c>
      <c r="I496" s="30">
        <f>E496/J496</f>
        <v>57.935251798561154</v>
      </c>
      <c r="J496" s="8">
        <v>139</v>
      </c>
      <c r="K496" t="s">
        <v>15</v>
      </c>
      <c r="L496" t="s">
        <v>16</v>
      </c>
      <c r="M496" s="11">
        <f>(O496/86400)+DATE(1970,1,1)</f>
        <v>42331.25</v>
      </c>
      <c r="N496" s="37">
        <v>42331.25</v>
      </c>
      <c r="O496">
        <v>1448258400</v>
      </c>
      <c r="P496" t="str">
        <f>TEXT(M496,"mmm")</f>
        <v>Nov</v>
      </c>
      <c r="Q496" t="s">
        <v>2048</v>
      </c>
      <c r="R496" t="str">
        <f>TEXT(M496,"yyy")</f>
        <v>2015</v>
      </c>
      <c r="S496" s="10">
        <f>(T496/86400)+DATE(1970,1,1)</f>
        <v>42338.25</v>
      </c>
      <c r="T496">
        <v>1448863200</v>
      </c>
      <c r="U496" s="35"/>
      <c r="V496" s="38">
        <v>42338.25</v>
      </c>
      <c r="W496" t="str">
        <f>(TEXT(S496,"mmm"))</f>
        <v>Nov</v>
      </c>
      <c r="X496" t="s">
        <v>2048</v>
      </c>
      <c r="Y496">
        <f>Table1[[#This Row],[Dete Ended Conversion5]]-Table1[[#This Row],[Date Created Conversion3]]</f>
        <v>7</v>
      </c>
      <c r="Z496" s="35">
        <f>Table1[[#This Row],[Dete Ended Conversion5]]-Table1[[#This Row],[Date Created Conversion3]]</f>
        <v>7</v>
      </c>
      <c r="AA496" s="8" t="str">
        <f>(TEXT(V496,"yyy"))</f>
        <v>2015</v>
      </c>
      <c r="AB496" t="b">
        <v>0</v>
      </c>
      <c r="AC496" t="b">
        <v>1</v>
      </c>
      <c r="AD496" s="5" t="str">
        <f>AE496</f>
        <v>technology</v>
      </c>
      <c r="AE496" s="32" t="s">
        <v>2010</v>
      </c>
      <c r="AF496" s="32" t="s">
        <v>2011</v>
      </c>
    </row>
    <row r="497" spans="1:32" ht="17" x14ac:dyDescent="0.2">
      <c r="A497">
        <v>214</v>
      </c>
      <c r="B497" s="2" t="s">
        <v>458</v>
      </c>
      <c r="C497" s="1" t="s">
        <v>459</v>
      </c>
      <c r="D497" s="3">
        <v>1400</v>
      </c>
      <c r="E497" s="3">
        <v>14324</v>
      </c>
      <c r="F497" t="s">
        <v>19</v>
      </c>
      <c r="G497" s="23">
        <f>IFERROR(E497/D497,0)</f>
        <v>10.231428571428571</v>
      </c>
      <c r="H497" s="4">
        <f>G497*100</f>
        <v>1023.1428571428571</v>
      </c>
      <c r="I497" s="30">
        <f>E497/J497</f>
        <v>86.812121212121212</v>
      </c>
      <c r="J497" s="8">
        <v>165</v>
      </c>
      <c r="K497" t="s">
        <v>20</v>
      </c>
      <c r="L497" t="s">
        <v>21</v>
      </c>
      <c r="M497" s="11">
        <f>(O497/86400)+DATE(1970,1,1)</f>
        <v>40409.208333333336</v>
      </c>
      <c r="N497" s="37">
        <v>40409.208333333336</v>
      </c>
      <c r="O497">
        <v>1282194000</v>
      </c>
      <c r="P497" t="str">
        <f>TEXT(M497,"mmm")</f>
        <v>Aug</v>
      </c>
      <c r="Q497" t="s">
        <v>2049</v>
      </c>
      <c r="R497" t="str">
        <f>TEXT(M497,"yyy")</f>
        <v>2010</v>
      </c>
      <c r="S497" s="10">
        <f>(T497/86400)+DATE(1970,1,1)</f>
        <v>40415.208333333336</v>
      </c>
      <c r="T497">
        <v>1282712400</v>
      </c>
      <c r="U497" s="35"/>
      <c r="V497" s="38">
        <v>40415.208333333336</v>
      </c>
      <c r="W497" t="str">
        <f>(TEXT(S497,"mmm"))</f>
        <v>Aug</v>
      </c>
      <c r="X497" t="s">
        <v>2049</v>
      </c>
      <c r="Y497">
        <f>Table1[[#This Row],[Dete Ended Conversion5]]-Table1[[#This Row],[Date Created Conversion3]]</f>
        <v>6</v>
      </c>
      <c r="Z497" s="35">
        <f>Table1[[#This Row],[Dete Ended Conversion5]]-Table1[[#This Row],[Date Created Conversion3]]</f>
        <v>6</v>
      </c>
      <c r="AA497" s="8" t="str">
        <f>(TEXT(V497,"yyy"))</f>
        <v>2010</v>
      </c>
      <c r="AB497" t="b">
        <v>0</v>
      </c>
      <c r="AC497" t="b">
        <v>0</v>
      </c>
      <c r="AD497" s="5" t="str">
        <f>AE497</f>
        <v>music</v>
      </c>
      <c r="AE497" s="32" t="s">
        <v>2008</v>
      </c>
      <c r="AF497" s="32" t="s">
        <v>2009</v>
      </c>
    </row>
    <row r="498" spans="1:32" ht="17" x14ac:dyDescent="0.2">
      <c r="A498">
        <v>902</v>
      </c>
      <c r="B498" s="2" t="s">
        <v>1812</v>
      </c>
      <c r="C498" s="1" t="s">
        <v>1813</v>
      </c>
      <c r="D498" s="3">
        <v>1400</v>
      </c>
      <c r="E498" s="3">
        <v>3534</v>
      </c>
      <c r="F498" t="s">
        <v>19</v>
      </c>
      <c r="G498" s="23">
        <f>IFERROR(E498/D498,0)</f>
        <v>2.5242857142857145</v>
      </c>
      <c r="H498" s="4">
        <f>G498*100</f>
        <v>252.42857142857144</v>
      </c>
      <c r="I498" s="30">
        <f>E498/J498</f>
        <v>32.127272727272725</v>
      </c>
      <c r="J498" s="8">
        <v>110</v>
      </c>
      <c r="K498" t="s">
        <v>20</v>
      </c>
      <c r="L498" t="s">
        <v>21</v>
      </c>
      <c r="M498" s="11">
        <f>(O498/86400)+DATE(1970,1,1)</f>
        <v>42399.25</v>
      </c>
      <c r="N498" s="37">
        <v>42399.25</v>
      </c>
      <c r="O498">
        <v>1454133600</v>
      </c>
      <c r="P498" t="str">
        <f>TEXT(M498,"mmm")</f>
        <v>Jan</v>
      </c>
      <c r="Q498" t="s">
        <v>2050</v>
      </c>
      <c r="R498" t="str">
        <f>TEXT(M498,"yyy")</f>
        <v>2016</v>
      </c>
      <c r="S498" s="10">
        <f>(T498/86400)+DATE(1970,1,1)</f>
        <v>42441.25</v>
      </c>
      <c r="T498">
        <v>1457762400</v>
      </c>
      <c r="U498" s="35"/>
      <c r="V498" s="38">
        <v>42441.25</v>
      </c>
      <c r="W498" t="str">
        <f>(TEXT(S498,"mmm"))</f>
        <v>Mar</v>
      </c>
      <c r="X498" t="s">
        <v>2054</v>
      </c>
      <c r="Y498">
        <f>Table1[[#This Row],[Dete Ended Conversion5]]-Table1[[#This Row],[Date Created Conversion3]]</f>
        <v>42</v>
      </c>
      <c r="Z498" s="35">
        <f>Table1[[#This Row],[Dete Ended Conversion5]]-Table1[[#This Row],[Date Created Conversion3]]</f>
        <v>42</v>
      </c>
      <c r="AA498" s="8" t="str">
        <f>(TEXT(V498,"yyy"))</f>
        <v>2016</v>
      </c>
      <c r="AB498" t="b">
        <v>0</v>
      </c>
      <c r="AC498" t="b">
        <v>0</v>
      </c>
      <c r="AD498" s="5" t="str">
        <f>AE498</f>
        <v>technology</v>
      </c>
      <c r="AE498" s="32" t="s">
        <v>2010</v>
      </c>
      <c r="AF498" s="32" t="s">
        <v>2011</v>
      </c>
    </row>
    <row r="499" spans="1:32" ht="17" x14ac:dyDescent="0.2">
      <c r="A499">
        <v>59</v>
      </c>
      <c r="B499" s="2" t="s">
        <v>148</v>
      </c>
      <c r="C499" s="1" t="s">
        <v>149</v>
      </c>
      <c r="D499" s="3">
        <v>1400</v>
      </c>
      <c r="E499" s="3">
        <v>3851</v>
      </c>
      <c r="F499" t="s">
        <v>19</v>
      </c>
      <c r="G499" s="23">
        <f>IFERROR(E499/D499,0)</f>
        <v>2.7507142857142859</v>
      </c>
      <c r="H499" s="4">
        <f>G499*100</f>
        <v>275.07142857142861</v>
      </c>
      <c r="I499" s="30">
        <f>E499/J499</f>
        <v>30.0859375</v>
      </c>
      <c r="J499" s="8">
        <v>128</v>
      </c>
      <c r="K499" t="s">
        <v>20</v>
      </c>
      <c r="L499" t="s">
        <v>21</v>
      </c>
      <c r="M499" s="11">
        <f>(O499/86400)+DATE(1970,1,1)</f>
        <v>42898.208333333328</v>
      </c>
      <c r="N499" s="37">
        <v>42898.208333333328</v>
      </c>
      <c r="O499">
        <v>1497243600</v>
      </c>
      <c r="P499" t="str">
        <f>TEXT(M499,"mmm")</f>
        <v>Jun</v>
      </c>
      <c r="Q499" t="s">
        <v>2053</v>
      </c>
      <c r="R499" t="str">
        <f>TEXT(M499,"yyy")</f>
        <v>2017</v>
      </c>
      <c r="S499" s="10">
        <f>(T499/86400)+DATE(1970,1,1)</f>
        <v>42913.208333333328</v>
      </c>
      <c r="T499">
        <v>1498539600</v>
      </c>
      <c r="U499" s="35"/>
      <c r="V499" s="38">
        <v>42913.208333333328</v>
      </c>
      <c r="W499" t="str">
        <f>(TEXT(S499,"mmm"))</f>
        <v>Jun</v>
      </c>
      <c r="X499" t="s">
        <v>2053</v>
      </c>
      <c r="Y499">
        <f>Table1[[#This Row],[Dete Ended Conversion5]]-Table1[[#This Row],[Date Created Conversion3]]</f>
        <v>15</v>
      </c>
      <c r="Z499" s="35">
        <f>Table1[[#This Row],[Dete Ended Conversion5]]-Table1[[#This Row],[Date Created Conversion3]]</f>
        <v>15</v>
      </c>
      <c r="AA499" s="8" t="str">
        <f>(TEXT(V499,"yyy"))</f>
        <v>2017</v>
      </c>
      <c r="AB499" t="b">
        <v>0</v>
      </c>
      <c r="AC499" t="b">
        <v>1</v>
      </c>
      <c r="AD499" s="5" t="str">
        <f>AE499</f>
        <v>theater</v>
      </c>
      <c r="AE499" s="32" t="s">
        <v>2012</v>
      </c>
      <c r="AF499" s="32" t="s">
        <v>2013</v>
      </c>
    </row>
    <row r="500" spans="1:32" ht="17" x14ac:dyDescent="0.2">
      <c r="A500">
        <v>47</v>
      </c>
      <c r="B500" s="2" t="s">
        <v>124</v>
      </c>
      <c r="C500" s="1" t="s">
        <v>125</v>
      </c>
      <c r="D500" s="3">
        <v>1500</v>
      </c>
      <c r="E500" s="3">
        <v>7129</v>
      </c>
      <c r="F500" t="s">
        <v>19</v>
      </c>
      <c r="G500" s="23">
        <f>IFERROR(E500/D500,0)</f>
        <v>4.7526666666666664</v>
      </c>
      <c r="H500" s="4">
        <f>G500*100</f>
        <v>475.26666666666665</v>
      </c>
      <c r="I500" s="30">
        <f>E500/J500</f>
        <v>47.845637583892618</v>
      </c>
      <c r="J500" s="8">
        <v>149</v>
      </c>
      <c r="K500" t="s">
        <v>20</v>
      </c>
      <c r="L500" t="s">
        <v>21</v>
      </c>
      <c r="M500" s="11">
        <f>(O500/86400)+DATE(1970,1,1)</f>
        <v>41727.208333333336</v>
      </c>
      <c r="N500" s="37">
        <v>41727.208333333336</v>
      </c>
      <c r="O500">
        <v>1396069200</v>
      </c>
      <c r="P500" t="str">
        <f>TEXT(M500,"mmm")</f>
        <v>Mar</v>
      </c>
      <c r="Q500" t="s">
        <v>2054</v>
      </c>
      <c r="R500" t="str">
        <f>TEXT(M500,"yyy")</f>
        <v>2014</v>
      </c>
      <c r="S500" s="10">
        <f>(T500/86400)+DATE(1970,1,1)</f>
        <v>41757.208333333336</v>
      </c>
      <c r="T500">
        <v>1398661200</v>
      </c>
      <c r="U500" s="35"/>
      <c r="V500" s="38">
        <v>41757.208333333336</v>
      </c>
      <c r="W500" t="str">
        <f>(TEXT(S500,"mmm"))</f>
        <v>Apr</v>
      </c>
      <c r="X500" t="s">
        <v>2057</v>
      </c>
      <c r="Y500">
        <f>Table1[[#This Row],[Dete Ended Conversion5]]-Table1[[#This Row],[Date Created Conversion3]]</f>
        <v>30</v>
      </c>
      <c r="Z500" s="35">
        <f>Table1[[#This Row],[Dete Ended Conversion5]]-Table1[[#This Row],[Date Created Conversion3]]</f>
        <v>30</v>
      </c>
      <c r="AA500" s="8" t="str">
        <f>(TEXT(V500,"yyy"))</f>
        <v>2014</v>
      </c>
      <c r="AB500" t="b">
        <v>0</v>
      </c>
      <c r="AC500" t="b">
        <v>0</v>
      </c>
      <c r="AD500" s="5" t="str">
        <f>AE500</f>
        <v>theater</v>
      </c>
      <c r="AE500" s="32" t="s">
        <v>2012</v>
      </c>
      <c r="AF500" s="32" t="s">
        <v>2013</v>
      </c>
    </row>
    <row r="501" spans="1:32" ht="17" x14ac:dyDescent="0.2">
      <c r="A501">
        <v>268</v>
      </c>
      <c r="B501" s="2" t="s">
        <v>565</v>
      </c>
      <c r="C501" s="1" t="s">
        <v>566</v>
      </c>
      <c r="D501" s="3">
        <v>1500</v>
      </c>
      <c r="E501" s="3">
        <v>2708</v>
      </c>
      <c r="F501" t="s">
        <v>19</v>
      </c>
      <c r="G501" s="23">
        <f>IFERROR(E501/D501,0)</f>
        <v>1.8053333333333332</v>
      </c>
      <c r="H501" s="4">
        <f>G501*100</f>
        <v>180.53333333333333</v>
      </c>
      <c r="I501" s="30">
        <f>E501/J501</f>
        <v>56.416666666666664</v>
      </c>
      <c r="J501" s="8">
        <v>48</v>
      </c>
      <c r="K501" t="s">
        <v>20</v>
      </c>
      <c r="L501" t="s">
        <v>21</v>
      </c>
      <c r="M501" s="11">
        <f>(O501/86400)+DATE(1970,1,1)</f>
        <v>41186.208333333336</v>
      </c>
      <c r="N501" s="37">
        <v>41186.208333333336</v>
      </c>
      <c r="O501">
        <v>1349326800</v>
      </c>
      <c r="P501" t="str">
        <f>TEXT(M501,"mmm")</f>
        <v>Oct</v>
      </c>
      <c r="Q501" t="s">
        <v>2052</v>
      </c>
      <c r="R501" t="str">
        <f>TEXT(M501,"yyy")</f>
        <v>2012</v>
      </c>
      <c r="S501" s="10">
        <f>(T501/86400)+DATE(1970,1,1)</f>
        <v>41232.25</v>
      </c>
      <c r="T501">
        <v>1353304800</v>
      </c>
      <c r="U501" s="35"/>
      <c r="V501" s="38">
        <v>41232.25</v>
      </c>
      <c r="W501" t="str">
        <f>(TEXT(S501,"mmm"))</f>
        <v>Nov</v>
      </c>
      <c r="X501" t="s">
        <v>2048</v>
      </c>
      <c r="Y501">
        <f>Table1[[#This Row],[Dete Ended Conversion5]]-Table1[[#This Row],[Date Created Conversion3]]</f>
        <v>46.041666666664241</v>
      </c>
      <c r="Z501" s="35">
        <f>Table1[[#This Row],[Dete Ended Conversion5]]-Table1[[#This Row],[Date Created Conversion3]]</f>
        <v>46.041666666664241</v>
      </c>
      <c r="AA501" s="8" t="str">
        <f>(TEXT(V501,"yyy"))</f>
        <v>2012</v>
      </c>
      <c r="AB501" t="b">
        <v>0</v>
      </c>
      <c r="AC501" t="b">
        <v>0</v>
      </c>
      <c r="AD501" s="5" t="str">
        <f>AE501</f>
        <v>film &amp; video</v>
      </c>
      <c r="AE501" s="32" t="s">
        <v>2014</v>
      </c>
      <c r="AF501" s="32" t="s">
        <v>2015</v>
      </c>
    </row>
    <row r="502" spans="1:32" ht="34" x14ac:dyDescent="0.2">
      <c r="A502">
        <v>108</v>
      </c>
      <c r="B502" s="2" t="s">
        <v>246</v>
      </c>
      <c r="C502" s="1" t="s">
        <v>247</v>
      </c>
      <c r="D502" s="3">
        <v>1500</v>
      </c>
      <c r="E502" s="3">
        <v>8929</v>
      </c>
      <c r="F502" t="s">
        <v>19</v>
      </c>
      <c r="G502" s="23">
        <f>IFERROR(E502/D502,0)</f>
        <v>5.9526666666666666</v>
      </c>
      <c r="H502" s="4">
        <f>G502*100</f>
        <v>595.26666666666665</v>
      </c>
      <c r="I502" s="30">
        <f>E502/J502</f>
        <v>107.57831325301204</v>
      </c>
      <c r="J502" s="8">
        <v>83</v>
      </c>
      <c r="K502" t="s">
        <v>20</v>
      </c>
      <c r="L502" t="s">
        <v>21</v>
      </c>
      <c r="M502" s="11">
        <f>(O502/86400)+DATE(1970,1,1)</f>
        <v>41005.208333333336</v>
      </c>
      <c r="N502" s="37">
        <v>41005.208333333336</v>
      </c>
      <c r="O502">
        <v>1333688400</v>
      </c>
      <c r="P502" t="str">
        <f>TEXT(M502,"mmm")</f>
        <v>Apr</v>
      </c>
      <c r="Q502" t="s">
        <v>2057</v>
      </c>
      <c r="R502" t="str">
        <f>TEXT(M502,"yyy")</f>
        <v>2012</v>
      </c>
      <c r="S502" s="10">
        <f>(T502/86400)+DATE(1970,1,1)</f>
        <v>41042.208333333336</v>
      </c>
      <c r="T502">
        <v>1336885200</v>
      </c>
      <c r="U502" s="35"/>
      <c r="V502" s="38">
        <v>41042.208333333336</v>
      </c>
      <c r="W502" t="str">
        <f>(TEXT(S502,"mmm"))</f>
        <v>May</v>
      </c>
      <c r="X502" t="s">
        <v>2059</v>
      </c>
      <c r="Y502">
        <f>Table1[[#This Row],[Dete Ended Conversion5]]-Table1[[#This Row],[Date Created Conversion3]]</f>
        <v>37</v>
      </c>
      <c r="Z502" s="35">
        <f>Table1[[#This Row],[Dete Ended Conversion5]]-Table1[[#This Row],[Date Created Conversion3]]</f>
        <v>37</v>
      </c>
      <c r="AA502" s="8" t="str">
        <f>(TEXT(V502,"yyy"))</f>
        <v>2012</v>
      </c>
      <c r="AB502" t="b">
        <v>0</v>
      </c>
      <c r="AC502" t="b">
        <v>0</v>
      </c>
      <c r="AD502" s="5" t="str">
        <f>AE502</f>
        <v>film &amp; video</v>
      </c>
      <c r="AE502" s="32" t="s">
        <v>2014</v>
      </c>
      <c r="AF502" s="32" t="s">
        <v>2015</v>
      </c>
    </row>
    <row r="503" spans="1:32" ht="34" x14ac:dyDescent="0.2">
      <c r="A503">
        <v>842</v>
      </c>
      <c r="B503" s="2" t="s">
        <v>1693</v>
      </c>
      <c r="C503" s="1" t="s">
        <v>1694</v>
      </c>
      <c r="D503" s="3">
        <v>1500</v>
      </c>
      <c r="E503" s="3">
        <v>8447</v>
      </c>
      <c r="F503" t="s">
        <v>19</v>
      </c>
      <c r="G503" s="23">
        <f>IFERROR(E503/D503,0)</f>
        <v>5.6313333333333331</v>
      </c>
      <c r="H503" s="4">
        <f>G503*100</f>
        <v>563.13333333333333</v>
      </c>
      <c r="I503" s="30">
        <f>E503/J503</f>
        <v>63.992424242424242</v>
      </c>
      <c r="J503" s="8">
        <v>132</v>
      </c>
      <c r="K503" t="s">
        <v>94</v>
      </c>
      <c r="L503" t="s">
        <v>95</v>
      </c>
      <c r="M503" s="11">
        <f>(O503/86400)+DATE(1970,1,1)</f>
        <v>43266.208333333328</v>
      </c>
      <c r="N503" s="37">
        <v>43266.208333333328</v>
      </c>
      <c r="O503">
        <v>1529038800</v>
      </c>
      <c r="P503" t="str">
        <f>TEXT(M503,"mmm")</f>
        <v>Jun</v>
      </c>
      <c r="Q503" t="s">
        <v>2053</v>
      </c>
      <c r="R503" t="str">
        <f>TEXT(M503,"yyy")</f>
        <v>2018</v>
      </c>
      <c r="S503" s="10">
        <f>(T503/86400)+DATE(1970,1,1)</f>
        <v>43269.208333333328</v>
      </c>
      <c r="T503">
        <v>1529298000</v>
      </c>
      <c r="U503" s="35"/>
      <c r="V503" s="38">
        <v>43269.208333333328</v>
      </c>
      <c r="W503" t="str">
        <f>(TEXT(S503,"mmm"))</f>
        <v>Jun</v>
      </c>
      <c r="X503" t="s">
        <v>2053</v>
      </c>
      <c r="Y503">
        <f>Table1[[#This Row],[Dete Ended Conversion5]]-Table1[[#This Row],[Date Created Conversion3]]</f>
        <v>3</v>
      </c>
      <c r="Z503" s="35">
        <f>Table1[[#This Row],[Dete Ended Conversion5]]-Table1[[#This Row],[Date Created Conversion3]]</f>
        <v>3</v>
      </c>
      <c r="AA503" s="8" t="str">
        <f>(TEXT(V503,"yyy"))</f>
        <v>2018</v>
      </c>
      <c r="AB503" t="b">
        <v>0</v>
      </c>
      <c r="AC503" t="b">
        <v>0</v>
      </c>
      <c r="AD503" s="5" t="str">
        <f>AE503</f>
        <v>technology</v>
      </c>
      <c r="AE503" s="32" t="s">
        <v>2010</v>
      </c>
      <c r="AF503" s="32" t="s">
        <v>2019</v>
      </c>
    </row>
    <row r="504" spans="1:32" ht="17" x14ac:dyDescent="0.2">
      <c r="A504">
        <v>687</v>
      </c>
      <c r="B504" s="2" t="s">
        <v>1389</v>
      </c>
      <c r="C504" s="1" t="s">
        <v>1390</v>
      </c>
      <c r="D504" s="3">
        <v>1500</v>
      </c>
      <c r="E504" s="3">
        <v>13980</v>
      </c>
      <c r="F504" t="s">
        <v>19</v>
      </c>
      <c r="G504" s="23">
        <f>IFERROR(E504/D504,0)</f>
        <v>9.32</v>
      </c>
      <c r="H504" s="4">
        <f>G504*100</f>
        <v>932</v>
      </c>
      <c r="I504" s="30">
        <f>E504/J504</f>
        <v>51.970260223048328</v>
      </c>
      <c r="J504" s="8">
        <v>269</v>
      </c>
      <c r="K504" t="s">
        <v>20</v>
      </c>
      <c r="L504" t="s">
        <v>21</v>
      </c>
      <c r="M504" s="11">
        <f>(O504/86400)+DATE(1970,1,1)</f>
        <v>42806.25</v>
      </c>
      <c r="N504" s="37">
        <v>42806.25</v>
      </c>
      <c r="O504">
        <v>1489298400</v>
      </c>
      <c r="P504" t="str">
        <f>TEXT(M504,"mmm")</f>
        <v>Mar</v>
      </c>
      <c r="Q504" t="s">
        <v>2054</v>
      </c>
      <c r="R504" t="str">
        <f>TEXT(M504,"yyy")</f>
        <v>2017</v>
      </c>
      <c r="S504" s="10">
        <f>(T504/86400)+DATE(1970,1,1)</f>
        <v>42809.208333333328</v>
      </c>
      <c r="T504">
        <v>1489554000</v>
      </c>
      <c r="U504" s="35"/>
      <c r="V504" s="38">
        <v>42809.208333333328</v>
      </c>
      <c r="W504" t="str">
        <f>(TEXT(S504,"mmm"))</f>
        <v>Mar</v>
      </c>
      <c r="X504" t="s">
        <v>2054</v>
      </c>
      <c r="Y504">
        <f>Table1[[#This Row],[Dete Ended Conversion5]]-Table1[[#This Row],[Date Created Conversion3]]</f>
        <v>2.9583333333284827</v>
      </c>
      <c r="Z504" s="35">
        <f>Table1[[#This Row],[Dete Ended Conversion5]]-Table1[[#This Row],[Date Created Conversion3]]</f>
        <v>2.9583333333284827</v>
      </c>
      <c r="AA504" s="8" t="str">
        <f>(TEXT(V504,"yyy"))</f>
        <v>2017</v>
      </c>
      <c r="AB504" t="b">
        <v>0</v>
      </c>
      <c r="AC504" t="b">
        <v>0</v>
      </c>
      <c r="AD504" s="5" t="str">
        <f>AE504</f>
        <v>theater</v>
      </c>
      <c r="AE504" s="32" t="s">
        <v>2012</v>
      </c>
      <c r="AF504" s="32" t="s">
        <v>2013</v>
      </c>
    </row>
    <row r="505" spans="1:32" ht="17" x14ac:dyDescent="0.2">
      <c r="A505">
        <v>786</v>
      </c>
      <c r="B505" s="2" t="s">
        <v>1583</v>
      </c>
      <c r="C505" s="1" t="s">
        <v>1584</v>
      </c>
      <c r="D505" s="3">
        <v>1500</v>
      </c>
      <c r="E505" s="3">
        <v>10946</v>
      </c>
      <c r="F505" t="s">
        <v>19</v>
      </c>
      <c r="G505" s="23">
        <f>IFERROR(E505/D505,0)</f>
        <v>7.2973333333333334</v>
      </c>
      <c r="H505" s="4">
        <f>G505*100</f>
        <v>729.73333333333335</v>
      </c>
      <c r="I505" s="30">
        <f>E505/J505</f>
        <v>52.879227053140099</v>
      </c>
      <c r="J505" s="8">
        <v>207</v>
      </c>
      <c r="K505" t="s">
        <v>94</v>
      </c>
      <c r="L505" t="s">
        <v>95</v>
      </c>
      <c r="M505" s="11">
        <f>(O505/86400)+DATE(1970,1,1)</f>
        <v>43186.208333333328</v>
      </c>
      <c r="N505" s="37">
        <v>43186.208333333328</v>
      </c>
      <c r="O505">
        <v>1522126800</v>
      </c>
      <c r="P505" t="str">
        <f>TEXT(M505,"mmm")</f>
        <v>Mar</v>
      </c>
      <c r="Q505" t="s">
        <v>2054</v>
      </c>
      <c r="R505" t="str">
        <f>TEXT(M505,"yyy")</f>
        <v>2018</v>
      </c>
      <c r="S505" s="10">
        <f>(T505/86400)+DATE(1970,1,1)</f>
        <v>43193.208333333328</v>
      </c>
      <c r="T505">
        <v>1522731600</v>
      </c>
      <c r="U505" s="35"/>
      <c r="V505" s="38">
        <v>43193.208333333328</v>
      </c>
      <c r="W505" t="str">
        <f>(TEXT(S505,"mmm"))</f>
        <v>Apr</v>
      </c>
      <c r="X505" t="s">
        <v>2057</v>
      </c>
      <c r="Y505">
        <f>Table1[[#This Row],[Dete Ended Conversion5]]-Table1[[#This Row],[Date Created Conversion3]]</f>
        <v>7</v>
      </c>
      <c r="Z505" s="35">
        <f>Table1[[#This Row],[Dete Ended Conversion5]]-Table1[[#This Row],[Date Created Conversion3]]</f>
        <v>7</v>
      </c>
      <c r="AA505" s="8" t="str">
        <f>(TEXT(V505,"yyy"))</f>
        <v>2018</v>
      </c>
      <c r="AB505" t="b">
        <v>0</v>
      </c>
      <c r="AC505" t="b">
        <v>1</v>
      </c>
      <c r="AD505" s="5" t="str">
        <f>AE505</f>
        <v>music</v>
      </c>
      <c r="AE505" s="32" t="s">
        <v>2008</v>
      </c>
      <c r="AF505" s="32" t="s">
        <v>2031</v>
      </c>
    </row>
    <row r="506" spans="1:32" ht="17" x14ac:dyDescent="0.2">
      <c r="A506">
        <v>820</v>
      </c>
      <c r="B506" s="2" t="s">
        <v>1649</v>
      </c>
      <c r="C506" s="1" t="s">
        <v>1650</v>
      </c>
      <c r="D506" s="3">
        <v>1500</v>
      </c>
      <c r="E506" s="3">
        <v>12009</v>
      </c>
      <c r="F506" t="s">
        <v>19</v>
      </c>
      <c r="G506" s="23">
        <f>IFERROR(E506/D506,0)</f>
        <v>8.0060000000000002</v>
      </c>
      <c r="H506" s="4">
        <f>G506*100</f>
        <v>800.6</v>
      </c>
      <c r="I506" s="30">
        <f>E506/J506</f>
        <v>43.043010752688176</v>
      </c>
      <c r="J506" s="8">
        <v>279</v>
      </c>
      <c r="K506" t="s">
        <v>36</v>
      </c>
      <c r="L506" t="s">
        <v>37</v>
      </c>
      <c r="M506" s="11">
        <f>(O506/86400)+DATE(1970,1,1)</f>
        <v>43310.208333333328</v>
      </c>
      <c r="N506" s="37">
        <v>43310.208333333328</v>
      </c>
      <c r="O506">
        <v>1532840400</v>
      </c>
      <c r="P506" t="str">
        <f>TEXT(M506,"mmm")</f>
        <v>Jul</v>
      </c>
      <c r="Q506" t="s">
        <v>2056</v>
      </c>
      <c r="R506" t="str">
        <f>TEXT(M506,"yyy")</f>
        <v>2018</v>
      </c>
      <c r="S506" s="10">
        <f>(T506/86400)+DATE(1970,1,1)</f>
        <v>43323.208333333328</v>
      </c>
      <c r="T506">
        <v>1533963600</v>
      </c>
      <c r="U506" s="35"/>
      <c r="V506" s="38">
        <v>43323.208333333328</v>
      </c>
      <c r="W506" t="str">
        <f>(TEXT(S506,"mmm"))</f>
        <v>Aug</v>
      </c>
      <c r="X506" t="s">
        <v>2049</v>
      </c>
      <c r="Y506">
        <f>Table1[[#This Row],[Dete Ended Conversion5]]-Table1[[#This Row],[Date Created Conversion3]]</f>
        <v>13</v>
      </c>
      <c r="Z506" s="35">
        <f>Table1[[#This Row],[Dete Ended Conversion5]]-Table1[[#This Row],[Date Created Conversion3]]</f>
        <v>13</v>
      </c>
      <c r="AA506" s="8" t="str">
        <f>(TEXT(V506,"yyy"))</f>
        <v>2018</v>
      </c>
      <c r="AB506" t="b">
        <v>0</v>
      </c>
      <c r="AC506" t="b">
        <v>1</v>
      </c>
      <c r="AD506" s="5" t="str">
        <f>AE506</f>
        <v>music</v>
      </c>
      <c r="AE506" s="32" t="s">
        <v>2008</v>
      </c>
      <c r="AF506" s="32" t="s">
        <v>2009</v>
      </c>
    </row>
    <row r="507" spans="1:32" ht="17" x14ac:dyDescent="0.2">
      <c r="A507">
        <v>532</v>
      </c>
      <c r="B507" s="2" t="s">
        <v>1085</v>
      </c>
      <c r="C507" s="1" t="s">
        <v>1086</v>
      </c>
      <c r="D507" s="3">
        <v>1600</v>
      </c>
      <c r="E507" s="3">
        <v>8046</v>
      </c>
      <c r="F507" t="s">
        <v>19</v>
      </c>
      <c r="G507" s="23">
        <f>IFERROR(E507/D507,0)</f>
        <v>5.0287499999999996</v>
      </c>
      <c r="H507" s="4">
        <f>G507*100</f>
        <v>502.87499999999994</v>
      </c>
      <c r="I507" s="30">
        <f>E507/J507</f>
        <v>63.857142857142854</v>
      </c>
      <c r="J507" s="8">
        <v>126</v>
      </c>
      <c r="K507" t="s">
        <v>15</v>
      </c>
      <c r="L507" t="s">
        <v>16</v>
      </c>
      <c r="M507" s="11">
        <f>(O507/86400)+DATE(1970,1,1)</f>
        <v>43125.25</v>
      </c>
      <c r="N507" s="37">
        <v>43125.25</v>
      </c>
      <c r="O507">
        <v>1516860000</v>
      </c>
      <c r="P507" t="str">
        <f>TEXT(M507,"mmm")</f>
        <v>Jan</v>
      </c>
      <c r="Q507" t="s">
        <v>2050</v>
      </c>
      <c r="R507" t="str">
        <f>TEXT(M507,"yyy")</f>
        <v>2018</v>
      </c>
      <c r="S507" s="10">
        <f>(T507/86400)+DATE(1970,1,1)</f>
        <v>43126.25</v>
      </c>
      <c r="T507">
        <v>1516946400</v>
      </c>
      <c r="U507" s="35"/>
      <c r="V507" s="38">
        <v>43126.25</v>
      </c>
      <c r="W507" t="str">
        <f>(TEXT(S507,"mmm"))</f>
        <v>Jan</v>
      </c>
      <c r="X507" t="s">
        <v>2050</v>
      </c>
      <c r="Y507">
        <f>Table1[[#This Row],[Dete Ended Conversion5]]-Table1[[#This Row],[Date Created Conversion3]]</f>
        <v>1</v>
      </c>
      <c r="Z507" s="35">
        <f>Table1[[#This Row],[Dete Ended Conversion5]]-Table1[[#This Row],[Date Created Conversion3]]</f>
        <v>1</v>
      </c>
      <c r="AA507" s="8" t="str">
        <f>(TEXT(V507,"yyy"))</f>
        <v>2018</v>
      </c>
      <c r="AB507" t="b">
        <v>0</v>
      </c>
      <c r="AC507" t="b">
        <v>0</v>
      </c>
      <c r="AD507" s="5" t="str">
        <f>AE507</f>
        <v>theater</v>
      </c>
      <c r="AE507" s="32" t="s">
        <v>2012</v>
      </c>
      <c r="AF507" s="32" t="s">
        <v>2013</v>
      </c>
    </row>
    <row r="508" spans="1:32" ht="17" x14ac:dyDescent="0.2">
      <c r="A508">
        <v>365</v>
      </c>
      <c r="B508" s="2" t="s">
        <v>759</v>
      </c>
      <c r="C508" s="1" t="s">
        <v>760</v>
      </c>
      <c r="D508" s="3">
        <v>1600</v>
      </c>
      <c r="E508" s="3">
        <v>11735</v>
      </c>
      <c r="F508" t="s">
        <v>19</v>
      </c>
      <c r="G508" s="23">
        <f>IFERROR(E508/D508,0)</f>
        <v>7.3343749999999996</v>
      </c>
      <c r="H508" s="4">
        <f>G508*100</f>
        <v>733.4375</v>
      </c>
      <c r="I508" s="30">
        <f>E508/J508</f>
        <v>104.77678571428571</v>
      </c>
      <c r="J508" s="8">
        <v>112</v>
      </c>
      <c r="K508" t="s">
        <v>24</v>
      </c>
      <c r="L508" t="s">
        <v>25</v>
      </c>
      <c r="M508" s="11">
        <f>(O508/86400)+DATE(1970,1,1)</f>
        <v>42733.25</v>
      </c>
      <c r="N508" s="37">
        <v>42733.25</v>
      </c>
      <c r="O508">
        <v>1482991200</v>
      </c>
      <c r="P508" t="str">
        <f>TEXT(M508,"mmm")</f>
        <v>Dec</v>
      </c>
      <c r="Q508" t="s">
        <v>2055</v>
      </c>
      <c r="R508" t="str">
        <f>TEXT(M508,"yyy")</f>
        <v>2016</v>
      </c>
      <c r="S508" s="10">
        <f>(T508/86400)+DATE(1970,1,1)</f>
        <v>42760.25</v>
      </c>
      <c r="T508">
        <v>1485324000</v>
      </c>
      <c r="U508" s="35"/>
      <c r="V508" s="38">
        <v>42760.25</v>
      </c>
      <c r="W508" t="str">
        <f>(TEXT(S508,"mmm"))</f>
        <v>Jan</v>
      </c>
      <c r="X508" t="s">
        <v>2050</v>
      </c>
      <c r="Y508">
        <f>Table1[[#This Row],[Dete Ended Conversion5]]-Table1[[#This Row],[Date Created Conversion3]]</f>
        <v>27</v>
      </c>
      <c r="Z508" s="35">
        <f>Table1[[#This Row],[Dete Ended Conversion5]]-Table1[[#This Row],[Date Created Conversion3]]</f>
        <v>27</v>
      </c>
      <c r="AA508" s="8" t="str">
        <f>(TEXT(V508,"yyy"))</f>
        <v>2017</v>
      </c>
      <c r="AB508" t="b">
        <v>0</v>
      </c>
      <c r="AC508" t="b">
        <v>0</v>
      </c>
      <c r="AD508" s="5" t="str">
        <f>AE508</f>
        <v>theater</v>
      </c>
      <c r="AE508" s="32" t="s">
        <v>2012</v>
      </c>
      <c r="AF508" s="32" t="s">
        <v>2013</v>
      </c>
    </row>
    <row r="509" spans="1:32" ht="17" x14ac:dyDescent="0.2">
      <c r="A509">
        <v>627</v>
      </c>
      <c r="B509" s="2" t="s">
        <v>1272</v>
      </c>
      <c r="C509" s="1" t="s">
        <v>1273</v>
      </c>
      <c r="D509" s="3">
        <v>1600</v>
      </c>
      <c r="E509" s="3">
        <v>11108</v>
      </c>
      <c r="F509" t="s">
        <v>19</v>
      </c>
      <c r="G509" s="23">
        <f>IFERROR(E509/D509,0)</f>
        <v>6.9424999999999999</v>
      </c>
      <c r="H509" s="4">
        <f>G509*100</f>
        <v>694.25</v>
      </c>
      <c r="I509" s="30">
        <f>E509/J509</f>
        <v>72.129870129870127</v>
      </c>
      <c r="J509" s="8">
        <v>154</v>
      </c>
      <c r="K509" t="s">
        <v>36</v>
      </c>
      <c r="L509" t="s">
        <v>37</v>
      </c>
      <c r="M509" s="11">
        <f>(O509/86400)+DATE(1970,1,1)</f>
        <v>40345.208333333336</v>
      </c>
      <c r="N509" s="37">
        <v>40345.208333333336</v>
      </c>
      <c r="O509">
        <v>1276664400</v>
      </c>
      <c r="P509" t="str">
        <f>TEXT(M509,"mmm")</f>
        <v>Jun</v>
      </c>
      <c r="Q509" t="s">
        <v>2053</v>
      </c>
      <c r="R509" t="str">
        <f>TEXT(M509,"yyy")</f>
        <v>2010</v>
      </c>
      <c r="S509" s="10">
        <f>(T509/86400)+DATE(1970,1,1)</f>
        <v>40369.208333333336</v>
      </c>
      <c r="T509">
        <v>1278738000</v>
      </c>
      <c r="U509" s="35"/>
      <c r="V509" s="38">
        <v>40369.208333333336</v>
      </c>
      <c r="W509" t="str">
        <f>(TEXT(S509,"mmm"))</f>
        <v>Jul</v>
      </c>
      <c r="X509" t="s">
        <v>2056</v>
      </c>
      <c r="Y509">
        <f>Table1[[#This Row],[Dete Ended Conversion5]]-Table1[[#This Row],[Date Created Conversion3]]</f>
        <v>24</v>
      </c>
      <c r="Z509" s="35">
        <f>Table1[[#This Row],[Dete Ended Conversion5]]-Table1[[#This Row],[Date Created Conversion3]]</f>
        <v>24</v>
      </c>
      <c r="AA509" s="8" t="str">
        <f>(TEXT(V509,"yyy"))</f>
        <v>2010</v>
      </c>
      <c r="AB509" t="b">
        <v>1</v>
      </c>
      <c r="AC509" t="b">
        <v>0</v>
      </c>
      <c r="AD509" s="5" t="str">
        <f>AE509</f>
        <v>food</v>
      </c>
      <c r="AE509" s="32" t="s">
        <v>2006</v>
      </c>
      <c r="AF509" s="32" t="s">
        <v>2007</v>
      </c>
    </row>
    <row r="510" spans="1:32" ht="17" x14ac:dyDescent="0.2">
      <c r="A510">
        <v>44</v>
      </c>
      <c r="B510" s="2" t="s">
        <v>118</v>
      </c>
      <c r="C510" s="1" t="s">
        <v>119</v>
      </c>
      <c r="D510" s="3">
        <v>1600</v>
      </c>
      <c r="E510" s="3">
        <v>10541</v>
      </c>
      <c r="F510" t="s">
        <v>19</v>
      </c>
      <c r="G510" s="23">
        <f>IFERROR(E510/D510,0)</f>
        <v>6.5881249999999998</v>
      </c>
      <c r="H510" s="4">
        <f>G510*100</f>
        <v>658.8125</v>
      </c>
      <c r="I510" s="30">
        <f>E510/J510</f>
        <v>107.56122448979592</v>
      </c>
      <c r="J510" s="8">
        <v>98</v>
      </c>
      <c r="K510" t="s">
        <v>32</v>
      </c>
      <c r="L510" t="s">
        <v>33</v>
      </c>
      <c r="M510" s="11">
        <f>(O510/86400)+DATE(1970,1,1)</f>
        <v>43541.208333333328</v>
      </c>
      <c r="N510" s="37">
        <v>43541.208333333328</v>
      </c>
      <c r="O510">
        <v>1552798800</v>
      </c>
      <c r="P510" t="str">
        <f>TEXT(M510,"mmm")</f>
        <v>Mar</v>
      </c>
      <c r="Q510" t="s">
        <v>2054</v>
      </c>
      <c r="R510" t="str">
        <f>TEXT(M510,"yyy")</f>
        <v>2019</v>
      </c>
      <c r="S510" s="10">
        <f>(T510/86400)+DATE(1970,1,1)</f>
        <v>43542.208333333328</v>
      </c>
      <c r="T510">
        <v>1552885200</v>
      </c>
      <c r="U510" s="35"/>
      <c r="V510" s="38">
        <v>43542.208333333328</v>
      </c>
      <c r="W510" t="str">
        <f>(TEXT(S510,"mmm"))</f>
        <v>Mar</v>
      </c>
      <c r="X510" t="s">
        <v>2054</v>
      </c>
      <c r="Y510">
        <f>Table1[[#This Row],[Dete Ended Conversion5]]-Table1[[#This Row],[Date Created Conversion3]]</f>
        <v>1</v>
      </c>
      <c r="Z510" s="35">
        <f>Table1[[#This Row],[Dete Ended Conversion5]]-Table1[[#This Row],[Date Created Conversion3]]</f>
        <v>1</v>
      </c>
      <c r="AA510" s="8" t="str">
        <f>(TEXT(V510,"yyy"))</f>
        <v>2019</v>
      </c>
      <c r="AB510" t="b">
        <v>0</v>
      </c>
      <c r="AC510" t="b">
        <v>0</v>
      </c>
      <c r="AD510" s="5" t="str">
        <f>AE510</f>
        <v>publishing</v>
      </c>
      <c r="AE510" s="32" t="s">
        <v>2020</v>
      </c>
      <c r="AF510" s="32" t="s">
        <v>2026</v>
      </c>
    </row>
    <row r="511" spans="1:32" ht="17" x14ac:dyDescent="0.2">
      <c r="A511">
        <v>894</v>
      </c>
      <c r="B511" s="2" t="s">
        <v>1796</v>
      </c>
      <c r="C511" s="1" t="s">
        <v>1797</v>
      </c>
      <c r="D511" s="3">
        <v>1700</v>
      </c>
      <c r="E511" s="3">
        <v>3208</v>
      </c>
      <c r="F511" t="s">
        <v>19</v>
      </c>
      <c r="G511" s="23">
        <f>IFERROR(E511/D511,0)</f>
        <v>1.8870588235294117</v>
      </c>
      <c r="H511" s="4">
        <f>G511*100</f>
        <v>188.70588235294116</v>
      </c>
      <c r="I511" s="30">
        <f>E511/J511</f>
        <v>57.285714285714285</v>
      </c>
      <c r="J511" s="8">
        <v>56</v>
      </c>
      <c r="K511" t="s">
        <v>36</v>
      </c>
      <c r="L511" t="s">
        <v>37</v>
      </c>
      <c r="M511" s="11">
        <f>(O511/86400)+DATE(1970,1,1)</f>
        <v>41466.208333333336</v>
      </c>
      <c r="N511" s="37">
        <v>41466.208333333336</v>
      </c>
      <c r="O511">
        <v>1373518800</v>
      </c>
      <c r="P511" t="str">
        <f>TEXT(M511,"mmm")</f>
        <v>Jul</v>
      </c>
      <c r="Q511" t="s">
        <v>2056</v>
      </c>
      <c r="R511" t="str">
        <f>TEXT(M511,"yyy")</f>
        <v>2013</v>
      </c>
      <c r="S511" s="10">
        <f>(T511/86400)+DATE(1970,1,1)</f>
        <v>41496.208333333336</v>
      </c>
      <c r="T511">
        <v>1376110800</v>
      </c>
      <c r="U511" s="35"/>
      <c r="V511" s="38">
        <v>41496.208333333336</v>
      </c>
      <c r="W511" t="str">
        <f>(TEXT(S511,"mmm"))</f>
        <v>Aug</v>
      </c>
      <c r="X511" t="s">
        <v>2049</v>
      </c>
      <c r="Y511">
        <f>Table1[[#This Row],[Dete Ended Conversion5]]-Table1[[#This Row],[Date Created Conversion3]]</f>
        <v>30</v>
      </c>
      <c r="Z511" s="35">
        <f>Table1[[#This Row],[Dete Ended Conversion5]]-Table1[[#This Row],[Date Created Conversion3]]</f>
        <v>30</v>
      </c>
      <c r="AA511" s="8" t="str">
        <f>(TEXT(V511,"yyy"))</f>
        <v>2013</v>
      </c>
      <c r="AB511" t="b">
        <v>0</v>
      </c>
      <c r="AC511" t="b">
        <v>1</v>
      </c>
      <c r="AD511" s="5" t="str">
        <f>AE511</f>
        <v>film &amp; video</v>
      </c>
      <c r="AE511" s="32" t="s">
        <v>2014</v>
      </c>
      <c r="AF511" s="32" t="s">
        <v>2033</v>
      </c>
    </row>
    <row r="512" spans="1:32" ht="17" x14ac:dyDescent="0.2">
      <c r="A512">
        <v>966</v>
      </c>
      <c r="B512" s="2" t="s">
        <v>855</v>
      </c>
      <c r="C512" s="1" t="s">
        <v>1938</v>
      </c>
      <c r="D512" s="3">
        <v>1700</v>
      </c>
      <c r="E512" s="3">
        <v>13468</v>
      </c>
      <c r="F512" t="s">
        <v>19</v>
      </c>
      <c r="G512" s="23">
        <f>IFERROR(E512/D512,0)</f>
        <v>7.9223529411764702</v>
      </c>
      <c r="H512" s="4">
        <f>G512*100</f>
        <v>792.23529411764707</v>
      </c>
      <c r="I512" s="30">
        <f>E512/J512</f>
        <v>54.971428571428568</v>
      </c>
      <c r="J512" s="8">
        <v>245</v>
      </c>
      <c r="K512" t="s">
        <v>20</v>
      </c>
      <c r="L512" t="s">
        <v>21</v>
      </c>
      <c r="M512" s="11">
        <f>(O512/86400)+DATE(1970,1,1)</f>
        <v>42901.208333333328</v>
      </c>
      <c r="N512" s="37">
        <v>42901.208333333328</v>
      </c>
      <c r="O512">
        <v>1497502800</v>
      </c>
      <c r="P512" t="str">
        <f>TEXT(M512,"mmm")</f>
        <v>Jun</v>
      </c>
      <c r="Q512" t="s">
        <v>2053</v>
      </c>
      <c r="R512" t="str">
        <f>TEXT(M512,"yyy")</f>
        <v>2017</v>
      </c>
      <c r="S512" s="10">
        <f>(T512/86400)+DATE(1970,1,1)</f>
        <v>42903.208333333328</v>
      </c>
      <c r="T512">
        <v>1497675600</v>
      </c>
      <c r="U512" s="35"/>
      <c r="V512" s="38">
        <v>42903.208333333328</v>
      </c>
      <c r="W512" t="str">
        <f>(TEXT(S512,"mmm"))</f>
        <v>Jun</v>
      </c>
      <c r="X512" t="s">
        <v>2053</v>
      </c>
      <c r="Y512">
        <f>Table1[[#This Row],[Dete Ended Conversion5]]-Table1[[#This Row],[Date Created Conversion3]]</f>
        <v>2</v>
      </c>
      <c r="Z512" s="35">
        <f>Table1[[#This Row],[Dete Ended Conversion5]]-Table1[[#This Row],[Date Created Conversion3]]</f>
        <v>2</v>
      </c>
      <c r="AA512" s="8" t="str">
        <f>(TEXT(V512,"yyy"))</f>
        <v>2017</v>
      </c>
      <c r="AB512" t="b">
        <v>0</v>
      </c>
      <c r="AC512" t="b">
        <v>0</v>
      </c>
      <c r="AD512" s="5" t="str">
        <f>AE512</f>
        <v>theater</v>
      </c>
      <c r="AE512" s="32" t="s">
        <v>2012</v>
      </c>
      <c r="AF512" s="32" t="s">
        <v>2013</v>
      </c>
    </row>
    <row r="513" spans="1:32" ht="17" x14ac:dyDescent="0.2">
      <c r="A513">
        <v>16</v>
      </c>
      <c r="B513" s="2" t="s">
        <v>57</v>
      </c>
      <c r="C513" s="1" t="s">
        <v>58</v>
      </c>
      <c r="D513" s="3">
        <v>1700</v>
      </c>
      <c r="E513" s="3">
        <v>11041</v>
      </c>
      <c r="F513" t="s">
        <v>19</v>
      </c>
      <c r="G513" s="23">
        <f>IFERROR(E513/D513,0)</f>
        <v>6.4947058823529416</v>
      </c>
      <c r="H513" s="4">
        <f>G513*100</f>
        <v>649.47058823529414</v>
      </c>
      <c r="I513" s="30">
        <f>E513/J513</f>
        <v>110.41</v>
      </c>
      <c r="J513" s="8">
        <v>100</v>
      </c>
      <c r="K513" t="s">
        <v>20</v>
      </c>
      <c r="L513" t="s">
        <v>21</v>
      </c>
      <c r="M513" s="11">
        <f>(O513/86400)+DATE(1970,1,1)</f>
        <v>41661.25</v>
      </c>
      <c r="N513" s="37">
        <v>41661.25</v>
      </c>
      <c r="O513">
        <v>1390370400</v>
      </c>
      <c r="P513" t="str">
        <f>TEXT(M513,"mmm")</f>
        <v>Jan</v>
      </c>
      <c r="Q513" t="s">
        <v>2050</v>
      </c>
      <c r="R513" t="str">
        <f>TEXT(M513,"yyy")</f>
        <v>2014</v>
      </c>
      <c r="S513" s="10">
        <f>(T513/86400)+DATE(1970,1,1)</f>
        <v>41683.25</v>
      </c>
      <c r="T513">
        <v>1392271200</v>
      </c>
      <c r="U513" s="35"/>
      <c r="V513" s="38">
        <v>41683.25</v>
      </c>
      <c r="W513" t="str">
        <f>(TEXT(S513,"mmm"))</f>
        <v>Feb</v>
      </c>
      <c r="X513" t="s">
        <v>2058</v>
      </c>
      <c r="Y513">
        <f>Table1[[#This Row],[Dete Ended Conversion5]]-Table1[[#This Row],[Date Created Conversion3]]</f>
        <v>22</v>
      </c>
      <c r="Z513" s="35">
        <f>Table1[[#This Row],[Dete Ended Conversion5]]-Table1[[#This Row],[Date Created Conversion3]]</f>
        <v>22</v>
      </c>
      <c r="AA513" s="8" t="str">
        <f>(TEXT(V513,"yyy"))</f>
        <v>2014</v>
      </c>
      <c r="AB513" t="b">
        <v>0</v>
      </c>
      <c r="AC513" t="b">
        <v>0</v>
      </c>
      <c r="AD513" s="5" t="str">
        <f>AE513</f>
        <v>publishing</v>
      </c>
      <c r="AE513" s="32" t="s">
        <v>2020</v>
      </c>
      <c r="AF513" s="32" t="s">
        <v>2021</v>
      </c>
    </row>
    <row r="514" spans="1:32" ht="17" x14ac:dyDescent="0.2">
      <c r="A514">
        <v>262</v>
      </c>
      <c r="B514" s="2" t="s">
        <v>553</v>
      </c>
      <c r="C514" s="1" t="s">
        <v>554</v>
      </c>
      <c r="D514" s="3">
        <v>1700</v>
      </c>
      <c r="E514" s="3">
        <v>5328</v>
      </c>
      <c r="F514" t="s">
        <v>19</v>
      </c>
      <c r="G514" s="23">
        <f>IFERROR(E514/D514,0)</f>
        <v>3.1341176470588237</v>
      </c>
      <c r="H514" s="4">
        <f>G514*100</f>
        <v>313.41176470588238</v>
      </c>
      <c r="I514" s="30">
        <f>E514/J514</f>
        <v>49.794392523364486</v>
      </c>
      <c r="J514" s="8">
        <v>107</v>
      </c>
      <c r="K514" t="s">
        <v>20</v>
      </c>
      <c r="L514" t="s">
        <v>21</v>
      </c>
      <c r="M514" s="11">
        <f>(O514/86400)+DATE(1970,1,1)</f>
        <v>40638.208333333336</v>
      </c>
      <c r="N514" s="37">
        <v>40638.208333333336</v>
      </c>
      <c r="O514">
        <v>1301979600</v>
      </c>
      <c r="P514" t="str">
        <f>TEXT(M514,"mmm")</f>
        <v>Apr</v>
      </c>
      <c r="Q514" t="s">
        <v>2057</v>
      </c>
      <c r="R514" t="str">
        <f>TEXT(M514,"yyy")</f>
        <v>2011</v>
      </c>
      <c r="S514" s="10">
        <f>(T514/86400)+DATE(1970,1,1)</f>
        <v>40664.208333333336</v>
      </c>
      <c r="T514">
        <v>1304226000</v>
      </c>
      <c r="U514" s="35"/>
      <c r="V514" s="38">
        <v>40664.208333333336</v>
      </c>
      <c r="W514" t="str">
        <f>(TEXT(S514,"mmm"))</f>
        <v>May</v>
      </c>
      <c r="X514" t="s">
        <v>2059</v>
      </c>
      <c r="Y514">
        <f>Table1[[#This Row],[Dete Ended Conversion5]]-Table1[[#This Row],[Date Created Conversion3]]</f>
        <v>26</v>
      </c>
      <c r="Z514" s="35">
        <f>Table1[[#This Row],[Dete Ended Conversion5]]-Table1[[#This Row],[Date Created Conversion3]]</f>
        <v>26</v>
      </c>
      <c r="AA514" s="8" t="str">
        <f>(TEXT(V514,"yyy"))</f>
        <v>2011</v>
      </c>
      <c r="AB514" t="b">
        <v>0</v>
      </c>
      <c r="AC514" t="b">
        <v>1</v>
      </c>
      <c r="AD514" s="5" t="str">
        <f>AE514</f>
        <v>music</v>
      </c>
      <c r="AE514" s="32" t="s">
        <v>2008</v>
      </c>
      <c r="AF514" s="32" t="s">
        <v>2018</v>
      </c>
    </row>
    <row r="515" spans="1:32" ht="34" x14ac:dyDescent="0.2">
      <c r="A515">
        <v>398</v>
      </c>
      <c r="B515" s="2" t="s">
        <v>824</v>
      </c>
      <c r="C515" s="1" t="s">
        <v>825</v>
      </c>
      <c r="D515" s="3">
        <v>1700</v>
      </c>
      <c r="E515" s="3">
        <v>12202</v>
      </c>
      <c r="F515" t="s">
        <v>19</v>
      </c>
      <c r="G515" s="23">
        <f>IFERROR(E515/D515,0)</f>
        <v>7.1776470588235295</v>
      </c>
      <c r="H515" s="4">
        <f>G515*100</f>
        <v>717.76470588235293</v>
      </c>
      <c r="I515" s="30">
        <f>E515/J515</f>
        <v>99.203252032520325</v>
      </c>
      <c r="J515" s="8">
        <v>123</v>
      </c>
      <c r="K515" t="s">
        <v>94</v>
      </c>
      <c r="L515" t="s">
        <v>95</v>
      </c>
      <c r="M515" s="11">
        <f>(O515/86400)+DATE(1970,1,1)</f>
        <v>43228.208333333328</v>
      </c>
      <c r="N515" s="37">
        <v>43228.208333333328</v>
      </c>
      <c r="O515">
        <v>1525755600</v>
      </c>
      <c r="P515" t="str">
        <f>TEXT(M515,"mmm")</f>
        <v>May</v>
      </c>
      <c r="Q515" t="s">
        <v>2059</v>
      </c>
      <c r="R515" t="str">
        <f>TEXT(M515,"yyy")</f>
        <v>2018</v>
      </c>
      <c r="S515" s="10">
        <f>(T515/86400)+DATE(1970,1,1)</f>
        <v>43230.208333333328</v>
      </c>
      <c r="T515">
        <v>1525928400</v>
      </c>
      <c r="U515" s="35"/>
      <c r="V515" s="38">
        <v>43230.208333333328</v>
      </c>
      <c r="W515" t="str">
        <f>(TEXT(S515,"mmm"))</f>
        <v>May</v>
      </c>
      <c r="X515" t="s">
        <v>2059</v>
      </c>
      <c r="Y515">
        <f>Table1[[#This Row],[Dete Ended Conversion5]]-Table1[[#This Row],[Date Created Conversion3]]</f>
        <v>2</v>
      </c>
      <c r="Z515" s="35">
        <f>Table1[[#This Row],[Dete Ended Conversion5]]-Table1[[#This Row],[Date Created Conversion3]]</f>
        <v>2</v>
      </c>
      <c r="AA515" s="8" t="str">
        <f>(TEXT(V515,"yyy"))</f>
        <v>2018</v>
      </c>
      <c r="AB515" t="b">
        <v>0</v>
      </c>
      <c r="AC515" t="b">
        <v>1</v>
      </c>
      <c r="AD515" s="5" t="str">
        <f>AE515</f>
        <v>film &amp; video</v>
      </c>
      <c r="AE515" s="32" t="s">
        <v>2014</v>
      </c>
      <c r="AF515" s="32" t="s">
        <v>2022</v>
      </c>
    </row>
    <row r="516" spans="1:32" ht="17" x14ac:dyDescent="0.2">
      <c r="A516">
        <v>708</v>
      </c>
      <c r="B516" s="2" t="s">
        <v>1430</v>
      </c>
      <c r="C516" s="1" t="s">
        <v>1431</v>
      </c>
      <c r="D516" s="3">
        <v>1700</v>
      </c>
      <c r="E516" s="3">
        <v>12020</v>
      </c>
      <c r="F516" t="s">
        <v>19</v>
      </c>
      <c r="G516" s="23">
        <f>IFERROR(E516/D516,0)</f>
        <v>7.0705882352941174</v>
      </c>
      <c r="H516" s="4">
        <f>G516*100</f>
        <v>707.05882352941171</v>
      </c>
      <c r="I516" s="30">
        <f>E516/J516</f>
        <v>87.737226277372258</v>
      </c>
      <c r="J516" s="8">
        <v>137</v>
      </c>
      <c r="K516" t="s">
        <v>86</v>
      </c>
      <c r="L516" t="s">
        <v>87</v>
      </c>
      <c r="M516" s="11">
        <f>(O516/86400)+DATE(1970,1,1)</f>
        <v>42877.208333333328</v>
      </c>
      <c r="N516" s="37">
        <v>42877.208333333328</v>
      </c>
      <c r="O516">
        <v>1495429200</v>
      </c>
      <c r="P516" t="str">
        <f>TEXT(M516,"mmm")</f>
        <v>May</v>
      </c>
      <c r="Q516" t="s">
        <v>2059</v>
      </c>
      <c r="R516" t="str">
        <f>TEXT(M516,"yyy")</f>
        <v>2017</v>
      </c>
      <c r="S516" s="10">
        <f>(T516/86400)+DATE(1970,1,1)</f>
        <v>42887.208333333328</v>
      </c>
      <c r="T516">
        <v>1496293200</v>
      </c>
      <c r="U516" s="35"/>
      <c r="V516" s="38">
        <v>42887.208333333328</v>
      </c>
      <c r="W516" t="str">
        <f>(TEXT(S516,"mmm"))</f>
        <v>Jun</v>
      </c>
      <c r="X516" t="s">
        <v>2053</v>
      </c>
      <c r="Y516">
        <f>Table1[[#This Row],[Dete Ended Conversion5]]-Table1[[#This Row],[Date Created Conversion3]]</f>
        <v>10</v>
      </c>
      <c r="Z516" s="35">
        <f>Table1[[#This Row],[Dete Ended Conversion5]]-Table1[[#This Row],[Date Created Conversion3]]</f>
        <v>10</v>
      </c>
      <c r="AA516" s="8" t="str">
        <f>(TEXT(V516,"yyy"))</f>
        <v>2017</v>
      </c>
      <c r="AB516" t="b">
        <v>0</v>
      </c>
      <c r="AC516" t="b">
        <v>0</v>
      </c>
      <c r="AD516" s="5" t="str">
        <f>AE516</f>
        <v>theater</v>
      </c>
      <c r="AE516" s="32" t="s">
        <v>2012</v>
      </c>
      <c r="AF516" s="32" t="s">
        <v>2013</v>
      </c>
    </row>
    <row r="517" spans="1:32" ht="17" x14ac:dyDescent="0.2">
      <c r="A517">
        <v>923</v>
      </c>
      <c r="B517" s="2" t="s">
        <v>1854</v>
      </c>
      <c r="C517" s="1" t="s">
        <v>1855</v>
      </c>
      <c r="D517" s="3">
        <v>1700</v>
      </c>
      <c r="E517" s="3">
        <v>4044</v>
      </c>
      <c r="F517" t="s">
        <v>19</v>
      </c>
      <c r="G517" s="23">
        <f>IFERROR(E517/D517,0)</f>
        <v>2.3788235294117648</v>
      </c>
      <c r="H517" s="4">
        <f>G517*100</f>
        <v>237.88235294117646</v>
      </c>
      <c r="I517" s="30">
        <f>E517/J517</f>
        <v>101.1</v>
      </c>
      <c r="J517" s="8">
        <v>40</v>
      </c>
      <c r="K517" t="s">
        <v>20</v>
      </c>
      <c r="L517" t="s">
        <v>21</v>
      </c>
      <c r="M517" s="11">
        <f>(O517/86400)+DATE(1970,1,1)</f>
        <v>40373.208333333336</v>
      </c>
      <c r="N517" s="37">
        <v>40373.208333333336</v>
      </c>
      <c r="O517">
        <v>1279083600</v>
      </c>
      <c r="P517" t="str">
        <f>TEXT(M517,"mmm")</f>
        <v>Jul</v>
      </c>
      <c r="Q517" t="s">
        <v>2056</v>
      </c>
      <c r="R517" t="str">
        <f>TEXT(M517,"yyy")</f>
        <v>2010</v>
      </c>
      <c r="S517" s="10">
        <f>(T517/86400)+DATE(1970,1,1)</f>
        <v>40374.208333333336</v>
      </c>
      <c r="T517">
        <v>1279170000</v>
      </c>
      <c r="U517" s="35"/>
      <c r="V517" s="38">
        <v>40374.208333333336</v>
      </c>
      <c r="W517" t="str">
        <f>(TEXT(S517,"mmm"))</f>
        <v>Jul</v>
      </c>
      <c r="X517" t="s">
        <v>2056</v>
      </c>
      <c r="Y517">
        <f>Table1[[#This Row],[Dete Ended Conversion5]]-Table1[[#This Row],[Date Created Conversion3]]</f>
        <v>1</v>
      </c>
      <c r="Z517" s="35">
        <f>Table1[[#This Row],[Dete Ended Conversion5]]-Table1[[#This Row],[Date Created Conversion3]]</f>
        <v>1</v>
      </c>
      <c r="AA517" s="8" t="str">
        <f>(TEXT(V517,"yyy"))</f>
        <v>2010</v>
      </c>
      <c r="AB517" t="b">
        <v>0</v>
      </c>
      <c r="AC517" t="b">
        <v>0</v>
      </c>
      <c r="AD517" s="5" t="str">
        <f>AE517</f>
        <v>theater</v>
      </c>
      <c r="AE517" s="32" t="s">
        <v>2012</v>
      </c>
      <c r="AF517" s="32" t="s">
        <v>2013</v>
      </c>
    </row>
    <row r="518" spans="1:32" ht="17" x14ac:dyDescent="0.2">
      <c r="A518">
        <v>291</v>
      </c>
      <c r="B518" s="2" t="s">
        <v>611</v>
      </c>
      <c r="C518" s="1" t="s">
        <v>612</v>
      </c>
      <c r="D518" s="3">
        <v>1800</v>
      </c>
      <c r="E518" s="3">
        <v>8219</v>
      </c>
      <c r="F518" t="s">
        <v>19</v>
      </c>
      <c r="G518" s="23">
        <f>IFERROR(E518/D518,0)</f>
        <v>4.5661111111111108</v>
      </c>
      <c r="H518" s="4">
        <f>G518*100</f>
        <v>456.61111111111109</v>
      </c>
      <c r="I518" s="30">
        <f>E518/J518</f>
        <v>76.813084112149539</v>
      </c>
      <c r="J518" s="8">
        <v>107</v>
      </c>
      <c r="K518" t="s">
        <v>20</v>
      </c>
      <c r="L518" t="s">
        <v>21</v>
      </c>
      <c r="M518" s="11">
        <f>(O518/86400)+DATE(1970,1,1)</f>
        <v>40831.208333333336</v>
      </c>
      <c r="N518" s="37">
        <v>40831.208333333336</v>
      </c>
      <c r="O518">
        <v>1318654800</v>
      </c>
      <c r="P518" t="str">
        <f>TEXT(M518,"mmm")</f>
        <v>Oct</v>
      </c>
      <c r="Q518" t="s">
        <v>2052</v>
      </c>
      <c r="R518" t="str">
        <f>TEXT(M518,"yyy")</f>
        <v>2011</v>
      </c>
      <c r="S518" s="10">
        <f>(T518/86400)+DATE(1970,1,1)</f>
        <v>40835.208333333336</v>
      </c>
      <c r="T518">
        <v>1319000400</v>
      </c>
      <c r="U518" s="35"/>
      <c r="V518" s="38">
        <v>40835.208333333336</v>
      </c>
      <c r="W518" t="str">
        <f>(TEXT(S518,"mmm"))</f>
        <v>Oct</v>
      </c>
      <c r="X518" t="s">
        <v>2052</v>
      </c>
      <c r="Y518">
        <f>Table1[[#This Row],[Dete Ended Conversion5]]-Table1[[#This Row],[Date Created Conversion3]]</f>
        <v>4</v>
      </c>
      <c r="Z518" s="35">
        <f>Table1[[#This Row],[Dete Ended Conversion5]]-Table1[[#This Row],[Date Created Conversion3]]</f>
        <v>4</v>
      </c>
      <c r="AA518" s="8" t="str">
        <f>(TEXT(V518,"yyy"))</f>
        <v>2011</v>
      </c>
      <c r="AB518" t="b">
        <v>1</v>
      </c>
      <c r="AC518" t="b">
        <v>0</v>
      </c>
      <c r="AD518" s="5" t="str">
        <f>AE518</f>
        <v>technology</v>
      </c>
      <c r="AE518" s="32" t="s">
        <v>2010</v>
      </c>
      <c r="AF518" s="32" t="s">
        <v>2011</v>
      </c>
    </row>
    <row r="519" spans="1:32" ht="17" x14ac:dyDescent="0.2">
      <c r="A519">
        <v>426</v>
      </c>
      <c r="B519" s="2" t="s">
        <v>878</v>
      </c>
      <c r="C519" s="1" t="s">
        <v>879</v>
      </c>
      <c r="D519" s="3">
        <v>1800</v>
      </c>
      <c r="E519" s="3">
        <v>10313</v>
      </c>
      <c r="F519" t="s">
        <v>19</v>
      </c>
      <c r="G519" s="23">
        <f>IFERROR(E519/D519,0)</f>
        <v>5.7294444444444448</v>
      </c>
      <c r="H519" s="4">
        <f>G519*100</f>
        <v>572.94444444444446</v>
      </c>
      <c r="I519" s="30">
        <f>E519/J519</f>
        <v>47.091324200913242</v>
      </c>
      <c r="J519" s="8">
        <v>219</v>
      </c>
      <c r="K519" t="s">
        <v>20</v>
      </c>
      <c r="L519" t="s">
        <v>21</v>
      </c>
      <c r="M519" s="11">
        <f>(O519/86400)+DATE(1970,1,1)</f>
        <v>41332.25</v>
      </c>
      <c r="N519" s="37">
        <v>41332.25</v>
      </c>
      <c r="O519">
        <v>1361944800</v>
      </c>
      <c r="P519" t="str">
        <f>TEXT(M519,"mmm")</f>
        <v>Feb</v>
      </c>
      <c r="Q519" t="s">
        <v>2058</v>
      </c>
      <c r="R519" t="str">
        <f>TEXT(M519,"yyy")</f>
        <v>2013</v>
      </c>
      <c r="S519" s="10">
        <f>(T519/86400)+DATE(1970,1,1)</f>
        <v>41339.25</v>
      </c>
      <c r="T519">
        <v>1362549600</v>
      </c>
      <c r="U519" s="35"/>
      <c r="V519" s="38">
        <v>41339.25</v>
      </c>
      <c r="W519" t="str">
        <f>(TEXT(S519,"mmm"))</f>
        <v>Mar</v>
      </c>
      <c r="X519" t="s">
        <v>2054</v>
      </c>
      <c r="Y519">
        <f>Table1[[#This Row],[Dete Ended Conversion5]]-Table1[[#This Row],[Date Created Conversion3]]</f>
        <v>7</v>
      </c>
      <c r="Z519" s="35">
        <f>Table1[[#This Row],[Dete Ended Conversion5]]-Table1[[#This Row],[Date Created Conversion3]]</f>
        <v>7</v>
      </c>
      <c r="AA519" s="8" t="str">
        <f>(TEXT(V519,"yyy"))</f>
        <v>2013</v>
      </c>
      <c r="AB519" t="b">
        <v>0</v>
      </c>
      <c r="AC519" t="b">
        <v>0</v>
      </c>
      <c r="AD519" s="5" t="str">
        <f>AE519</f>
        <v>theater</v>
      </c>
      <c r="AE519" s="32" t="s">
        <v>2012</v>
      </c>
      <c r="AF519" s="32" t="s">
        <v>2013</v>
      </c>
    </row>
    <row r="520" spans="1:32" ht="17" x14ac:dyDescent="0.2">
      <c r="A520">
        <v>909</v>
      </c>
      <c r="B520" s="2" t="s">
        <v>1826</v>
      </c>
      <c r="C520" s="1" t="s">
        <v>1827</v>
      </c>
      <c r="D520" s="3">
        <v>1800</v>
      </c>
      <c r="E520" s="3">
        <v>8621</v>
      </c>
      <c r="F520" t="s">
        <v>19</v>
      </c>
      <c r="G520" s="23">
        <f>IFERROR(E520/D520,0)</f>
        <v>4.7894444444444444</v>
      </c>
      <c r="H520" s="4">
        <f>G520*100</f>
        <v>478.94444444444446</v>
      </c>
      <c r="I520" s="30">
        <f>E520/J520</f>
        <v>107.7625</v>
      </c>
      <c r="J520" s="8">
        <v>80</v>
      </c>
      <c r="K520" t="s">
        <v>15</v>
      </c>
      <c r="L520" t="s">
        <v>16</v>
      </c>
      <c r="M520" s="11">
        <f>(O520/86400)+DATE(1970,1,1)</f>
        <v>43255.208333333328</v>
      </c>
      <c r="N520" s="37">
        <v>43255.208333333328</v>
      </c>
      <c r="O520">
        <v>1528088400</v>
      </c>
      <c r="P520" t="str">
        <f>TEXT(M520,"mmm")</f>
        <v>Jun</v>
      </c>
      <c r="Q520" t="s">
        <v>2053</v>
      </c>
      <c r="R520" t="str">
        <f>TEXT(M520,"yyy")</f>
        <v>2018</v>
      </c>
      <c r="S520" s="10">
        <f>(T520/86400)+DATE(1970,1,1)</f>
        <v>43282.208333333328</v>
      </c>
      <c r="T520">
        <v>1530421200</v>
      </c>
      <c r="U520" s="35"/>
      <c r="V520" s="38">
        <v>43282.208333333328</v>
      </c>
      <c r="W520" t="str">
        <f>(TEXT(S520,"mmm"))</f>
        <v>Jul</v>
      </c>
      <c r="X520" t="s">
        <v>2056</v>
      </c>
      <c r="Y520">
        <f>Table1[[#This Row],[Dete Ended Conversion5]]-Table1[[#This Row],[Date Created Conversion3]]</f>
        <v>27</v>
      </c>
      <c r="Z520" s="35">
        <f>Table1[[#This Row],[Dete Ended Conversion5]]-Table1[[#This Row],[Date Created Conversion3]]</f>
        <v>27</v>
      </c>
      <c r="AA520" s="8" t="str">
        <f>(TEXT(V520,"yyy"))</f>
        <v>2018</v>
      </c>
      <c r="AB520" t="b">
        <v>0</v>
      </c>
      <c r="AC520" t="b">
        <v>1</v>
      </c>
      <c r="AD520" s="5" t="str">
        <f>AE520</f>
        <v>theater</v>
      </c>
      <c r="AE520" s="32" t="s">
        <v>2012</v>
      </c>
      <c r="AF520" s="32" t="s">
        <v>2013</v>
      </c>
    </row>
    <row r="521" spans="1:32" ht="17" x14ac:dyDescent="0.2">
      <c r="A521">
        <v>137</v>
      </c>
      <c r="B521" s="2" t="s">
        <v>304</v>
      </c>
      <c r="C521" s="1" t="s">
        <v>305</v>
      </c>
      <c r="D521" s="3">
        <v>1800</v>
      </c>
      <c r="E521" s="3">
        <v>4712</v>
      </c>
      <c r="F521" t="s">
        <v>19</v>
      </c>
      <c r="G521" s="23">
        <f>IFERROR(E521/D521,0)</f>
        <v>2.617777777777778</v>
      </c>
      <c r="H521" s="4">
        <f>G521*100</f>
        <v>261.77777777777777</v>
      </c>
      <c r="I521" s="30">
        <f>E521/J521</f>
        <v>94.24</v>
      </c>
      <c r="J521" s="8">
        <v>50</v>
      </c>
      <c r="K521" t="s">
        <v>20</v>
      </c>
      <c r="L521" t="s">
        <v>21</v>
      </c>
      <c r="M521" s="11">
        <f>(O521/86400)+DATE(1970,1,1)</f>
        <v>40457.208333333336</v>
      </c>
      <c r="N521" s="37">
        <v>40457.208333333336</v>
      </c>
      <c r="O521">
        <v>1286341200</v>
      </c>
      <c r="P521" t="str">
        <f>TEXT(M521,"mmm")</f>
        <v>Oct</v>
      </c>
      <c r="Q521" t="s">
        <v>2052</v>
      </c>
      <c r="R521" t="str">
        <f>TEXT(M521,"yyy")</f>
        <v>2010</v>
      </c>
      <c r="S521" s="10">
        <f>(T521/86400)+DATE(1970,1,1)</f>
        <v>40463.208333333336</v>
      </c>
      <c r="T521">
        <v>1286859600</v>
      </c>
      <c r="U521" s="35"/>
      <c r="V521" s="38">
        <v>40463.208333333336</v>
      </c>
      <c r="W521" t="str">
        <f>(TEXT(S521,"mmm"))</f>
        <v>Oct</v>
      </c>
      <c r="X521" t="s">
        <v>2052</v>
      </c>
      <c r="Y521">
        <f>Table1[[#This Row],[Dete Ended Conversion5]]-Table1[[#This Row],[Date Created Conversion3]]</f>
        <v>6</v>
      </c>
      <c r="Z521" s="35">
        <f>Table1[[#This Row],[Dete Ended Conversion5]]-Table1[[#This Row],[Date Created Conversion3]]</f>
        <v>6</v>
      </c>
      <c r="AA521" s="8" t="str">
        <f>(TEXT(V521,"yyy"))</f>
        <v>2010</v>
      </c>
      <c r="AB521" t="b">
        <v>0</v>
      </c>
      <c r="AC521" t="b">
        <v>0</v>
      </c>
      <c r="AD521" s="5" t="str">
        <f>AE521</f>
        <v>publishing</v>
      </c>
      <c r="AE521" s="32" t="s">
        <v>2020</v>
      </c>
      <c r="AF521" s="32" t="s">
        <v>2021</v>
      </c>
    </row>
    <row r="522" spans="1:32" ht="17" x14ac:dyDescent="0.2">
      <c r="A522">
        <v>885</v>
      </c>
      <c r="B522" s="2" t="s">
        <v>1778</v>
      </c>
      <c r="C522" s="1" t="s">
        <v>1779</v>
      </c>
      <c r="D522" s="3">
        <v>1800</v>
      </c>
      <c r="E522" s="3">
        <v>2129</v>
      </c>
      <c r="F522" t="s">
        <v>19</v>
      </c>
      <c r="G522" s="23">
        <f>IFERROR(E522/D522,0)</f>
        <v>1.1827777777777777</v>
      </c>
      <c r="H522" s="4">
        <f>G522*100</f>
        <v>118.27777777777777</v>
      </c>
      <c r="I522" s="30">
        <f>E522/J522</f>
        <v>40.942307692307693</v>
      </c>
      <c r="J522" s="8">
        <v>52</v>
      </c>
      <c r="K522" t="s">
        <v>20</v>
      </c>
      <c r="L522" t="s">
        <v>21</v>
      </c>
      <c r="M522" s="11">
        <f>(O522/86400)+DATE(1970,1,1)</f>
        <v>40335.208333333336</v>
      </c>
      <c r="N522" s="37">
        <v>40335.208333333336</v>
      </c>
      <c r="O522">
        <v>1275800400</v>
      </c>
      <c r="P522" t="str">
        <f>TEXT(M522,"mmm")</f>
        <v>Jun</v>
      </c>
      <c r="Q522" t="s">
        <v>2053</v>
      </c>
      <c r="R522" t="str">
        <f>TEXT(M522,"yyy")</f>
        <v>2010</v>
      </c>
      <c r="S522" s="10">
        <f>(T522/86400)+DATE(1970,1,1)</f>
        <v>40373.208333333336</v>
      </c>
      <c r="T522">
        <v>1279083600</v>
      </c>
      <c r="U522" s="35"/>
      <c r="V522" s="38">
        <v>40373.208333333336</v>
      </c>
      <c r="W522" t="str">
        <f>(TEXT(S522,"mmm"))</f>
        <v>Jul</v>
      </c>
      <c r="X522" t="s">
        <v>2056</v>
      </c>
      <c r="Y522">
        <f>Table1[[#This Row],[Dete Ended Conversion5]]-Table1[[#This Row],[Date Created Conversion3]]</f>
        <v>38</v>
      </c>
      <c r="Z522" s="35">
        <f>Table1[[#This Row],[Dete Ended Conversion5]]-Table1[[#This Row],[Date Created Conversion3]]</f>
        <v>38</v>
      </c>
      <c r="AA522" s="8" t="str">
        <f>(TEXT(V522,"yyy"))</f>
        <v>2010</v>
      </c>
      <c r="AB522" t="b">
        <v>0</v>
      </c>
      <c r="AC522" t="b">
        <v>0</v>
      </c>
      <c r="AD522" s="5" t="str">
        <f>AE522</f>
        <v>theater</v>
      </c>
      <c r="AE522" s="32" t="s">
        <v>2012</v>
      </c>
      <c r="AF522" s="32" t="s">
        <v>2013</v>
      </c>
    </row>
    <row r="523" spans="1:32" ht="17" x14ac:dyDescent="0.2">
      <c r="A523">
        <v>912</v>
      </c>
      <c r="B523" s="2" t="s">
        <v>1832</v>
      </c>
      <c r="C523" s="1" t="s">
        <v>1833</v>
      </c>
      <c r="D523" s="3">
        <v>1800</v>
      </c>
      <c r="E523" s="3">
        <v>14310</v>
      </c>
      <c r="F523" t="s">
        <v>19</v>
      </c>
      <c r="G523" s="23">
        <f>IFERROR(E523/D523,0)</f>
        <v>7.95</v>
      </c>
      <c r="H523" s="4">
        <f>G523*100</f>
        <v>795</v>
      </c>
      <c r="I523" s="30">
        <f>E523/J523</f>
        <v>79.944134078212286</v>
      </c>
      <c r="J523" s="8">
        <v>179</v>
      </c>
      <c r="K523" t="s">
        <v>20</v>
      </c>
      <c r="L523" t="s">
        <v>21</v>
      </c>
      <c r="M523" s="11">
        <f>(O523/86400)+DATE(1970,1,1)</f>
        <v>41157.208333333336</v>
      </c>
      <c r="N523" s="37">
        <v>41157.208333333336</v>
      </c>
      <c r="O523">
        <v>1346821200</v>
      </c>
      <c r="P523" t="str">
        <f>TEXT(M523,"mmm")</f>
        <v>Sep</v>
      </c>
      <c r="Q523" t="s">
        <v>2051</v>
      </c>
      <c r="R523" t="str">
        <f>TEXT(M523,"yyy")</f>
        <v>2012</v>
      </c>
      <c r="S523" s="10">
        <f>(T523/86400)+DATE(1970,1,1)</f>
        <v>41170.208333333336</v>
      </c>
      <c r="T523">
        <v>1347944400</v>
      </c>
      <c r="U523" s="35"/>
      <c r="V523" s="38">
        <v>41170.208333333336</v>
      </c>
      <c r="W523" t="str">
        <f>(TEXT(S523,"mmm"))</f>
        <v>Sep</v>
      </c>
      <c r="X523" t="s">
        <v>2051</v>
      </c>
      <c r="Y523">
        <f>Table1[[#This Row],[Dete Ended Conversion5]]-Table1[[#This Row],[Date Created Conversion3]]</f>
        <v>13</v>
      </c>
      <c r="Z523" s="35">
        <f>Table1[[#This Row],[Dete Ended Conversion5]]-Table1[[#This Row],[Date Created Conversion3]]</f>
        <v>13</v>
      </c>
      <c r="AA523" s="8" t="str">
        <f>(TEXT(V523,"yyy"))</f>
        <v>2012</v>
      </c>
      <c r="AB523" t="b">
        <v>1</v>
      </c>
      <c r="AC523" t="b">
        <v>0</v>
      </c>
      <c r="AD523" s="5" t="str">
        <f>AE523</f>
        <v>film &amp; video</v>
      </c>
      <c r="AE523" s="32" t="s">
        <v>2014</v>
      </c>
      <c r="AF523" s="32" t="s">
        <v>2017</v>
      </c>
    </row>
    <row r="524" spans="1:32" ht="34" x14ac:dyDescent="0.2">
      <c r="A524">
        <v>259</v>
      </c>
      <c r="B524" s="2" t="s">
        <v>547</v>
      </c>
      <c r="C524" s="1" t="s">
        <v>548</v>
      </c>
      <c r="D524" s="3">
        <v>1800</v>
      </c>
      <c r="E524" s="3">
        <v>10755</v>
      </c>
      <c r="F524" t="s">
        <v>19</v>
      </c>
      <c r="G524" s="23">
        <f>IFERROR(E524/D524,0)</f>
        <v>5.9749999999999996</v>
      </c>
      <c r="H524" s="4">
        <f>G524*100</f>
        <v>597.5</v>
      </c>
      <c r="I524" s="30">
        <f>E524/J524</f>
        <v>77.934782608695656</v>
      </c>
      <c r="J524" s="8">
        <v>138</v>
      </c>
      <c r="K524" t="s">
        <v>20</v>
      </c>
      <c r="L524" t="s">
        <v>21</v>
      </c>
      <c r="M524" s="11">
        <f>(O524/86400)+DATE(1970,1,1)</f>
        <v>41251.25</v>
      </c>
      <c r="N524" s="37">
        <v>41251.25</v>
      </c>
      <c r="O524">
        <v>1354946400</v>
      </c>
      <c r="P524" t="str">
        <f>TEXT(M524,"mmm")</f>
        <v>Dec</v>
      </c>
      <c r="Q524" t="s">
        <v>2055</v>
      </c>
      <c r="R524" t="str">
        <f>TEXT(M524,"yyy")</f>
        <v>2012</v>
      </c>
      <c r="S524" s="10">
        <f>(T524/86400)+DATE(1970,1,1)</f>
        <v>41270.25</v>
      </c>
      <c r="T524">
        <v>1356588000</v>
      </c>
      <c r="U524" s="35"/>
      <c r="V524" s="38">
        <v>41270.25</v>
      </c>
      <c r="W524" t="str">
        <f>(TEXT(S524,"mmm"))</f>
        <v>Dec</v>
      </c>
      <c r="X524" t="s">
        <v>2055</v>
      </c>
      <c r="Y524">
        <f>Table1[[#This Row],[Dete Ended Conversion5]]-Table1[[#This Row],[Date Created Conversion3]]</f>
        <v>19</v>
      </c>
      <c r="Z524" s="35">
        <f>Table1[[#This Row],[Dete Ended Conversion5]]-Table1[[#This Row],[Date Created Conversion3]]</f>
        <v>19</v>
      </c>
      <c r="AA524" s="8" t="str">
        <f>(TEXT(V524,"yyy"))</f>
        <v>2012</v>
      </c>
      <c r="AB524" t="b">
        <v>1</v>
      </c>
      <c r="AC524" t="b">
        <v>0</v>
      </c>
      <c r="AD524" s="5" t="str">
        <f>AE524</f>
        <v>photography</v>
      </c>
      <c r="AE524" s="32" t="s">
        <v>2027</v>
      </c>
      <c r="AF524" s="32" t="s">
        <v>2028</v>
      </c>
    </row>
    <row r="525" spans="1:32" ht="17" x14ac:dyDescent="0.2">
      <c r="A525">
        <v>42</v>
      </c>
      <c r="B525" s="2" t="s">
        <v>114</v>
      </c>
      <c r="C525" s="1" t="s">
        <v>115</v>
      </c>
      <c r="D525" s="3">
        <v>1800</v>
      </c>
      <c r="E525" s="3">
        <v>7991</v>
      </c>
      <c r="F525" t="s">
        <v>19</v>
      </c>
      <c r="G525" s="23">
        <f>IFERROR(E525/D525,0)</f>
        <v>4.4394444444444447</v>
      </c>
      <c r="H525" s="4">
        <f>G525*100</f>
        <v>443.94444444444446</v>
      </c>
      <c r="I525" s="30">
        <f>E525/J525</f>
        <v>35.995495495495497</v>
      </c>
      <c r="J525" s="8">
        <v>222</v>
      </c>
      <c r="K525" t="s">
        <v>20</v>
      </c>
      <c r="L525" t="s">
        <v>21</v>
      </c>
      <c r="M525" s="11">
        <f>(O525/86400)+DATE(1970,1,1)</f>
        <v>40728.208333333336</v>
      </c>
      <c r="N525" s="37">
        <v>40728.208333333336</v>
      </c>
      <c r="O525">
        <v>1309755600</v>
      </c>
      <c r="P525" t="str">
        <f>TEXT(M525,"mmm")</f>
        <v>Jul</v>
      </c>
      <c r="Q525" t="s">
        <v>2056</v>
      </c>
      <c r="R525" t="str">
        <f>TEXT(M525,"yyy")</f>
        <v>2011</v>
      </c>
      <c r="S525" s="10">
        <f>(T525/86400)+DATE(1970,1,1)</f>
        <v>40737.208333333336</v>
      </c>
      <c r="T525">
        <v>1310533200</v>
      </c>
      <c r="U525" s="35"/>
      <c r="V525" s="38">
        <v>40737.208333333336</v>
      </c>
      <c r="W525" t="str">
        <f>(TEXT(S525,"mmm"))</f>
        <v>Jul</v>
      </c>
      <c r="X525" t="s">
        <v>2056</v>
      </c>
      <c r="Y525">
        <f>Table1[[#This Row],[Dete Ended Conversion5]]-Table1[[#This Row],[Date Created Conversion3]]</f>
        <v>9</v>
      </c>
      <c r="Z525" s="35">
        <f>Table1[[#This Row],[Dete Ended Conversion5]]-Table1[[#This Row],[Date Created Conversion3]]</f>
        <v>9</v>
      </c>
      <c r="AA525" s="8" t="str">
        <f>(TEXT(V525,"yyy"))</f>
        <v>2011</v>
      </c>
      <c r="AB525" t="b">
        <v>0</v>
      </c>
      <c r="AC525" t="b">
        <v>0</v>
      </c>
      <c r="AD525" s="5" t="str">
        <f>AE525</f>
        <v>food</v>
      </c>
      <c r="AE525" s="32" t="s">
        <v>2006</v>
      </c>
      <c r="AF525" s="32" t="s">
        <v>2007</v>
      </c>
    </row>
    <row r="526" spans="1:32" ht="17" x14ac:dyDescent="0.2">
      <c r="A526">
        <v>366</v>
      </c>
      <c r="B526" s="2" t="s">
        <v>761</v>
      </c>
      <c r="C526" s="1" t="s">
        <v>762</v>
      </c>
      <c r="D526" s="3">
        <v>1800</v>
      </c>
      <c r="E526" s="3">
        <v>10658</v>
      </c>
      <c r="F526" t="s">
        <v>19</v>
      </c>
      <c r="G526" s="23">
        <f>IFERROR(E526/D526,0)</f>
        <v>5.9211111111111112</v>
      </c>
      <c r="H526" s="4">
        <f>G526*100</f>
        <v>592.11111111111109</v>
      </c>
      <c r="I526" s="30">
        <f>E526/J526</f>
        <v>105.52475247524752</v>
      </c>
      <c r="J526" s="8">
        <v>101</v>
      </c>
      <c r="K526" t="s">
        <v>20</v>
      </c>
      <c r="L526" t="s">
        <v>21</v>
      </c>
      <c r="M526" s="11">
        <f>(O526/86400)+DATE(1970,1,1)</f>
        <v>40546.25</v>
      </c>
      <c r="N526" s="37">
        <v>40546.25</v>
      </c>
      <c r="O526">
        <v>1294034400</v>
      </c>
      <c r="P526" t="str">
        <f>TEXT(M526,"mmm")</f>
        <v>Jan</v>
      </c>
      <c r="Q526" t="s">
        <v>2050</v>
      </c>
      <c r="R526" t="str">
        <f>TEXT(M526,"yyy")</f>
        <v>2011</v>
      </c>
      <c r="S526" s="10">
        <f>(T526/86400)+DATE(1970,1,1)</f>
        <v>40547.25</v>
      </c>
      <c r="T526">
        <v>1294120800</v>
      </c>
      <c r="U526" s="35"/>
      <c r="V526" s="38">
        <v>40547.25</v>
      </c>
      <c r="W526" t="str">
        <f>(TEXT(S526,"mmm"))</f>
        <v>Jan</v>
      </c>
      <c r="X526" t="s">
        <v>2050</v>
      </c>
      <c r="Y526">
        <f>Table1[[#This Row],[Dete Ended Conversion5]]-Table1[[#This Row],[Date Created Conversion3]]</f>
        <v>1</v>
      </c>
      <c r="Z526" s="35">
        <f>Table1[[#This Row],[Dete Ended Conversion5]]-Table1[[#This Row],[Date Created Conversion3]]</f>
        <v>1</v>
      </c>
      <c r="AA526" s="8" t="str">
        <f>(TEXT(V526,"yyy"))</f>
        <v>2011</v>
      </c>
      <c r="AB526" t="b">
        <v>0</v>
      </c>
      <c r="AC526" t="b">
        <v>1</v>
      </c>
      <c r="AD526" s="5" t="str">
        <f>AE526</f>
        <v>theater</v>
      </c>
      <c r="AE526" s="32" t="s">
        <v>2012</v>
      </c>
      <c r="AF526" s="32" t="s">
        <v>2013</v>
      </c>
    </row>
    <row r="527" spans="1:32" ht="17" x14ac:dyDescent="0.2">
      <c r="A527">
        <v>628</v>
      </c>
      <c r="B527" s="2" t="s">
        <v>1274</v>
      </c>
      <c r="C527" s="1" t="s">
        <v>1275</v>
      </c>
      <c r="D527" s="3">
        <v>1900</v>
      </c>
      <c r="E527" s="3">
        <v>2884</v>
      </c>
      <c r="F527" t="s">
        <v>19</v>
      </c>
      <c r="G527" s="23">
        <f>IFERROR(E527/D527,0)</f>
        <v>1.5178947368421052</v>
      </c>
      <c r="H527" s="4">
        <f>G527*100</f>
        <v>151.78947368421052</v>
      </c>
      <c r="I527" s="30">
        <f>E527/J527</f>
        <v>30.041666666666668</v>
      </c>
      <c r="J527" s="8">
        <v>96</v>
      </c>
      <c r="K527" t="s">
        <v>20</v>
      </c>
      <c r="L527" t="s">
        <v>21</v>
      </c>
      <c r="M527" s="11">
        <f>(O527/86400)+DATE(1970,1,1)</f>
        <v>40455.208333333336</v>
      </c>
      <c r="N527" s="37">
        <v>40455.208333333336</v>
      </c>
      <c r="O527">
        <v>1286168400</v>
      </c>
      <c r="P527" t="str">
        <f>TEXT(M527,"mmm")</f>
        <v>Oct</v>
      </c>
      <c r="Q527" t="s">
        <v>2052</v>
      </c>
      <c r="R527" t="str">
        <f>TEXT(M527,"yyy")</f>
        <v>2010</v>
      </c>
      <c r="S527" s="10">
        <f>(T527/86400)+DATE(1970,1,1)</f>
        <v>40458.208333333336</v>
      </c>
      <c r="T527">
        <v>1286427600</v>
      </c>
      <c r="U527" s="35"/>
      <c r="V527" s="38">
        <v>40458.208333333336</v>
      </c>
      <c r="W527" t="str">
        <f>(TEXT(S527,"mmm"))</f>
        <v>Oct</v>
      </c>
      <c r="X527" t="s">
        <v>2052</v>
      </c>
      <c r="Y527">
        <f>Table1[[#This Row],[Dete Ended Conversion5]]-Table1[[#This Row],[Date Created Conversion3]]</f>
        <v>3</v>
      </c>
      <c r="Z527" s="35">
        <f>Table1[[#This Row],[Dete Ended Conversion5]]-Table1[[#This Row],[Date Created Conversion3]]</f>
        <v>3</v>
      </c>
      <c r="AA527" s="8" t="str">
        <f>(TEXT(V527,"yyy"))</f>
        <v>2010</v>
      </c>
      <c r="AB527" t="b">
        <v>0</v>
      </c>
      <c r="AC527" t="b">
        <v>0</v>
      </c>
      <c r="AD527" s="5" t="str">
        <f>AE527</f>
        <v>music</v>
      </c>
      <c r="AE527" s="32" t="s">
        <v>2008</v>
      </c>
      <c r="AF527" s="32" t="s">
        <v>2018</v>
      </c>
    </row>
    <row r="528" spans="1:32" ht="17" x14ac:dyDescent="0.2">
      <c r="A528">
        <v>114</v>
      </c>
      <c r="B528" s="2" t="s">
        <v>258</v>
      </c>
      <c r="C528" s="1" t="s">
        <v>259</v>
      </c>
      <c r="D528" s="3">
        <v>1900</v>
      </c>
      <c r="E528" s="3">
        <v>13816</v>
      </c>
      <c r="F528" t="s">
        <v>19</v>
      </c>
      <c r="G528" s="23">
        <f>IFERROR(E528/D528,0)</f>
        <v>7.2715789473684209</v>
      </c>
      <c r="H528" s="4">
        <f>G528*100</f>
        <v>727.15789473684208</v>
      </c>
      <c r="I528" s="30">
        <f>E528/J528</f>
        <v>109.65079365079364</v>
      </c>
      <c r="J528" s="8">
        <v>126</v>
      </c>
      <c r="K528" t="s">
        <v>20</v>
      </c>
      <c r="L528" t="s">
        <v>21</v>
      </c>
      <c r="M528" s="11">
        <f>(O528/86400)+DATE(1970,1,1)</f>
        <v>43564.208333333328</v>
      </c>
      <c r="N528" s="37">
        <v>43564.208333333328</v>
      </c>
      <c r="O528">
        <v>1554786000</v>
      </c>
      <c r="P528" t="str">
        <f>TEXT(M528,"mmm")</f>
        <v>Apr</v>
      </c>
      <c r="Q528" t="s">
        <v>2057</v>
      </c>
      <c r="R528" t="str">
        <f>TEXT(M528,"yyy")</f>
        <v>2019</v>
      </c>
      <c r="S528" s="10">
        <f>(T528/86400)+DATE(1970,1,1)</f>
        <v>43565.208333333328</v>
      </c>
      <c r="T528">
        <v>1554872400</v>
      </c>
      <c r="U528" s="35"/>
      <c r="V528" s="38">
        <v>43565.208333333328</v>
      </c>
      <c r="W528" t="str">
        <f>(TEXT(S528,"mmm"))</f>
        <v>Apr</v>
      </c>
      <c r="X528" t="s">
        <v>2057</v>
      </c>
      <c r="Y528">
        <f>Table1[[#This Row],[Dete Ended Conversion5]]-Table1[[#This Row],[Date Created Conversion3]]</f>
        <v>1</v>
      </c>
      <c r="Z528" s="35">
        <f>Table1[[#This Row],[Dete Ended Conversion5]]-Table1[[#This Row],[Date Created Conversion3]]</f>
        <v>1</v>
      </c>
      <c r="AA528" s="8" t="str">
        <f>(TEXT(V528,"yyy"))</f>
        <v>2019</v>
      </c>
      <c r="AB528" t="b">
        <v>0</v>
      </c>
      <c r="AC528" t="b">
        <v>1</v>
      </c>
      <c r="AD528" s="5" t="str">
        <f>AE528</f>
        <v>technology</v>
      </c>
      <c r="AE528" s="32" t="s">
        <v>2010</v>
      </c>
      <c r="AF528" s="32" t="s">
        <v>2019</v>
      </c>
    </row>
    <row r="529" spans="1:32" ht="17" x14ac:dyDescent="0.2">
      <c r="A529">
        <v>744</v>
      </c>
      <c r="B529" s="2" t="s">
        <v>1500</v>
      </c>
      <c r="C529" s="1" t="s">
        <v>1501</v>
      </c>
      <c r="D529" s="3">
        <v>2000</v>
      </c>
      <c r="E529" s="3">
        <v>14240</v>
      </c>
      <c r="F529" t="s">
        <v>19</v>
      </c>
      <c r="G529" s="23">
        <f>IFERROR(E529/D529,0)</f>
        <v>7.12</v>
      </c>
      <c r="H529" s="4">
        <f>G529*100</f>
        <v>712</v>
      </c>
      <c r="I529" s="30">
        <f>E529/J529</f>
        <v>101.71428571428571</v>
      </c>
      <c r="J529" s="8">
        <v>140</v>
      </c>
      <c r="K529" t="s">
        <v>20</v>
      </c>
      <c r="L529" t="s">
        <v>21</v>
      </c>
      <c r="M529" s="11">
        <f>(O529/86400)+DATE(1970,1,1)</f>
        <v>43322.208333333328</v>
      </c>
      <c r="N529" s="37">
        <v>43322.208333333328</v>
      </c>
      <c r="O529">
        <v>1533877200</v>
      </c>
      <c r="P529" t="str">
        <f>TEXT(M529,"mmm")</f>
        <v>Aug</v>
      </c>
      <c r="Q529" t="s">
        <v>2049</v>
      </c>
      <c r="R529" t="str">
        <f>TEXT(M529,"yyy")</f>
        <v>2018</v>
      </c>
      <c r="S529" s="10">
        <f>(T529/86400)+DATE(1970,1,1)</f>
        <v>43324.208333333328</v>
      </c>
      <c r="T529">
        <v>1534050000</v>
      </c>
      <c r="U529" s="35"/>
      <c r="V529" s="38">
        <v>43324.208333333328</v>
      </c>
      <c r="W529" t="str">
        <f>(TEXT(S529,"mmm"))</f>
        <v>Aug</v>
      </c>
      <c r="X529" t="s">
        <v>2049</v>
      </c>
      <c r="Y529">
        <f>Table1[[#This Row],[Dete Ended Conversion5]]-Table1[[#This Row],[Date Created Conversion3]]</f>
        <v>2</v>
      </c>
      <c r="Z529" s="35">
        <f>Table1[[#This Row],[Dete Ended Conversion5]]-Table1[[#This Row],[Date Created Conversion3]]</f>
        <v>2</v>
      </c>
      <c r="AA529" s="8" t="str">
        <f>(TEXT(V529,"yyy"))</f>
        <v>2018</v>
      </c>
      <c r="AB529" t="b">
        <v>0</v>
      </c>
      <c r="AC529" t="b">
        <v>1</v>
      </c>
      <c r="AD529" s="5" t="str">
        <f>AE529</f>
        <v>theater</v>
      </c>
      <c r="AE529" s="32" t="s">
        <v>2012</v>
      </c>
      <c r="AF529" s="32" t="s">
        <v>2013</v>
      </c>
    </row>
    <row r="530" spans="1:32" ht="34" x14ac:dyDescent="0.2">
      <c r="A530">
        <v>860</v>
      </c>
      <c r="B530" s="2" t="s">
        <v>1728</v>
      </c>
      <c r="C530" s="1" t="s">
        <v>1729</v>
      </c>
      <c r="D530" s="3">
        <v>2000</v>
      </c>
      <c r="E530" s="3">
        <v>5033</v>
      </c>
      <c r="F530" t="s">
        <v>19</v>
      </c>
      <c r="G530" s="23">
        <f>IFERROR(E530/D530,0)</f>
        <v>2.5165000000000002</v>
      </c>
      <c r="H530" s="4">
        <f>G530*100</f>
        <v>251.65</v>
      </c>
      <c r="I530" s="30">
        <f>E530/J530</f>
        <v>77.430769230769229</v>
      </c>
      <c r="J530" s="8">
        <v>65</v>
      </c>
      <c r="K530" t="s">
        <v>20</v>
      </c>
      <c r="L530" t="s">
        <v>21</v>
      </c>
      <c r="M530" s="11">
        <f>(O530/86400)+DATE(1970,1,1)</f>
        <v>43515.25</v>
      </c>
      <c r="N530" s="37">
        <v>43515.25</v>
      </c>
      <c r="O530">
        <v>1550556000</v>
      </c>
      <c r="P530" t="str">
        <f>TEXT(M530,"mmm")</f>
        <v>Feb</v>
      </c>
      <c r="Q530" t="s">
        <v>2058</v>
      </c>
      <c r="R530" t="str">
        <f>TEXT(M530,"yyy")</f>
        <v>2019</v>
      </c>
      <c r="S530" s="10">
        <f>(T530/86400)+DATE(1970,1,1)</f>
        <v>43525.25</v>
      </c>
      <c r="T530">
        <v>1551420000</v>
      </c>
      <c r="U530" s="35"/>
      <c r="V530" s="38">
        <v>43525.25</v>
      </c>
      <c r="W530" t="str">
        <f>(TEXT(S530,"mmm"))</f>
        <v>Mar</v>
      </c>
      <c r="X530" t="s">
        <v>2054</v>
      </c>
      <c r="Y530">
        <f>Table1[[#This Row],[Dete Ended Conversion5]]-Table1[[#This Row],[Date Created Conversion3]]</f>
        <v>10</v>
      </c>
      <c r="Z530" s="35">
        <f>Table1[[#This Row],[Dete Ended Conversion5]]-Table1[[#This Row],[Date Created Conversion3]]</f>
        <v>10</v>
      </c>
      <c r="AA530" s="8" t="str">
        <f>(TEXT(V530,"yyy"))</f>
        <v>2019</v>
      </c>
      <c r="AB530" t="b">
        <v>0</v>
      </c>
      <c r="AC530" t="b">
        <v>1</v>
      </c>
      <c r="AD530" s="5" t="str">
        <f>AE530</f>
        <v>technology</v>
      </c>
      <c r="AE530" s="32" t="s">
        <v>2010</v>
      </c>
      <c r="AF530" s="32" t="s">
        <v>2019</v>
      </c>
    </row>
    <row r="531" spans="1:32" ht="34" x14ac:dyDescent="0.2">
      <c r="A531">
        <v>62</v>
      </c>
      <c r="B531" s="2" t="s">
        <v>154</v>
      </c>
      <c r="C531" s="1" t="s">
        <v>155</v>
      </c>
      <c r="D531" s="3">
        <v>2000</v>
      </c>
      <c r="E531" s="3">
        <v>14452</v>
      </c>
      <c r="F531" t="s">
        <v>19</v>
      </c>
      <c r="G531" s="23">
        <f>IFERROR(E531/D531,0)</f>
        <v>7.226</v>
      </c>
      <c r="H531" s="4">
        <f>G531*100</f>
        <v>722.6</v>
      </c>
      <c r="I531" s="30">
        <f>E531/J531</f>
        <v>58.040160642570278</v>
      </c>
      <c r="J531" s="8">
        <v>249</v>
      </c>
      <c r="K531" t="s">
        <v>20</v>
      </c>
      <c r="L531" t="s">
        <v>21</v>
      </c>
      <c r="M531" s="11">
        <f>(O531/86400)+DATE(1970,1,1)</f>
        <v>42160.208333333328</v>
      </c>
      <c r="N531" s="37">
        <v>42160.208333333328</v>
      </c>
      <c r="O531">
        <v>1433480400</v>
      </c>
      <c r="P531" t="str">
        <f>TEXT(M531,"mmm")</f>
        <v>Jun</v>
      </c>
      <c r="Q531" t="s">
        <v>2053</v>
      </c>
      <c r="R531" t="str">
        <f>TEXT(M531,"yyy")</f>
        <v>2015</v>
      </c>
      <c r="S531" s="10">
        <f>(T531/86400)+DATE(1970,1,1)</f>
        <v>42161.208333333328</v>
      </c>
      <c r="T531">
        <v>1433566800</v>
      </c>
      <c r="U531" s="35"/>
      <c r="V531" s="38">
        <v>42161.208333333328</v>
      </c>
      <c r="W531" t="str">
        <f>(TEXT(S531,"mmm"))</f>
        <v>Jun</v>
      </c>
      <c r="X531" t="s">
        <v>2053</v>
      </c>
      <c r="Y531">
        <f>Table1[[#This Row],[Dete Ended Conversion5]]-Table1[[#This Row],[Date Created Conversion3]]</f>
        <v>1</v>
      </c>
      <c r="Z531" s="35">
        <f>Table1[[#This Row],[Dete Ended Conversion5]]-Table1[[#This Row],[Date Created Conversion3]]</f>
        <v>1</v>
      </c>
      <c r="AA531" s="8" t="str">
        <f>(TEXT(V531,"yyy"))</f>
        <v>2015</v>
      </c>
      <c r="AB531" t="b">
        <v>0</v>
      </c>
      <c r="AC531" t="b">
        <v>0</v>
      </c>
      <c r="AD531" s="5" t="str">
        <f>AE531</f>
        <v>technology</v>
      </c>
      <c r="AE531" s="32" t="s">
        <v>2010</v>
      </c>
      <c r="AF531" s="32" t="s">
        <v>2011</v>
      </c>
    </row>
    <row r="532" spans="1:32" ht="17" x14ac:dyDescent="0.2">
      <c r="A532">
        <v>716</v>
      </c>
      <c r="B532" s="2" t="s">
        <v>1446</v>
      </c>
      <c r="C532" s="1" t="s">
        <v>1447</v>
      </c>
      <c r="D532" s="3">
        <v>2000</v>
      </c>
      <c r="E532" s="3">
        <v>10353</v>
      </c>
      <c r="F532" t="s">
        <v>19</v>
      </c>
      <c r="G532" s="23">
        <f>IFERROR(E532/D532,0)</f>
        <v>5.1764999999999999</v>
      </c>
      <c r="H532" s="4">
        <f>G532*100</f>
        <v>517.65</v>
      </c>
      <c r="I532" s="30">
        <f>E532/J532</f>
        <v>65.942675159235662</v>
      </c>
      <c r="J532" s="8">
        <v>157</v>
      </c>
      <c r="K532" t="s">
        <v>20</v>
      </c>
      <c r="L532" t="s">
        <v>21</v>
      </c>
      <c r="M532" s="11">
        <f>(O532/86400)+DATE(1970,1,1)</f>
        <v>41465.208333333336</v>
      </c>
      <c r="N532" s="37">
        <v>41465.208333333336</v>
      </c>
      <c r="O532">
        <v>1373432400</v>
      </c>
      <c r="P532" t="str">
        <f>TEXT(M532,"mmm")</f>
        <v>Jul</v>
      </c>
      <c r="Q532" t="s">
        <v>2056</v>
      </c>
      <c r="R532" t="str">
        <f>TEXT(M532,"yyy")</f>
        <v>2013</v>
      </c>
      <c r="S532" s="10">
        <f>(T532/86400)+DATE(1970,1,1)</f>
        <v>41493.208333333336</v>
      </c>
      <c r="T532">
        <v>1375851600</v>
      </c>
      <c r="U532" s="35"/>
      <c r="V532" s="38">
        <v>41493.208333333336</v>
      </c>
      <c r="W532" t="str">
        <f>(TEXT(S532,"mmm"))</f>
        <v>Aug</v>
      </c>
      <c r="X532" t="s">
        <v>2049</v>
      </c>
      <c r="Y532">
        <f>Table1[[#This Row],[Dete Ended Conversion5]]-Table1[[#This Row],[Date Created Conversion3]]</f>
        <v>28</v>
      </c>
      <c r="Z532" s="35">
        <f>Table1[[#This Row],[Dete Ended Conversion5]]-Table1[[#This Row],[Date Created Conversion3]]</f>
        <v>28</v>
      </c>
      <c r="AA532" s="8" t="str">
        <f>(TEXT(V532,"yyy"))</f>
        <v>2013</v>
      </c>
      <c r="AB532" t="b">
        <v>0</v>
      </c>
      <c r="AC532" t="b">
        <v>1</v>
      </c>
      <c r="AD532" s="5" t="str">
        <f>AE532</f>
        <v>theater</v>
      </c>
      <c r="AE532" s="32" t="s">
        <v>2012</v>
      </c>
      <c r="AF532" s="32" t="s">
        <v>2013</v>
      </c>
    </row>
    <row r="533" spans="1:32" ht="34" x14ac:dyDescent="0.2">
      <c r="A533">
        <v>445</v>
      </c>
      <c r="B533" s="2" t="s">
        <v>915</v>
      </c>
      <c r="C533" s="1" t="s">
        <v>916</v>
      </c>
      <c r="D533" s="3">
        <v>2100</v>
      </c>
      <c r="E533" s="3">
        <v>10739</v>
      </c>
      <c r="F533" t="s">
        <v>19</v>
      </c>
      <c r="G533" s="23">
        <f>IFERROR(E533/D533,0)</f>
        <v>5.1138095238095236</v>
      </c>
      <c r="H533" s="4">
        <f>G533*100</f>
        <v>511.38095238095235</v>
      </c>
      <c r="I533" s="30">
        <f>E533/J533</f>
        <v>63.170588235294119</v>
      </c>
      <c r="J533" s="8">
        <v>170</v>
      </c>
      <c r="K533" t="s">
        <v>20</v>
      </c>
      <c r="L533" t="s">
        <v>21</v>
      </c>
      <c r="M533" s="11">
        <f>(O533/86400)+DATE(1970,1,1)</f>
        <v>40515.25</v>
      </c>
      <c r="N533" s="37">
        <v>40515.25</v>
      </c>
      <c r="O533">
        <v>1291356000</v>
      </c>
      <c r="P533" t="str">
        <f>TEXT(M533,"mmm")</f>
        <v>Dec</v>
      </c>
      <c r="Q533" t="s">
        <v>2055</v>
      </c>
      <c r="R533" t="str">
        <f>TEXT(M533,"yyy")</f>
        <v>2010</v>
      </c>
      <c r="S533" s="10">
        <f>(T533/86400)+DATE(1970,1,1)</f>
        <v>40536.25</v>
      </c>
      <c r="T533">
        <v>1293170400</v>
      </c>
      <c r="U533" s="35"/>
      <c r="V533" s="38">
        <v>40536.25</v>
      </c>
      <c r="W533" t="str">
        <f>(TEXT(S533,"mmm"))</f>
        <v>Dec</v>
      </c>
      <c r="X533" t="s">
        <v>2055</v>
      </c>
      <c r="Y533">
        <f>Table1[[#This Row],[Dete Ended Conversion5]]-Table1[[#This Row],[Date Created Conversion3]]</f>
        <v>21</v>
      </c>
      <c r="Z533" s="35">
        <f>Table1[[#This Row],[Dete Ended Conversion5]]-Table1[[#This Row],[Date Created Conversion3]]</f>
        <v>21</v>
      </c>
      <c r="AA533" s="8" t="str">
        <f>(TEXT(V533,"yyy"))</f>
        <v>2010</v>
      </c>
      <c r="AB533" t="b">
        <v>0</v>
      </c>
      <c r="AC533" t="b">
        <v>1</v>
      </c>
      <c r="AD533" s="5" t="str">
        <f>AE533</f>
        <v>theater</v>
      </c>
      <c r="AE533" s="32" t="s">
        <v>2012</v>
      </c>
      <c r="AF533" s="32" t="s">
        <v>2013</v>
      </c>
    </row>
    <row r="534" spans="1:32" ht="17" x14ac:dyDescent="0.2">
      <c r="A534">
        <v>158</v>
      </c>
      <c r="B534" s="2" t="s">
        <v>346</v>
      </c>
      <c r="C534" s="1" t="s">
        <v>347</v>
      </c>
      <c r="D534" s="3">
        <v>2100</v>
      </c>
      <c r="E534" s="3">
        <v>4640</v>
      </c>
      <c r="F534" t="s">
        <v>19</v>
      </c>
      <c r="G534" s="23">
        <f>IFERROR(E534/D534,0)</f>
        <v>2.2095238095238097</v>
      </c>
      <c r="H534" s="4">
        <f>G534*100</f>
        <v>220.95238095238096</v>
      </c>
      <c r="I534" s="30">
        <f>E534/J534</f>
        <v>113.17073170731707</v>
      </c>
      <c r="J534" s="8">
        <v>41</v>
      </c>
      <c r="K534" t="s">
        <v>20</v>
      </c>
      <c r="L534" t="s">
        <v>21</v>
      </c>
      <c r="M534" s="11">
        <f>(O534/86400)+DATE(1970,1,1)</f>
        <v>42346.25</v>
      </c>
      <c r="N534" s="37">
        <v>42346.25</v>
      </c>
      <c r="O534">
        <v>1449554400</v>
      </c>
      <c r="P534" t="str">
        <f>TEXT(M534,"mmm")</f>
        <v>Dec</v>
      </c>
      <c r="Q534" t="s">
        <v>2055</v>
      </c>
      <c r="R534" t="str">
        <f>TEXT(M534,"yyy")</f>
        <v>2015</v>
      </c>
      <c r="S534" s="10">
        <f>(T534/86400)+DATE(1970,1,1)</f>
        <v>42347.25</v>
      </c>
      <c r="T534">
        <v>1449640800</v>
      </c>
      <c r="U534" s="35"/>
      <c r="V534" s="38">
        <v>42347.25</v>
      </c>
      <c r="W534" t="str">
        <f>(TEXT(S534,"mmm"))</f>
        <v>Dec</v>
      </c>
      <c r="X534" t="s">
        <v>2055</v>
      </c>
      <c r="Y534">
        <f>Table1[[#This Row],[Dete Ended Conversion5]]-Table1[[#This Row],[Date Created Conversion3]]</f>
        <v>1</v>
      </c>
      <c r="Z534" s="35">
        <f>Table1[[#This Row],[Dete Ended Conversion5]]-Table1[[#This Row],[Date Created Conversion3]]</f>
        <v>1</v>
      </c>
      <c r="AA534" s="8" t="str">
        <f>(TEXT(V534,"yyy"))</f>
        <v>2015</v>
      </c>
      <c r="AB534" t="b">
        <v>0</v>
      </c>
      <c r="AC534" t="b">
        <v>0</v>
      </c>
      <c r="AD534" s="5" t="str">
        <f>AE534</f>
        <v>music</v>
      </c>
      <c r="AE534" s="32" t="s">
        <v>2008</v>
      </c>
      <c r="AF534" s="32" t="s">
        <v>2009</v>
      </c>
    </row>
    <row r="535" spans="1:32" ht="34" x14ac:dyDescent="0.2">
      <c r="A535">
        <v>201</v>
      </c>
      <c r="B535" s="2" t="s">
        <v>432</v>
      </c>
      <c r="C535" s="1" t="s">
        <v>433</v>
      </c>
      <c r="D535" s="3">
        <v>2100</v>
      </c>
      <c r="E535" s="3">
        <v>14305</v>
      </c>
      <c r="F535" t="s">
        <v>19</v>
      </c>
      <c r="G535" s="23">
        <f>IFERROR(E535/D535,0)</f>
        <v>6.8119047619047617</v>
      </c>
      <c r="H535" s="4">
        <f>G535*100</f>
        <v>681.19047619047615</v>
      </c>
      <c r="I535" s="30">
        <f>E535/J535</f>
        <v>91.114649681528661</v>
      </c>
      <c r="J535" s="8">
        <v>157</v>
      </c>
      <c r="K535" t="s">
        <v>20</v>
      </c>
      <c r="L535" t="s">
        <v>21</v>
      </c>
      <c r="M535" s="11">
        <f>(O535/86400)+DATE(1970,1,1)</f>
        <v>41845.208333333336</v>
      </c>
      <c r="N535" s="37">
        <v>41845.208333333336</v>
      </c>
      <c r="O535">
        <v>1406264400</v>
      </c>
      <c r="P535" t="str">
        <f>TEXT(M535,"mmm")</f>
        <v>Jul</v>
      </c>
      <c r="Q535" t="s">
        <v>2056</v>
      </c>
      <c r="R535" t="str">
        <f>TEXT(M535,"yyy")</f>
        <v>2014</v>
      </c>
      <c r="S535" s="10">
        <f>(T535/86400)+DATE(1970,1,1)</f>
        <v>41863.208333333336</v>
      </c>
      <c r="T535">
        <v>1407819600</v>
      </c>
      <c r="U535" s="35"/>
      <c r="V535" s="38">
        <v>41863.208333333336</v>
      </c>
      <c r="W535" t="str">
        <f>(TEXT(S535,"mmm"))</f>
        <v>Aug</v>
      </c>
      <c r="X535" t="s">
        <v>2049</v>
      </c>
      <c r="Y535">
        <f>Table1[[#This Row],[Dete Ended Conversion5]]-Table1[[#This Row],[Date Created Conversion3]]</f>
        <v>18</v>
      </c>
      <c r="Z535" s="35">
        <f>Table1[[#This Row],[Dete Ended Conversion5]]-Table1[[#This Row],[Date Created Conversion3]]</f>
        <v>18</v>
      </c>
      <c r="AA535" s="8" t="str">
        <f>(TEXT(V535,"yyy"))</f>
        <v>2014</v>
      </c>
      <c r="AB535" t="b">
        <v>0</v>
      </c>
      <c r="AC535" t="b">
        <v>0</v>
      </c>
      <c r="AD535" s="5" t="str">
        <f>AE535</f>
        <v>technology</v>
      </c>
      <c r="AE535" s="32" t="s">
        <v>2010</v>
      </c>
      <c r="AF535" s="32" t="s">
        <v>2011</v>
      </c>
    </row>
    <row r="536" spans="1:32" ht="17" x14ac:dyDescent="0.2">
      <c r="A536">
        <v>304</v>
      </c>
      <c r="B536" s="2" t="s">
        <v>637</v>
      </c>
      <c r="C536" s="1" t="s">
        <v>638</v>
      </c>
      <c r="D536" s="3">
        <v>2100</v>
      </c>
      <c r="E536" s="3">
        <v>11469</v>
      </c>
      <c r="F536" t="s">
        <v>19</v>
      </c>
      <c r="G536" s="23">
        <f>IFERROR(E536/D536,0)</f>
        <v>5.4614285714285717</v>
      </c>
      <c r="H536" s="4">
        <f>G536*100</f>
        <v>546.14285714285722</v>
      </c>
      <c r="I536" s="30">
        <f>E536/J536</f>
        <v>80.767605633802816</v>
      </c>
      <c r="J536" s="8">
        <v>142</v>
      </c>
      <c r="K536" t="s">
        <v>20</v>
      </c>
      <c r="L536" t="s">
        <v>21</v>
      </c>
      <c r="M536" s="11">
        <f>(O536/86400)+DATE(1970,1,1)</f>
        <v>42589.208333333328</v>
      </c>
      <c r="N536" s="37">
        <v>42589.208333333328</v>
      </c>
      <c r="O536">
        <v>1470546000</v>
      </c>
      <c r="P536" t="str">
        <f>TEXT(M536,"mmm")</f>
        <v>Aug</v>
      </c>
      <c r="Q536" t="s">
        <v>2049</v>
      </c>
      <c r="R536" t="str">
        <f>TEXT(M536,"yyy")</f>
        <v>2016</v>
      </c>
      <c r="S536" s="10">
        <f>(T536/86400)+DATE(1970,1,1)</f>
        <v>42630.208333333328</v>
      </c>
      <c r="T536">
        <v>1474088400</v>
      </c>
      <c r="U536" s="35"/>
      <c r="V536" s="38">
        <v>42630.208333333328</v>
      </c>
      <c r="W536" t="str">
        <f>(TEXT(S536,"mmm"))</f>
        <v>Sep</v>
      </c>
      <c r="X536" t="s">
        <v>2051</v>
      </c>
      <c r="Y536">
        <f>Table1[[#This Row],[Dete Ended Conversion5]]-Table1[[#This Row],[Date Created Conversion3]]</f>
        <v>41</v>
      </c>
      <c r="Z536" s="35">
        <f>Table1[[#This Row],[Dete Ended Conversion5]]-Table1[[#This Row],[Date Created Conversion3]]</f>
        <v>41</v>
      </c>
      <c r="AA536" s="8" t="str">
        <f>(TEXT(V536,"yyy"))</f>
        <v>2016</v>
      </c>
      <c r="AB536" t="b">
        <v>0</v>
      </c>
      <c r="AC536" t="b">
        <v>0</v>
      </c>
      <c r="AD536" s="5" t="str">
        <f>AE536</f>
        <v>film &amp; video</v>
      </c>
      <c r="AE536" s="32" t="s">
        <v>2014</v>
      </c>
      <c r="AF536" s="32" t="s">
        <v>2015</v>
      </c>
    </row>
    <row r="537" spans="1:32" ht="17" x14ac:dyDescent="0.2">
      <c r="A537">
        <v>412</v>
      </c>
      <c r="B537" s="2" t="s">
        <v>851</v>
      </c>
      <c r="C537" s="1" t="s">
        <v>852</v>
      </c>
      <c r="D537" s="3">
        <v>2100</v>
      </c>
      <c r="E537" s="3">
        <v>14046</v>
      </c>
      <c r="F537" t="s">
        <v>19</v>
      </c>
      <c r="G537" s="23">
        <f>IFERROR(E537/D537,0)</f>
        <v>6.6885714285714286</v>
      </c>
      <c r="H537" s="4">
        <f>G537*100</f>
        <v>668.85714285714289</v>
      </c>
      <c r="I537" s="30">
        <f>E537/J537</f>
        <v>104.82089552238806</v>
      </c>
      <c r="J537" s="8">
        <v>134</v>
      </c>
      <c r="K537" t="s">
        <v>20</v>
      </c>
      <c r="L537" t="s">
        <v>21</v>
      </c>
      <c r="M537" s="11">
        <f>(O537/86400)+DATE(1970,1,1)</f>
        <v>41642.25</v>
      </c>
      <c r="N537" s="37">
        <v>41642.25</v>
      </c>
      <c r="O537">
        <v>1388728800</v>
      </c>
      <c r="P537" t="str">
        <f>TEXT(M537,"mmm")</f>
        <v>Jan</v>
      </c>
      <c r="Q537" t="s">
        <v>2050</v>
      </c>
      <c r="R537" t="str">
        <f>TEXT(M537,"yyy")</f>
        <v>2014</v>
      </c>
      <c r="S537" s="10">
        <f>(T537/86400)+DATE(1970,1,1)</f>
        <v>41652.25</v>
      </c>
      <c r="T537">
        <v>1389592800</v>
      </c>
      <c r="U537" s="35"/>
      <c r="V537" s="38">
        <v>41652.25</v>
      </c>
      <c r="W537" t="str">
        <f>(TEXT(S537,"mmm"))</f>
        <v>Jan</v>
      </c>
      <c r="X537" t="s">
        <v>2050</v>
      </c>
      <c r="Y537">
        <f>Table1[[#This Row],[Dete Ended Conversion5]]-Table1[[#This Row],[Date Created Conversion3]]</f>
        <v>10</v>
      </c>
      <c r="Z537" s="35">
        <f>Table1[[#This Row],[Dete Ended Conversion5]]-Table1[[#This Row],[Date Created Conversion3]]</f>
        <v>10</v>
      </c>
      <c r="AA537" s="8" t="str">
        <f>(TEXT(V537,"yyy"))</f>
        <v>2014</v>
      </c>
      <c r="AB537" t="b">
        <v>0</v>
      </c>
      <c r="AC537" t="b">
        <v>0</v>
      </c>
      <c r="AD537" s="5" t="str">
        <f>AE537</f>
        <v>publishing</v>
      </c>
      <c r="AE537" s="32" t="s">
        <v>2020</v>
      </c>
      <c r="AF537" s="32" t="s">
        <v>2026</v>
      </c>
    </row>
    <row r="538" spans="1:32" ht="17" x14ac:dyDescent="0.2">
      <c r="A538">
        <v>313</v>
      </c>
      <c r="B538" s="2" t="s">
        <v>655</v>
      </c>
      <c r="C538" s="1" t="s">
        <v>656</v>
      </c>
      <c r="D538" s="3">
        <v>2200</v>
      </c>
      <c r="E538" s="3">
        <v>8697</v>
      </c>
      <c r="F538" t="s">
        <v>19</v>
      </c>
      <c r="G538" s="23">
        <f>IFERROR(E538/D538,0)</f>
        <v>3.9531818181818181</v>
      </c>
      <c r="H538" s="4">
        <f>G538*100</f>
        <v>395.31818181818181</v>
      </c>
      <c r="I538" s="30">
        <f>E538/J538</f>
        <v>39</v>
      </c>
      <c r="J538" s="8">
        <v>223</v>
      </c>
      <c r="K538" t="s">
        <v>20</v>
      </c>
      <c r="L538" t="s">
        <v>21</v>
      </c>
      <c r="M538" s="11">
        <f>(O538/86400)+DATE(1970,1,1)</f>
        <v>40966.25</v>
      </c>
      <c r="N538" s="37">
        <v>40966.25</v>
      </c>
      <c r="O538">
        <v>1330322400</v>
      </c>
      <c r="P538" t="str">
        <f>TEXT(M538,"mmm")</f>
        <v>Feb</v>
      </c>
      <c r="Q538" t="s">
        <v>2058</v>
      </c>
      <c r="R538" t="str">
        <f>TEXT(M538,"yyy")</f>
        <v>2012</v>
      </c>
      <c r="S538" s="10">
        <f>(T538/86400)+DATE(1970,1,1)</f>
        <v>40968.25</v>
      </c>
      <c r="T538">
        <v>1330495200</v>
      </c>
      <c r="U538" s="35"/>
      <c r="V538" s="38">
        <v>40968.25</v>
      </c>
      <c r="W538" t="str">
        <f>(TEXT(S538,"mmm"))</f>
        <v>Feb</v>
      </c>
      <c r="X538" t="s">
        <v>2058</v>
      </c>
      <c r="Y538">
        <f>Table1[[#This Row],[Dete Ended Conversion5]]-Table1[[#This Row],[Date Created Conversion3]]</f>
        <v>2</v>
      </c>
      <c r="Z538" s="35">
        <f>Table1[[#This Row],[Dete Ended Conversion5]]-Table1[[#This Row],[Date Created Conversion3]]</f>
        <v>2</v>
      </c>
      <c r="AA538" s="8" t="str">
        <f>(TEXT(V538,"yyy"))</f>
        <v>2012</v>
      </c>
      <c r="AB538" t="b">
        <v>0</v>
      </c>
      <c r="AC538" t="b">
        <v>0</v>
      </c>
      <c r="AD538" s="5" t="str">
        <f>AE538</f>
        <v>music</v>
      </c>
      <c r="AE538" s="32" t="s">
        <v>2008</v>
      </c>
      <c r="AF538" s="32" t="s">
        <v>2009</v>
      </c>
    </row>
    <row r="539" spans="1:32" ht="17" x14ac:dyDescent="0.2">
      <c r="A539">
        <v>761</v>
      </c>
      <c r="B539" s="2" t="s">
        <v>1534</v>
      </c>
      <c r="C539" s="1" t="s">
        <v>1535</v>
      </c>
      <c r="D539" s="3">
        <v>2200</v>
      </c>
      <c r="E539" s="3">
        <v>14420</v>
      </c>
      <c r="F539" t="s">
        <v>19</v>
      </c>
      <c r="G539" s="23">
        <f>IFERROR(E539/D539,0)</f>
        <v>6.5545454545454547</v>
      </c>
      <c r="H539" s="4">
        <f>G539*100</f>
        <v>655.4545454545455</v>
      </c>
      <c r="I539" s="30">
        <f>E539/J539</f>
        <v>86.867469879518069</v>
      </c>
      <c r="J539" s="8">
        <v>166</v>
      </c>
      <c r="K539" t="s">
        <v>20</v>
      </c>
      <c r="L539" t="s">
        <v>21</v>
      </c>
      <c r="M539" s="11">
        <f>(O539/86400)+DATE(1970,1,1)</f>
        <v>42938.208333333328</v>
      </c>
      <c r="N539" s="37">
        <v>42938.208333333328</v>
      </c>
      <c r="O539">
        <v>1500699600</v>
      </c>
      <c r="P539" t="str">
        <f>TEXT(M539,"mmm")</f>
        <v>Jul</v>
      </c>
      <c r="Q539" t="s">
        <v>2056</v>
      </c>
      <c r="R539" t="str">
        <f>TEXT(M539,"yyy")</f>
        <v>2017</v>
      </c>
      <c r="S539" s="10">
        <f>(T539/86400)+DATE(1970,1,1)</f>
        <v>42943.208333333328</v>
      </c>
      <c r="T539">
        <v>1501131600</v>
      </c>
      <c r="U539" s="35"/>
      <c r="V539" s="38">
        <v>42943.208333333328</v>
      </c>
      <c r="W539" t="str">
        <f>(TEXT(S539,"mmm"))</f>
        <v>Jul</v>
      </c>
      <c r="X539" t="s">
        <v>2056</v>
      </c>
      <c r="Y539">
        <f>Table1[[#This Row],[Dete Ended Conversion5]]-Table1[[#This Row],[Date Created Conversion3]]</f>
        <v>5</v>
      </c>
      <c r="Z539" s="35">
        <f>Table1[[#This Row],[Dete Ended Conversion5]]-Table1[[#This Row],[Date Created Conversion3]]</f>
        <v>5</v>
      </c>
      <c r="AA539" s="8" t="str">
        <f>(TEXT(V539,"yyy"))</f>
        <v>2017</v>
      </c>
      <c r="AB539" t="b">
        <v>0</v>
      </c>
      <c r="AC539" t="b">
        <v>0</v>
      </c>
      <c r="AD539" s="5" t="str">
        <f>AE539</f>
        <v>music</v>
      </c>
      <c r="AE539" s="32" t="s">
        <v>2008</v>
      </c>
      <c r="AF539" s="32" t="s">
        <v>2009</v>
      </c>
    </row>
    <row r="540" spans="1:32" ht="17" x14ac:dyDescent="0.2">
      <c r="A540">
        <v>965</v>
      </c>
      <c r="B540" s="2" t="s">
        <v>1936</v>
      </c>
      <c r="C540" s="1" t="s">
        <v>1937</v>
      </c>
      <c r="D540" s="3">
        <v>2200</v>
      </c>
      <c r="E540" s="3">
        <v>8501</v>
      </c>
      <c r="F540" t="s">
        <v>19</v>
      </c>
      <c r="G540" s="23">
        <f>IFERROR(E540/D540,0)</f>
        <v>3.8640909090909092</v>
      </c>
      <c r="H540" s="4">
        <f>G540*100</f>
        <v>386.40909090909093</v>
      </c>
      <c r="I540" s="30">
        <f>E540/J540</f>
        <v>41.067632850241544</v>
      </c>
      <c r="J540" s="8">
        <v>207</v>
      </c>
      <c r="K540" t="s">
        <v>36</v>
      </c>
      <c r="L540" t="s">
        <v>37</v>
      </c>
      <c r="M540" s="11">
        <f>(O540/86400)+DATE(1970,1,1)</f>
        <v>40203.25</v>
      </c>
      <c r="N540" s="37">
        <v>40203.25</v>
      </c>
      <c r="O540">
        <v>1264399200</v>
      </c>
      <c r="P540" t="str">
        <f>TEXT(M540,"mmm")</f>
        <v>Jan</v>
      </c>
      <c r="Q540" t="s">
        <v>2050</v>
      </c>
      <c r="R540" t="str">
        <f>TEXT(M540,"yyy")</f>
        <v>2010</v>
      </c>
      <c r="S540" s="10">
        <f>(T540/86400)+DATE(1970,1,1)</f>
        <v>40243.25</v>
      </c>
      <c r="T540">
        <v>1267855200</v>
      </c>
      <c r="U540" s="35"/>
      <c r="V540" s="38">
        <v>40243.25</v>
      </c>
      <c r="W540" t="str">
        <f>(TEXT(S540,"mmm"))</f>
        <v>Mar</v>
      </c>
      <c r="X540" t="s">
        <v>2054</v>
      </c>
      <c r="Y540">
        <f>Table1[[#This Row],[Dete Ended Conversion5]]-Table1[[#This Row],[Date Created Conversion3]]</f>
        <v>40</v>
      </c>
      <c r="Z540" s="35">
        <f>Table1[[#This Row],[Dete Ended Conversion5]]-Table1[[#This Row],[Date Created Conversion3]]</f>
        <v>40</v>
      </c>
      <c r="AA540" s="8" t="str">
        <f>(TEXT(V540,"yyy"))</f>
        <v>2010</v>
      </c>
      <c r="AB540" t="b">
        <v>0</v>
      </c>
      <c r="AC540" t="b">
        <v>0</v>
      </c>
      <c r="AD540" s="5" t="str">
        <f>AE540</f>
        <v>music</v>
      </c>
      <c r="AE540" s="32" t="s">
        <v>2008</v>
      </c>
      <c r="AF540" s="32" t="s">
        <v>2009</v>
      </c>
    </row>
    <row r="541" spans="1:32" ht="34" x14ac:dyDescent="0.2">
      <c r="A541">
        <v>243</v>
      </c>
      <c r="B541" s="2" t="s">
        <v>515</v>
      </c>
      <c r="C541" s="1" t="s">
        <v>516</v>
      </c>
      <c r="D541" s="3">
        <v>2300</v>
      </c>
      <c r="E541" s="3">
        <v>10240</v>
      </c>
      <c r="F541" t="s">
        <v>19</v>
      </c>
      <c r="G541" s="23">
        <f>IFERROR(E541/D541,0)</f>
        <v>4.4521739130434783</v>
      </c>
      <c r="H541" s="4">
        <f>G541*100</f>
        <v>445.21739130434781</v>
      </c>
      <c r="I541" s="30">
        <f>E541/J541</f>
        <v>43.025210084033617</v>
      </c>
      <c r="J541" s="8">
        <v>238</v>
      </c>
      <c r="K541" t="s">
        <v>20</v>
      </c>
      <c r="L541" t="s">
        <v>21</v>
      </c>
      <c r="M541" s="11">
        <f>(O541/86400)+DATE(1970,1,1)</f>
        <v>43163.25</v>
      </c>
      <c r="N541" s="37">
        <v>43163.25</v>
      </c>
      <c r="O541">
        <v>1520143200</v>
      </c>
      <c r="P541" t="str">
        <f>TEXT(M541,"mmm")</f>
        <v>Mar</v>
      </c>
      <c r="Q541" t="s">
        <v>2054</v>
      </c>
      <c r="R541" t="str">
        <f>TEXT(M541,"yyy")</f>
        <v>2018</v>
      </c>
      <c r="S541" s="10">
        <f>(T541/86400)+DATE(1970,1,1)</f>
        <v>43166.25</v>
      </c>
      <c r="T541">
        <v>1520402400</v>
      </c>
      <c r="U541" s="35"/>
      <c r="V541" s="38">
        <v>43166.25</v>
      </c>
      <c r="W541" t="str">
        <f>(TEXT(S541,"mmm"))</f>
        <v>Mar</v>
      </c>
      <c r="X541" t="s">
        <v>2054</v>
      </c>
      <c r="Y541">
        <f>Table1[[#This Row],[Dete Ended Conversion5]]-Table1[[#This Row],[Date Created Conversion3]]</f>
        <v>3</v>
      </c>
      <c r="Z541" s="35">
        <f>Table1[[#This Row],[Dete Ended Conversion5]]-Table1[[#This Row],[Date Created Conversion3]]</f>
        <v>3</v>
      </c>
      <c r="AA541" s="8" t="str">
        <f>(TEXT(V541,"yyy"))</f>
        <v>2018</v>
      </c>
      <c r="AB541" t="b">
        <v>0</v>
      </c>
      <c r="AC541" t="b">
        <v>0</v>
      </c>
      <c r="AD541" s="5" t="str">
        <f>AE541</f>
        <v>theater</v>
      </c>
      <c r="AE541" s="32" t="s">
        <v>2012</v>
      </c>
      <c r="AF541" s="32" t="s">
        <v>2013</v>
      </c>
    </row>
    <row r="542" spans="1:32" ht="17" x14ac:dyDescent="0.2">
      <c r="A542">
        <v>683</v>
      </c>
      <c r="B542" s="2" t="s">
        <v>1381</v>
      </c>
      <c r="C542" s="1" t="s">
        <v>1382</v>
      </c>
      <c r="D542" s="3">
        <v>2300</v>
      </c>
      <c r="E542" s="3">
        <v>8244</v>
      </c>
      <c r="F542" t="s">
        <v>19</v>
      </c>
      <c r="G542" s="23">
        <f>IFERROR(E542/D542,0)</f>
        <v>3.5843478260869563</v>
      </c>
      <c r="H542" s="4">
        <f>G542*100</f>
        <v>358.43478260869563</v>
      </c>
      <c r="I542" s="30">
        <f>E542/J542</f>
        <v>56.081632653061227</v>
      </c>
      <c r="J542" s="8">
        <v>147</v>
      </c>
      <c r="K542" t="s">
        <v>20</v>
      </c>
      <c r="L542" t="s">
        <v>21</v>
      </c>
      <c r="M542" s="11">
        <f>(O542/86400)+DATE(1970,1,1)</f>
        <v>43359.208333333328</v>
      </c>
      <c r="N542" s="37">
        <v>43359.208333333328</v>
      </c>
      <c r="O542">
        <v>1537074000</v>
      </c>
      <c r="P542" t="str">
        <f>TEXT(M542,"mmm")</f>
        <v>Sep</v>
      </c>
      <c r="Q542" t="s">
        <v>2051</v>
      </c>
      <c r="R542" t="str">
        <f>TEXT(M542,"yyy")</f>
        <v>2018</v>
      </c>
      <c r="S542" s="10">
        <f>(T542/86400)+DATE(1970,1,1)</f>
        <v>43361.208333333328</v>
      </c>
      <c r="T542">
        <v>1537246800</v>
      </c>
      <c r="U542" s="35"/>
      <c r="V542" s="38">
        <v>43361.208333333328</v>
      </c>
      <c r="W542" t="str">
        <f>(TEXT(S542,"mmm"))</f>
        <v>Sep</v>
      </c>
      <c r="X542" t="s">
        <v>2051</v>
      </c>
      <c r="Y542">
        <f>Table1[[#This Row],[Dete Ended Conversion5]]-Table1[[#This Row],[Date Created Conversion3]]</f>
        <v>2</v>
      </c>
      <c r="Z542" s="35">
        <f>Table1[[#This Row],[Dete Ended Conversion5]]-Table1[[#This Row],[Date Created Conversion3]]</f>
        <v>2</v>
      </c>
      <c r="AA542" s="8" t="str">
        <f>(TEXT(V542,"yyy"))</f>
        <v>2018</v>
      </c>
      <c r="AB542" t="b">
        <v>0</v>
      </c>
      <c r="AC542" t="b">
        <v>0</v>
      </c>
      <c r="AD542" s="5" t="str">
        <f>AE542</f>
        <v>theater</v>
      </c>
      <c r="AE542" s="32" t="s">
        <v>2012</v>
      </c>
      <c r="AF542" s="32" t="s">
        <v>2013</v>
      </c>
    </row>
    <row r="543" spans="1:32" ht="34" x14ac:dyDescent="0.2">
      <c r="A543">
        <v>816</v>
      </c>
      <c r="B543" s="2" t="s">
        <v>1642</v>
      </c>
      <c r="C543" s="1" t="s">
        <v>1643</v>
      </c>
      <c r="D543" s="3">
        <v>2300</v>
      </c>
      <c r="E543" s="3">
        <v>14150</v>
      </c>
      <c r="F543" t="s">
        <v>19</v>
      </c>
      <c r="G543" s="23">
        <f>IFERROR(E543/D543,0)</f>
        <v>6.1521739130434785</v>
      </c>
      <c r="H543" s="4">
        <f>G543*100</f>
        <v>615.21739130434787</v>
      </c>
      <c r="I543" s="30">
        <f>E543/J543</f>
        <v>106.39097744360902</v>
      </c>
      <c r="J543" s="8">
        <v>133</v>
      </c>
      <c r="K543" t="s">
        <v>20</v>
      </c>
      <c r="L543" t="s">
        <v>21</v>
      </c>
      <c r="M543" s="11">
        <f>(O543/86400)+DATE(1970,1,1)</f>
        <v>41680.25</v>
      </c>
      <c r="N543" s="37">
        <v>41680.25</v>
      </c>
      <c r="O543">
        <v>1392012000</v>
      </c>
      <c r="P543" t="str">
        <f>TEXT(M543,"mmm")</f>
        <v>Feb</v>
      </c>
      <c r="Q543" t="s">
        <v>2058</v>
      </c>
      <c r="R543" t="str">
        <f>TEXT(M543,"yyy")</f>
        <v>2014</v>
      </c>
      <c r="S543" s="10">
        <f>(T543/86400)+DATE(1970,1,1)</f>
        <v>41682.25</v>
      </c>
      <c r="T543">
        <v>1392184800</v>
      </c>
      <c r="U543" s="35"/>
      <c r="V543" s="38">
        <v>41682.25</v>
      </c>
      <c r="W543" t="str">
        <f>(TEXT(S543,"mmm"))</f>
        <v>Feb</v>
      </c>
      <c r="X543" t="s">
        <v>2058</v>
      </c>
      <c r="Y543">
        <f>Table1[[#This Row],[Dete Ended Conversion5]]-Table1[[#This Row],[Date Created Conversion3]]</f>
        <v>2</v>
      </c>
      <c r="Z543" s="35">
        <f>Table1[[#This Row],[Dete Ended Conversion5]]-Table1[[#This Row],[Date Created Conversion3]]</f>
        <v>2</v>
      </c>
      <c r="AA543" s="8" t="str">
        <f>(TEXT(V543,"yyy"))</f>
        <v>2014</v>
      </c>
      <c r="AB543" t="b">
        <v>1</v>
      </c>
      <c r="AC543" t="b">
        <v>1</v>
      </c>
      <c r="AD543" s="5" t="str">
        <f>AE543</f>
        <v>theater</v>
      </c>
      <c r="AE543" s="32" t="s">
        <v>2012</v>
      </c>
      <c r="AF543" s="32" t="s">
        <v>2013</v>
      </c>
    </row>
    <row r="544" spans="1:32" ht="34" x14ac:dyDescent="0.2">
      <c r="A544">
        <v>827</v>
      </c>
      <c r="B544" s="2" t="s">
        <v>1663</v>
      </c>
      <c r="C544" s="1" t="s">
        <v>1664</v>
      </c>
      <c r="D544" s="3">
        <v>2300</v>
      </c>
      <c r="E544" s="3">
        <v>6134</v>
      </c>
      <c r="F544" t="s">
        <v>19</v>
      </c>
      <c r="G544" s="23">
        <f>IFERROR(E544/D544,0)</f>
        <v>2.6669565217391304</v>
      </c>
      <c r="H544" s="4">
        <f>G544*100</f>
        <v>266.69565217391306</v>
      </c>
      <c r="I544" s="30">
        <f>E544/J544</f>
        <v>74.804878048780495</v>
      </c>
      <c r="J544" s="8">
        <v>82</v>
      </c>
      <c r="K544" t="s">
        <v>24</v>
      </c>
      <c r="L544" t="s">
        <v>25</v>
      </c>
      <c r="M544" s="11">
        <f>(O544/86400)+DATE(1970,1,1)</f>
        <v>40666.208333333336</v>
      </c>
      <c r="N544" s="37">
        <v>40666.208333333336</v>
      </c>
      <c r="O544">
        <v>1304398800</v>
      </c>
      <c r="P544" t="str">
        <f>TEXT(M544,"mmm")</f>
        <v>May</v>
      </c>
      <c r="Q544" t="s">
        <v>2059</v>
      </c>
      <c r="R544" t="str">
        <f>TEXT(M544,"yyy")</f>
        <v>2011</v>
      </c>
      <c r="S544" s="10">
        <f>(T544/86400)+DATE(1970,1,1)</f>
        <v>40678.208333333336</v>
      </c>
      <c r="T544">
        <v>1305435600</v>
      </c>
      <c r="U544" s="35"/>
      <c r="V544" s="38">
        <v>40678.208333333336</v>
      </c>
      <c r="W544" t="str">
        <f>(TEXT(S544,"mmm"))</f>
        <v>May</v>
      </c>
      <c r="X544" t="s">
        <v>2059</v>
      </c>
      <c r="Y544">
        <f>Table1[[#This Row],[Dete Ended Conversion5]]-Table1[[#This Row],[Date Created Conversion3]]</f>
        <v>12</v>
      </c>
      <c r="Z544" s="35">
        <f>Table1[[#This Row],[Dete Ended Conversion5]]-Table1[[#This Row],[Date Created Conversion3]]</f>
        <v>12</v>
      </c>
      <c r="AA544" s="8" t="str">
        <f>(TEXT(V544,"yyy"))</f>
        <v>2011</v>
      </c>
      <c r="AB544" t="b">
        <v>0</v>
      </c>
      <c r="AC544" t="b">
        <v>1</v>
      </c>
      <c r="AD544" s="5" t="str">
        <f>AE544</f>
        <v>film &amp; video</v>
      </c>
      <c r="AE544" s="32" t="s">
        <v>2014</v>
      </c>
      <c r="AF544" s="32" t="s">
        <v>2017</v>
      </c>
    </row>
    <row r="545" spans="1:32" ht="17" x14ac:dyDescent="0.2">
      <c r="A545">
        <v>932</v>
      </c>
      <c r="B545" s="2" t="s">
        <v>1872</v>
      </c>
      <c r="C545" s="1" t="s">
        <v>1873</v>
      </c>
      <c r="D545" s="3">
        <v>2300</v>
      </c>
      <c r="E545" s="3">
        <v>4883</v>
      </c>
      <c r="F545" t="s">
        <v>19</v>
      </c>
      <c r="G545" s="23">
        <f>IFERROR(E545/D545,0)</f>
        <v>2.1230434782608696</v>
      </c>
      <c r="H545" s="4">
        <f>G545*100</f>
        <v>212.30434782608697</v>
      </c>
      <c r="I545" s="30">
        <f>E545/J545</f>
        <v>33.909722222222221</v>
      </c>
      <c r="J545" s="8">
        <v>144</v>
      </c>
      <c r="K545" t="s">
        <v>20</v>
      </c>
      <c r="L545" t="s">
        <v>21</v>
      </c>
      <c r="M545" s="11">
        <f>(O545/86400)+DATE(1970,1,1)</f>
        <v>41709.208333333336</v>
      </c>
      <c r="N545" s="37">
        <v>41709.208333333336</v>
      </c>
      <c r="O545">
        <v>1394514000</v>
      </c>
      <c r="P545" t="str">
        <f>TEXT(M545,"mmm")</f>
        <v>Mar</v>
      </c>
      <c r="Q545" t="s">
        <v>2054</v>
      </c>
      <c r="R545" t="str">
        <f>TEXT(M545,"yyy")</f>
        <v>2014</v>
      </c>
      <c r="S545" s="10">
        <f>(T545/86400)+DATE(1970,1,1)</f>
        <v>41712.208333333336</v>
      </c>
      <c r="T545">
        <v>1394773200</v>
      </c>
      <c r="U545" s="35"/>
      <c r="V545" s="38">
        <v>41712.208333333336</v>
      </c>
      <c r="W545" t="str">
        <f>(TEXT(S545,"mmm"))</f>
        <v>Mar</v>
      </c>
      <c r="X545" t="s">
        <v>2054</v>
      </c>
      <c r="Y545">
        <f>Table1[[#This Row],[Dete Ended Conversion5]]-Table1[[#This Row],[Date Created Conversion3]]</f>
        <v>3</v>
      </c>
      <c r="Z545" s="35">
        <f>Table1[[#This Row],[Dete Ended Conversion5]]-Table1[[#This Row],[Date Created Conversion3]]</f>
        <v>3</v>
      </c>
      <c r="AA545" s="8" t="str">
        <f>(TEXT(V545,"yyy"))</f>
        <v>2014</v>
      </c>
      <c r="AB545" t="b">
        <v>0</v>
      </c>
      <c r="AC545" t="b">
        <v>0</v>
      </c>
      <c r="AD545" s="5" t="str">
        <f>AE545</f>
        <v>music</v>
      </c>
      <c r="AE545" s="32" t="s">
        <v>2008</v>
      </c>
      <c r="AF545" s="32" t="s">
        <v>2009</v>
      </c>
    </row>
    <row r="546" spans="1:32" ht="17" x14ac:dyDescent="0.2">
      <c r="A546">
        <v>801</v>
      </c>
      <c r="B546" s="2" t="s">
        <v>1613</v>
      </c>
      <c r="C546" s="1" t="s">
        <v>1614</v>
      </c>
      <c r="D546" s="3">
        <v>2300</v>
      </c>
      <c r="E546" s="3">
        <v>4667</v>
      </c>
      <c r="F546" t="s">
        <v>19</v>
      </c>
      <c r="G546" s="23">
        <f>IFERROR(E546/D546,0)</f>
        <v>2.0291304347826089</v>
      </c>
      <c r="H546" s="4">
        <f>G546*100</f>
        <v>202.9130434782609</v>
      </c>
      <c r="I546" s="30">
        <f>E546/J546</f>
        <v>44.028301886792455</v>
      </c>
      <c r="J546" s="8">
        <v>106</v>
      </c>
      <c r="K546" t="s">
        <v>20</v>
      </c>
      <c r="L546" t="s">
        <v>21</v>
      </c>
      <c r="M546" s="11">
        <f>(O546/86400)+DATE(1970,1,1)</f>
        <v>43830.25</v>
      </c>
      <c r="N546" s="37">
        <v>43830.25</v>
      </c>
      <c r="O546">
        <v>1577772000</v>
      </c>
      <c r="P546" t="str">
        <f>TEXT(M546,"mmm")</f>
        <v>Dec</v>
      </c>
      <c r="Q546" t="s">
        <v>2055</v>
      </c>
      <c r="R546" t="str">
        <f>TEXT(M546,"yyy")</f>
        <v>2019</v>
      </c>
      <c r="S546" s="10">
        <f>(T546/86400)+DATE(1970,1,1)</f>
        <v>43852.25</v>
      </c>
      <c r="T546">
        <v>1579672800</v>
      </c>
      <c r="U546" s="35"/>
      <c r="V546" s="38">
        <v>43852.25</v>
      </c>
      <c r="W546" t="str">
        <f>(TEXT(S546,"mmm"))</f>
        <v>Jan</v>
      </c>
      <c r="X546" t="s">
        <v>2050</v>
      </c>
      <c r="Y546">
        <f>Table1[[#This Row],[Dete Ended Conversion5]]-Table1[[#This Row],[Date Created Conversion3]]</f>
        <v>22</v>
      </c>
      <c r="Z546" s="35">
        <f>Table1[[#This Row],[Dete Ended Conversion5]]-Table1[[#This Row],[Date Created Conversion3]]</f>
        <v>22</v>
      </c>
      <c r="AA546" s="8" t="str">
        <f>(TEXT(V546,"yyy"))</f>
        <v>2020</v>
      </c>
      <c r="AB546" t="b">
        <v>0</v>
      </c>
      <c r="AC546" t="b">
        <v>1</v>
      </c>
      <c r="AD546" s="5" t="str">
        <f>AE546</f>
        <v>photography</v>
      </c>
      <c r="AE546" s="32" t="s">
        <v>2027</v>
      </c>
      <c r="AF546" s="32" t="s">
        <v>2028</v>
      </c>
    </row>
    <row r="547" spans="1:32" ht="17" x14ac:dyDescent="0.2">
      <c r="A547">
        <v>357</v>
      </c>
      <c r="B547" s="2" t="s">
        <v>743</v>
      </c>
      <c r="C547" s="1" t="s">
        <v>744</v>
      </c>
      <c r="D547" s="3">
        <v>2300</v>
      </c>
      <c r="E547" s="3">
        <v>4253</v>
      </c>
      <c r="F547" t="s">
        <v>19</v>
      </c>
      <c r="G547" s="23">
        <f>IFERROR(E547/D547,0)</f>
        <v>1.8491304347826087</v>
      </c>
      <c r="H547" s="4">
        <f>G547*100</f>
        <v>184.91304347826087</v>
      </c>
      <c r="I547" s="30">
        <f>E547/J547</f>
        <v>103.73170731707317</v>
      </c>
      <c r="J547" s="8">
        <v>41</v>
      </c>
      <c r="K547" t="s">
        <v>20</v>
      </c>
      <c r="L547" t="s">
        <v>21</v>
      </c>
      <c r="M547" s="11">
        <f>(O547/86400)+DATE(1970,1,1)</f>
        <v>42250.208333333328</v>
      </c>
      <c r="N547" s="37">
        <v>42250.208333333328</v>
      </c>
      <c r="O547">
        <v>1441256400</v>
      </c>
      <c r="P547" t="str">
        <f>TEXT(M547,"mmm")</f>
        <v>Sep</v>
      </c>
      <c r="Q547" t="s">
        <v>2051</v>
      </c>
      <c r="R547" t="str">
        <f>TEXT(M547,"yyy")</f>
        <v>2015</v>
      </c>
      <c r="S547" s="10">
        <f>(T547/86400)+DATE(1970,1,1)</f>
        <v>42275.208333333328</v>
      </c>
      <c r="T547">
        <v>1443416400</v>
      </c>
      <c r="U547" s="35"/>
      <c r="V547" s="38">
        <v>42275.208333333328</v>
      </c>
      <c r="W547" t="str">
        <f>(TEXT(S547,"mmm"))</f>
        <v>Sep</v>
      </c>
      <c r="X547" t="s">
        <v>2051</v>
      </c>
      <c r="Y547">
        <f>Table1[[#This Row],[Dete Ended Conversion5]]-Table1[[#This Row],[Date Created Conversion3]]</f>
        <v>25</v>
      </c>
      <c r="Z547" s="35">
        <f>Table1[[#This Row],[Dete Ended Conversion5]]-Table1[[#This Row],[Date Created Conversion3]]</f>
        <v>25</v>
      </c>
      <c r="AA547" s="8" t="str">
        <f>(TEXT(V547,"yyy"))</f>
        <v>2015</v>
      </c>
      <c r="AB547" t="b">
        <v>0</v>
      </c>
      <c r="AC547" t="b">
        <v>0</v>
      </c>
      <c r="AD547" s="5" t="str">
        <f>AE547</f>
        <v>games</v>
      </c>
      <c r="AE547" s="32" t="s">
        <v>2023</v>
      </c>
      <c r="AF547" s="32" t="s">
        <v>2024</v>
      </c>
    </row>
    <row r="548" spans="1:32" ht="17" x14ac:dyDescent="0.2">
      <c r="A548">
        <v>238</v>
      </c>
      <c r="B548" s="2" t="s">
        <v>505</v>
      </c>
      <c r="C548" s="1" t="s">
        <v>506</v>
      </c>
      <c r="D548" s="3">
        <v>2400</v>
      </c>
      <c r="E548" s="3">
        <v>10138</v>
      </c>
      <c r="F548" t="s">
        <v>19</v>
      </c>
      <c r="G548" s="23">
        <f>IFERROR(E548/D548,0)</f>
        <v>4.2241666666666671</v>
      </c>
      <c r="H548" s="4">
        <f>G548*100</f>
        <v>422.41666666666669</v>
      </c>
      <c r="I548" s="30">
        <f>E548/J548</f>
        <v>104.51546391752578</v>
      </c>
      <c r="J548" s="8">
        <v>97</v>
      </c>
      <c r="K548" t="s">
        <v>32</v>
      </c>
      <c r="L548" t="s">
        <v>33</v>
      </c>
      <c r="M548" s="11">
        <f>(O548/86400)+DATE(1970,1,1)</f>
        <v>43083.25</v>
      </c>
      <c r="N548" s="37">
        <v>43083.25</v>
      </c>
      <c r="O548">
        <v>1513231200</v>
      </c>
      <c r="P548" t="str">
        <f>TEXT(M548,"mmm")</f>
        <v>Dec</v>
      </c>
      <c r="Q548" t="s">
        <v>2055</v>
      </c>
      <c r="R548" t="str">
        <f>TEXT(M548,"yyy")</f>
        <v>2017</v>
      </c>
      <c r="S548" s="10">
        <f>(T548/86400)+DATE(1970,1,1)</f>
        <v>43108.25</v>
      </c>
      <c r="T548">
        <v>1515391200</v>
      </c>
      <c r="U548" s="35"/>
      <c r="V548" s="38">
        <v>43108.25</v>
      </c>
      <c r="W548" t="str">
        <f>(TEXT(S548,"mmm"))</f>
        <v>Jan</v>
      </c>
      <c r="X548" t="s">
        <v>2050</v>
      </c>
      <c r="Y548">
        <f>Table1[[#This Row],[Dete Ended Conversion5]]-Table1[[#This Row],[Date Created Conversion3]]</f>
        <v>25</v>
      </c>
      <c r="Z548" s="35">
        <f>Table1[[#This Row],[Dete Ended Conversion5]]-Table1[[#This Row],[Date Created Conversion3]]</f>
        <v>25</v>
      </c>
      <c r="AA548" s="8" t="str">
        <f>(TEXT(V548,"yyy"))</f>
        <v>2018</v>
      </c>
      <c r="AB548" t="b">
        <v>0</v>
      </c>
      <c r="AC548" t="b">
        <v>1</v>
      </c>
      <c r="AD548" s="5" t="str">
        <f>AE548</f>
        <v>theater</v>
      </c>
      <c r="AE548" s="32" t="s">
        <v>2012</v>
      </c>
      <c r="AF548" s="32" t="s">
        <v>2013</v>
      </c>
    </row>
    <row r="549" spans="1:32" ht="17" x14ac:dyDescent="0.2">
      <c r="A549">
        <v>390</v>
      </c>
      <c r="B549" s="2" t="s">
        <v>809</v>
      </c>
      <c r="C549" s="1" t="s">
        <v>810</v>
      </c>
      <c r="D549" s="3">
        <v>2400</v>
      </c>
      <c r="E549" s="3">
        <v>4477</v>
      </c>
      <c r="F549" t="s">
        <v>19</v>
      </c>
      <c r="G549" s="23">
        <f>IFERROR(E549/D549,0)</f>
        <v>1.8654166666666667</v>
      </c>
      <c r="H549" s="4">
        <f>G549*100</f>
        <v>186.54166666666669</v>
      </c>
      <c r="I549" s="30">
        <f>E549/J549</f>
        <v>89.54</v>
      </c>
      <c r="J549" s="8">
        <v>50</v>
      </c>
      <c r="K549" t="s">
        <v>20</v>
      </c>
      <c r="L549" t="s">
        <v>21</v>
      </c>
      <c r="M549" s="11">
        <f>(O549/86400)+DATE(1970,1,1)</f>
        <v>41530.208333333336</v>
      </c>
      <c r="N549" s="37">
        <v>41530.208333333336</v>
      </c>
      <c r="O549">
        <v>1379048400</v>
      </c>
      <c r="P549" t="str">
        <f>TEXT(M549,"mmm")</f>
        <v>Sep</v>
      </c>
      <c r="Q549" t="s">
        <v>2051</v>
      </c>
      <c r="R549" t="str">
        <f>TEXT(M549,"yyy")</f>
        <v>2013</v>
      </c>
      <c r="S549" s="10">
        <f>(T549/86400)+DATE(1970,1,1)</f>
        <v>41545.208333333336</v>
      </c>
      <c r="T549">
        <v>1380344400</v>
      </c>
      <c r="U549" s="35"/>
      <c r="V549" s="38">
        <v>41545.208333333336</v>
      </c>
      <c r="W549" t="str">
        <f>(TEXT(S549,"mmm"))</f>
        <v>Sep</v>
      </c>
      <c r="X549" t="s">
        <v>2051</v>
      </c>
      <c r="Y549">
        <f>Table1[[#This Row],[Dete Ended Conversion5]]-Table1[[#This Row],[Date Created Conversion3]]</f>
        <v>15</v>
      </c>
      <c r="Z549" s="35">
        <f>Table1[[#This Row],[Dete Ended Conversion5]]-Table1[[#This Row],[Date Created Conversion3]]</f>
        <v>15</v>
      </c>
      <c r="AA549" s="8" t="str">
        <f>(TEXT(V549,"yyy"))</f>
        <v>2013</v>
      </c>
      <c r="AB549" t="b">
        <v>0</v>
      </c>
      <c r="AC549" t="b">
        <v>0</v>
      </c>
      <c r="AD549" s="5" t="str">
        <f>AE549</f>
        <v>photography</v>
      </c>
      <c r="AE549" s="32" t="s">
        <v>2027</v>
      </c>
      <c r="AF549" s="32" t="s">
        <v>2028</v>
      </c>
    </row>
    <row r="550" spans="1:32" ht="34" x14ac:dyDescent="0.2">
      <c r="A550">
        <v>968</v>
      </c>
      <c r="B550" s="2" t="s">
        <v>1941</v>
      </c>
      <c r="C550" s="1" t="s">
        <v>1942</v>
      </c>
      <c r="D550" s="3">
        <v>2400</v>
      </c>
      <c r="E550" s="3">
        <v>8117</v>
      </c>
      <c r="F550" t="s">
        <v>19</v>
      </c>
      <c r="G550" s="23">
        <f>IFERROR(E550/D550,0)</f>
        <v>3.3820833333333336</v>
      </c>
      <c r="H550" s="4">
        <f>G550*100</f>
        <v>338.20833333333337</v>
      </c>
      <c r="I550" s="30">
        <f>E550/J550</f>
        <v>71.201754385964918</v>
      </c>
      <c r="J550" s="8">
        <v>114</v>
      </c>
      <c r="K550" t="s">
        <v>20</v>
      </c>
      <c r="L550" t="s">
        <v>21</v>
      </c>
      <c r="M550" s="11">
        <f>(O550/86400)+DATE(1970,1,1)</f>
        <v>40544.25</v>
      </c>
      <c r="N550" s="37">
        <v>40544.25</v>
      </c>
      <c r="O550">
        <v>1293861600</v>
      </c>
      <c r="P550" t="str">
        <f>TEXT(M550,"mmm")</f>
        <v>Jan</v>
      </c>
      <c r="Q550" t="s">
        <v>2050</v>
      </c>
      <c r="R550" t="str">
        <f>TEXT(M550,"yyy")</f>
        <v>2011</v>
      </c>
      <c r="S550" s="10">
        <f>(T550/86400)+DATE(1970,1,1)</f>
        <v>40559.25</v>
      </c>
      <c r="T550">
        <v>1295157600</v>
      </c>
      <c r="U550" s="35"/>
      <c r="V550" s="38">
        <v>40559.25</v>
      </c>
      <c r="W550" t="str">
        <f>(TEXT(S550,"mmm"))</f>
        <v>Jan</v>
      </c>
      <c r="X550" t="s">
        <v>2050</v>
      </c>
      <c r="Y550">
        <f>Table1[[#This Row],[Dete Ended Conversion5]]-Table1[[#This Row],[Date Created Conversion3]]</f>
        <v>15</v>
      </c>
      <c r="Z550" s="35">
        <f>Table1[[#This Row],[Dete Ended Conversion5]]-Table1[[#This Row],[Date Created Conversion3]]</f>
        <v>15</v>
      </c>
      <c r="AA550" s="8" t="str">
        <f>(TEXT(V550,"yyy"))</f>
        <v>2011</v>
      </c>
      <c r="AB550" t="b">
        <v>0</v>
      </c>
      <c r="AC550" t="b">
        <v>0</v>
      </c>
      <c r="AD550" s="5" t="str">
        <f>AE550</f>
        <v>food</v>
      </c>
      <c r="AE550" s="32" t="s">
        <v>2006</v>
      </c>
      <c r="AF550" s="32" t="s">
        <v>2007</v>
      </c>
    </row>
    <row r="551" spans="1:32" ht="17" x14ac:dyDescent="0.2">
      <c r="A551">
        <v>989</v>
      </c>
      <c r="B551" s="2" t="s">
        <v>1982</v>
      </c>
      <c r="C551" s="1" t="s">
        <v>1983</v>
      </c>
      <c r="D551" s="3">
        <v>2400</v>
      </c>
      <c r="E551" s="3">
        <v>11990</v>
      </c>
      <c r="F551" t="s">
        <v>19</v>
      </c>
      <c r="G551" s="23">
        <f>IFERROR(E551/D551,0)</f>
        <v>4.9958333333333336</v>
      </c>
      <c r="H551" s="4">
        <f>G551*100</f>
        <v>499.58333333333337</v>
      </c>
      <c r="I551" s="30">
        <f>E551/J551</f>
        <v>53.053097345132741</v>
      </c>
      <c r="J551" s="8">
        <v>226</v>
      </c>
      <c r="K551" t="s">
        <v>20</v>
      </c>
      <c r="L551" t="s">
        <v>21</v>
      </c>
      <c r="M551" s="11">
        <f>(O551/86400)+DATE(1970,1,1)</f>
        <v>43571.208333333328</v>
      </c>
      <c r="N551" s="37">
        <v>43571.208333333328</v>
      </c>
      <c r="O551">
        <v>1555390800</v>
      </c>
      <c r="P551" t="str">
        <f>TEXT(M551,"mmm")</f>
        <v>Apr</v>
      </c>
      <c r="Q551" t="s">
        <v>2057</v>
      </c>
      <c r="R551" t="str">
        <f>TEXT(M551,"yyy")</f>
        <v>2019</v>
      </c>
      <c r="S551" s="10">
        <f>(T551/86400)+DATE(1970,1,1)</f>
        <v>43576.208333333328</v>
      </c>
      <c r="T551">
        <v>1555822800</v>
      </c>
      <c r="U551" s="35"/>
      <c r="V551" s="38">
        <v>43576.208333333328</v>
      </c>
      <c r="W551" t="str">
        <f>(TEXT(S551,"mmm"))</f>
        <v>Apr</v>
      </c>
      <c r="X551" t="s">
        <v>2057</v>
      </c>
      <c r="Y551">
        <f>Table1[[#This Row],[Dete Ended Conversion5]]-Table1[[#This Row],[Date Created Conversion3]]</f>
        <v>5</v>
      </c>
      <c r="Z551" s="35">
        <f>Table1[[#This Row],[Dete Ended Conversion5]]-Table1[[#This Row],[Date Created Conversion3]]</f>
        <v>5</v>
      </c>
      <c r="AA551" s="8" t="str">
        <f>(TEXT(V551,"yyy"))</f>
        <v>2019</v>
      </c>
      <c r="AB551" t="b">
        <v>0</v>
      </c>
      <c r="AC551" t="b">
        <v>0</v>
      </c>
      <c r="AD551" s="5" t="str">
        <f>AE551</f>
        <v>publishing</v>
      </c>
      <c r="AE551" s="32" t="s">
        <v>2020</v>
      </c>
      <c r="AF551" s="32" t="s">
        <v>2032</v>
      </c>
    </row>
    <row r="552" spans="1:32" ht="17" x14ac:dyDescent="0.2">
      <c r="A552">
        <v>479</v>
      </c>
      <c r="B552" s="2" t="s">
        <v>982</v>
      </c>
      <c r="C552" s="1" t="s">
        <v>983</v>
      </c>
      <c r="D552" s="3">
        <v>2400</v>
      </c>
      <c r="E552" s="3">
        <v>12310</v>
      </c>
      <c r="F552" t="s">
        <v>19</v>
      </c>
      <c r="G552" s="23">
        <f>IFERROR(E552/D552,0)</f>
        <v>5.1291666666666664</v>
      </c>
      <c r="H552" s="4">
        <f>G552*100</f>
        <v>512.91666666666663</v>
      </c>
      <c r="I552" s="30">
        <f>E552/J552</f>
        <v>71.156069364161851</v>
      </c>
      <c r="J552" s="8">
        <v>173</v>
      </c>
      <c r="K552" t="s">
        <v>36</v>
      </c>
      <c r="L552" t="s">
        <v>37</v>
      </c>
      <c r="M552" s="11">
        <f>(O552/86400)+DATE(1970,1,1)</f>
        <v>42945.208333333328</v>
      </c>
      <c r="N552" s="37">
        <v>42945.208333333328</v>
      </c>
      <c r="O552">
        <v>1501304400</v>
      </c>
      <c r="P552" t="str">
        <f>TEXT(M552,"mmm")</f>
        <v>Jul</v>
      </c>
      <c r="Q552" t="s">
        <v>2056</v>
      </c>
      <c r="R552" t="str">
        <f>TEXT(M552,"yyy")</f>
        <v>2017</v>
      </c>
      <c r="S552" s="10">
        <f>(T552/86400)+DATE(1970,1,1)</f>
        <v>42947.208333333328</v>
      </c>
      <c r="T552">
        <v>1501477200</v>
      </c>
      <c r="U552" s="35"/>
      <c r="V552" s="38">
        <v>42947.208333333328</v>
      </c>
      <c r="W552" t="str">
        <f>(TEXT(S552,"mmm"))</f>
        <v>Jul</v>
      </c>
      <c r="X552" t="s">
        <v>2056</v>
      </c>
      <c r="Y552">
        <f>Table1[[#This Row],[Dete Ended Conversion5]]-Table1[[#This Row],[Date Created Conversion3]]</f>
        <v>2</v>
      </c>
      <c r="Z552" s="35">
        <f>Table1[[#This Row],[Dete Ended Conversion5]]-Table1[[#This Row],[Date Created Conversion3]]</f>
        <v>2</v>
      </c>
      <c r="AA552" s="8" t="str">
        <f>(TEXT(V552,"yyy"))</f>
        <v>2017</v>
      </c>
      <c r="AB552" t="b">
        <v>0</v>
      </c>
      <c r="AC552" t="b">
        <v>0</v>
      </c>
      <c r="AD552" s="5" t="str">
        <f>AE552</f>
        <v>food</v>
      </c>
      <c r="AE552" s="32" t="s">
        <v>2006</v>
      </c>
      <c r="AF552" s="32" t="s">
        <v>2007</v>
      </c>
    </row>
    <row r="553" spans="1:32" ht="17" x14ac:dyDescent="0.2">
      <c r="A553">
        <v>230</v>
      </c>
      <c r="B553" s="2" t="s">
        <v>489</v>
      </c>
      <c r="C553" s="1" t="s">
        <v>490</v>
      </c>
      <c r="D553" s="3">
        <v>2400</v>
      </c>
      <c r="E553" s="3">
        <v>10084</v>
      </c>
      <c r="F553" t="s">
        <v>19</v>
      </c>
      <c r="G553" s="23">
        <f>IFERROR(E553/D553,0)</f>
        <v>4.2016666666666671</v>
      </c>
      <c r="H553" s="4">
        <f>G553*100</f>
        <v>420.16666666666669</v>
      </c>
      <c r="I553" s="30">
        <f>E553/J553</f>
        <v>99.841584158415841</v>
      </c>
      <c r="J553" s="8">
        <v>101</v>
      </c>
      <c r="K553" t="s">
        <v>20</v>
      </c>
      <c r="L553" t="s">
        <v>21</v>
      </c>
      <c r="M553" s="11">
        <f>(O553/86400)+DATE(1970,1,1)</f>
        <v>43805.25</v>
      </c>
      <c r="N553" s="37">
        <v>43805.25</v>
      </c>
      <c r="O553">
        <v>1575612000</v>
      </c>
      <c r="P553" t="str">
        <f>TEXT(M553,"mmm")</f>
        <v>Dec</v>
      </c>
      <c r="Q553" t="s">
        <v>2055</v>
      </c>
      <c r="R553" t="str">
        <f>TEXT(M553,"yyy")</f>
        <v>2019</v>
      </c>
      <c r="S553" s="10">
        <f>(T553/86400)+DATE(1970,1,1)</f>
        <v>43805.25</v>
      </c>
      <c r="T553">
        <v>1575612000</v>
      </c>
      <c r="U553" s="35"/>
      <c r="V553" s="38">
        <v>43805.25</v>
      </c>
      <c r="W553" t="str">
        <f>(TEXT(S553,"mmm"))</f>
        <v>Dec</v>
      </c>
      <c r="X553" t="s">
        <v>2055</v>
      </c>
      <c r="Y553">
        <f>Table1[[#This Row],[Dete Ended Conversion5]]-Table1[[#This Row],[Date Created Conversion3]]</f>
        <v>0</v>
      </c>
      <c r="Z553" s="35">
        <f>Table1[[#This Row],[Dete Ended Conversion5]]-Table1[[#This Row],[Date Created Conversion3]]</f>
        <v>0</v>
      </c>
      <c r="AA553" s="8" t="str">
        <f>(TEXT(V553,"yyy"))</f>
        <v>2019</v>
      </c>
      <c r="AB553" t="b">
        <v>0</v>
      </c>
      <c r="AC553" t="b">
        <v>0</v>
      </c>
      <c r="AD553" s="5" t="str">
        <f>AE553</f>
        <v>games</v>
      </c>
      <c r="AE553" s="32" t="s">
        <v>2023</v>
      </c>
      <c r="AF553" s="32" t="s">
        <v>2024</v>
      </c>
    </row>
    <row r="554" spans="1:32" ht="17" x14ac:dyDescent="0.2">
      <c r="A554">
        <v>460</v>
      </c>
      <c r="B554" s="2" t="s">
        <v>945</v>
      </c>
      <c r="C554" s="1" t="s">
        <v>946</v>
      </c>
      <c r="D554" s="3">
        <v>2400</v>
      </c>
      <c r="E554" s="3">
        <v>4119</v>
      </c>
      <c r="F554" t="s">
        <v>19</v>
      </c>
      <c r="G554" s="23">
        <f>IFERROR(E554/D554,0)</f>
        <v>1.7162500000000001</v>
      </c>
      <c r="H554" s="4">
        <f>G554*100</f>
        <v>171.625</v>
      </c>
      <c r="I554" s="30">
        <f>E554/J554</f>
        <v>82.38</v>
      </c>
      <c r="J554" s="8">
        <v>50</v>
      </c>
      <c r="K554" t="s">
        <v>20</v>
      </c>
      <c r="L554" t="s">
        <v>21</v>
      </c>
      <c r="M554" s="11">
        <f>(O554/86400)+DATE(1970,1,1)</f>
        <v>40399.208333333336</v>
      </c>
      <c r="N554" s="37">
        <v>40399.208333333336</v>
      </c>
      <c r="O554">
        <v>1281330000</v>
      </c>
      <c r="P554" t="str">
        <f>TEXT(M554,"mmm")</f>
        <v>Aug</v>
      </c>
      <c r="Q554" t="s">
        <v>2049</v>
      </c>
      <c r="R554" t="str">
        <f>TEXT(M554,"yyy")</f>
        <v>2010</v>
      </c>
      <c r="S554" s="10">
        <f>(T554/86400)+DATE(1970,1,1)</f>
        <v>40402.208333333336</v>
      </c>
      <c r="T554">
        <v>1281589200</v>
      </c>
      <c r="U554" s="35"/>
      <c r="V554" s="38">
        <v>40402.208333333336</v>
      </c>
      <c r="W554" t="str">
        <f>(TEXT(S554,"mmm"))</f>
        <v>Aug</v>
      </c>
      <c r="X554" t="s">
        <v>2049</v>
      </c>
      <c r="Y554">
        <f>Table1[[#This Row],[Dete Ended Conversion5]]-Table1[[#This Row],[Date Created Conversion3]]</f>
        <v>3</v>
      </c>
      <c r="Z554" s="35">
        <f>Table1[[#This Row],[Dete Ended Conversion5]]-Table1[[#This Row],[Date Created Conversion3]]</f>
        <v>3</v>
      </c>
      <c r="AA554" s="8" t="str">
        <f>(TEXT(V554,"yyy"))</f>
        <v>2010</v>
      </c>
      <c r="AB554" t="b">
        <v>0</v>
      </c>
      <c r="AC554" t="b">
        <v>0</v>
      </c>
      <c r="AD554" s="5" t="str">
        <f>AE554</f>
        <v>theater</v>
      </c>
      <c r="AE554" s="32" t="s">
        <v>2012</v>
      </c>
      <c r="AF554" s="32" t="s">
        <v>2013</v>
      </c>
    </row>
    <row r="555" spans="1:32" ht="17" x14ac:dyDescent="0.2">
      <c r="A555">
        <v>856</v>
      </c>
      <c r="B555" s="2" t="s">
        <v>1575</v>
      </c>
      <c r="C555" s="1" t="s">
        <v>1721</v>
      </c>
      <c r="D555" s="3">
        <v>2400</v>
      </c>
      <c r="E555" s="3">
        <v>8558</v>
      </c>
      <c r="F555" t="s">
        <v>19</v>
      </c>
      <c r="G555" s="23">
        <f>IFERROR(E555/D555,0)</f>
        <v>3.5658333333333334</v>
      </c>
      <c r="H555" s="4">
        <f>G555*100</f>
        <v>356.58333333333331</v>
      </c>
      <c r="I555" s="30">
        <f>E555/J555</f>
        <v>54.164556962025316</v>
      </c>
      <c r="J555" s="8">
        <v>158</v>
      </c>
      <c r="K555" t="s">
        <v>20</v>
      </c>
      <c r="L555" t="s">
        <v>21</v>
      </c>
      <c r="M555" s="11">
        <f>(O555/86400)+DATE(1970,1,1)</f>
        <v>41023.208333333336</v>
      </c>
      <c r="N555" s="37">
        <v>41023.208333333336</v>
      </c>
      <c r="O555">
        <v>1335243600</v>
      </c>
      <c r="P555" t="str">
        <f>TEXT(M555,"mmm")</f>
        <v>Apr</v>
      </c>
      <c r="Q555" t="s">
        <v>2057</v>
      </c>
      <c r="R555" t="str">
        <f>TEXT(M555,"yyy")</f>
        <v>2012</v>
      </c>
      <c r="S555" s="10">
        <f>(T555/86400)+DATE(1970,1,1)</f>
        <v>41040.208333333336</v>
      </c>
      <c r="T555">
        <v>1336712400</v>
      </c>
      <c r="U555" s="35"/>
      <c r="V555" s="38">
        <v>41040.208333333336</v>
      </c>
      <c r="W555" t="str">
        <f>(TEXT(S555,"mmm"))</f>
        <v>May</v>
      </c>
      <c r="X555" t="s">
        <v>2059</v>
      </c>
      <c r="Y555">
        <f>Table1[[#This Row],[Dete Ended Conversion5]]-Table1[[#This Row],[Date Created Conversion3]]</f>
        <v>17</v>
      </c>
      <c r="Z555" s="35">
        <f>Table1[[#This Row],[Dete Ended Conversion5]]-Table1[[#This Row],[Date Created Conversion3]]</f>
        <v>17</v>
      </c>
      <c r="AA555" s="8" t="str">
        <f>(TEXT(V555,"yyy"))</f>
        <v>2012</v>
      </c>
      <c r="AB555" t="b">
        <v>0</v>
      </c>
      <c r="AC555" t="b">
        <v>0</v>
      </c>
      <c r="AD555" s="5" t="str">
        <f>AE555</f>
        <v>food</v>
      </c>
      <c r="AE555" s="32" t="s">
        <v>2006</v>
      </c>
      <c r="AF555" s="32" t="s">
        <v>2007</v>
      </c>
    </row>
    <row r="556" spans="1:32" ht="17" x14ac:dyDescent="0.2">
      <c r="A556">
        <v>490</v>
      </c>
      <c r="B556" s="2" t="s">
        <v>1004</v>
      </c>
      <c r="C556" s="1" t="s">
        <v>1005</v>
      </c>
      <c r="D556" s="3">
        <v>2400</v>
      </c>
      <c r="E556" s="3">
        <v>4596</v>
      </c>
      <c r="F556" t="s">
        <v>19</v>
      </c>
      <c r="G556" s="23">
        <f>IFERROR(E556/D556,0)</f>
        <v>1.915</v>
      </c>
      <c r="H556" s="4">
        <f>G556*100</f>
        <v>191.5</v>
      </c>
      <c r="I556" s="30">
        <f>E556/J556</f>
        <v>31.916666666666668</v>
      </c>
      <c r="J556" s="8">
        <v>144</v>
      </c>
      <c r="K556" t="s">
        <v>20</v>
      </c>
      <c r="L556" t="s">
        <v>21</v>
      </c>
      <c r="M556" s="11">
        <f>(O556/86400)+DATE(1970,1,1)</f>
        <v>43786.25</v>
      </c>
      <c r="N556" s="37">
        <v>43786.25</v>
      </c>
      <c r="O556">
        <v>1573970400</v>
      </c>
      <c r="P556" t="str">
        <f>TEXT(M556,"mmm")</f>
        <v>Nov</v>
      </c>
      <c r="Q556" t="s">
        <v>2048</v>
      </c>
      <c r="R556" t="str">
        <f>TEXT(M556,"yyy")</f>
        <v>2019</v>
      </c>
      <c r="S556" s="10">
        <f>(T556/86400)+DATE(1970,1,1)</f>
        <v>43793.25</v>
      </c>
      <c r="T556">
        <v>1574575200</v>
      </c>
      <c r="U556" s="35"/>
      <c r="V556" s="38">
        <v>43793.25</v>
      </c>
      <c r="W556" t="str">
        <f>(TEXT(S556,"mmm"))</f>
        <v>Nov</v>
      </c>
      <c r="X556" t="s">
        <v>2048</v>
      </c>
      <c r="Y556">
        <f>Table1[[#This Row],[Dete Ended Conversion5]]-Table1[[#This Row],[Date Created Conversion3]]</f>
        <v>7</v>
      </c>
      <c r="Z556" s="35">
        <f>Table1[[#This Row],[Dete Ended Conversion5]]-Table1[[#This Row],[Date Created Conversion3]]</f>
        <v>7</v>
      </c>
      <c r="AA556" s="8" t="str">
        <f>(TEXT(V556,"yyy"))</f>
        <v>2019</v>
      </c>
      <c r="AB556" t="b">
        <v>0</v>
      </c>
      <c r="AC556" t="b">
        <v>0</v>
      </c>
      <c r="AD556" s="5" t="str">
        <f>AE556</f>
        <v>journalism</v>
      </c>
      <c r="AE556" s="32" t="s">
        <v>2037</v>
      </c>
      <c r="AF556" s="32" t="s">
        <v>2038</v>
      </c>
    </row>
    <row r="557" spans="1:32" ht="34" x14ac:dyDescent="0.2">
      <c r="A557">
        <v>280</v>
      </c>
      <c r="B557" s="2" t="s">
        <v>589</v>
      </c>
      <c r="C557" s="1" t="s">
        <v>590</v>
      </c>
      <c r="D557" s="3">
        <v>2500</v>
      </c>
      <c r="E557" s="3">
        <v>14536</v>
      </c>
      <c r="F557" t="s">
        <v>19</v>
      </c>
      <c r="G557" s="23">
        <f>IFERROR(E557/D557,0)</f>
        <v>5.8144</v>
      </c>
      <c r="H557" s="4">
        <f>G557*100</f>
        <v>581.44000000000005</v>
      </c>
      <c r="I557" s="30">
        <f>E557/J557</f>
        <v>36.987277353689571</v>
      </c>
      <c r="J557" s="8">
        <v>393</v>
      </c>
      <c r="K557" t="s">
        <v>20</v>
      </c>
      <c r="L557" t="s">
        <v>21</v>
      </c>
      <c r="M557" s="11">
        <f>(O557/86400)+DATE(1970,1,1)</f>
        <v>43060.25</v>
      </c>
      <c r="N557" s="37">
        <v>43060.25</v>
      </c>
      <c r="O557">
        <v>1511244000</v>
      </c>
      <c r="P557" t="str">
        <f>TEXT(M557,"mmm")</f>
        <v>Nov</v>
      </c>
      <c r="Q557" t="s">
        <v>2048</v>
      </c>
      <c r="R557" t="str">
        <f>TEXT(M557,"yyy")</f>
        <v>2017</v>
      </c>
      <c r="S557" s="10">
        <f>(T557/86400)+DATE(1970,1,1)</f>
        <v>43066.25</v>
      </c>
      <c r="T557">
        <v>1511762400</v>
      </c>
      <c r="U557" s="35"/>
      <c r="V557" s="38">
        <v>43066.25</v>
      </c>
      <c r="W557" t="str">
        <f>(TEXT(S557,"mmm"))</f>
        <v>Nov</v>
      </c>
      <c r="X557" t="s">
        <v>2048</v>
      </c>
      <c r="Y557">
        <f>Table1[[#This Row],[Dete Ended Conversion5]]-Table1[[#This Row],[Date Created Conversion3]]</f>
        <v>6</v>
      </c>
      <c r="Z557" s="35">
        <f>Table1[[#This Row],[Dete Ended Conversion5]]-Table1[[#This Row],[Date Created Conversion3]]</f>
        <v>6</v>
      </c>
      <c r="AA557" s="8" t="str">
        <f>(TEXT(V557,"yyy"))</f>
        <v>2017</v>
      </c>
      <c r="AB557" t="b">
        <v>0</v>
      </c>
      <c r="AC557" t="b">
        <v>0</v>
      </c>
      <c r="AD557" s="5" t="str">
        <f>AE557</f>
        <v>film &amp; video</v>
      </c>
      <c r="AE557" s="32" t="s">
        <v>2014</v>
      </c>
      <c r="AF557" s="32" t="s">
        <v>2022</v>
      </c>
    </row>
    <row r="558" spans="1:32" ht="34" x14ac:dyDescent="0.2">
      <c r="A558">
        <v>380</v>
      </c>
      <c r="B558" s="2" t="s">
        <v>789</v>
      </c>
      <c r="C558" s="1" t="s">
        <v>790</v>
      </c>
      <c r="D558" s="3">
        <v>2500</v>
      </c>
      <c r="E558" s="3">
        <v>4008</v>
      </c>
      <c r="F558" t="s">
        <v>19</v>
      </c>
      <c r="G558" s="23">
        <f>IFERROR(E558/D558,0)</f>
        <v>1.6032</v>
      </c>
      <c r="H558" s="4">
        <f>G558*100</f>
        <v>160.32</v>
      </c>
      <c r="I558" s="30">
        <f>E558/J558</f>
        <v>47.714285714285715</v>
      </c>
      <c r="J558" s="8">
        <v>84</v>
      </c>
      <c r="K558" t="s">
        <v>20</v>
      </c>
      <c r="L558" t="s">
        <v>21</v>
      </c>
      <c r="M558" s="11">
        <f>(O558/86400)+DATE(1970,1,1)</f>
        <v>41448.208333333336</v>
      </c>
      <c r="N558" s="37">
        <v>41448.208333333336</v>
      </c>
      <c r="O558">
        <v>1371963600</v>
      </c>
      <c r="P558" t="str">
        <f>TEXT(M558,"mmm")</f>
        <v>Jun</v>
      </c>
      <c r="Q558" t="s">
        <v>2053</v>
      </c>
      <c r="R558" t="str">
        <f>TEXT(M558,"yyy")</f>
        <v>2013</v>
      </c>
      <c r="S558" s="10">
        <f>(T558/86400)+DATE(1970,1,1)</f>
        <v>41453.208333333336</v>
      </c>
      <c r="T558">
        <v>1372395600</v>
      </c>
      <c r="U558" s="35"/>
      <c r="V558" s="38">
        <v>41453.208333333336</v>
      </c>
      <c r="W558" t="str">
        <f>(TEXT(S558,"mmm"))</f>
        <v>Jun</v>
      </c>
      <c r="X558" t="s">
        <v>2053</v>
      </c>
      <c r="Y558">
        <f>Table1[[#This Row],[Dete Ended Conversion5]]-Table1[[#This Row],[Date Created Conversion3]]</f>
        <v>5</v>
      </c>
      <c r="Z558" s="35">
        <f>Table1[[#This Row],[Dete Ended Conversion5]]-Table1[[#This Row],[Date Created Conversion3]]</f>
        <v>5</v>
      </c>
      <c r="AA558" s="8" t="str">
        <f>(TEXT(V558,"yyy"))</f>
        <v>2013</v>
      </c>
      <c r="AB558" t="b">
        <v>0</v>
      </c>
      <c r="AC558" t="b">
        <v>0</v>
      </c>
      <c r="AD558" s="5" t="str">
        <f>AE558</f>
        <v>theater</v>
      </c>
      <c r="AE558" s="32" t="s">
        <v>2012</v>
      </c>
      <c r="AF558" s="32" t="s">
        <v>2013</v>
      </c>
    </row>
    <row r="559" spans="1:32" ht="17" x14ac:dyDescent="0.2">
      <c r="A559">
        <v>494</v>
      </c>
      <c r="B559" s="2" t="s">
        <v>1012</v>
      </c>
      <c r="C559" s="1" t="s">
        <v>1013</v>
      </c>
      <c r="D559" s="3">
        <v>2500</v>
      </c>
      <c r="E559" s="3">
        <v>13684</v>
      </c>
      <c r="F559" t="s">
        <v>19</v>
      </c>
      <c r="G559" s="23">
        <f>IFERROR(E559/D559,0)</f>
        <v>5.4736000000000002</v>
      </c>
      <c r="H559" s="4">
        <f>G559*100</f>
        <v>547.36</v>
      </c>
      <c r="I559" s="30">
        <f>E559/J559</f>
        <v>51.059701492537314</v>
      </c>
      <c r="J559" s="8">
        <v>268</v>
      </c>
      <c r="K559" t="s">
        <v>20</v>
      </c>
      <c r="L559" t="s">
        <v>21</v>
      </c>
      <c r="M559" s="11">
        <f>(O559/86400)+DATE(1970,1,1)</f>
        <v>40990.208333333336</v>
      </c>
      <c r="N559" s="37">
        <v>40990.208333333336</v>
      </c>
      <c r="O559">
        <v>1332392400</v>
      </c>
      <c r="P559" t="str">
        <f>TEXT(M559,"mmm")</f>
        <v>Mar</v>
      </c>
      <c r="Q559" t="s">
        <v>2054</v>
      </c>
      <c r="R559" t="str">
        <f>TEXT(M559,"yyy")</f>
        <v>2012</v>
      </c>
      <c r="S559" s="10">
        <f>(T559/86400)+DATE(1970,1,1)</f>
        <v>40991.208333333336</v>
      </c>
      <c r="T559">
        <v>1332478800</v>
      </c>
      <c r="U559" s="35"/>
      <c r="V559" s="38">
        <v>40991.208333333336</v>
      </c>
      <c r="W559" t="str">
        <f>(TEXT(S559,"mmm"))</f>
        <v>Mar</v>
      </c>
      <c r="X559" t="s">
        <v>2054</v>
      </c>
      <c r="Y559">
        <f>Table1[[#This Row],[Dete Ended Conversion5]]-Table1[[#This Row],[Date Created Conversion3]]</f>
        <v>1</v>
      </c>
      <c r="Z559" s="35">
        <f>Table1[[#This Row],[Dete Ended Conversion5]]-Table1[[#This Row],[Date Created Conversion3]]</f>
        <v>1</v>
      </c>
      <c r="AA559" s="8" t="str">
        <f>(TEXT(V559,"yyy"))</f>
        <v>2012</v>
      </c>
      <c r="AB559" t="b">
        <v>0</v>
      </c>
      <c r="AC559" t="b">
        <v>0</v>
      </c>
      <c r="AD559" s="5" t="str">
        <f>AE559</f>
        <v>technology</v>
      </c>
      <c r="AE559" s="32" t="s">
        <v>2010</v>
      </c>
      <c r="AF559" s="32" t="s">
        <v>2019</v>
      </c>
    </row>
    <row r="560" spans="1:32" ht="17" x14ac:dyDescent="0.2">
      <c r="A560">
        <v>167</v>
      </c>
      <c r="B560" s="2" t="s">
        <v>364</v>
      </c>
      <c r="C560" s="1" t="s">
        <v>365</v>
      </c>
      <c r="D560" s="3">
        <v>2600</v>
      </c>
      <c r="E560" s="3">
        <v>10804</v>
      </c>
      <c r="F560" t="s">
        <v>19</v>
      </c>
      <c r="G560" s="23">
        <f>IFERROR(E560/D560,0)</f>
        <v>4.155384615384615</v>
      </c>
      <c r="H560" s="4">
        <f>G560*100</f>
        <v>415.53846153846149</v>
      </c>
      <c r="I560" s="30">
        <f>E560/J560</f>
        <v>74</v>
      </c>
      <c r="J560" s="8">
        <v>146</v>
      </c>
      <c r="K560" t="s">
        <v>24</v>
      </c>
      <c r="L560" t="s">
        <v>25</v>
      </c>
      <c r="M560" s="11">
        <f>(O560/86400)+DATE(1970,1,1)</f>
        <v>41435.208333333336</v>
      </c>
      <c r="N560" s="37">
        <v>41435.208333333336</v>
      </c>
      <c r="O560">
        <v>1370840400</v>
      </c>
      <c r="P560" t="str">
        <f>TEXT(M560,"mmm")</f>
        <v>Jun</v>
      </c>
      <c r="Q560" t="s">
        <v>2053</v>
      </c>
      <c r="R560" t="str">
        <f>TEXT(M560,"yyy")</f>
        <v>2013</v>
      </c>
      <c r="S560" s="10">
        <f>(T560/86400)+DATE(1970,1,1)</f>
        <v>41445.208333333336</v>
      </c>
      <c r="T560">
        <v>1371704400</v>
      </c>
      <c r="U560" s="35"/>
      <c r="V560" s="38">
        <v>41445.208333333336</v>
      </c>
      <c r="W560" t="str">
        <f>(TEXT(S560,"mmm"))</f>
        <v>Jun</v>
      </c>
      <c r="X560" t="s">
        <v>2053</v>
      </c>
      <c r="Y560">
        <f>Table1[[#This Row],[Dete Ended Conversion5]]-Table1[[#This Row],[Date Created Conversion3]]</f>
        <v>10</v>
      </c>
      <c r="Z560" s="35">
        <f>Table1[[#This Row],[Dete Ended Conversion5]]-Table1[[#This Row],[Date Created Conversion3]]</f>
        <v>10</v>
      </c>
      <c r="AA560" s="8" t="str">
        <f>(TEXT(V560,"yyy"))</f>
        <v>2013</v>
      </c>
      <c r="AB560" t="b">
        <v>0</v>
      </c>
      <c r="AC560" t="b">
        <v>0</v>
      </c>
      <c r="AD560" s="5" t="str">
        <f>AE560</f>
        <v>theater</v>
      </c>
      <c r="AE560" s="32" t="s">
        <v>2012</v>
      </c>
      <c r="AF560" s="32" t="s">
        <v>2013</v>
      </c>
    </row>
    <row r="561" spans="1:32" ht="17" x14ac:dyDescent="0.2">
      <c r="A561">
        <v>804</v>
      </c>
      <c r="B561" s="2" t="s">
        <v>1619</v>
      </c>
      <c r="C561" s="1" t="s">
        <v>1620</v>
      </c>
      <c r="D561" s="3">
        <v>2600</v>
      </c>
      <c r="E561" s="3">
        <v>6987</v>
      </c>
      <c r="F561" t="s">
        <v>19</v>
      </c>
      <c r="G561" s="23">
        <f>IFERROR(E561/D561,0)</f>
        <v>2.6873076923076922</v>
      </c>
      <c r="H561" s="4">
        <f>G561*100</f>
        <v>268.73076923076923</v>
      </c>
      <c r="I561" s="30">
        <f>E561/J561</f>
        <v>32.050458715596328</v>
      </c>
      <c r="J561" s="8">
        <v>218</v>
      </c>
      <c r="K561" t="s">
        <v>20</v>
      </c>
      <c r="L561" t="s">
        <v>21</v>
      </c>
      <c r="M561" s="11">
        <f>(O561/86400)+DATE(1970,1,1)</f>
        <v>43102.25</v>
      </c>
      <c r="N561" s="37">
        <v>43102.25</v>
      </c>
      <c r="O561">
        <v>1514872800</v>
      </c>
      <c r="P561" t="str">
        <f>TEXT(M561,"mmm")</f>
        <v>Jan</v>
      </c>
      <c r="Q561" t="s">
        <v>2050</v>
      </c>
      <c r="R561" t="str">
        <f>TEXT(M561,"yyy")</f>
        <v>2018</v>
      </c>
      <c r="S561" s="10">
        <f>(T561/86400)+DATE(1970,1,1)</f>
        <v>43122.25</v>
      </c>
      <c r="T561">
        <v>1516600800</v>
      </c>
      <c r="U561" s="35"/>
      <c r="V561" s="38">
        <v>43122.25</v>
      </c>
      <c r="W561" t="str">
        <f>(TEXT(S561,"mmm"))</f>
        <v>Jan</v>
      </c>
      <c r="X561" t="s">
        <v>2050</v>
      </c>
      <c r="Y561">
        <f>Table1[[#This Row],[Dete Ended Conversion5]]-Table1[[#This Row],[Date Created Conversion3]]</f>
        <v>20</v>
      </c>
      <c r="Z561" s="35">
        <f>Table1[[#This Row],[Dete Ended Conversion5]]-Table1[[#This Row],[Date Created Conversion3]]</f>
        <v>20</v>
      </c>
      <c r="AA561" s="8" t="str">
        <f>(TEXT(V561,"yyy"))</f>
        <v>2018</v>
      </c>
      <c r="AB561" t="b">
        <v>0</v>
      </c>
      <c r="AC561" t="b">
        <v>0</v>
      </c>
      <c r="AD561" s="5" t="str">
        <f>AE561</f>
        <v>music</v>
      </c>
      <c r="AE561" s="32" t="s">
        <v>2008</v>
      </c>
      <c r="AF561" s="32" t="s">
        <v>2009</v>
      </c>
    </row>
    <row r="562" spans="1:32" ht="17" x14ac:dyDescent="0.2">
      <c r="A562">
        <v>535</v>
      </c>
      <c r="B562" s="2" t="s">
        <v>1091</v>
      </c>
      <c r="C562" s="1" t="s">
        <v>1092</v>
      </c>
      <c r="D562" s="3">
        <v>2600</v>
      </c>
      <c r="E562" s="3">
        <v>12533</v>
      </c>
      <c r="F562" t="s">
        <v>19</v>
      </c>
      <c r="G562" s="23">
        <f>IFERROR(E562/D562,0)</f>
        <v>4.820384615384615</v>
      </c>
      <c r="H562" s="4">
        <f>G562*100</f>
        <v>482.03846153846149</v>
      </c>
      <c r="I562" s="30">
        <f>E562/J562</f>
        <v>62.044554455445542</v>
      </c>
      <c r="J562" s="8">
        <v>202</v>
      </c>
      <c r="K562" t="s">
        <v>94</v>
      </c>
      <c r="L562" t="s">
        <v>95</v>
      </c>
      <c r="M562" s="11">
        <f>(O562/86400)+DATE(1970,1,1)</f>
        <v>43259.208333333328</v>
      </c>
      <c r="N562" s="37">
        <v>43259.208333333328</v>
      </c>
      <c r="O562">
        <v>1528434000</v>
      </c>
      <c r="P562" t="str">
        <f>TEXT(M562,"mmm")</f>
        <v>Jun</v>
      </c>
      <c r="Q562" t="s">
        <v>2053</v>
      </c>
      <c r="R562" t="str">
        <f>TEXT(M562,"yyy")</f>
        <v>2018</v>
      </c>
      <c r="S562" s="10">
        <f>(T562/86400)+DATE(1970,1,1)</f>
        <v>43261.208333333328</v>
      </c>
      <c r="T562">
        <v>1528606800</v>
      </c>
      <c r="U562" s="35"/>
      <c r="V562" s="38">
        <v>43261.208333333328</v>
      </c>
      <c r="W562" t="str">
        <f>(TEXT(S562,"mmm"))</f>
        <v>Jun</v>
      </c>
      <c r="X562" t="s">
        <v>2053</v>
      </c>
      <c r="Y562">
        <f>Table1[[#This Row],[Dete Ended Conversion5]]-Table1[[#This Row],[Date Created Conversion3]]</f>
        <v>2</v>
      </c>
      <c r="Z562" s="35">
        <f>Table1[[#This Row],[Dete Ended Conversion5]]-Table1[[#This Row],[Date Created Conversion3]]</f>
        <v>2</v>
      </c>
      <c r="AA562" s="8" t="str">
        <f>(TEXT(V562,"yyy"))</f>
        <v>2018</v>
      </c>
      <c r="AB562" t="b">
        <v>0</v>
      </c>
      <c r="AC562" t="b">
        <v>1</v>
      </c>
      <c r="AD562" s="5" t="str">
        <f>AE562</f>
        <v>theater</v>
      </c>
      <c r="AE562" s="32" t="s">
        <v>2012</v>
      </c>
      <c r="AF562" s="32" t="s">
        <v>2013</v>
      </c>
    </row>
    <row r="563" spans="1:32" ht="17" x14ac:dyDescent="0.2">
      <c r="A563">
        <v>124</v>
      </c>
      <c r="B563" s="2" t="s">
        <v>278</v>
      </c>
      <c r="C563" s="1" t="s">
        <v>279</v>
      </c>
      <c r="D563" s="3">
        <v>2600</v>
      </c>
      <c r="E563" s="3">
        <v>9562</v>
      </c>
      <c r="F563" t="s">
        <v>19</v>
      </c>
      <c r="G563" s="23">
        <f>IFERROR(E563/D563,0)</f>
        <v>3.6776923076923076</v>
      </c>
      <c r="H563" s="4">
        <f>G563*100</f>
        <v>367.76923076923077</v>
      </c>
      <c r="I563" s="30">
        <f>E563/J563</f>
        <v>101.72340425531915</v>
      </c>
      <c r="J563" s="8">
        <v>94</v>
      </c>
      <c r="K563" t="s">
        <v>94</v>
      </c>
      <c r="L563" t="s">
        <v>95</v>
      </c>
      <c r="M563" s="11">
        <f>(O563/86400)+DATE(1970,1,1)</f>
        <v>43598.208333333328</v>
      </c>
      <c r="N563" s="37">
        <v>43598.208333333328</v>
      </c>
      <c r="O563">
        <v>1557723600</v>
      </c>
      <c r="P563" t="str">
        <f>TEXT(M563,"mmm")</f>
        <v>May</v>
      </c>
      <c r="Q563" t="s">
        <v>2059</v>
      </c>
      <c r="R563" t="str">
        <f>TEXT(M563,"yyy")</f>
        <v>2019</v>
      </c>
      <c r="S563" s="10">
        <f>(T563/86400)+DATE(1970,1,1)</f>
        <v>43651.208333333328</v>
      </c>
      <c r="T563">
        <v>1562302800</v>
      </c>
      <c r="U563" s="35"/>
      <c r="V563" s="38">
        <v>43651.208333333328</v>
      </c>
      <c r="W563" t="str">
        <f>(TEXT(S563,"mmm"))</f>
        <v>Jul</v>
      </c>
      <c r="X563" t="s">
        <v>2056</v>
      </c>
      <c r="Y563">
        <f>Table1[[#This Row],[Dete Ended Conversion5]]-Table1[[#This Row],[Date Created Conversion3]]</f>
        <v>53</v>
      </c>
      <c r="Z563" s="35">
        <f>Table1[[#This Row],[Dete Ended Conversion5]]-Table1[[#This Row],[Date Created Conversion3]]</f>
        <v>53</v>
      </c>
      <c r="AA563" s="8" t="str">
        <f>(TEXT(V563,"yyy"))</f>
        <v>2019</v>
      </c>
      <c r="AB563" t="b">
        <v>0</v>
      </c>
      <c r="AC563" t="b">
        <v>0</v>
      </c>
      <c r="AD563" s="5" t="str">
        <f>AE563</f>
        <v>photography</v>
      </c>
      <c r="AE563" s="32" t="s">
        <v>2027</v>
      </c>
      <c r="AF563" s="32" t="s">
        <v>2028</v>
      </c>
    </row>
    <row r="564" spans="1:32" ht="17" x14ac:dyDescent="0.2">
      <c r="A564">
        <v>58</v>
      </c>
      <c r="B564" s="2" t="s">
        <v>146</v>
      </c>
      <c r="C564" s="1" t="s">
        <v>147</v>
      </c>
      <c r="D564" s="3">
        <v>2700</v>
      </c>
      <c r="E564" s="3">
        <v>6132</v>
      </c>
      <c r="F564" t="s">
        <v>19</v>
      </c>
      <c r="G564" s="23">
        <f>IFERROR(E564/D564,0)</f>
        <v>2.2711111111111113</v>
      </c>
      <c r="H564" s="4">
        <f>G564*100</f>
        <v>227.11111111111114</v>
      </c>
      <c r="I564" s="30">
        <f>E564/J564</f>
        <v>29.061611374407583</v>
      </c>
      <c r="J564" s="8">
        <v>211</v>
      </c>
      <c r="K564" t="s">
        <v>20</v>
      </c>
      <c r="L564" t="s">
        <v>21</v>
      </c>
      <c r="M564" s="11">
        <f>(O564/86400)+DATE(1970,1,1)</f>
        <v>42268.208333333328</v>
      </c>
      <c r="N564" s="37">
        <v>42268.208333333328</v>
      </c>
      <c r="O564">
        <v>1442811600</v>
      </c>
      <c r="P564" t="str">
        <f>TEXT(M564,"mmm")</f>
        <v>Sep</v>
      </c>
      <c r="Q564" t="s">
        <v>2051</v>
      </c>
      <c r="R564" t="str">
        <f>TEXT(M564,"yyy")</f>
        <v>2015</v>
      </c>
      <c r="S564" s="10">
        <f>(T564/86400)+DATE(1970,1,1)</f>
        <v>42281.208333333328</v>
      </c>
      <c r="T564">
        <v>1443934800</v>
      </c>
      <c r="U564" s="35"/>
      <c r="V564" s="38">
        <v>42281.208333333328</v>
      </c>
      <c r="W564" t="str">
        <f>(TEXT(S564,"mmm"))</f>
        <v>Oct</v>
      </c>
      <c r="X564" t="s">
        <v>2052</v>
      </c>
      <c r="Y564">
        <f>Table1[[#This Row],[Dete Ended Conversion5]]-Table1[[#This Row],[Date Created Conversion3]]</f>
        <v>13</v>
      </c>
      <c r="Z564" s="35">
        <f>Table1[[#This Row],[Dete Ended Conversion5]]-Table1[[#This Row],[Date Created Conversion3]]</f>
        <v>13</v>
      </c>
      <c r="AA564" s="8" t="str">
        <f>(TEXT(V564,"yyy"))</f>
        <v>2015</v>
      </c>
      <c r="AB564" t="b">
        <v>0</v>
      </c>
      <c r="AC564" t="b">
        <v>0</v>
      </c>
      <c r="AD564" s="5" t="str">
        <f>AE564</f>
        <v>theater</v>
      </c>
      <c r="AE564" s="32" t="s">
        <v>2012</v>
      </c>
      <c r="AF564" s="32" t="s">
        <v>2013</v>
      </c>
    </row>
    <row r="565" spans="1:32" ht="17" x14ac:dyDescent="0.2">
      <c r="A565">
        <v>278</v>
      </c>
      <c r="B565" s="2" t="s">
        <v>585</v>
      </c>
      <c r="C565" s="1" t="s">
        <v>586</v>
      </c>
      <c r="D565" s="3">
        <v>2700</v>
      </c>
      <c r="E565" s="3">
        <v>8799</v>
      </c>
      <c r="F565" t="s">
        <v>19</v>
      </c>
      <c r="G565" s="23">
        <f>IFERROR(E565/D565,0)</f>
        <v>3.2588888888888889</v>
      </c>
      <c r="H565" s="4">
        <f>G565*100</f>
        <v>325.88888888888891</v>
      </c>
      <c r="I565" s="30">
        <f>E565/J565</f>
        <v>96.692307692307693</v>
      </c>
      <c r="J565" s="8">
        <v>91</v>
      </c>
      <c r="K565" t="s">
        <v>20</v>
      </c>
      <c r="L565" t="s">
        <v>21</v>
      </c>
      <c r="M565" s="11">
        <f>(O565/86400)+DATE(1970,1,1)</f>
        <v>41239.25</v>
      </c>
      <c r="N565" s="37">
        <v>41239.25</v>
      </c>
      <c r="O565">
        <v>1353909600</v>
      </c>
      <c r="P565" t="str">
        <f>TEXT(M565,"mmm")</f>
        <v>Nov</v>
      </c>
      <c r="Q565" t="s">
        <v>2048</v>
      </c>
      <c r="R565" t="str">
        <f>TEXT(M565,"yyy")</f>
        <v>2012</v>
      </c>
      <c r="S565" s="10">
        <f>(T565/86400)+DATE(1970,1,1)</f>
        <v>41264.25</v>
      </c>
      <c r="T565">
        <v>1356069600</v>
      </c>
      <c r="U565" s="35"/>
      <c r="V565" s="38">
        <v>41264.25</v>
      </c>
      <c r="W565" t="str">
        <f>(TEXT(S565,"mmm"))</f>
        <v>Dec</v>
      </c>
      <c r="X565" t="s">
        <v>2055</v>
      </c>
      <c r="Y565">
        <f>Table1[[#This Row],[Dete Ended Conversion5]]-Table1[[#This Row],[Date Created Conversion3]]</f>
        <v>25</v>
      </c>
      <c r="Z565" s="35">
        <f>Table1[[#This Row],[Dete Ended Conversion5]]-Table1[[#This Row],[Date Created Conversion3]]</f>
        <v>25</v>
      </c>
      <c r="AA565" s="8" t="str">
        <f>(TEXT(V565,"yyy"))</f>
        <v>2012</v>
      </c>
      <c r="AB565" t="b">
        <v>0</v>
      </c>
      <c r="AC565" t="b">
        <v>0</v>
      </c>
      <c r="AD565" s="5" t="str">
        <f>AE565</f>
        <v>technology</v>
      </c>
      <c r="AE565" s="32" t="s">
        <v>2010</v>
      </c>
      <c r="AF565" s="32" t="s">
        <v>2011</v>
      </c>
    </row>
    <row r="566" spans="1:32" ht="17" x14ac:dyDescent="0.2">
      <c r="A566">
        <v>574</v>
      </c>
      <c r="B566" s="2" t="s">
        <v>1168</v>
      </c>
      <c r="C566" s="1" t="s">
        <v>1169</v>
      </c>
      <c r="D566" s="3">
        <v>2700</v>
      </c>
      <c r="E566" s="3">
        <v>9967</v>
      </c>
      <c r="F566" t="s">
        <v>19</v>
      </c>
      <c r="G566" s="23">
        <f>IFERROR(E566/D566,0)</f>
        <v>3.6914814814814814</v>
      </c>
      <c r="H566" s="4">
        <f>G566*100</f>
        <v>369.14814814814815</v>
      </c>
      <c r="I566" s="30">
        <f>E566/J566</f>
        <v>69.215277777777771</v>
      </c>
      <c r="J566" s="8">
        <v>144</v>
      </c>
      <c r="K566" t="s">
        <v>20</v>
      </c>
      <c r="L566" t="s">
        <v>21</v>
      </c>
      <c r="M566" s="11">
        <f>(O566/86400)+DATE(1970,1,1)</f>
        <v>43806.25</v>
      </c>
      <c r="N566" s="37">
        <v>43806.25</v>
      </c>
      <c r="O566">
        <v>1575698400</v>
      </c>
      <c r="P566" t="str">
        <f>TEXT(M566,"mmm")</f>
        <v>Dec</v>
      </c>
      <c r="Q566" t="s">
        <v>2055</v>
      </c>
      <c r="R566" t="str">
        <f>TEXT(M566,"yyy")</f>
        <v>2019</v>
      </c>
      <c r="S566" s="10">
        <f>(T566/86400)+DATE(1970,1,1)</f>
        <v>43816.25</v>
      </c>
      <c r="T566">
        <v>1576562400</v>
      </c>
      <c r="U566" s="35"/>
      <c r="V566" s="38">
        <v>43816.25</v>
      </c>
      <c r="W566" t="str">
        <f>(TEXT(S566,"mmm"))</f>
        <v>Dec</v>
      </c>
      <c r="X566" t="s">
        <v>2055</v>
      </c>
      <c r="Y566">
        <f>Table1[[#This Row],[Dete Ended Conversion5]]-Table1[[#This Row],[Date Created Conversion3]]</f>
        <v>10</v>
      </c>
      <c r="Z566" s="35">
        <f>Table1[[#This Row],[Dete Ended Conversion5]]-Table1[[#This Row],[Date Created Conversion3]]</f>
        <v>10</v>
      </c>
      <c r="AA566" s="8" t="str">
        <f>(TEXT(V566,"yyy"))</f>
        <v>2019</v>
      </c>
      <c r="AB566" t="b">
        <v>0</v>
      </c>
      <c r="AC566" t="b">
        <v>1</v>
      </c>
      <c r="AD566" s="5" t="str">
        <f>AE566</f>
        <v>food</v>
      </c>
      <c r="AE566" s="32" t="s">
        <v>2006</v>
      </c>
      <c r="AF566" s="32" t="s">
        <v>2007</v>
      </c>
    </row>
    <row r="567" spans="1:32" ht="17" x14ac:dyDescent="0.2">
      <c r="A567">
        <v>425</v>
      </c>
      <c r="B567" s="2" t="s">
        <v>876</v>
      </c>
      <c r="C567" s="1" t="s">
        <v>877</v>
      </c>
      <c r="D567" s="3">
        <v>2700</v>
      </c>
      <c r="E567" s="3">
        <v>7767</v>
      </c>
      <c r="F567" t="s">
        <v>19</v>
      </c>
      <c r="G567" s="23">
        <f>IFERROR(E567/D567,0)</f>
        <v>2.8766666666666665</v>
      </c>
      <c r="H567" s="4">
        <f>G567*100</f>
        <v>287.66666666666663</v>
      </c>
      <c r="I567" s="30">
        <f>E567/J567</f>
        <v>84.423913043478265</v>
      </c>
      <c r="J567" s="8">
        <v>92</v>
      </c>
      <c r="K567" t="s">
        <v>20</v>
      </c>
      <c r="L567" t="s">
        <v>21</v>
      </c>
      <c r="M567" s="11">
        <f>(O567/86400)+DATE(1970,1,1)</f>
        <v>42213.208333333328</v>
      </c>
      <c r="N567" s="37">
        <v>42213.208333333328</v>
      </c>
      <c r="O567">
        <v>1438059600</v>
      </c>
      <c r="P567" t="str">
        <f>TEXT(M567,"mmm")</f>
        <v>Jul</v>
      </c>
      <c r="Q567" t="s">
        <v>2056</v>
      </c>
      <c r="R567" t="str">
        <f>TEXT(M567,"yyy")</f>
        <v>2015</v>
      </c>
      <c r="S567" s="10">
        <f>(T567/86400)+DATE(1970,1,1)</f>
        <v>42219.208333333328</v>
      </c>
      <c r="T567">
        <v>1438578000</v>
      </c>
      <c r="U567" s="35"/>
      <c r="V567" s="38">
        <v>42219.208333333328</v>
      </c>
      <c r="W567" t="str">
        <f>(TEXT(S567,"mmm"))</f>
        <v>Aug</v>
      </c>
      <c r="X567" t="s">
        <v>2049</v>
      </c>
      <c r="Y567">
        <f>Table1[[#This Row],[Dete Ended Conversion5]]-Table1[[#This Row],[Date Created Conversion3]]</f>
        <v>6</v>
      </c>
      <c r="Z567" s="35">
        <f>Table1[[#This Row],[Dete Ended Conversion5]]-Table1[[#This Row],[Date Created Conversion3]]</f>
        <v>6</v>
      </c>
      <c r="AA567" s="8" t="str">
        <f>(TEXT(V567,"yyy"))</f>
        <v>2015</v>
      </c>
      <c r="AB567" t="b">
        <v>0</v>
      </c>
      <c r="AC567" t="b">
        <v>0</v>
      </c>
      <c r="AD567" s="5" t="str">
        <f>AE567</f>
        <v>photography</v>
      </c>
      <c r="AE567" s="32" t="s">
        <v>2027</v>
      </c>
      <c r="AF567" s="32" t="s">
        <v>2028</v>
      </c>
    </row>
    <row r="568" spans="1:32" ht="34" x14ac:dyDescent="0.2">
      <c r="A568">
        <v>826</v>
      </c>
      <c r="B568" s="2" t="s">
        <v>1661</v>
      </c>
      <c r="C568" s="1" t="s">
        <v>1662</v>
      </c>
      <c r="D568" s="3">
        <v>2800</v>
      </c>
      <c r="E568" s="3">
        <v>12797</v>
      </c>
      <c r="F568" t="s">
        <v>19</v>
      </c>
      <c r="G568" s="23">
        <f>IFERROR(E568/D568,0)</f>
        <v>4.5703571428571426</v>
      </c>
      <c r="H568" s="4">
        <f>G568*100</f>
        <v>457.03571428571428</v>
      </c>
      <c r="I568" s="30">
        <f>E568/J568</f>
        <v>65.963917525773198</v>
      </c>
      <c r="J568" s="8">
        <v>194</v>
      </c>
      <c r="K568" t="s">
        <v>20</v>
      </c>
      <c r="L568" t="s">
        <v>21</v>
      </c>
      <c r="M568" s="11">
        <f>(O568/86400)+DATE(1970,1,1)</f>
        <v>40525.25</v>
      </c>
      <c r="N568" s="37">
        <v>40525.25</v>
      </c>
      <c r="O568">
        <v>1292220000</v>
      </c>
      <c r="P568" t="str">
        <f>TEXT(M568,"mmm")</f>
        <v>Dec</v>
      </c>
      <c r="Q568" t="s">
        <v>2055</v>
      </c>
      <c r="R568" t="str">
        <f>TEXT(M568,"yyy")</f>
        <v>2010</v>
      </c>
      <c r="S568" s="10">
        <f>(T568/86400)+DATE(1970,1,1)</f>
        <v>40553.25</v>
      </c>
      <c r="T568">
        <v>1294639200</v>
      </c>
      <c r="U568" s="35"/>
      <c r="V568" s="38">
        <v>40553.25</v>
      </c>
      <c r="W568" t="str">
        <f>(TEXT(S568,"mmm"))</f>
        <v>Jan</v>
      </c>
      <c r="X568" t="s">
        <v>2050</v>
      </c>
      <c r="Y568">
        <f>Table1[[#This Row],[Dete Ended Conversion5]]-Table1[[#This Row],[Date Created Conversion3]]</f>
        <v>28</v>
      </c>
      <c r="Z568" s="35">
        <f>Table1[[#This Row],[Dete Ended Conversion5]]-Table1[[#This Row],[Date Created Conversion3]]</f>
        <v>28</v>
      </c>
      <c r="AA568" s="8" t="str">
        <f>(TEXT(V568,"yyy"))</f>
        <v>2011</v>
      </c>
      <c r="AB568" t="b">
        <v>0</v>
      </c>
      <c r="AC568" t="b">
        <v>1</v>
      </c>
      <c r="AD568" s="5" t="str">
        <f>AE568</f>
        <v>theater</v>
      </c>
      <c r="AE568" s="32" t="s">
        <v>2012</v>
      </c>
      <c r="AF568" s="32" t="s">
        <v>2013</v>
      </c>
    </row>
    <row r="569" spans="1:32" ht="34" x14ac:dyDescent="0.2">
      <c r="A569">
        <v>544</v>
      </c>
      <c r="B569" s="2" t="s">
        <v>1109</v>
      </c>
      <c r="C569" s="1" t="s">
        <v>1110</v>
      </c>
      <c r="D569" s="3">
        <v>2800</v>
      </c>
      <c r="E569" s="3">
        <v>7742</v>
      </c>
      <c r="F569" t="s">
        <v>19</v>
      </c>
      <c r="G569" s="23">
        <f>IFERROR(E569/D569,0)</f>
        <v>2.7650000000000001</v>
      </c>
      <c r="H569" s="4">
        <f>G569*100</f>
        <v>276.5</v>
      </c>
      <c r="I569" s="30">
        <f>E569/J569</f>
        <v>92.166666666666671</v>
      </c>
      <c r="J569" s="8">
        <v>84</v>
      </c>
      <c r="K569" t="s">
        <v>20</v>
      </c>
      <c r="L569" t="s">
        <v>21</v>
      </c>
      <c r="M569" s="11">
        <f>(O569/86400)+DATE(1970,1,1)</f>
        <v>42377.25</v>
      </c>
      <c r="N569" s="37">
        <v>42377.25</v>
      </c>
      <c r="O569">
        <v>1452232800</v>
      </c>
      <c r="P569" t="str">
        <f>TEXT(M569,"mmm")</f>
        <v>Jan</v>
      </c>
      <c r="Q569" t="s">
        <v>2050</v>
      </c>
      <c r="R569" t="str">
        <f>TEXT(M569,"yyy")</f>
        <v>2016</v>
      </c>
      <c r="S569" s="10">
        <f>(T569/86400)+DATE(1970,1,1)</f>
        <v>42390.25</v>
      </c>
      <c r="T569">
        <v>1453356000</v>
      </c>
      <c r="U569" s="35"/>
      <c r="V569" s="38">
        <v>42390.25</v>
      </c>
      <c r="W569" t="str">
        <f>(TEXT(S569,"mmm"))</f>
        <v>Jan</v>
      </c>
      <c r="X569" t="s">
        <v>2050</v>
      </c>
      <c r="Y569">
        <f>Table1[[#This Row],[Dete Ended Conversion5]]-Table1[[#This Row],[Date Created Conversion3]]</f>
        <v>13</v>
      </c>
      <c r="Z569" s="35">
        <f>Table1[[#This Row],[Dete Ended Conversion5]]-Table1[[#This Row],[Date Created Conversion3]]</f>
        <v>13</v>
      </c>
      <c r="AA569" s="8" t="str">
        <f>(TEXT(V569,"yyy"))</f>
        <v>2016</v>
      </c>
      <c r="AB569" t="b">
        <v>0</v>
      </c>
      <c r="AC569" t="b">
        <v>0</v>
      </c>
      <c r="AD569" s="5" t="str">
        <f>AE569</f>
        <v>music</v>
      </c>
      <c r="AE569" s="32" t="s">
        <v>2008</v>
      </c>
      <c r="AF569" s="32" t="s">
        <v>2009</v>
      </c>
    </row>
    <row r="570" spans="1:32" ht="17" x14ac:dyDescent="0.2">
      <c r="A570">
        <v>305</v>
      </c>
      <c r="B570" s="2" t="s">
        <v>639</v>
      </c>
      <c r="C570" s="1" t="s">
        <v>640</v>
      </c>
      <c r="D570" s="3">
        <v>2800</v>
      </c>
      <c r="E570" s="3">
        <v>8014</v>
      </c>
      <c r="F570" t="s">
        <v>19</v>
      </c>
      <c r="G570" s="23">
        <f>IFERROR(E570/D570,0)</f>
        <v>2.8621428571428571</v>
      </c>
      <c r="H570" s="4">
        <f>G570*100</f>
        <v>286.21428571428572</v>
      </c>
      <c r="I570" s="30">
        <f>E570/J570</f>
        <v>94.28235294117647</v>
      </c>
      <c r="J570" s="8">
        <v>85</v>
      </c>
      <c r="K570" t="s">
        <v>20</v>
      </c>
      <c r="L570" t="s">
        <v>21</v>
      </c>
      <c r="M570" s="11">
        <f>(O570/86400)+DATE(1970,1,1)</f>
        <v>42448.208333333328</v>
      </c>
      <c r="N570" s="37">
        <v>42448.208333333328</v>
      </c>
      <c r="O570">
        <v>1458363600</v>
      </c>
      <c r="P570" t="str">
        <f>TEXT(M570,"mmm")</f>
        <v>Mar</v>
      </c>
      <c r="Q570" t="s">
        <v>2054</v>
      </c>
      <c r="R570" t="str">
        <f>TEXT(M570,"yyy")</f>
        <v>2016</v>
      </c>
      <c r="S570" s="10">
        <f>(T570/86400)+DATE(1970,1,1)</f>
        <v>42489.208333333328</v>
      </c>
      <c r="T570">
        <v>1461906000</v>
      </c>
      <c r="U570" s="35"/>
      <c r="V570" s="38">
        <v>42489.208333333328</v>
      </c>
      <c r="W570" t="str">
        <f>(TEXT(S570,"mmm"))</f>
        <v>Apr</v>
      </c>
      <c r="X570" t="s">
        <v>2057</v>
      </c>
      <c r="Y570">
        <f>Table1[[#This Row],[Dete Ended Conversion5]]-Table1[[#This Row],[Date Created Conversion3]]</f>
        <v>41</v>
      </c>
      <c r="Z570" s="35">
        <f>Table1[[#This Row],[Dete Ended Conversion5]]-Table1[[#This Row],[Date Created Conversion3]]</f>
        <v>41</v>
      </c>
      <c r="AA570" s="8" t="str">
        <f>(TEXT(V570,"yyy"))</f>
        <v>2016</v>
      </c>
      <c r="AB570" t="b">
        <v>0</v>
      </c>
      <c r="AC570" t="b">
        <v>0</v>
      </c>
      <c r="AD570" s="5" t="str">
        <f>AE570</f>
        <v>theater</v>
      </c>
      <c r="AE570" s="32" t="s">
        <v>2012</v>
      </c>
      <c r="AF570" s="32" t="s">
        <v>2013</v>
      </c>
    </row>
    <row r="571" spans="1:32" ht="17" x14ac:dyDescent="0.2">
      <c r="A571">
        <v>688</v>
      </c>
      <c r="B571" s="2" t="s">
        <v>1391</v>
      </c>
      <c r="C571" s="1" t="s">
        <v>1392</v>
      </c>
      <c r="D571" s="3">
        <v>2900</v>
      </c>
      <c r="E571" s="3">
        <v>12449</v>
      </c>
      <c r="F571" t="s">
        <v>19</v>
      </c>
      <c r="G571" s="23">
        <f>IFERROR(E571/D571,0)</f>
        <v>4.2927586206896553</v>
      </c>
      <c r="H571" s="4">
        <f>G571*100</f>
        <v>429.27586206896552</v>
      </c>
      <c r="I571" s="30">
        <f>E571/J571</f>
        <v>71.137142857142862</v>
      </c>
      <c r="J571" s="8">
        <v>175</v>
      </c>
      <c r="K571" t="s">
        <v>20</v>
      </c>
      <c r="L571" t="s">
        <v>21</v>
      </c>
      <c r="M571" s="11">
        <f>(O571/86400)+DATE(1970,1,1)</f>
        <v>43475.25</v>
      </c>
      <c r="N571" s="37">
        <v>43475.25</v>
      </c>
      <c r="O571">
        <v>1547100000</v>
      </c>
      <c r="P571" t="str">
        <f>TEXT(M571,"mmm")</f>
        <v>Jan</v>
      </c>
      <c r="Q571" t="s">
        <v>2050</v>
      </c>
      <c r="R571" t="str">
        <f>TEXT(M571,"yyy")</f>
        <v>2019</v>
      </c>
      <c r="S571" s="10">
        <f>(T571/86400)+DATE(1970,1,1)</f>
        <v>43491.25</v>
      </c>
      <c r="T571">
        <v>1548482400</v>
      </c>
      <c r="U571" s="35"/>
      <c r="V571" s="38">
        <v>43491.25</v>
      </c>
      <c r="W571" t="str">
        <f>(TEXT(S571,"mmm"))</f>
        <v>Jan</v>
      </c>
      <c r="X571" t="s">
        <v>2050</v>
      </c>
      <c r="Y571">
        <f>Table1[[#This Row],[Dete Ended Conversion5]]-Table1[[#This Row],[Date Created Conversion3]]</f>
        <v>16</v>
      </c>
      <c r="Z571" s="35">
        <f>Table1[[#This Row],[Dete Ended Conversion5]]-Table1[[#This Row],[Date Created Conversion3]]</f>
        <v>16</v>
      </c>
      <c r="AA571" s="8" t="str">
        <f>(TEXT(V571,"yyy"))</f>
        <v>2019</v>
      </c>
      <c r="AB571" t="b">
        <v>0</v>
      </c>
      <c r="AC571" t="b">
        <v>1</v>
      </c>
      <c r="AD571" s="5" t="str">
        <f>AE571</f>
        <v>film &amp; video</v>
      </c>
      <c r="AE571" s="32" t="s">
        <v>2014</v>
      </c>
      <c r="AF571" s="32" t="s">
        <v>2033</v>
      </c>
    </row>
    <row r="572" spans="1:32" ht="17" x14ac:dyDescent="0.2">
      <c r="A572">
        <v>57</v>
      </c>
      <c r="B572" s="2" t="s">
        <v>144</v>
      </c>
      <c r="C572" s="1" t="s">
        <v>145</v>
      </c>
      <c r="D572" s="3">
        <v>2900</v>
      </c>
      <c r="E572" s="3">
        <v>6243</v>
      </c>
      <c r="F572" t="s">
        <v>19</v>
      </c>
      <c r="G572" s="23">
        <f>IFERROR(E572/D572,0)</f>
        <v>2.1527586206896552</v>
      </c>
      <c r="H572" s="4">
        <f>G572*100</f>
        <v>215.27586206896552</v>
      </c>
      <c r="I572" s="30">
        <f>E572/J572</f>
        <v>31.059701492537314</v>
      </c>
      <c r="J572" s="8">
        <v>201</v>
      </c>
      <c r="K572" t="s">
        <v>20</v>
      </c>
      <c r="L572" t="s">
        <v>21</v>
      </c>
      <c r="M572" s="11">
        <f>(O572/86400)+DATE(1970,1,1)</f>
        <v>42979.208333333328</v>
      </c>
      <c r="N572" s="37">
        <v>42979.208333333328</v>
      </c>
      <c r="O572">
        <v>1504242000</v>
      </c>
      <c r="P572" t="str">
        <f>TEXT(M572,"mmm")</f>
        <v>Sep</v>
      </c>
      <c r="Q572" t="s">
        <v>2051</v>
      </c>
      <c r="R572" t="str">
        <f>TEXT(M572,"yyy")</f>
        <v>2017</v>
      </c>
      <c r="S572" s="10">
        <f>(T572/86400)+DATE(1970,1,1)</f>
        <v>42991.208333333328</v>
      </c>
      <c r="T572">
        <v>1505278800</v>
      </c>
      <c r="U572" s="35"/>
      <c r="V572" s="38">
        <v>42991.208333333328</v>
      </c>
      <c r="W572" t="str">
        <f>(TEXT(S572,"mmm"))</f>
        <v>Sep</v>
      </c>
      <c r="X572" t="s">
        <v>2051</v>
      </c>
      <c r="Y572">
        <f>Table1[[#This Row],[Dete Ended Conversion5]]-Table1[[#This Row],[Date Created Conversion3]]</f>
        <v>12</v>
      </c>
      <c r="Z572" s="35">
        <f>Table1[[#This Row],[Dete Ended Conversion5]]-Table1[[#This Row],[Date Created Conversion3]]</f>
        <v>12</v>
      </c>
      <c r="AA572" s="8" t="str">
        <f>(TEXT(V572,"yyy"))</f>
        <v>2017</v>
      </c>
      <c r="AB572" t="b">
        <v>0</v>
      </c>
      <c r="AC572" t="b">
        <v>0</v>
      </c>
      <c r="AD572" s="5" t="str">
        <f>AE572</f>
        <v>games</v>
      </c>
      <c r="AE572" s="32" t="s">
        <v>2023</v>
      </c>
      <c r="AF572" s="32" t="s">
        <v>2024</v>
      </c>
    </row>
    <row r="573" spans="1:32" ht="17" x14ac:dyDescent="0.2">
      <c r="A573">
        <v>94</v>
      </c>
      <c r="B573" s="2" t="s">
        <v>218</v>
      </c>
      <c r="C573" s="1" t="s">
        <v>219</v>
      </c>
      <c r="D573" s="3">
        <v>2900</v>
      </c>
      <c r="E573" s="3">
        <v>8807</v>
      </c>
      <c r="F573" t="s">
        <v>19</v>
      </c>
      <c r="G573" s="23">
        <f>IFERROR(E573/D573,0)</f>
        <v>3.036896551724138</v>
      </c>
      <c r="H573" s="4">
        <f>G573*100</f>
        <v>303.68965517241378</v>
      </c>
      <c r="I573" s="30">
        <f>E573/J573</f>
        <v>48.927777777777777</v>
      </c>
      <c r="J573" s="8">
        <v>180</v>
      </c>
      <c r="K573" t="s">
        <v>36</v>
      </c>
      <c r="L573" t="s">
        <v>37</v>
      </c>
      <c r="M573" s="11">
        <f>(O573/86400)+DATE(1970,1,1)</f>
        <v>43562.208333333328</v>
      </c>
      <c r="N573" s="37">
        <v>43562.208333333328</v>
      </c>
      <c r="O573">
        <v>1554613200</v>
      </c>
      <c r="P573" t="str">
        <f>TEXT(M573,"mmm")</f>
        <v>Apr</v>
      </c>
      <c r="Q573" t="s">
        <v>2057</v>
      </c>
      <c r="R573" t="str">
        <f>TEXT(M573,"yyy")</f>
        <v>2019</v>
      </c>
      <c r="S573" s="10">
        <f>(T573/86400)+DATE(1970,1,1)</f>
        <v>43573.208333333328</v>
      </c>
      <c r="T573">
        <v>1555563600</v>
      </c>
      <c r="U573" s="35"/>
      <c r="V573" s="38">
        <v>43573.208333333328</v>
      </c>
      <c r="W573" t="str">
        <f>(TEXT(S573,"mmm"))</f>
        <v>Apr</v>
      </c>
      <c r="X573" t="s">
        <v>2057</v>
      </c>
      <c r="Y573">
        <f>Table1[[#This Row],[Dete Ended Conversion5]]-Table1[[#This Row],[Date Created Conversion3]]</f>
        <v>11</v>
      </c>
      <c r="Z573" s="35">
        <f>Table1[[#This Row],[Dete Ended Conversion5]]-Table1[[#This Row],[Date Created Conversion3]]</f>
        <v>11</v>
      </c>
      <c r="AA573" s="8" t="str">
        <f>(TEXT(V573,"yyy"))</f>
        <v>2019</v>
      </c>
      <c r="AB573" t="b">
        <v>0</v>
      </c>
      <c r="AC573" t="b">
        <v>0</v>
      </c>
      <c r="AD573" s="5" t="str">
        <f>AE573</f>
        <v>technology</v>
      </c>
      <c r="AE573" s="32" t="s">
        <v>2010</v>
      </c>
      <c r="AF573" s="32" t="s">
        <v>2011</v>
      </c>
    </row>
    <row r="574" spans="1:32" ht="17" x14ac:dyDescent="0.2">
      <c r="A574">
        <v>245</v>
      </c>
      <c r="B574" s="2" t="s">
        <v>519</v>
      </c>
      <c r="C574" s="1" t="s">
        <v>520</v>
      </c>
      <c r="D574" s="3">
        <v>2900</v>
      </c>
      <c r="E574" s="3">
        <v>14771</v>
      </c>
      <c r="F574" t="s">
        <v>19</v>
      </c>
      <c r="G574" s="23">
        <f>IFERROR(E574/D574,0)</f>
        <v>5.0934482758620687</v>
      </c>
      <c r="H574" s="4">
        <f>G574*100</f>
        <v>509.34482758620686</v>
      </c>
      <c r="I574" s="30">
        <f>E574/J574</f>
        <v>69.023364485981304</v>
      </c>
      <c r="J574" s="8">
        <v>214</v>
      </c>
      <c r="K574" t="s">
        <v>20</v>
      </c>
      <c r="L574" t="s">
        <v>21</v>
      </c>
      <c r="M574" s="11">
        <f>(O574/86400)+DATE(1970,1,1)</f>
        <v>41736.208333333336</v>
      </c>
      <c r="N574" s="37">
        <v>41736.208333333336</v>
      </c>
      <c r="O574">
        <v>1396846800</v>
      </c>
      <c r="P574" t="str">
        <f>TEXT(M574,"mmm")</f>
        <v>Apr</v>
      </c>
      <c r="Q574" t="s">
        <v>2057</v>
      </c>
      <c r="R574" t="str">
        <f>TEXT(M574,"yyy")</f>
        <v>2014</v>
      </c>
      <c r="S574" s="10">
        <f>(T574/86400)+DATE(1970,1,1)</f>
        <v>41737.208333333336</v>
      </c>
      <c r="T574">
        <v>1396933200</v>
      </c>
      <c r="U574" s="35"/>
      <c r="V574" s="38">
        <v>41737.208333333336</v>
      </c>
      <c r="W574" t="str">
        <f>(TEXT(S574,"mmm"))</f>
        <v>Apr</v>
      </c>
      <c r="X574" t="s">
        <v>2057</v>
      </c>
      <c r="Y574">
        <f>Table1[[#This Row],[Dete Ended Conversion5]]-Table1[[#This Row],[Date Created Conversion3]]</f>
        <v>1</v>
      </c>
      <c r="Z574" s="35">
        <f>Table1[[#This Row],[Dete Ended Conversion5]]-Table1[[#This Row],[Date Created Conversion3]]</f>
        <v>1</v>
      </c>
      <c r="AA574" s="8" t="str">
        <f>(TEXT(V574,"yyy"))</f>
        <v>2014</v>
      </c>
      <c r="AB574" t="b">
        <v>0</v>
      </c>
      <c r="AC574" t="b">
        <v>0</v>
      </c>
      <c r="AD574" s="5" t="str">
        <f>AE574</f>
        <v>theater</v>
      </c>
      <c r="AE574" s="32" t="s">
        <v>2012</v>
      </c>
      <c r="AF574" s="32" t="s">
        <v>2013</v>
      </c>
    </row>
    <row r="575" spans="1:32" ht="17" x14ac:dyDescent="0.2">
      <c r="A575">
        <v>263</v>
      </c>
      <c r="B575" s="2" t="s">
        <v>555</v>
      </c>
      <c r="C575" s="1" t="s">
        <v>556</v>
      </c>
      <c r="D575" s="3">
        <v>2900</v>
      </c>
      <c r="E575" s="3">
        <v>10756</v>
      </c>
      <c r="F575" t="s">
        <v>19</v>
      </c>
      <c r="G575" s="23">
        <f>IFERROR(E575/D575,0)</f>
        <v>3.7089655172413791</v>
      </c>
      <c r="H575" s="4">
        <f>G575*100</f>
        <v>370.89655172413791</v>
      </c>
      <c r="I575" s="30">
        <f>E575/J575</f>
        <v>54.050251256281406</v>
      </c>
      <c r="J575" s="8">
        <v>199</v>
      </c>
      <c r="K575" t="s">
        <v>20</v>
      </c>
      <c r="L575" t="s">
        <v>21</v>
      </c>
      <c r="M575" s="11">
        <f>(O575/86400)+DATE(1970,1,1)</f>
        <v>40187.25</v>
      </c>
      <c r="N575" s="37">
        <v>40187.25</v>
      </c>
      <c r="O575">
        <v>1263016800</v>
      </c>
      <c r="P575" t="str">
        <f>TEXT(M575,"mmm")</f>
        <v>Jan</v>
      </c>
      <c r="Q575" t="s">
        <v>2050</v>
      </c>
      <c r="R575" t="str">
        <f>TEXT(M575,"yyy")</f>
        <v>2010</v>
      </c>
      <c r="S575" s="10">
        <f>(T575/86400)+DATE(1970,1,1)</f>
        <v>40187.25</v>
      </c>
      <c r="T575">
        <v>1263016800</v>
      </c>
      <c r="U575" s="35"/>
      <c r="V575" s="38">
        <v>40187.25</v>
      </c>
      <c r="W575" t="str">
        <f>(TEXT(S575,"mmm"))</f>
        <v>Jan</v>
      </c>
      <c r="X575" t="s">
        <v>2050</v>
      </c>
      <c r="Y575">
        <f>Table1[[#This Row],[Dete Ended Conversion5]]-Table1[[#This Row],[Date Created Conversion3]]</f>
        <v>0</v>
      </c>
      <c r="Z575" s="35">
        <f>Table1[[#This Row],[Dete Ended Conversion5]]-Table1[[#This Row],[Date Created Conversion3]]</f>
        <v>0</v>
      </c>
      <c r="AA575" s="8" t="str">
        <f>(TEXT(V575,"yyy"))</f>
        <v>2010</v>
      </c>
      <c r="AB575" t="b">
        <v>0</v>
      </c>
      <c r="AC575" t="b">
        <v>0</v>
      </c>
      <c r="AD575" s="5" t="str">
        <f>AE575</f>
        <v>photography</v>
      </c>
      <c r="AE575" s="32" t="s">
        <v>2027</v>
      </c>
      <c r="AF575" s="32" t="s">
        <v>2028</v>
      </c>
    </row>
    <row r="576" spans="1:32" ht="17" x14ac:dyDescent="0.2">
      <c r="A576">
        <v>561</v>
      </c>
      <c r="B576" s="2" t="s">
        <v>1142</v>
      </c>
      <c r="C576" s="1" t="s">
        <v>1143</v>
      </c>
      <c r="D576" s="3">
        <v>3000</v>
      </c>
      <c r="E576" s="3">
        <v>11091</v>
      </c>
      <c r="F576" t="s">
        <v>19</v>
      </c>
      <c r="G576" s="23">
        <f>IFERROR(E576/D576,0)</f>
        <v>3.6970000000000001</v>
      </c>
      <c r="H576" s="4">
        <f>G576*100</f>
        <v>369.7</v>
      </c>
      <c r="I576" s="30">
        <f>E576/J576</f>
        <v>56.015151515151516</v>
      </c>
      <c r="J576" s="8">
        <v>198</v>
      </c>
      <c r="K576" t="s">
        <v>86</v>
      </c>
      <c r="L576" t="s">
        <v>87</v>
      </c>
      <c r="M576" s="11">
        <f>(O576/86400)+DATE(1970,1,1)</f>
        <v>40833.208333333336</v>
      </c>
      <c r="N576" s="37">
        <v>40833.208333333336</v>
      </c>
      <c r="O576">
        <v>1318827600</v>
      </c>
      <c r="P576" t="str">
        <f>TEXT(M576,"mmm")</f>
        <v>Oct</v>
      </c>
      <c r="Q576" t="s">
        <v>2052</v>
      </c>
      <c r="R576" t="str">
        <f>TEXT(M576,"yyy")</f>
        <v>2011</v>
      </c>
      <c r="S576" s="10">
        <f>(T576/86400)+DATE(1970,1,1)</f>
        <v>40835.208333333336</v>
      </c>
      <c r="T576">
        <v>1319000400</v>
      </c>
      <c r="U576" s="35"/>
      <c r="V576" s="38">
        <v>40835.208333333336</v>
      </c>
      <c r="W576" t="str">
        <f>(TEXT(S576,"mmm"))</f>
        <v>Oct</v>
      </c>
      <c r="X576" t="s">
        <v>2052</v>
      </c>
      <c r="Y576">
        <f>Table1[[#This Row],[Dete Ended Conversion5]]-Table1[[#This Row],[Date Created Conversion3]]</f>
        <v>2</v>
      </c>
      <c r="Z576" s="35">
        <f>Table1[[#This Row],[Dete Ended Conversion5]]-Table1[[#This Row],[Date Created Conversion3]]</f>
        <v>2</v>
      </c>
      <c r="AA576" s="8" t="str">
        <f>(TEXT(V576,"yyy"))</f>
        <v>2011</v>
      </c>
      <c r="AB576" t="b">
        <v>0</v>
      </c>
      <c r="AC576" t="b">
        <v>0</v>
      </c>
      <c r="AD576" s="5" t="str">
        <f>AE576</f>
        <v>theater</v>
      </c>
      <c r="AE576" s="32" t="s">
        <v>2012</v>
      </c>
      <c r="AF576" s="32" t="s">
        <v>2013</v>
      </c>
    </row>
    <row r="577" spans="1:32" ht="17" x14ac:dyDescent="0.2">
      <c r="A577">
        <v>226</v>
      </c>
      <c r="B577" s="2" t="s">
        <v>234</v>
      </c>
      <c r="C577" s="1" t="s">
        <v>482</v>
      </c>
      <c r="D577" s="3">
        <v>3000</v>
      </c>
      <c r="E577" s="3">
        <v>10999</v>
      </c>
      <c r="F577" t="s">
        <v>19</v>
      </c>
      <c r="G577" s="23">
        <f>IFERROR(E577/D577,0)</f>
        <v>3.6663333333333332</v>
      </c>
      <c r="H577" s="4">
        <f>G577*100</f>
        <v>366.63333333333333</v>
      </c>
      <c r="I577" s="30">
        <f>E577/J577</f>
        <v>98.205357142857139</v>
      </c>
      <c r="J577" s="8">
        <v>112</v>
      </c>
      <c r="K577" t="s">
        <v>20</v>
      </c>
      <c r="L577" t="s">
        <v>21</v>
      </c>
      <c r="M577" s="11">
        <f>(O577/86400)+DATE(1970,1,1)</f>
        <v>40276.208333333336</v>
      </c>
      <c r="N577" s="37">
        <v>40276.208333333336</v>
      </c>
      <c r="O577">
        <v>1270702800</v>
      </c>
      <c r="P577" t="str">
        <f>TEXT(M577,"mmm")</f>
        <v>Apr</v>
      </c>
      <c r="Q577" t="s">
        <v>2057</v>
      </c>
      <c r="R577" t="str">
        <f>TEXT(M577,"yyy")</f>
        <v>2010</v>
      </c>
      <c r="S577" s="10">
        <f>(T577/86400)+DATE(1970,1,1)</f>
        <v>40313.208333333336</v>
      </c>
      <c r="T577">
        <v>1273899600</v>
      </c>
      <c r="U577" s="35"/>
      <c r="V577" s="38">
        <v>40313.208333333336</v>
      </c>
      <c r="W577" t="str">
        <f>(TEXT(S577,"mmm"))</f>
        <v>May</v>
      </c>
      <c r="X577" t="s">
        <v>2059</v>
      </c>
      <c r="Y577">
        <f>Table1[[#This Row],[Dete Ended Conversion5]]-Table1[[#This Row],[Date Created Conversion3]]</f>
        <v>37</v>
      </c>
      <c r="Z577" s="35">
        <f>Table1[[#This Row],[Dete Ended Conversion5]]-Table1[[#This Row],[Date Created Conversion3]]</f>
        <v>37</v>
      </c>
      <c r="AA577" s="8" t="str">
        <f>(TEXT(V577,"yyy"))</f>
        <v>2010</v>
      </c>
      <c r="AB577" t="b">
        <v>0</v>
      </c>
      <c r="AC577" t="b">
        <v>0</v>
      </c>
      <c r="AD577" s="5" t="str">
        <f>AE577</f>
        <v>photography</v>
      </c>
      <c r="AE577" s="32" t="s">
        <v>2027</v>
      </c>
      <c r="AF577" s="32" t="s">
        <v>2028</v>
      </c>
    </row>
    <row r="578" spans="1:32" ht="34" x14ac:dyDescent="0.2">
      <c r="A578">
        <v>891</v>
      </c>
      <c r="B578" s="2" t="s">
        <v>1790</v>
      </c>
      <c r="C578" s="1" t="s">
        <v>1791</v>
      </c>
      <c r="D578" s="3">
        <v>3000</v>
      </c>
      <c r="E578" s="3">
        <v>7758</v>
      </c>
      <c r="F578" t="s">
        <v>19</v>
      </c>
      <c r="G578" s="23">
        <f>IFERROR(E578/D578,0)</f>
        <v>2.5859999999999999</v>
      </c>
      <c r="H578" s="4">
        <f>G578*100</f>
        <v>258.59999999999997</v>
      </c>
      <c r="I578" s="30">
        <f>E578/J578</f>
        <v>47.018181818181816</v>
      </c>
      <c r="J578" s="8">
        <v>165</v>
      </c>
      <c r="K578" t="s">
        <v>15</v>
      </c>
      <c r="L578" t="s">
        <v>16</v>
      </c>
      <c r="M578" s="11">
        <f>(O578/86400)+DATE(1970,1,1)</f>
        <v>40880.25</v>
      </c>
      <c r="N578" s="37">
        <v>40880.25</v>
      </c>
      <c r="O578">
        <v>1322892000</v>
      </c>
      <c r="P578" t="str">
        <f>TEXT(M578,"mmm")</f>
        <v>Dec</v>
      </c>
      <c r="Q578" t="s">
        <v>2055</v>
      </c>
      <c r="R578" t="str">
        <f>TEXT(M578,"yyy")</f>
        <v>2011</v>
      </c>
      <c r="S578" s="10">
        <f>(T578/86400)+DATE(1970,1,1)</f>
        <v>40924.25</v>
      </c>
      <c r="T578">
        <v>1326693600</v>
      </c>
      <c r="U578" s="35"/>
      <c r="V578" s="38">
        <v>40924.25</v>
      </c>
      <c r="W578" t="str">
        <f>(TEXT(S578,"mmm"))</f>
        <v>Jan</v>
      </c>
      <c r="X578" t="s">
        <v>2050</v>
      </c>
      <c r="Y578">
        <f>Table1[[#This Row],[Dete Ended Conversion5]]-Table1[[#This Row],[Date Created Conversion3]]</f>
        <v>44</v>
      </c>
      <c r="Z578" s="35">
        <f>Table1[[#This Row],[Dete Ended Conversion5]]-Table1[[#This Row],[Date Created Conversion3]]</f>
        <v>44</v>
      </c>
      <c r="AA578" s="8" t="str">
        <f>(TEXT(V578,"yyy"))</f>
        <v>2012</v>
      </c>
      <c r="AB578" t="b">
        <v>0</v>
      </c>
      <c r="AC578" t="b">
        <v>0</v>
      </c>
      <c r="AD578" s="5" t="str">
        <f>AE578</f>
        <v>film &amp; video</v>
      </c>
      <c r="AE578" s="32" t="s">
        <v>2014</v>
      </c>
      <c r="AF578" s="32" t="s">
        <v>2015</v>
      </c>
    </row>
    <row r="579" spans="1:32" ht="34" x14ac:dyDescent="0.2">
      <c r="A579">
        <v>925</v>
      </c>
      <c r="B579" s="2" t="s">
        <v>1858</v>
      </c>
      <c r="C579" s="1" t="s">
        <v>1859</v>
      </c>
      <c r="D579" s="3">
        <v>3000</v>
      </c>
      <c r="E579" s="3">
        <v>6722</v>
      </c>
      <c r="F579" t="s">
        <v>19</v>
      </c>
      <c r="G579" s="23">
        <f>IFERROR(E579/D579,0)</f>
        <v>2.2406666666666668</v>
      </c>
      <c r="H579" s="4">
        <f>G579*100</f>
        <v>224.06666666666669</v>
      </c>
      <c r="I579" s="30">
        <f>E579/J579</f>
        <v>103.41538461538461</v>
      </c>
      <c r="J579" s="8">
        <v>65</v>
      </c>
      <c r="K579" t="s">
        <v>20</v>
      </c>
      <c r="L579" t="s">
        <v>21</v>
      </c>
      <c r="M579" s="11">
        <f>(O579/86400)+DATE(1970,1,1)</f>
        <v>43000.208333333328</v>
      </c>
      <c r="N579" s="37">
        <v>43000.208333333328</v>
      </c>
      <c r="O579">
        <v>1506056400</v>
      </c>
      <c r="P579" t="str">
        <f>TEXT(M579,"mmm")</f>
        <v>Sep</v>
      </c>
      <c r="Q579" t="s">
        <v>2051</v>
      </c>
      <c r="R579" t="str">
        <f>TEXT(M579,"yyy")</f>
        <v>2017</v>
      </c>
      <c r="S579" s="10">
        <f>(T579/86400)+DATE(1970,1,1)</f>
        <v>43012.208333333328</v>
      </c>
      <c r="T579">
        <v>1507093200</v>
      </c>
      <c r="U579" s="35"/>
      <c r="V579" s="38">
        <v>43012.208333333328</v>
      </c>
      <c r="W579" t="str">
        <f>(TEXT(S579,"mmm"))</f>
        <v>Oct</v>
      </c>
      <c r="X579" t="s">
        <v>2052</v>
      </c>
      <c r="Y579">
        <f>Table1[[#This Row],[Dete Ended Conversion5]]-Table1[[#This Row],[Date Created Conversion3]]</f>
        <v>12</v>
      </c>
      <c r="Z579" s="35">
        <f>Table1[[#This Row],[Dete Ended Conversion5]]-Table1[[#This Row],[Date Created Conversion3]]</f>
        <v>12</v>
      </c>
      <c r="AA579" s="8" t="str">
        <f>(TEXT(V579,"yyy"))</f>
        <v>2017</v>
      </c>
      <c r="AB579" t="b">
        <v>0</v>
      </c>
      <c r="AC579" t="b">
        <v>0</v>
      </c>
      <c r="AD579" s="5" t="str">
        <f>AE579</f>
        <v>theater</v>
      </c>
      <c r="AE579" s="32" t="s">
        <v>2012</v>
      </c>
      <c r="AF579" s="32" t="s">
        <v>2013</v>
      </c>
    </row>
    <row r="580" spans="1:32" ht="17" x14ac:dyDescent="0.2">
      <c r="A580">
        <v>899</v>
      </c>
      <c r="B580" s="2" t="s">
        <v>1806</v>
      </c>
      <c r="C580" s="1" t="s">
        <v>1807</v>
      </c>
      <c r="D580" s="3">
        <v>3100</v>
      </c>
      <c r="E580" s="3">
        <v>12620</v>
      </c>
      <c r="F580" t="s">
        <v>19</v>
      </c>
      <c r="G580" s="23">
        <f>IFERROR(E580/D580,0)</f>
        <v>4.0709677419354842</v>
      </c>
      <c r="H580" s="4">
        <f>G580*100</f>
        <v>407.09677419354841</v>
      </c>
      <c r="I580" s="30">
        <f>E580/J580</f>
        <v>102.60162601626017</v>
      </c>
      <c r="J580" s="8">
        <v>123</v>
      </c>
      <c r="K580" t="s">
        <v>86</v>
      </c>
      <c r="L580" t="s">
        <v>87</v>
      </c>
      <c r="M580" s="11">
        <f>(O580/86400)+DATE(1970,1,1)</f>
        <v>41554.208333333336</v>
      </c>
      <c r="N580" s="37">
        <v>41554.208333333336</v>
      </c>
      <c r="O580">
        <v>1381122000</v>
      </c>
      <c r="P580" t="str">
        <f>TEXT(M580,"mmm")</f>
        <v>Oct</v>
      </c>
      <c r="Q580" t="s">
        <v>2052</v>
      </c>
      <c r="R580" t="str">
        <f>TEXT(M580,"yyy")</f>
        <v>2013</v>
      </c>
      <c r="S580" s="10">
        <f>(T580/86400)+DATE(1970,1,1)</f>
        <v>41572.208333333336</v>
      </c>
      <c r="T580">
        <v>1382677200</v>
      </c>
      <c r="U580" s="35"/>
      <c r="V580" s="38">
        <v>41572.208333333336</v>
      </c>
      <c r="W580" t="str">
        <f>(TEXT(S580,"mmm"))</f>
        <v>Oct</v>
      </c>
      <c r="X580" t="s">
        <v>2052</v>
      </c>
      <c r="Y580">
        <f>Table1[[#This Row],[Dete Ended Conversion5]]-Table1[[#This Row],[Date Created Conversion3]]</f>
        <v>18</v>
      </c>
      <c r="Z580" s="35">
        <f>Table1[[#This Row],[Dete Ended Conversion5]]-Table1[[#This Row],[Date Created Conversion3]]</f>
        <v>18</v>
      </c>
      <c r="AA580" s="8" t="str">
        <f>(TEXT(V580,"yyy"))</f>
        <v>2013</v>
      </c>
      <c r="AB580" t="b">
        <v>0</v>
      </c>
      <c r="AC580" t="b">
        <v>0</v>
      </c>
      <c r="AD580" s="5" t="str">
        <f>AE580</f>
        <v>music</v>
      </c>
      <c r="AE580" s="32" t="s">
        <v>2008</v>
      </c>
      <c r="AF580" s="32" t="s">
        <v>2031</v>
      </c>
    </row>
    <row r="581" spans="1:32" ht="17" x14ac:dyDescent="0.2">
      <c r="A581">
        <v>38</v>
      </c>
      <c r="B581" s="2" t="s">
        <v>106</v>
      </c>
      <c r="C581" s="1" t="s">
        <v>107</v>
      </c>
      <c r="D581" s="3">
        <v>3100</v>
      </c>
      <c r="E581" s="3">
        <v>10085</v>
      </c>
      <c r="F581" t="s">
        <v>19</v>
      </c>
      <c r="G581" s="23">
        <f>IFERROR(E581/D581,0)</f>
        <v>3.2532258064516131</v>
      </c>
      <c r="H581" s="4">
        <f>G581*100</f>
        <v>325.32258064516128</v>
      </c>
      <c r="I581" s="30">
        <f>E581/J581</f>
        <v>75.261194029850742</v>
      </c>
      <c r="J581" s="8">
        <v>134</v>
      </c>
      <c r="K581" t="s">
        <v>20</v>
      </c>
      <c r="L581" t="s">
        <v>21</v>
      </c>
      <c r="M581" s="11">
        <f>(O581/86400)+DATE(1970,1,1)</f>
        <v>40469.208333333336</v>
      </c>
      <c r="N581" s="37">
        <v>40469.208333333336</v>
      </c>
      <c r="O581">
        <v>1287378000</v>
      </c>
      <c r="P581" t="str">
        <f>TEXT(M581,"mmm")</f>
        <v>Oct</v>
      </c>
      <c r="Q581" t="s">
        <v>2052</v>
      </c>
      <c r="R581" t="str">
        <f>TEXT(M581,"yyy")</f>
        <v>2010</v>
      </c>
      <c r="S581" s="10">
        <f>(T581/86400)+DATE(1970,1,1)</f>
        <v>40474.208333333336</v>
      </c>
      <c r="T581">
        <v>1287810000</v>
      </c>
      <c r="U581" s="35"/>
      <c r="V581" s="38">
        <v>40474.208333333336</v>
      </c>
      <c r="W581" t="str">
        <f>(TEXT(S581,"mmm"))</f>
        <v>Oct</v>
      </c>
      <c r="X581" t="s">
        <v>2052</v>
      </c>
      <c r="Y581">
        <f>Table1[[#This Row],[Dete Ended Conversion5]]-Table1[[#This Row],[Date Created Conversion3]]</f>
        <v>5</v>
      </c>
      <c r="Z581" s="35">
        <f>Table1[[#This Row],[Dete Ended Conversion5]]-Table1[[#This Row],[Date Created Conversion3]]</f>
        <v>5</v>
      </c>
      <c r="AA581" s="8" t="str">
        <f>(TEXT(V581,"yyy"))</f>
        <v>2010</v>
      </c>
      <c r="AB581" t="b">
        <v>0</v>
      </c>
      <c r="AC581" t="b">
        <v>0</v>
      </c>
      <c r="AD581" s="5" t="str">
        <f>AE581</f>
        <v>photography</v>
      </c>
      <c r="AE581" s="32" t="s">
        <v>2027</v>
      </c>
      <c r="AF581" s="32" t="s">
        <v>2028</v>
      </c>
    </row>
    <row r="582" spans="1:32" ht="17" x14ac:dyDescent="0.2">
      <c r="A582">
        <v>992</v>
      </c>
      <c r="B582" s="2" t="s">
        <v>1987</v>
      </c>
      <c r="C582" s="1" t="s">
        <v>1988</v>
      </c>
      <c r="D582" s="3">
        <v>3100</v>
      </c>
      <c r="E582" s="3">
        <v>13223</v>
      </c>
      <c r="F582" t="s">
        <v>19</v>
      </c>
      <c r="G582" s="23">
        <f>IFERROR(E582/D582,0)</f>
        <v>4.2654838709677421</v>
      </c>
      <c r="H582" s="4">
        <f>G582*100</f>
        <v>426.54838709677421</v>
      </c>
      <c r="I582" s="30">
        <f>E582/J582</f>
        <v>100.17424242424242</v>
      </c>
      <c r="J582" s="8">
        <v>132</v>
      </c>
      <c r="K582" t="s">
        <v>20</v>
      </c>
      <c r="L582" t="s">
        <v>21</v>
      </c>
      <c r="M582" s="11">
        <f>(O582/86400)+DATE(1970,1,1)</f>
        <v>43227.208333333328</v>
      </c>
      <c r="N582" s="37">
        <v>43227.208333333328</v>
      </c>
      <c r="O582">
        <v>1525669200</v>
      </c>
      <c r="P582" t="str">
        <f>TEXT(M582,"mmm")</f>
        <v>May</v>
      </c>
      <c r="Q582" t="s">
        <v>2059</v>
      </c>
      <c r="R582" t="str">
        <f>TEXT(M582,"yyy")</f>
        <v>2018</v>
      </c>
      <c r="S582" s="10">
        <f>(T582/86400)+DATE(1970,1,1)</f>
        <v>43241.208333333328</v>
      </c>
      <c r="T582">
        <v>1526878800</v>
      </c>
      <c r="U582" s="35"/>
      <c r="V582" s="38">
        <v>43241.208333333328</v>
      </c>
      <c r="W582" t="str">
        <f>(TEXT(S582,"mmm"))</f>
        <v>May</v>
      </c>
      <c r="X582" t="s">
        <v>2059</v>
      </c>
      <c r="Y582">
        <f>Table1[[#This Row],[Dete Ended Conversion5]]-Table1[[#This Row],[Date Created Conversion3]]</f>
        <v>14</v>
      </c>
      <c r="Z582" s="35">
        <f>Table1[[#This Row],[Dete Ended Conversion5]]-Table1[[#This Row],[Date Created Conversion3]]</f>
        <v>14</v>
      </c>
      <c r="AA582" s="8" t="str">
        <f>(TEXT(V582,"yyy"))</f>
        <v>2018</v>
      </c>
      <c r="AB582" t="b">
        <v>0</v>
      </c>
      <c r="AC582" t="b">
        <v>1</v>
      </c>
      <c r="AD582" s="5" t="str">
        <f>AE582</f>
        <v>film &amp; video</v>
      </c>
      <c r="AE582" s="32" t="s">
        <v>2014</v>
      </c>
      <c r="AF582" s="32" t="s">
        <v>2017</v>
      </c>
    </row>
    <row r="583" spans="1:32" ht="17" x14ac:dyDescent="0.2">
      <c r="A583">
        <v>471</v>
      </c>
      <c r="B583" s="2" t="s">
        <v>424</v>
      </c>
      <c r="C583" s="1" t="s">
        <v>967</v>
      </c>
      <c r="D583" s="3">
        <v>3100</v>
      </c>
      <c r="E583" s="3">
        <v>9889</v>
      </c>
      <c r="F583" t="s">
        <v>19</v>
      </c>
      <c r="G583" s="23">
        <f>IFERROR(E583/D583,0)</f>
        <v>3.19</v>
      </c>
      <c r="H583" s="4">
        <f>G583*100</f>
        <v>319</v>
      </c>
      <c r="I583" s="30">
        <f>E583/J583</f>
        <v>50.97422680412371</v>
      </c>
      <c r="J583" s="8">
        <v>194</v>
      </c>
      <c r="K583" t="s">
        <v>36</v>
      </c>
      <c r="L583" t="s">
        <v>37</v>
      </c>
      <c r="M583" s="11">
        <f>(O583/86400)+DATE(1970,1,1)</f>
        <v>41031.208333333336</v>
      </c>
      <c r="N583" s="37">
        <v>41031.208333333336</v>
      </c>
      <c r="O583">
        <v>1335934800</v>
      </c>
      <c r="P583" t="str">
        <f>TEXT(M583,"mmm")</f>
        <v>May</v>
      </c>
      <c r="Q583" t="s">
        <v>2059</v>
      </c>
      <c r="R583" t="str">
        <f>TEXT(M583,"yyy")</f>
        <v>2012</v>
      </c>
      <c r="S583" s="10">
        <f>(T583/86400)+DATE(1970,1,1)</f>
        <v>41031.208333333336</v>
      </c>
      <c r="T583">
        <v>1335934800</v>
      </c>
      <c r="U583" s="35"/>
      <c r="V583" s="38">
        <v>41031.208333333336</v>
      </c>
      <c r="W583" t="str">
        <f>(TEXT(S583,"mmm"))</f>
        <v>May</v>
      </c>
      <c r="X583" t="s">
        <v>2059</v>
      </c>
      <c r="Y583">
        <f>Table1[[#This Row],[Dete Ended Conversion5]]-Table1[[#This Row],[Date Created Conversion3]]</f>
        <v>0</v>
      </c>
      <c r="Z583" s="35">
        <f>Table1[[#This Row],[Dete Ended Conversion5]]-Table1[[#This Row],[Date Created Conversion3]]</f>
        <v>0</v>
      </c>
      <c r="AA583" s="8" t="str">
        <f>(TEXT(V583,"yyy"))</f>
        <v>2012</v>
      </c>
      <c r="AB583" t="b">
        <v>0</v>
      </c>
      <c r="AC583" t="b">
        <v>1</v>
      </c>
      <c r="AD583" s="5" t="str">
        <f>AE583</f>
        <v>food</v>
      </c>
      <c r="AE583" s="32" t="s">
        <v>2006</v>
      </c>
      <c r="AF583" s="32" t="s">
        <v>2007</v>
      </c>
    </row>
    <row r="584" spans="1:32" ht="17" x14ac:dyDescent="0.2">
      <c r="A584">
        <v>495</v>
      </c>
      <c r="B584" s="2" t="s">
        <v>1014</v>
      </c>
      <c r="C584" s="1" t="s">
        <v>1015</v>
      </c>
      <c r="D584" s="3">
        <v>3200</v>
      </c>
      <c r="E584" s="3">
        <v>13264</v>
      </c>
      <c r="F584" t="s">
        <v>19</v>
      </c>
      <c r="G584" s="23">
        <f>IFERROR(E584/D584,0)</f>
        <v>4.1449999999999996</v>
      </c>
      <c r="H584" s="4">
        <f>G584*100</f>
        <v>414.49999999999994</v>
      </c>
      <c r="I584" s="30">
        <f>E584/J584</f>
        <v>68.02051282051282</v>
      </c>
      <c r="J584" s="8">
        <v>195</v>
      </c>
      <c r="K584" t="s">
        <v>32</v>
      </c>
      <c r="L584" t="s">
        <v>33</v>
      </c>
      <c r="M584" s="11">
        <f>(O584/86400)+DATE(1970,1,1)</f>
        <v>41800.208333333336</v>
      </c>
      <c r="N584" s="37">
        <v>41800.208333333336</v>
      </c>
      <c r="O584">
        <v>1402376400</v>
      </c>
      <c r="P584" t="str">
        <f>TEXT(M584,"mmm")</f>
        <v>Jun</v>
      </c>
      <c r="Q584" t="s">
        <v>2053</v>
      </c>
      <c r="R584" t="str">
        <f>TEXT(M584,"yyy")</f>
        <v>2014</v>
      </c>
      <c r="S584" s="10">
        <f>(T584/86400)+DATE(1970,1,1)</f>
        <v>41804.208333333336</v>
      </c>
      <c r="T584">
        <v>1402722000</v>
      </c>
      <c r="U584" s="35"/>
      <c r="V584" s="38">
        <v>41804.208333333336</v>
      </c>
      <c r="W584" t="str">
        <f>(TEXT(S584,"mmm"))</f>
        <v>Jun</v>
      </c>
      <c r="X584" t="s">
        <v>2053</v>
      </c>
      <c r="Y584">
        <f>Table1[[#This Row],[Dete Ended Conversion5]]-Table1[[#This Row],[Date Created Conversion3]]</f>
        <v>4</v>
      </c>
      <c r="Z584" s="35">
        <f>Table1[[#This Row],[Dete Ended Conversion5]]-Table1[[#This Row],[Date Created Conversion3]]</f>
        <v>4</v>
      </c>
      <c r="AA584" s="8" t="str">
        <f>(TEXT(V584,"yyy"))</f>
        <v>2014</v>
      </c>
      <c r="AB584" t="b">
        <v>0</v>
      </c>
      <c r="AC584" t="b">
        <v>0</v>
      </c>
      <c r="AD584" s="5" t="str">
        <f>AE584</f>
        <v>theater</v>
      </c>
      <c r="AE584" s="32" t="s">
        <v>2012</v>
      </c>
      <c r="AF584" s="32" t="s">
        <v>2013</v>
      </c>
    </row>
    <row r="585" spans="1:32" ht="17" x14ac:dyDescent="0.2">
      <c r="A585">
        <v>813</v>
      </c>
      <c r="B585" s="2" t="s">
        <v>1636</v>
      </c>
      <c r="C585" s="1" t="s">
        <v>1637</v>
      </c>
      <c r="D585" s="3">
        <v>3200</v>
      </c>
      <c r="E585" s="3">
        <v>7661</v>
      </c>
      <c r="F585" t="s">
        <v>19</v>
      </c>
      <c r="G585" s="23">
        <f>IFERROR(E585/D585,0)</f>
        <v>2.3940625</v>
      </c>
      <c r="H585" s="4">
        <f>G585*100</f>
        <v>239.40625</v>
      </c>
      <c r="I585" s="30">
        <f>E585/J585</f>
        <v>112.66176470588235</v>
      </c>
      <c r="J585" s="8">
        <v>68</v>
      </c>
      <c r="K585" t="s">
        <v>20</v>
      </c>
      <c r="L585" t="s">
        <v>21</v>
      </c>
      <c r="M585" s="11">
        <f>(O585/86400)+DATE(1970,1,1)</f>
        <v>41148.208333333336</v>
      </c>
      <c r="N585" s="37">
        <v>41148.208333333336</v>
      </c>
      <c r="O585">
        <v>1346043600</v>
      </c>
      <c r="P585" t="str">
        <f>TEXT(M585,"mmm")</f>
        <v>Aug</v>
      </c>
      <c r="Q585" t="s">
        <v>2049</v>
      </c>
      <c r="R585" t="str">
        <f>TEXT(M585,"yyy")</f>
        <v>2012</v>
      </c>
      <c r="S585" s="10">
        <f>(T585/86400)+DATE(1970,1,1)</f>
        <v>41158.208333333336</v>
      </c>
      <c r="T585">
        <v>1346907600</v>
      </c>
      <c r="U585" s="35"/>
      <c r="V585" s="38">
        <v>41158.208333333336</v>
      </c>
      <c r="W585" t="str">
        <f>(TEXT(S585,"mmm"))</f>
        <v>Sep</v>
      </c>
      <c r="X585" t="s">
        <v>2051</v>
      </c>
      <c r="Y585">
        <f>Table1[[#This Row],[Dete Ended Conversion5]]-Table1[[#This Row],[Date Created Conversion3]]</f>
        <v>10</v>
      </c>
      <c r="Z585" s="35">
        <f>Table1[[#This Row],[Dete Ended Conversion5]]-Table1[[#This Row],[Date Created Conversion3]]</f>
        <v>10</v>
      </c>
      <c r="AA585" s="8" t="str">
        <f>(TEXT(V585,"yyy"))</f>
        <v>2012</v>
      </c>
      <c r="AB585" t="b">
        <v>0</v>
      </c>
      <c r="AC585" t="b">
        <v>0</v>
      </c>
      <c r="AD585" s="5" t="str">
        <f>AE585</f>
        <v>games</v>
      </c>
      <c r="AE585" s="32" t="s">
        <v>2023</v>
      </c>
      <c r="AF585" s="32" t="s">
        <v>2024</v>
      </c>
    </row>
    <row r="586" spans="1:32" ht="17" x14ac:dyDescent="0.2">
      <c r="A586">
        <v>848</v>
      </c>
      <c r="B586" s="2" t="s">
        <v>1705</v>
      </c>
      <c r="C586" s="1" t="s">
        <v>1706</v>
      </c>
      <c r="D586" s="3">
        <v>3200</v>
      </c>
      <c r="E586" s="3">
        <v>10831</v>
      </c>
      <c r="F586" t="s">
        <v>19</v>
      </c>
      <c r="G586" s="23">
        <f>IFERROR(E586/D586,0)</f>
        <v>3.3846875000000001</v>
      </c>
      <c r="H586" s="4">
        <f>G586*100</f>
        <v>338.46875</v>
      </c>
      <c r="I586" s="30">
        <f>E586/J586</f>
        <v>62.970930232558139</v>
      </c>
      <c r="J586" s="8">
        <v>172</v>
      </c>
      <c r="K586" t="s">
        <v>20</v>
      </c>
      <c r="L586" t="s">
        <v>21</v>
      </c>
      <c r="M586" s="11">
        <f>(O586/86400)+DATE(1970,1,1)</f>
        <v>40341.208333333336</v>
      </c>
      <c r="N586" s="37">
        <v>40341.208333333336</v>
      </c>
      <c r="O586">
        <v>1276318800</v>
      </c>
      <c r="P586" t="str">
        <f>TEXT(M586,"mmm")</f>
        <v>Jun</v>
      </c>
      <c r="Q586" t="s">
        <v>2053</v>
      </c>
      <c r="R586" t="str">
        <f>TEXT(M586,"yyy")</f>
        <v>2010</v>
      </c>
      <c r="S586" s="10">
        <f>(T586/86400)+DATE(1970,1,1)</f>
        <v>40350.208333333336</v>
      </c>
      <c r="T586">
        <v>1277096400</v>
      </c>
      <c r="U586" s="35"/>
      <c r="V586" s="38">
        <v>40350.208333333336</v>
      </c>
      <c r="W586" t="str">
        <f>(TEXT(S586,"mmm"))</f>
        <v>Jun</v>
      </c>
      <c r="X586" t="s">
        <v>2053</v>
      </c>
      <c r="Y586">
        <f>Table1[[#This Row],[Dete Ended Conversion5]]-Table1[[#This Row],[Date Created Conversion3]]</f>
        <v>9</v>
      </c>
      <c r="Z586" s="35">
        <f>Table1[[#This Row],[Dete Ended Conversion5]]-Table1[[#This Row],[Date Created Conversion3]]</f>
        <v>9</v>
      </c>
      <c r="AA586" s="8" t="str">
        <f>(TEXT(V586,"yyy"))</f>
        <v>2010</v>
      </c>
      <c r="AB586" t="b">
        <v>0</v>
      </c>
      <c r="AC586" t="b">
        <v>0</v>
      </c>
      <c r="AD586" s="5" t="str">
        <f>AE586</f>
        <v>film &amp; video</v>
      </c>
      <c r="AE586" s="32" t="s">
        <v>2014</v>
      </c>
      <c r="AF586" s="32" t="s">
        <v>2017</v>
      </c>
    </row>
    <row r="587" spans="1:32" ht="17" x14ac:dyDescent="0.2">
      <c r="A587">
        <v>132</v>
      </c>
      <c r="B587" s="2" t="s">
        <v>294</v>
      </c>
      <c r="C587" s="1" t="s">
        <v>295</v>
      </c>
      <c r="D587" s="3">
        <v>3300</v>
      </c>
      <c r="E587" s="3">
        <v>3834</v>
      </c>
      <c r="F587" t="s">
        <v>19</v>
      </c>
      <c r="G587" s="23">
        <f>IFERROR(E587/D587,0)</f>
        <v>1.1618181818181819</v>
      </c>
      <c r="H587" s="4">
        <f>G587*100</f>
        <v>116.18181818181819</v>
      </c>
      <c r="I587" s="30">
        <f>E587/J587</f>
        <v>43.078651685393261</v>
      </c>
      <c r="J587" s="8">
        <v>89</v>
      </c>
      <c r="K587" t="s">
        <v>20</v>
      </c>
      <c r="L587" t="s">
        <v>21</v>
      </c>
      <c r="M587" s="11">
        <f>(O587/86400)+DATE(1970,1,1)</f>
        <v>43112.25</v>
      </c>
      <c r="N587" s="37">
        <v>43112.25</v>
      </c>
      <c r="O587">
        <v>1515736800</v>
      </c>
      <c r="P587" t="str">
        <f>TEXT(M587,"mmm")</f>
        <v>Jan</v>
      </c>
      <c r="Q587" t="s">
        <v>2050</v>
      </c>
      <c r="R587" t="str">
        <f>TEXT(M587,"yyy")</f>
        <v>2018</v>
      </c>
      <c r="S587" s="10">
        <f>(T587/86400)+DATE(1970,1,1)</f>
        <v>43128.25</v>
      </c>
      <c r="T587">
        <v>1517119200</v>
      </c>
      <c r="U587" s="35"/>
      <c r="V587" s="38">
        <v>43128.25</v>
      </c>
      <c r="W587" t="str">
        <f>(TEXT(S587,"mmm"))</f>
        <v>Jan</v>
      </c>
      <c r="X587" t="s">
        <v>2050</v>
      </c>
      <c r="Y587">
        <f>Table1[[#This Row],[Dete Ended Conversion5]]-Table1[[#This Row],[Date Created Conversion3]]</f>
        <v>16</v>
      </c>
      <c r="Z587" s="35">
        <f>Table1[[#This Row],[Dete Ended Conversion5]]-Table1[[#This Row],[Date Created Conversion3]]</f>
        <v>16</v>
      </c>
      <c r="AA587" s="8" t="str">
        <f>(TEXT(V587,"yyy"))</f>
        <v>2018</v>
      </c>
      <c r="AB587" t="b">
        <v>0</v>
      </c>
      <c r="AC587" t="b">
        <v>1</v>
      </c>
      <c r="AD587" s="5" t="str">
        <f>AE587</f>
        <v>theater</v>
      </c>
      <c r="AE587" s="32" t="s">
        <v>2012</v>
      </c>
      <c r="AF587" s="32" t="s">
        <v>2013</v>
      </c>
    </row>
    <row r="588" spans="1:32" ht="17" x14ac:dyDescent="0.2">
      <c r="A588">
        <v>605</v>
      </c>
      <c r="B588" s="2" t="s">
        <v>1228</v>
      </c>
      <c r="C588" s="1" t="s">
        <v>1229</v>
      </c>
      <c r="D588" s="3">
        <v>3300</v>
      </c>
      <c r="E588" s="3">
        <v>6178</v>
      </c>
      <c r="F588" t="s">
        <v>19</v>
      </c>
      <c r="G588" s="23">
        <f>IFERROR(E588/D588,0)</f>
        <v>1.8721212121212121</v>
      </c>
      <c r="H588" s="4">
        <f>G588*100</f>
        <v>187.21212121212122</v>
      </c>
      <c r="I588" s="30">
        <f>E588/J588</f>
        <v>57.738317757009348</v>
      </c>
      <c r="J588" s="8">
        <v>107</v>
      </c>
      <c r="K588" t="s">
        <v>20</v>
      </c>
      <c r="L588" t="s">
        <v>21</v>
      </c>
      <c r="M588" s="11">
        <f>(O588/86400)+DATE(1970,1,1)</f>
        <v>42280.208333333328</v>
      </c>
      <c r="N588" s="37">
        <v>42280.208333333328</v>
      </c>
      <c r="O588">
        <v>1443848400</v>
      </c>
      <c r="P588" t="str">
        <f>TEXT(M588,"mmm")</f>
        <v>Oct</v>
      </c>
      <c r="Q588" t="s">
        <v>2052</v>
      </c>
      <c r="R588" t="str">
        <f>TEXT(M588,"yyy")</f>
        <v>2015</v>
      </c>
      <c r="S588" s="10">
        <f>(T588/86400)+DATE(1970,1,1)</f>
        <v>42321.25</v>
      </c>
      <c r="T588">
        <v>1447394400</v>
      </c>
      <c r="U588" s="35"/>
      <c r="V588" s="38">
        <v>42321.25</v>
      </c>
      <c r="W588" t="str">
        <f>(TEXT(S588,"mmm"))</f>
        <v>Nov</v>
      </c>
      <c r="X588" t="s">
        <v>2048</v>
      </c>
      <c r="Y588">
        <f>Table1[[#This Row],[Dete Ended Conversion5]]-Table1[[#This Row],[Date Created Conversion3]]</f>
        <v>41.041666666671517</v>
      </c>
      <c r="Z588" s="35">
        <f>Table1[[#This Row],[Dete Ended Conversion5]]-Table1[[#This Row],[Date Created Conversion3]]</f>
        <v>41.041666666671517</v>
      </c>
      <c r="AA588" s="8" t="str">
        <f>(TEXT(V588,"yyy"))</f>
        <v>2015</v>
      </c>
      <c r="AB588" t="b">
        <v>0</v>
      </c>
      <c r="AC588" t="b">
        <v>0</v>
      </c>
      <c r="AD588" s="5" t="str">
        <f>AE588</f>
        <v>publishing</v>
      </c>
      <c r="AE588" s="32" t="s">
        <v>2020</v>
      </c>
      <c r="AF588" s="32" t="s">
        <v>2021</v>
      </c>
    </row>
    <row r="589" spans="1:32" ht="17" x14ac:dyDescent="0.2">
      <c r="A589">
        <v>331</v>
      </c>
      <c r="B589" s="2" t="s">
        <v>691</v>
      </c>
      <c r="C589" s="1" t="s">
        <v>692</v>
      </c>
      <c r="D589" s="3">
        <v>3300</v>
      </c>
      <c r="E589" s="3">
        <v>14643</v>
      </c>
      <c r="F589" t="s">
        <v>19</v>
      </c>
      <c r="G589" s="23">
        <f>IFERROR(E589/D589,0)</f>
        <v>4.4372727272727275</v>
      </c>
      <c r="H589" s="4">
        <f>G589*100</f>
        <v>443.72727272727275</v>
      </c>
      <c r="I589" s="30">
        <f>E589/J589</f>
        <v>77.068421052631578</v>
      </c>
      <c r="J589" s="8">
        <v>190</v>
      </c>
      <c r="K589" t="s">
        <v>20</v>
      </c>
      <c r="L589" t="s">
        <v>21</v>
      </c>
      <c r="M589" s="11">
        <f>(O589/86400)+DATE(1970,1,1)</f>
        <v>40896.25</v>
      </c>
      <c r="N589" s="37">
        <v>40896.25</v>
      </c>
      <c r="O589">
        <v>1324274400</v>
      </c>
      <c r="P589" t="str">
        <f>TEXT(M589,"mmm")</f>
        <v>Dec</v>
      </c>
      <c r="Q589" t="s">
        <v>2055</v>
      </c>
      <c r="R589" t="str">
        <f>TEXT(M589,"yyy")</f>
        <v>2011</v>
      </c>
      <c r="S589" s="10">
        <f>(T589/86400)+DATE(1970,1,1)</f>
        <v>40897.25</v>
      </c>
      <c r="T589">
        <v>1324360800</v>
      </c>
      <c r="U589" s="35"/>
      <c r="V589" s="38">
        <v>40897.25</v>
      </c>
      <c r="W589" t="str">
        <f>(TEXT(S589,"mmm"))</f>
        <v>Dec</v>
      </c>
      <c r="X589" t="s">
        <v>2055</v>
      </c>
      <c r="Y589">
        <f>Table1[[#This Row],[Dete Ended Conversion5]]-Table1[[#This Row],[Date Created Conversion3]]</f>
        <v>1</v>
      </c>
      <c r="Z589" s="35">
        <f>Table1[[#This Row],[Dete Ended Conversion5]]-Table1[[#This Row],[Date Created Conversion3]]</f>
        <v>1</v>
      </c>
      <c r="AA589" s="8" t="str">
        <f>(TEXT(V589,"yyy"))</f>
        <v>2011</v>
      </c>
      <c r="AB589" t="b">
        <v>0</v>
      </c>
      <c r="AC589" t="b">
        <v>0</v>
      </c>
      <c r="AD589" s="5" t="str">
        <f>AE589</f>
        <v>food</v>
      </c>
      <c r="AE589" s="32" t="s">
        <v>2006</v>
      </c>
      <c r="AF589" s="32" t="s">
        <v>2007</v>
      </c>
    </row>
    <row r="590" spans="1:32" ht="17" x14ac:dyDescent="0.2">
      <c r="A590">
        <v>113</v>
      </c>
      <c r="B590" s="2" t="s">
        <v>256</v>
      </c>
      <c r="C590" s="1" t="s">
        <v>257</v>
      </c>
      <c r="D590" s="3">
        <v>3300</v>
      </c>
      <c r="E590" s="3">
        <v>12437</v>
      </c>
      <c r="F590" t="s">
        <v>19</v>
      </c>
      <c r="G590" s="23">
        <f>IFERROR(E590/D590,0)</f>
        <v>3.7687878787878786</v>
      </c>
      <c r="H590" s="4">
        <f>G590*100</f>
        <v>376.87878787878788</v>
      </c>
      <c r="I590" s="30">
        <f>E590/J590</f>
        <v>94.938931297709928</v>
      </c>
      <c r="J590" s="8">
        <v>131</v>
      </c>
      <c r="K590" t="s">
        <v>20</v>
      </c>
      <c r="L590" t="s">
        <v>21</v>
      </c>
      <c r="M590" s="11">
        <f>(O590/86400)+DATE(1970,1,1)</f>
        <v>42990.208333333328</v>
      </c>
      <c r="N590" s="37">
        <v>42990.208333333328</v>
      </c>
      <c r="O590">
        <v>1505192400</v>
      </c>
      <c r="P590" t="str">
        <f>TEXT(M590,"mmm")</f>
        <v>Sep</v>
      </c>
      <c r="Q590" t="s">
        <v>2051</v>
      </c>
      <c r="R590" t="str">
        <f>TEXT(M590,"yyy")</f>
        <v>2017</v>
      </c>
      <c r="S590" s="10">
        <f>(T590/86400)+DATE(1970,1,1)</f>
        <v>42997.208333333328</v>
      </c>
      <c r="T590">
        <v>1505797200</v>
      </c>
      <c r="U590" s="35"/>
      <c r="V590" s="38">
        <v>42997.208333333328</v>
      </c>
      <c r="W590" t="str">
        <f>(TEXT(S590,"mmm"))</f>
        <v>Sep</v>
      </c>
      <c r="X590" t="s">
        <v>2051</v>
      </c>
      <c r="Y590">
        <f>Table1[[#This Row],[Dete Ended Conversion5]]-Table1[[#This Row],[Date Created Conversion3]]</f>
        <v>7</v>
      </c>
      <c r="Z590" s="35">
        <f>Table1[[#This Row],[Dete Ended Conversion5]]-Table1[[#This Row],[Date Created Conversion3]]</f>
        <v>7</v>
      </c>
      <c r="AA590" s="8" t="str">
        <f>(TEXT(V590,"yyy"))</f>
        <v>2017</v>
      </c>
      <c r="AB590" t="b">
        <v>0</v>
      </c>
      <c r="AC590" t="b">
        <v>0</v>
      </c>
      <c r="AD590" s="5" t="str">
        <f>AE590</f>
        <v>food</v>
      </c>
      <c r="AE590" s="32" t="s">
        <v>2006</v>
      </c>
      <c r="AF590" s="32" t="s">
        <v>2007</v>
      </c>
    </row>
    <row r="591" spans="1:32" ht="17" x14ac:dyDescent="0.2">
      <c r="A591">
        <v>232</v>
      </c>
      <c r="B591" s="2" t="s">
        <v>493</v>
      </c>
      <c r="C591" s="1" t="s">
        <v>494</v>
      </c>
      <c r="D591" s="3">
        <v>3400</v>
      </c>
      <c r="E591" s="3">
        <v>5823</v>
      </c>
      <c r="F591" t="s">
        <v>19</v>
      </c>
      <c r="G591" s="23">
        <f>IFERROR(E591/D591,0)</f>
        <v>1.7126470588235294</v>
      </c>
      <c r="H591" s="4">
        <f>G591*100</f>
        <v>171.26470588235293</v>
      </c>
      <c r="I591" s="30">
        <f>E591/J591</f>
        <v>63.293478260869563</v>
      </c>
      <c r="J591" s="8">
        <v>92</v>
      </c>
      <c r="K591" t="s">
        <v>20</v>
      </c>
      <c r="L591" t="s">
        <v>21</v>
      </c>
      <c r="M591" s="11">
        <f>(O591/86400)+DATE(1970,1,1)</f>
        <v>42576.208333333328</v>
      </c>
      <c r="N591" s="37">
        <v>42576.208333333328</v>
      </c>
      <c r="O591">
        <v>1469422800</v>
      </c>
      <c r="P591" t="str">
        <f>TEXT(M591,"mmm")</f>
        <v>Jul</v>
      </c>
      <c r="Q591" t="s">
        <v>2056</v>
      </c>
      <c r="R591" t="str">
        <f>TEXT(M591,"yyy")</f>
        <v>2016</v>
      </c>
      <c r="S591" s="10">
        <f>(T591/86400)+DATE(1970,1,1)</f>
        <v>42577.208333333328</v>
      </c>
      <c r="T591">
        <v>1469509200</v>
      </c>
      <c r="U591" s="35"/>
      <c r="V591" s="38">
        <v>42577.208333333328</v>
      </c>
      <c r="W591" t="str">
        <f>(TEXT(S591,"mmm"))</f>
        <v>Jul</v>
      </c>
      <c r="X591" t="s">
        <v>2056</v>
      </c>
      <c r="Y591">
        <f>Table1[[#This Row],[Dete Ended Conversion5]]-Table1[[#This Row],[Date Created Conversion3]]</f>
        <v>1</v>
      </c>
      <c r="Z591" s="35">
        <f>Table1[[#This Row],[Dete Ended Conversion5]]-Table1[[#This Row],[Date Created Conversion3]]</f>
        <v>1</v>
      </c>
      <c r="AA591" s="8" t="str">
        <f>(TEXT(V591,"yyy"))</f>
        <v>2016</v>
      </c>
      <c r="AB591" t="b">
        <v>0</v>
      </c>
      <c r="AC591" t="b">
        <v>0</v>
      </c>
      <c r="AD591" s="5" t="str">
        <f>AE591</f>
        <v>theater</v>
      </c>
      <c r="AE591" s="32" t="s">
        <v>2012</v>
      </c>
      <c r="AF591" s="32" t="s">
        <v>2013</v>
      </c>
    </row>
    <row r="592" spans="1:32" ht="17" x14ac:dyDescent="0.2">
      <c r="A592">
        <v>407</v>
      </c>
      <c r="B592" s="2" t="s">
        <v>842</v>
      </c>
      <c r="C592" s="1" t="s">
        <v>843</v>
      </c>
      <c r="D592" s="3">
        <v>3400</v>
      </c>
      <c r="E592" s="3">
        <v>12100</v>
      </c>
      <c r="F592" t="s">
        <v>19</v>
      </c>
      <c r="G592" s="23">
        <f>IFERROR(E592/D592,0)</f>
        <v>3.5588235294117645</v>
      </c>
      <c r="H592" s="4">
        <f>G592*100</f>
        <v>355.88235294117646</v>
      </c>
      <c r="I592" s="30">
        <f>E592/J592</f>
        <v>25</v>
      </c>
      <c r="J592" s="8">
        <v>484</v>
      </c>
      <c r="K592" t="s">
        <v>32</v>
      </c>
      <c r="L592" t="s">
        <v>33</v>
      </c>
      <c r="M592" s="11">
        <f>(O592/86400)+DATE(1970,1,1)</f>
        <v>43751.208333333328</v>
      </c>
      <c r="N592" s="37">
        <v>43751.208333333328</v>
      </c>
      <c r="O592">
        <v>1570942800</v>
      </c>
      <c r="P592" t="str">
        <f>TEXT(M592,"mmm")</f>
        <v>Oct</v>
      </c>
      <c r="Q592" t="s">
        <v>2052</v>
      </c>
      <c r="R592" t="str">
        <f>TEXT(M592,"yyy")</f>
        <v>2019</v>
      </c>
      <c r="S592" s="10">
        <f>(T592/86400)+DATE(1970,1,1)</f>
        <v>43758.208333333328</v>
      </c>
      <c r="T592">
        <v>1571547600</v>
      </c>
      <c r="U592" s="35"/>
      <c r="V592" s="38">
        <v>43758.208333333328</v>
      </c>
      <c r="W592" t="str">
        <f>(TEXT(S592,"mmm"))</f>
        <v>Oct</v>
      </c>
      <c r="X592" t="s">
        <v>2052</v>
      </c>
      <c r="Y592">
        <f>Table1[[#This Row],[Dete Ended Conversion5]]-Table1[[#This Row],[Date Created Conversion3]]</f>
        <v>7</v>
      </c>
      <c r="Z592" s="35">
        <f>Table1[[#This Row],[Dete Ended Conversion5]]-Table1[[#This Row],[Date Created Conversion3]]</f>
        <v>7</v>
      </c>
      <c r="AA592" s="8" t="str">
        <f>(TEXT(V592,"yyy"))</f>
        <v>2019</v>
      </c>
      <c r="AB592" t="b">
        <v>0</v>
      </c>
      <c r="AC592" t="b">
        <v>0</v>
      </c>
      <c r="AD592" s="5" t="str">
        <f>AE592</f>
        <v>theater</v>
      </c>
      <c r="AE592" s="32" t="s">
        <v>2012</v>
      </c>
      <c r="AF592" s="32" t="s">
        <v>2013</v>
      </c>
    </row>
    <row r="593" spans="1:32" ht="17" x14ac:dyDescent="0.2">
      <c r="A593">
        <v>376</v>
      </c>
      <c r="B593" s="2" t="s">
        <v>781</v>
      </c>
      <c r="C593" s="1" t="s">
        <v>782</v>
      </c>
      <c r="D593" s="3">
        <v>3400</v>
      </c>
      <c r="E593" s="3">
        <v>12275</v>
      </c>
      <c r="F593" t="s">
        <v>19</v>
      </c>
      <c r="G593" s="23">
        <f>IFERROR(E593/D593,0)</f>
        <v>3.6102941176470589</v>
      </c>
      <c r="H593" s="4">
        <f>G593*100</f>
        <v>361.02941176470591</v>
      </c>
      <c r="I593" s="30">
        <f>E593/J593</f>
        <v>93.702290076335885</v>
      </c>
      <c r="J593" s="8">
        <v>131</v>
      </c>
      <c r="K593" t="s">
        <v>20</v>
      </c>
      <c r="L593" t="s">
        <v>21</v>
      </c>
      <c r="M593" s="11">
        <f>(O593/86400)+DATE(1970,1,1)</f>
        <v>41826.208333333336</v>
      </c>
      <c r="N593" s="37">
        <v>41826.208333333336</v>
      </c>
      <c r="O593">
        <v>1404622800</v>
      </c>
      <c r="P593" t="str">
        <f>TEXT(M593,"mmm")</f>
        <v>Jul</v>
      </c>
      <c r="Q593" t="s">
        <v>2056</v>
      </c>
      <c r="R593" t="str">
        <f>TEXT(M593,"yyy")</f>
        <v>2014</v>
      </c>
      <c r="S593" s="10">
        <f>(T593/86400)+DATE(1970,1,1)</f>
        <v>41832.208333333336</v>
      </c>
      <c r="T593">
        <v>1405141200</v>
      </c>
      <c r="U593" s="35"/>
      <c r="V593" s="38">
        <v>41832.208333333336</v>
      </c>
      <c r="W593" t="str">
        <f>(TEXT(S593,"mmm"))</f>
        <v>Jul</v>
      </c>
      <c r="X593" t="s">
        <v>2056</v>
      </c>
      <c r="Y593">
        <f>Table1[[#This Row],[Dete Ended Conversion5]]-Table1[[#This Row],[Date Created Conversion3]]</f>
        <v>6</v>
      </c>
      <c r="Z593" s="35">
        <f>Table1[[#This Row],[Dete Ended Conversion5]]-Table1[[#This Row],[Date Created Conversion3]]</f>
        <v>6</v>
      </c>
      <c r="AA593" s="8" t="str">
        <f>(TEXT(V593,"yyy"))</f>
        <v>2014</v>
      </c>
      <c r="AB593" t="b">
        <v>0</v>
      </c>
      <c r="AC593" t="b">
        <v>0</v>
      </c>
      <c r="AD593" s="5" t="str">
        <f>AE593</f>
        <v>music</v>
      </c>
      <c r="AE593" s="32" t="s">
        <v>2008</v>
      </c>
      <c r="AF593" s="32" t="s">
        <v>2009</v>
      </c>
    </row>
    <row r="594" spans="1:32" ht="34" x14ac:dyDescent="0.2">
      <c r="A594">
        <v>883</v>
      </c>
      <c r="B594" s="2" t="s">
        <v>1774</v>
      </c>
      <c r="C594" s="1" t="s">
        <v>1775</v>
      </c>
      <c r="D594" s="3">
        <v>3400</v>
      </c>
      <c r="E594" s="3">
        <v>8089</v>
      </c>
      <c r="F594" t="s">
        <v>19</v>
      </c>
      <c r="G594" s="23">
        <f>IFERROR(E594/D594,0)</f>
        <v>2.3791176470588233</v>
      </c>
      <c r="H594" s="4">
        <f>G594*100</f>
        <v>237.91176470588232</v>
      </c>
      <c r="I594" s="30">
        <f>E594/J594</f>
        <v>41.911917098445599</v>
      </c>
      <c r="J594" s="8">
        <v>193</v>
      </c>
      <c r="K594" t="s">
        <v>20</v>
      </c>
      <c r="L594" t="s">
        <v>21</v>
      </c>
      <c r="M594" s="11">
        <f>(O594/86400)+DATE(1970,1,1)</f>
        <v>40323.208333333336</v>
      </c>
      <c r="N594" s="37">
        <v>40323.208333333336</v>
      </c>
      <c r="O594">
        <v>1274763600</v>
      </c>
      <c r="P594" t="str">
        <f>TEXT(M594,"mmm")</f>
        <v>May</v>
      </c>
      <c r="Q594" t="s">
        <v>2059</v>
      </c>
      <c r="R594" t="str">
        <f>TEXT(M594,"yyy")</f>
        <v>2010</v>
      </c>
      <c r="S594" s="10">
        <f>(T594/86400)+DATE(1970,1,1)</f>
        <v>40359.208333333336</v>
      </c>
      <c r="T594">
        <v>1277874000</v>
      </c>
      <c r="U594" s="35"/>
      <c r="V594" s="38">
        <v>40359.208333333336</v>
      </c>
      <c r="W594" t="str">
        <f>(TEXT(S594,"mmm"))</f>
        <v>Jun</v>
      </c>
      <c r="X594" t="s">
        <v>2053</v>
      </c>
      <c r="Y594">
        <f>Table1[[#This Row],[Dete Ended Conversion5]]-Table1[[#This Row],[Date Created Conversion3]]</f>
        <v>36</v>
      </c>
      <c r="Z594" s="35">
        <f>Table1[[#This Row],[Dete Ended Conversion5]]-Table1[[#This Row],[Date Created Conversion3]]</f>
        <v>36</v>
      </c>
      <c r="AA594" s="8" t="str">
        <f>(TEXT(V594,"yyy"))</f>
        <v>2010</v>
      </c>
      <c r="AB594" t="b">
        <v>0</v>
      </c>
      <c r="AC594" t="b">
        <v>0</v>
      </c>
      <c r="AD594" s="5" t="str">
        <f>AE594</f>
        <v>film &amp; video</v>
      </c>
      <c r="AE594" s="32" t="s">
        <v>2014</v>
      </c>
      <c r="AF594" s="32" t="s">
        <v>2025</v>
      </c>
    </row>
    <row r="595" spans="1:32" ht="17" x14ac:dyDescent="0.2">
      <c r="A595">
        <v>798</v>
      </c>
      <c r="B595" s="2" t="s">
        <v>1607</v>
      </c>
      <c r="C595" s="1" t="s">
        <v>1608</v>
      </c>
      <c r="D595" s="3">
        <v>3400</v>
      </c>
      <c r="E595" s="3">
        <v>6408</v>
      </c>
      <c r="F595" t="s">
        <v>19</v>
      </c>
      <c r="G595" s="23">
        <f>IFERROR(E595/D595,0)</f>
        <v>1.8847058823529412</v>
      </c>
      <c r="H595" s="4">
        <f>G595*100</f>
        <v>188.47058823529412</v>
      </c>
      <c r="I595" s="30">
        <f>E595/J595</f>
        <v>52.958677685950413</v>
      </c>
      <c r="J595" s="8">
        <v>121</v>
      </c>
      <c r="K595" t="s">
        <v>20</v>
      </c>
      <c r="L595" t="s">
        <v>21</v>
      </c>
      <c r="M595" s="11">
        <f>(O595/86400)+DATE(1970,1,1)</f>
        <v>41060.208333333336</v>
      </c>
      <c r="N595" s="37">
        <v>41060.208333333336</v>
      </c>
      <c r="O595">
        <v>1338440400</v>
      </c>
      <c r="P595" t="str">
        <f>TEXT(M595,"mmm")</f>
        <v>May</v>
      </c>
      <c r="Q595" t="s">
        <v>2059</v>
      </c>
      <c r="R595" t="str">
        <f>TEXT(M595,"yyy")</f>
        <v>2012</v>
      </c>
      <c r="S595" s="10">
        <f>(T595/86400)+DATE(1970,1,1)</f>
        <v>41088.208333333336</v>
      </c>
      <c r="T595">
        <v>1340859600</v>
      </c>
      <c r="U595" s="35"/>
      <c r="V595" s="38">
        <v>41088.208333333336</v>
      </c>
      <c r="W595" t="str">
        <f>(TEXT(S595,"mmm"))</f>
        <v>Jun</v>
      </c>
      <c r="X595" t="s">
        <v>2053</v>
      </c>
      <c r="Y595">
        <f>Table1[[#This Row],[Dete Ended Conversion5]]-Table1[[#This Row],[Date Created Conversion3]]</f>
        <v>28</v>
      </c>
      <c r="Z595" s="35">
        <f>Table1[[#This Row],[Dete Ended Conversion5]]-Table1[[#This Row],[Date Created Conversion3]]</f>
        <v>28</v>
      </c>
      <c r="AA595" s="8" t="str">
        <f>(TEXT(V595,"yyy"))</f>
        <v>2012</v>
      </c>
      <c r="AB595" t="b">
        <v>0</v>
      </c>
      <c r="AC595" t="b">
        <v>1</v>
      </c>
      <c r="AD595" s="5" t="str">
        <f>AE595</f>
        <v>theater</v>
      </c>
      <c r="AE595" s="32" t="s">
        <v>2012</v>
      </c>
      <c r="AF595" s="32" t="s">
        <v>2013</v>
      </c>
    </row>
    <row r="596" spans="1:32" ht="17" x14ac:dyDescent="0.2">
      <c r="A596">
        <v>606</v>
      </c>
      <c r="B596" s="2" t="s">
        <v>1230</v>
      </c>
      <c r="C596" s="1" t="s">
        <v>1231</v>
      </c>
      <c r="D596" s="3">
        <v>3400</v>
      </c>
      <c r="E596" s="3">
        <v>6405</v>
      </c>
      <c r="F596" t="s">
        <v>19</v>
      </c>
      <c r="G596" s="23">
        <f>IFERROR(E596/D596,0)</f>
        <v>1.8838235294117647</v>
      </c>
      <c r="H596" s="4">
        <f>G596*100</f>
        <v>188.38235294117646</v>
      </c>
      <c r="I596" s="30">
        <f>E596/J596</f>
        <v>40.03125</v>
      </c>
      <c r="J596" s="8">
        <v>160</v>
      </c>
      <c r="K596" t="s">
        <v>36</v>
      </c>
      <c r="L596" t="s">
        <v>37</v>
      </c>
      <c r="M596" s="11">
        <f>(O596/86400)+DATE(1970,1,1)</f>
        <v>42436.25</v>
      </c>
      <c r="N596" s="37">
        <v>42436.25</v>
      </c>
      <c r="O596">
        <v>1457330400</v>
      </c>
      <c r="P596" t="str">
        <f>TEXT(M596,"mmm")</f>
        <v>Mar</v>
      </c>
      <c r="Q596" t="s">
        <v>2054</v>
      </c>
      <c r="R596" t="str">
        <f>TEXT(M596,"yyy")</f>
        <v>2016</v>
      </c>
      <c r="S596" s="10">
        <f>(T596/86400)+DATE(1970,1,1)</f>
        <v>42447.208333333328</v>
      </c>
      <c r="T596">
        <v>1458277200</v>
      </c>
      <c r="U596" s="35"/>
      <c r="V596" s="38">
        <v>42447.208333333328</v>
      </c>
      <c r="W596" t="str">
        <f>(TEXT(S596,"mmm"))</f>
        <v>Mar</v>
      </c>
      <c r="X596" t="s">
        <v>2054</v>
      </c>
      <c r="Y596">
        <f>Table1[[#This Row],[Dete Ended Conversion5]]-Table1[[#This Row],[Date Created Conversion3]]</f>
        <v>10.958333333328483</v>
      </c>
      <c r="Z596" s="35">
        <f>Table1[[#This Row],[Dete Ended Conversion5]]-Table1[[#This Row],[Date Created Conversion3]]</f>
        <v>10.958333333328483</v>
      </c>
      <c r="AA596" s="8" t="str">
        <f>(TEXT(V596,"yyy"))</f>
        <v>2016</v>
      </c>
      <c r="AB596" t="b">
        <v>0</v>
      </c>
      <c r="AC596" t="b">
        <v>0</v>
      </c>
      <c r="AD596" s="5" t="str">
        <f>AE596</f>
        <v>music</v>
      </c>
      <c r="AE596" s="32" t="s">
        <v>2008</v>
      </c>
      <c r="AF596" s="32" t="s">
        <v>2009</v>
      </c>
    </row>
    <row r="597" spans="1:32" ht="17" x14ac:dyDescent="0.2">
      <c r="A597">
        <v>89</v>
      </c>
      <c r="B597" s="2" t="s">
        <v>208</v>
      </c>
      <c r="C597" s="1" t="s">
        <v>209</v>
      </c>
      <c r="D597" s="3">
        <v>3400</v>
      </c>
      <c r="E597" s="3">
        <v>8588</v>
      </c>
      <c r="F597" t="s">
        <v>19</v>
      </c>
      <c r="G597" s="23">
        <f>IFERROR(E597/D597,0)</f>
        <v>2.5258823529411765</v>
      </c>
      <c r="H597" s="4">
        <f>G597*100</f>
        <v>252.58823529411765</v>
      </c>
      <c r="I597" s="30">
        <f>E597/J597</f>
        <v>89.458333333333329</v>
      </c>
      <c r="J597" s="8">
        <v>96</v>
      </c>
      <c r="K597" t="s">
        <v>20</v>
      </c>
      <c r="L597" t="s">
        <v>21</v>
      </c>
      <c r="M597" s="11">
        <f>(O597/86400)+DATE(1970,1,1)</f>
        <v>40283.208333333336</v>
      </c>
      <c r="N597" s="37">
        <v>40283.208333333336</v>
      </c>
      <c r="O597">
        <v>1271307600</v>
      </c>
      <c r="P597" t="str">
        <f>TEXT(M597,"mmm")</f>
        <v>Apr</v>
      </c>
      <c r="Q597" t="s">
        <v>2057</v>
      </c>
      <c r="R597" t="str">
        <f>TEXT(M597,"yyy")</f>
        <v>2010</v>
      </c>
      <c r="S597" s="10">
        <f>(T597/86400)+DATE(1970,1,1)</f>
        <v>40285.208333333336</v>
      </c>
      <c r="T597">
        <v>1271480400</v>
      </c>
      <c r="U597" s="35"/>
      <c r="V597" s="38">
        <v>40285.208333333336</v>
      </c>
      <c r="W597" t="str">
        <f>(TEXT(S597,"mmm"))</f>
        <v>Apr</v>
      </c>
      <c r="X597" t="s">
        <v>2057</v>
      </c>
      <c r="Y597">
        <f>Table1[[#This Row],[Dete Ended Conversion5]]-Table1[[#This Row],[Date Created Conversion3]]</f>
        <v>2</v>
      </c>
      <c r="Z597" s="35">
        <f>Table1[[#This Row],[Dete Ended Conversion5]]-Table1[[#This Row],[Date Created Conversion3]]</f>
        <v>2</v>
      </c>
      <c r="AA597" s="8" t="str">
        <f>(TEXT(V597,"yyy"))</f>
        <v>2010</v>
      </c>
      <c r="AB597" t="b">
        <v>0</v>
      </c>
      <c r="AC597" t="b">
        <v>0</v>
      </c>
      <c r="AD597" s="5" t="str">
        <f>AE597</f>
        <v>theater</v>
      </c>
      <c r="AE597" s="32" t="s">
        <v>2012</v>
      </c>
      <c r="AF597" s="32" t="s">
        <v>2013</v>
      </c>
    </row>
    <row r="598" spans="1:32" ht="17" x14ac:dyDescent="0.2">
      <c r="A598">
        <v>163</v>
      </c>
      <c r="B598" s="2" t="s">
        <v>356</v>
      </c>
      <c r="C598" s="1" t="s">
        <v>357</v>
      </c>
      <c r="D598" s="3">
        <v>3500</v>
      </c>
      <c r="E598" s="3">
        <v>8864</v>
      </c>
      <c r="F598" t="s">
        <v>19</v>
      </c>
      <c r="G598" s="23">
        <f>IFERROR(E598/D598,0)</f>
        <v>2.5325714285714285</v>
      </c>
      <c r="H598" s="4">
        <f>G598*100</f>
        <v>253.25714285714284</v>
      </c>
      <c r="I598" s="30">
        <f>E598/J598</f>
        <v>36.032520325203251</v>
      </c>
      <c r="J598" s="8">
        <v>246</v>
      </c>
      <c r="K598" t="s">
        <v>20</v>
      </c>
      <c r="L598" t="s">
        <v>21</v>
      </c>
      <c r="M598" s="11">
        <f>(O598/86400)+DATE(1970,1,1)</f>
        <v>43028.208333333328</v>
      </c>
      <c r="N598" s="37">
        <v>43028.208333333328</v>
      </c>
      <c r="O598">
        <v>1508475600</v>
      </c>
      <c r="P598" t="str">
        <f>TEXT(M598,"mmm")</f>
        <v>Oct</v>
      </c>
      <c r="Q598" t="s">
        <v>2052</v>
      </c>
      <c r="R598" t="str">
        <f>TEXT(M598,"yyy")</f>
        <v>2017</v>
      </c>
      <c r="S598" s="10">
        <f>(T598/86400)+DATE(1970,1,1)</f>
        <v>43077.25</v>
      </c>
      <c r="T598">
        <v>1512712800</v>
      </c>
      <c r="U598" s="35"/>
      <c r="V598" s="38">
        <v>43077.25</v>
      </c>
      <c r="W598" t="str">
        <f>(TEXT(S598,"mmm"))</f>
        <v>Dec</v>
      </c>
      <c r="X598" t="s">
        <v>2055</v>
      </c>
      <c r="Y598">
        <f>Table1[[#This Row],[Dete Ended Conversion5]]-Table1[[#This Row],[Date Created Conversion3]]</f>
        <v>49.041666666671517</v>
      </c>
      <c r="Z598" s="35">
        <f>Table1[[#This Row],[Dete Ended Conversion5]]-Table1[[#This Row],[Date Created Conversion3]]</f>
        <v>49.041666666671517</v>
      </c>
      <c r="AA598" s="8" t="str">
        <f>(TEXT(V598,"yyy"))</f>
        <v>2017</v>
      </c>
      <c r="AB598" t="b">
        <v>0</v>
      </c>
      <c r="AC598" t="b">
        <v>1</v>
      </c>
      <c r="AD598" s="5" t="str">
        <f>AE598</f>
        <v>photography</v>
      </c>
      <c r="AE598" s="32" t="s">
        <v>2027</v>
      </c>
      <c r="AF598" s="32" t="s">
        <v>2028</v>
      </c>
    </row>
    <row r="599" spans="1:32" ht="17" x14ac:dyDescent="0.2">
      <c r="A599">
        <v>298</v>
      </c>
      <c r="B599" s="2" t="s">
        <v>625</v>
      </c>
      <c r="C599" s="1" t="s">
        <v>626</v>
      </c>
      <c r="D599" s="3">
        <v>3500</v>
      </c>
      <c r="E599" s="3">
        <v>5037</v>
      </c>
      <c r="F599" t="s">
        <v>19</v>
      </c>
      <c r="G599" s="23">
        <f>IFERROR(E599/D599,0)</f>
        <v>1.4391428571428571</v>
      </c>
      <c r="H599" s="4">
        <f>G599*100</f>
        <v>143.91428571428571</v>
      </c>
      <c r="I599" s="30">
        <f>E599/J599</f>
        <v>69.958333333333329</v>
      </c>
      <c r="J599" s="8">
        <v>72</v>
      </c>
      <c r="K599" t="s">
        <v>20</v>
      </c>
      <c r="L599" t="s">
        <v>21</v>
      </c>
      <c r="M599" s="11">
        <f>(O599/86400)+DATE(1970,1,1)</f>
        <v>42426.25</v>
      </c>
      <c r="N599" s="37">
        <v>42426.25</v>
      </c>
      <c r="O599">
        <v>1456466400</v>
      </c>
      <c r="P599" t="str">
        <f>TEXT(M599,"mmm")</f>
        <v>Feb</v>
      </c>
      <c r="Q599" t="s">
        <v>2058</v>
      </c>
      <c r="R599" t="str">
        <f>TEXT(M599,"yyy")</f>
        <v>2016</v>
      </c>
      <c r="S599" s="10">
        <f>(T599/86400)+DATE(1970,1,1)</f>
        <v>42444.208333333328</v>
      </c>
      <c r="T599">
        <v>1458018000</v>
      </c>
      <c r="U599" s="35"/>
      <c r="V599" s="38">
        <v>42444.208333333328</v>
      </c>
      <c r="W599" t="str">
        <f>(TEXT(S599,"mmm"))</f>
        <v>Mar</v>
      </c>
      <c r="X599" t="s">
        <v>2054</v>
      </c>
      <c r="Y599">
        <f>Table1[[#This Row],[Dete Ended Conversion5]]-Table1[[#This Row],[Date Created Conversion3]]</f>
        <v>17.958333333328483</v>
      </c>
      <c r="Z599" s="35">
        <f>Table1[[#This Row],[Dete Ended Conversion5]]-Table1[[#This Row],[Date Created Conversion3]]</f>
        <v>17.958333333328483</v>
      </c>
      <c r="AA599" s="8" t="str">
        <f>(TEXT(V599,"yyy"))</f>
        <v>2016</v>
      </c>
      <c r="AB599" t="b">
        <v>0</v>
      </c>
      <c r="AC599" t="b">
        <v>1</v>
      </c>
      <c r="AD599" s="5" t="str">
        <f>AE599</f>
        <v>music</v>
      </c>
      <c r="AE599" s="32" t="s">
        <v>2008</v>
      </c>
      <c r="AF599" s="32" t="s">
        <v>2009</v>
      </c>
    </row>
    <row r="600" spans="1:32" ht="17" x14ac:dyDescent="0.2">
      <c r="A600">
        <v>762</v>
      </c>
      <c r="B600" s="2" t="s">
        <v>645</v>
      </c>
      <c r="C600" s="1" t="s">
        <v>1536</v>
      </c>
      <c r="D600" s="3">
        <v>3500</v>
      </c>
      <c r="E600" s="3">
        <v>6204</v>
      </c>
      <c r="F600" t="s">
        <v>19</v>
      </c>
      <c r="G600" s="23">
        <f>IFERROR(E600/D600,0)</f>
        <v>1.7725714285714285</v>
      </c>
      <c r="H600" s="4">
        <f>G600*100</f>
        <v>177.25714285714284</v>
      </c>
      <c r="I600" s="30">
        <f>E600/J600</f>
        <v>62.04</v>
      </c>
      <c r="J600" s="8">
        <v>100</v>
      </c>
      <c r="K600" t="s">
        <v>24</v>
      </c>
      <c r="L600" t="s">
        <v>25</v>
      </c>
      <c r="M600" s="11">
        <f>(O600/86400)+DATE(1970,1,1)</f>
        <v>41241.25</v>
      </c>
      <c r="N600" s="37">
        <v>41241.25</v>
      </c>
      <c r="O600">
        <v>1354082400</v>
      </c>
      <c r="P600" t="str">
        <f>TEXT(M600,"mmm")</f>
        <v>Nov</v>
      </c>
      <c r="Q600" t="s">
        <v>2048</v>
      </c>
      <c r="R600" t="str">
        <f>TEXT(M600,"yyy")</f>
        <v>2012</v>
      </c>
      <c r="S600" s="10">
        <f>(T600/86400)+DATE(1970,1,1)</f>
        <v>41252.25</v>
      </c>
      <c r="T600">
        <v>1355032800</v>
      </c>
      <c r="U600" s="35"/>
      <c r="V600" s="38">
        <v>41252.25</v>
      </c>
      <c r="W600" t="str">
        <f>(TEXT(S600,"mmm"))</f>
        <v>Dec</v>
      </c>
      <c r="X600" t="s">
        <v>2055</v>
      </c>
      <c r="Y600">
        <f>Table1[[#This Row],[Dete Ended Conversion5]]-Table1[[#This Row],[Date Created Conversion3]]</f>
        <v>11</v>
      </c>
      <c r="Z600" s="35">
        <f>Table1[[#This Row],[Dete Ended Conversion5]]-Table1[[#This Row],[Date Created Conversion3]]</f>
        <v>11</v>
      </c>
      <c r="AA600" s="8" t="str">
        <f>(TEXT(V600,"yyy"))</f>
        <v>2012</v>
      </c>
      <c r="AB600" t="b">
        <v>0</v>
      </c>
      <c r="AC600" t="b">
        <v>0</v>
      </c>
      <c r="AD600" s="5" t="str">
        <f>AE600</f>
        <v>music</v>
      </c>
      <c r="AE600" s="32" t="s">
        <v>2008</v>
      </c>
      <c r="AF600" s="32" t="s">
        <v>2031</v>
      </c>
    </row>
    <row r="601" spans="1:32" ht="17" x14ac:dyDescent="0.2">
      <c r="A601">
        <v>930</v>
      </c>
      <c r="B601" s="2" t="s">
        <v>1868</v>
      </c>
      <c r="C601" s="1" t="s">
        <v>1869</v>
      </c>
      <c r="D601" s="3">
        <v>3500</v>
      </c>
      <c r="E601" s="3">
        <v>3930</v>
      </c>
      <c r="F601" t="s">
        <v>19</v>
      </c>
      <c r="G601" s="23">
        <f>IFERROR(E601/D601,0)</f>
        <v>1.1228571428571428</v>
      </c>
      <c r="H601" s="4">
        <f>G601*100</f>
        <v>112.28571428571428</v>
      </c>
      <c r="I601" s="30">
        <f>E601/J601</f>
        <v>46.235294117647058</v>
      </c>
      <c r="J601" s="8">
        <v>85</v>
      </c>
      <c r="K601" t="s">
        <v>20</v>
      </c>
      <c r="L601" t="s">
        <v>21</v>
      </c>
      <c r="M601" s="11">
        <f>(O601/86400)+DATE(1970,1,1)</f>
        <v>42060.25</v>
      </c>
      <c r="N601" s="37">
        <v>42060.25</v>
      </c>
      <c r="O601">
        <v>1424844000</v>
      </c>
      <c r="P601" t="str">
        <f>TEXT(M601,"mmm")</f>
        <v>Feb</v>
      </c>
      <c r="Q601" t="s">
        <v>2058</v>
      </c>
      <c r="R601" t="str">
        <f>TEXT(M601,"yyy")</f>
        <v>2015</v>
      </c>
      <c r="S601" s="10">
        <f>(T601/86400)+DATE(1970,1,1)</f>
        <v>42067.25</v>
      </c>
      <c r="T601">
        <v>1425448800</v>
      </c>
      <c r="U601" s="35"/>
      <c r="V601" s="38">
        <v>42067.25</v>
      </c>
      <c r="W601" t="str">
        <f>(TEXT(S601,"mmm"))</f>
        <v>Mar</v>
      </c>
      <c r="X601" t="s">
        <v>2054</v>
      </c>
      <c r="Y601">
        <f>Table1[[#This Row],[Dete Ended Conversion5]]-Table1[[#This Row],[Date Created Conversion3]]</f>
        <v>7</v>
      </c>
      <c r="Z601" s="35">
        <f>Table1[[#This Row],[Dete Ended Conversion5]]-Table1[[#This Row],[Date Created Conversion3]]</f>
        <v>7</v>
      </c>
      <c r="AA601" s="8" t="str">
        <f>(TEXT(V601,"yyy"))</f>
        <v>2015</v>
      </c>
      <c r="AB601" t="b">
        <v>0</v>
      </c>
      <c r="AC601" t="b">
        <v>1</v>
      </c>
      <c r="AD601" s="5" t="str">
        <f>AE601</f>
        <v>theater</v>
      </c>
      <c r="AE601" s="32" t="s">
        <v>2012</v>
      </c>
      <c r="AF601" s="32" t="s">
        <v>2013</v>
      </c>
    </row>
    <row r="602" spans="1:32" ht="17" x14ac:dyDescent="0.2">
      <c r="A602">
        <v>862</v>
      </c>
      <c r="B602" s="2" t="s">
        <v>1732</v>
      </c>
      <c r="C602" s="1" t="s">
        <v>1733</v>
      </c>
      <c r="D602" s="3">
        <v>3500</v>
      </c>
      <c r="E602" s="3">
        <v>6560</v>
      </c>
      <c r="F602" t="s">
        <v>19</v>
      </c>
      <c r="G602" s="23">
        <f>IFERROR(E602/D602,0)</f>
        <v>1.8742857142857143</v>
      </c>
      <c r="H602" s="4">
        <f>G602*100</f>
        <v>187.42857142857144</v>
      </c>
      <c r="I602" s="30">
        <f>E602/J602</f>
        <v>77.17647058823529</v>
      </c>
      <c r="J602" s="8">
        <v>85</v>
      </c>
      <c r="K602" t="s">
        <v>20</v>
      </c>
      <c r="L602" t="s">
        <v>21</v>
      </c>
      <c r="M602" s="11">
        <f>(O602/86400)+DATE(1970,1,1)</f>
        <v>40756.208333333336</v>
      </c>
      <c r="N602" s="37">
        <v>40756.208333333336</v>
      </c>
      <c r="O602">
        <v>1312174800</v>
      </c>
      <c r="P602" t="str">
        <f>TEXT(M602,"mmm")</f>
        <v>Aug</v>
      </c>
      <c r="Q602" t="s">
        <v>2049</v>
      </c>
      <c r="R602" t="str">
        <f>TEXT(M602,"yyy")</f>
        <v>2011</v>
      </c>
      <c r="S602" s="10">
        <f>(T602/86400)+DATE(1970,1,1)</f>
        <v>40760.208333333336</v>
      </c>
      <c r="T602">
        <v>1312520400</v>
      </c>
      <c r="U602" s="35"/>
      <c r="V602" s="38">
        <v>40760.208333333336</v>
      </c>
      <c r="W602" t="str">
        <f>(TEXT(S602,"mmm"))</f>
        <v>Aug</v>
      </c>
      <c r="X602" t="s">
        <v>2049</v>
      </c>
      <c r="Y602">
        <f>Table1[[#This Row],[Dete Ended Conversion5]]-Table1[[#This Row],[Date Created Conversion3]]</f>
        <v>4</v>
      </c>
      <c r="Z602" s="35">
        <f>Table1[[#This Row],[Dete Ended Conversion5]]-Table1[[#This Row],[Date Created Conversion3]]</f>
        <v>4</v>
      </c>
      <c r="AA602" s="8" t="str">
        <f>(TEXT(V602,"yyy"))</f>
        <v>2011</v>
      </c>
      <c r="AB602" t="b">
        <v>0</v>
      </c>
      <c r="AC602" t="b">
        <v>0</v>
      </c>
      <c r="AD602" s="5" t="str">
        <f>AE602</f>
        <v>theater</v>
      </c>
      <c r="AE602" s="32" t="s">
        <v>2012</v>
      </c>
      <c r="AF602" s="32" t="s">
        <v>2013</v>
      </c>
    </row>
    <row r="603" spans="1:32" ht="17" x14ac:dyDescent="0.2">
      <c r="A603">
        <v>269</v>
      </c>
      <c r="B603" s="2" t="s">
        <v>567</v>
      </c>
      <c r="C603" s="1" t="s">
        <v>568</v>
      </c>
      <c r="D603" s="3">
        <v>3500</v>
      </c>
      <c r="E603" s="3">
        <v>8842</v>
      </c>
      <c r="F603" t="s">
        <v>19</v>
      </c>
      <c r="G603" s="23">
        <f>IFERROR(E603/D603,0)</f>
        <v>2.5262857142857142</v>
      </c>
      <c r="H603" s="4">
        <f>G603*100</f>
        <v>252.62857142857143</v>
      </c>
      <c r="I603" s="30">
        <f>E603/J603</f>
        <v>101.63218390804597</v>
      </c>
      <c r="J603" s="8">
        <v>87</v>
      </c>
      <c r="K603" t="s">
        <v>20</v>
      </c>
      <c r="L603" t="s">
        <v>21</v>
      </c>
      <c r="M603" s="11">
        <f>(O603/86400)+DATE(1970,1,1)</f>
        <v>43496.25</v>
      </c>
      <c r="N603" s="37">
        <v>43496.25</v>
      </c>
      <c r="O603">
        <v>1548914400</v>
      </c>
      <c r="P603" t="str">
        <f>TEXT(M603,"mmm")</f>
        <v>Jan</v>
      </c>
      <c r="Q603" t="s">
        <v>2050</v>
      </c>
      <c r="R603" t="str">
        <f>TEXT(M603,"yyy")</f>
        <v>2019</v>
      </c>
      <c r="S603" s="10">
        <f>(T603/86400)+DATE(1970,1,1)</f>
        <v>43517.25</v>
      </c>
      <c r="T603">
        <v>1550728800</v>
      </c>
      <c r="U603" s="35"/>
      <c r="V603" s="38">
        <v>43517.25</v>
      </c>
      <c r="W603" t="str">
        <f>(TEXT(S603,"mmm"))</f>
        <v>Feb</v>
      </c>
      <c r="X603" t="s">
        <v>2058</v>
      </c>
      <c r="Y603">
        <f>Table1[[#This Row],[Dete Ended Conversion5]]-Table1[[#This Row],[Date Created Conversion3]]</f>
        <v>21</v>
      </c>
      <c r="Z603" s="35">
        <f>Table1[[#This Row],[Dete Ended Conversion5]]-Table1[[#This Row],[Date Created Conversion3]]</f>
        <v>21</v>
      </c>
      <c r="AA603" s="8" t="str">
        <f>(TEXT(V603,"yyy"))</f>
        <v>2019</v>
      </c>
      <c r="AB603" t="b">
        <v>0</v>
      </c>
      <c r="AC603" t="b">
        <v>0</v>
      </c>
      <c r="AD603" s="5" t="str">
        <f>AE603</f>
        <v>film &amp; video</v>
      </c>
      <c r="AE603" s="32" t="s">
        <v>2014</v>
      </c>
      <c r="AF603" s="32" t="s">
        <v>2033</v>
      </c>
    </row>
    <row r="604" spans="1:32" ht="17" x14ac:dyDescent="0.2">
      <c r="A604">
        <v>31</v>
      </c>
      <c r="B604" s="2" t="s">
        <v>90</v>
      </c>
      <c r="C604" s="1" t="s">
        <v>91</v>
      </c>
      <c r="D604" s="3">
        <v>3500</v>
      </c>
      <c r="E604" s="3">
        <v>10850</v>
      </c>
      <c r="F604" t="s">
        <v>19</v>
      </c>
      <c r="G604" s="23">
        <f>IFERROR(E604/D604,0)</f>
        <v>3.1</v>
      </c>
      <c r="H604" s="4">
        <f>G604*100</f>
        <v>310</v>
      </c>
      <c r="I604" s="30">
        <f>E604/J604</f>
        <v>48.008849557522126</v>
      </c>
      <c r="J604" s="8">
        <v>226</v>
      </c>
      <c r="K604" t="s">
        <v>36</v>
      </c>
      <c r="L604" t="s">
        <v>37</v>
      </c>
      <c r="M604" s="11">
        <f>(O604/86400)+DATE(1970,1,1)</f>
        <v>42374.25</v>
      </c>
      <c r="N604" s="37">
        <v>42374.25</v>
      </c>
      <c r="O604">
        <v>1451973600</v>
      </c>
      <c r="P604" t="str">
        <f>TEXT(M604,"mmm")</f>
        <v>Jan</v>
      </c>
      <c r="Q604" t="s">
        <v>2050</v>
      </c>
      <c r="R604" t="str">
        <f>TEXT(M604,"yyy")</f>
        <v>2016</v>
      </c>
      <c r="S604" s="10">
        <f>(T604/86400)+DATE(1970,1,1)</f>
        <v>42402.25</v>
      </c>
      <c r="T604">
        <v>1454392800</v>
      </c>
      <c r="U604" s="35"/>
      <c r="V604" s="38">
        <v>42402.25</v>
      </c>
      <c r="W604" t="str">
        <f>(TEXT(S604,"mmm"))</f>
        <v>Feb</v>
      </c>
      <c r="X604" t="s">
        <v>2058</v>
      </c>
      <c r="Y604">
        <f>Table1[[#This Row],[Dete Ended Conversion5]]-Table1[[#This Row],[Date Created Conversion3]]</f>
        <v>28</v>
      </c>
      <c r="Z604" s="35">
        <f>Table1[[#This Row],[Dete Ended Conversion5]]-Table1[[#This Row],[Date Created Conversion3]]</f>
        <v>28</v>
      </c>
      <c r="AA604" s="8" t="str">
        <f>(TEXT(V604,"yyy"))</f>
        <v>2016</v>
      </c>
      <c r="AB604" t="b">
        <v>0</v>
      </c>
      <c r="AC604" t="b">
        <v>0</v>
      </c>
      <c r="AD604" s="5" t="str">
        <f>AE604</f>
        <v>games</v>
      </c>
      <c r="AE604" s="32" t="s">
        <v>2023</v>
      </c>
      <c r="AF604" s="32" t="s">
        <v>2024</v>
      </c>
    </row>
    <row r="605" spans="1:32" ht="34" x14ac:dyDescent="0.2">
      <c r="A605">
        <v>107</v>
      </c>
      <c r="B605" s="2" t="s">
        <v>244</v>
      </c>
      <c r="C605" s="1" t="s">
        <v>245</v>
      </c>
      <c r="D605" s="3">
        <v>3500</v>
      </c>
      <c r="E605" s="3">
        <v>6527</v>
      </c>
      <c r="F605" t="s">
        <v>19</v>
      </c>
      <c r="G605" s="23">
        <f>IFERROR(E605/D605,0)</f>
        <v>1.8648571428571428</v>
      </c>
      <c r="H605" s="4">
        <f>G605*100</f>
        <v>186.48571428571427</v>
      </c>
      <c r="I605" s="30">
        <f>E605/J605</f>
        <v>75.895348837209298</v>
      </c>
      <c r="J605" s="8">
        <v>86</v>
      </c>
      <c r="K605" t="s">
        <v>20</v>
      </c>
      <c r="L605" t="s">
        <v>21</v>
      </c>
      <c r="M605" s="11">
        <f>(O605/86400)+DATE(1970,1,1)</f>
        <v>43213.208333333328</v>
      </c>
      <c r="N605" s="37">
        <v>43213.208333333328</v>
      </c>
      <c r="O605">
        <v>1524459600</v>
      </c>
      <c r="P605" t="str">
        <f>TEXT(M605,"mmm")</f>
        <v>Apr</v>
      </c>
      <c r="Q605" t="s">
        <v>2057</v>
      </c>
      <c r="R605" t="str">
        <f>TEXT(M605,"yyy")</f>
        <v>2018</v>
      </c>
      <c r="S605" s="10">
        <f>(T605/86400)+DATE(1970,1,1)</f>
        <v>43230.208333333328</v>
      </c>
      <c r="T605">
        <v>1525928400</v>
      </c>
      <c r="U605" s="35"/>
      <c r="V605" s="38">
        <v>43230.208333333328</v>
      </c>
      <c r="W605" t="str">
        <f>(TEXT(S605,"mmm"))</f>
        <v>May</v>
      </c>
      <c r="X605" t="s">
        <v>2059</v>
      </c>
      <c r="Y605">
        <f>Table1[[#This Row],[Dete Ended Conversion5]]-Table1[[#This Row],[Date Created Conversion3]]</f>
        <v>17</v>
      </c>
      <c r="Z605" s="35">
        <f>Table1[[#This Row],[Dete Ended Conversion5]]-Table1[[#This Row],[Date Created Conversion3]]</f>
        <v>17</v>
      </c>
      <c r="AA605" s="8" t="str">
        <f>(TEXT(V605,"yyy"))</f>
        <v>2018</v>
      </c>
      <c r="AB605" t="b">
        <v>0</v>
      </c>
      <c r="AC605" t="b">
        <v>1</v>
      </c>
      <c r="AD605" s="5" t="str">
        <f>AE605</f>
        <v>theater</v>
      </c>
      <c r="AE605" s="32" t="s">
        <v>2012</v>
      </c>
      <c r="AF605" s="32" t="s">
        <v>2013</v>
      </c>
    </row>
    <row r="606" spans="1:32" ht="17" x14ac:dyDescent="0.2">
      <c r="A606">
        <v>470</v>
      </c>
      <c r="B606" s="2" t="s">
        <v>965</v>
      </c>
      <c r="C606" s="1" t="s">
        <v>966</v>
      </c>
      <c r="D606" s="3">
        <v>3600</v>
      </c>
      <c r="E606" s="3">
        <v>10289</v>
      </c>
      <c r="F606" t="s">
        <v>19</v>
      </c>
      <c r="G606" s="23">
        <f>IFERROR(E606/D606,0)</f>
        <v>2.8580555555555556</v>
      </c>
      <c r="H606" s="4">
        <f>G606*100</f>
        <v>285.80555555555554</v>
      </c>
      <c r="I606" s="30">
        <f>E606/J606</f>
        <v>27.00524934383202</v>
      </c>
      <c r="J606" s="8">
        <v>381</v>
      </c>
      <c r="K606" t="s">
        <v>20</v>
      </c>
      <c r="L606" t="s">
        <v>21</v>
      </c>
      <c r="M606" s="11">
        <f>(O606/86400)+DATE(1970,1,1)</f>
        <v>42716.25</v>
      </c>
      <c r="N606" s="37">
        <v>42716.25</v>
      </c>
      <c r="O606">
        <v>1481522400</v>
      </c>
      <c r="P606" t="str">
        <f>TEXT(M606,"mmm")</f>
        <v>Dec</v>
      </c>
      <c r="Q606" t="s">
        <v>2055</v>
      </c>
      <c r="R606" t="str">
        <f>TEXT(M606,"yyy")</f>
        <v>2016</v>
      </c>
      <c r="S606" s="10">
        <f>(T606/86400)+DATE(1970,1,1)</f>
        <v>42723.25</v>
      </c>
      <c r="T606">
        <v>1482127200</v>
      </c>
      <c r="U606" s="35"/>
      <c r="V606" s="38">
        <v>42723.25</v>
      </c>
      <c r="W606" t="str">
        <f>(TEXT(S606,"mmm"))</f>
        <v>Dec</v>
      </c>
      <c r="X606" t="s">
        <v>2055</v>
      </c>
      <c r="Y606">
        <f>Table1[[#This Row],[Dete Ended Conversion5]]-Table1[[#This Row],[Date Created Conversion3]]</f>
        <v>7</v>
      </c>
      <c r="Z606" s="35">
        <f>Table1[[#This Row],[Dete Ended Conversion5]]-Table1[[#This Row],[Date Created Conversion3]]</f>
        <v>7</v>
      </c>
      <c r="AA606" s="8" t="str">
        <f>(TEXT(V606,"yyy"))</f>
        <v>2016</v>
      </c>
      <c r="AB606" t="b">
        <v>0</v>
      </c>
      <c r="AC606" t="b">
        <v>0</v>
      </c>
      <c r="AD606" s="5" t="str">
        <f>AE606</f>
        <v>technology</v>
      </c>
      <c r="AE606" s="32" t="s">
        <v>2010</v>
      </c>
      <c r="AF606" s="32" t="s">
        <v>2019</v>
      </c>
    </row>
    <row r="607" spans="1:32" ht="17" x14ac:dyDescent="0.2">
      <c r="A607">
        <v>962</v>
      </c>
      <c r="B607" s="2" t="s">
        <v>1930</v>
      </c>
      <c r="C607" s="1" t="s">
        <v>1931</v>
      </c>
      <c r="D607" s="3">
        <v>3600</v>
      </c>
      <c r="E607" s="3">
        <v>10657</v>
      </c>
      <c r="F607" t="s">
        <v>19</v>
      </c>
      <c r="G607" s="23">
        <f>IFERROR(E607/D607,0)</f>
        <v>2.9602777777777778</v>
      </c>
      <c r="H607" s="4">
        <f>G607*100</f>
        <v>296.02777777777777</v>
      </c>
      <c r="I607" s="30">
        <f>E607/J607</f>
        <v>40.063909774436091</v>
      </c>
      <c r="J607" s="8">
        <v>266</v>
      </c>
      <c r="K607" t="s">
        <v>20</v>
      </c>
      <c r="L607" t="s">
        <v>21</v>
      </c>
      <c r="M607" s="11">
        <f>(O607/86400)+DATE(1970,1,1)</f>
        <v>41592.25</v>
      </c>
      <c r="N607" s="37">
        <v>41592.25</v>
      </c>
      <c r="O607">
        <v>1384408800</v>
      </c>
      <c r="P607" t="str">
        <f>TEXT(M607,"mmm")</f>
        <v>Nov</v>
      </c>
      <c r="Q607" t="s">
        <v>2048</v>
      </c>
      <c r="R607" t="str">
        <f>TEXT(M607,"yyy")</f>
        <v>2013</v>
      </c>
      <c r="S607" s="10">
        <f>(T607/86400)+DATE(1970,1,1)</f>
        <v>41613.25</v>
      </c>
      <c r="T607">
        <v>1386223200</v>
      </c>
      <c r="U607" s="35"/>
      <c r="V607" s="38">
        <v>41613.25</v>
      </c>
      <c r="W607" t="str">
        <f>(TEXT(S607,"mmm"))</f>
        <v>Dec</v>
      </c>
      <c r="X607" t="s">
        <v>2055</v>
      </c>
      <c r="Y607">
        <f>Table1[[#This Row],[Dete Ended Conversion5]]-Table1[[#This Row],[Date Created Conversion3]]</f>
        <v>21</v>
      </c>
      <c r="Z607" s="35">
        <f>Table1[[#This Row],[Dete Ended Conversion5]]-Table1[[#This Row],[Date Created Conversion3]]</f>
        <v>21</v>
      </c>
      <c r="AA607" s="8" t="str">
        <f>(TEXT(V607,"yyy"))</f>
        <v>2013</v>
      </c>
      <c r="AB607" t="b">
        <v>0</v>
      </c>
      <c r="AC607" t="b">
        <v>0</v>
      </c>
      <c r="AD607" s="5" t="str">
        <f>AE607</f>
        <v>food</v>
      </c>
      <c r="AE607" s="32" t="s">
        <v>2006</v>
      </c>
      <c r="AF607" s="32" t="s">
        <v>2007</v>
      </c>
    </row>
    <row r="608" spans="1:32" ht="17" x14ac:dyDescent="0.2">
      <c r="A608">
        <v>184</v>
      </c>
      <c r="B608" s="2" t="s">
        <v>398</v>
      </c>
      <c r="C608" s="1" t="s">
        <v>399</v>
      </c>
      <c r="D608" s="3">
        <v>3600</v>
      </c>
      <c r="E608" s="3">
        <v>10550</v>
      </c>
      <c r="F608" t="s">
        <v>19</v>
      </c>
      <c r="G608" s="23">
        <f>IFERROR(E608/D608,0)</f>
        <v>2.9305555555555554</v>
      </c>
      <c r="H608" s="4">
        <f>G608*100</f>
        <v>293.05555555555554</v>
      </c>
      <c r="I608" s="30">
        <f>E608/J608</f>
        <v>31.029411764705884</v>
      </c>
      <c r="J608" s="8">
        <v>340</v>
      </c>
      <c r="K608" t="s">
        <v>20</v>
      </c>
      <c r="L608" t="s">
        <v>21</v>
      </c>
      <c r="M608" s="11">
        <f>(O608/86400)+DATE(1970,1,1)</f>
        <v>43588.208333333328</v>
      </c>
      <c r="N608" s="37">
        <v>43588.208333333328</v>
      </c>
      <c r="O608">
        <v>1556859600</v>
      </c>
      <c r="P608" t="str">
        <f>TEXT(M608,"mmm")</f>
        <v>May</v>
      </c>
      <c r="Q608" t="s">
        <v>2059</v>
      </c>
      <c r="R608" t="str">
        <f>TEXT(M608,"yyy")</f>
        <v>2019</v>
      </c>
      <c r="S608" s="10">
        <f>(T608/86400)+DATE(1970,1,1)</f>
        <v>43589.208333333328</v>
      </c>
      <c r="T608">
        <v>1556946000</v>
      </c>
      <c r="U608" s="35"/>
      <c r="V608" s="38">
        <v>43589.208333333328</v>
      </c>
      <c r="W608" t="str">
        <f>(TEXT(S608,"mmm"))</f>
        <v>May</v>
      </c>
      <c r="X608" t="s">
        <v>2059</v>
      </c>
      <c r="Y608">
        <f>Table1[[#This Row],[Dete Ended Conversion5]]-Table1[[#This Row],[Date Created Conversion3]]</f>
        <v>1</v>
      </c>
      <c r="Z608" s="35">
        <f>Table1[[#This Row],[Dete Ended Conversion5]]-Table1[[#This Row],[Date Created Conversion3]]</f>
        <v>1</v>
      </c>
      <c r="AA608" s="8" t="str">
        <f>(TEXT(V608,"yyy"))</f>
        <v>2019</v>
      </c>
      <c r="AB608" t="b">
        <v>0</v>
      </c>
      <c r="AC608" t="b">
        <v>0</v>
      </c>
      <c r="AD608" s="5" t="str">
        <f>AE608</f>
        <v>theater</v>
      </c>
      <c r="AE608" s="32" t="s">
        <v>2012</v>
      </c>
      <c r="AF608" s="32" t="s">
        <v>2013</v>
      </c>
    </row>
    <row r="609" spans="1:32" ht="17" x14ac:dyDescent="0.2">
      <c r="A609">
        <v>751</v>
      </c>
      <c r="B609" s="2" t="s">
        <v>1514</v>
      </c>
      <c r="C609" s="1" t="s">
        <v>1515</v>
      </c>
      <c r="D609" s="3">
        <v>3600</v>
      </c>
      <c r="E609" s="3">
        <v>8363</v>
      </c>
      <c r="F609" t="s">
        <v>19</v>
      </c>
      <c r="G609" s="23">
        <f>IFERROR(E609/D609,0)</f>
        <v>2.3230555555555554</v>
      </c>
      <c r="H609" s="4">
        <f>G609*100</f>
        <v>232.30555555555554</v>
      </c>
      <c r="I609" s="30">
        <f>E609/J609</f>
        <v>30.974074074074075</v>
      </c>
      <c r="J609" s="8">
        <v>270</v>
      </c>
      <c r="K609" t="s">
        <v>20</v>
      </c>
      <c r="L609" t="s">
        <v>21</v>
      </c>
      <c r="M609" s="11">
        <f>(O609/86400)+DATE(1970,1,1)</f>
        <v>42446.208333333328</v>
      </c>
      <c r="N609" s="37">
        <v>42446.208333333328</v>
      </c>
      <c r="O609">
        <v>1458190800</v>
      </c>
      <c r="P609" t="str">
        <f>TEXT(M609,"mmm")</f>
        <v>Mar</v>
      </c>
      <c r="Q609" t="s">
        <v>2054</v>
      </c>
      <c r="R609" t="str">
        <f>TEXT(M609,"yyy")</f>
        <v>2016</v>
      </c>
      <c r="S609" s="10">
        <f>(T609/86400)+DATE(1970,1,1)</f>
        <v>42461.208333333328</v>
      </c>
      <c r="T609">
        <v>1459486800</v>
      </c>
      <c r="U609" s="35"/>
      <c r="V609" s="38">
        <v>42461.208333333328</v>
      </c>
      <c r="W609" t="str">
        <f>(TEXT(S609,"mmm"))</f>
        <v>Apr</v>
      </c>
      <c r="X609" t="s">
        <v>2057</v>
      </c>
      <c r="Y609">
        <f>Table1[[#This Row],[Dete Ended Conversion5]]-Table1[[#This Row],[Date Created Conversion3]]</f>
        <v>15</v>
      </c>
      <c r="Z609" s="35">
        <f>Table1[[#This Row],[Dete Ended Conversion5]]-Table1[[#This Row],[Date Created Conversion3]]</f>
        <v>15</v>
      </c>
      <c r="AA609" s="8" t="str">
        <f>(TEXT(V609,"yyy"))</f>
        <v>2016</v>
      </c>
      <c r="AB609" t="b">
        <v>1</v>
      </c>
      <c r="AC609" t="b">
        <v>1</v>
      </c>
      <c r="AD609" s="5" t="str">
        <f>AE609</f>
        <v>publishing</v>
      </c>
      <c r="AE609" s="32" t="s">
        <v>2020</v>
      </c>
      <c r="AF609" s="32" t="s">
        <v>2021</v>
      </c>
    </row>
    <row r="610" spans="1:32" ht="17" x14ac:dyDescent="0.2">
      <c r="A610">
        <v>825</v>
      </c>
      <c r="B610" s="2" t="s">
        <v>1659</v>
      </c>
      <c r="C610" s="1" t="s">
        <v>1660</v>
      </c>
      <c r="D610" s="3">
        <v>3600</v>
      </c>
      <c r="E610" s="3">
        <v>13950</v>
      </c>
      <c r="F610" t="s">
        <v>19</v>
      </c>
      <c r="G610" s="23">
        <f>IFERROR(E610/D610,0)</f>
        <v>3.875</v>
      </c>
      <c r="H610" s="4">
        <f>G610*100</f>
        <v>387.5</v>
      </c>
      <c r="I610" s="30">
        <f>E610/J610</f>
        <v>88.853503184713375</v>
      </c>
      <c r="J610" s="8">
        <v>157</v>
      </c>
      <c r="K610" t="s">
        <v>36</v>
      </c>
      <c r="L610" t="s">
        <v>37</v>
      </c>
      <c r="M610" s="11">
        <f>(O610/86400)+DATE(1970,1,1)</f>
        <v>42941.208333333328</v>
      </c>
      <c r="N610" s="37">
        <v>42941.208333333328</v>
      </c>
      <c r="O610">
        <v>1500958800</v>
      </c>
      <c r="P610" t="str">
        <f>TEXT(M610,"mmm")</f>
        <v>Jul</v>
      </c>
      <c r="Q610" t="s">
        <v>2056</v>
      </c>
      <c r="R610" t="str">
        <f>TEXT(M610,"yyy")</f>
        <v>2017</v>
      </c>
      <c r="S610" s="10">
        <f>(T610/86400)+DATE(1970,1,1)</f>
        <v>42953.208333333328</v>
      </c>
      <c r="T610">
        <v>1501995600</v>
      </c>
      <c r="U610" s="35"/>
      <c r="V610" s="38">
        <v>42953.208333333328</v>
      </c>
      <c r="W610" t="str">
        <f>(TEXT(S610,"mmm"))</f>
        <v>Aug</v>
      </c>
      <c r="X610" t="s">
        <v>2049</v>
      </c>
      <c r="Y610">
        <f>Table1[[#This Row],[Dete Ended Conversion5]]-Table1[[#This Row],[Date Created Conversion3]]</f>
        <v>12</v>
      </c>
      <c r="Z610" s="35">
        <f>Table1[[#This Row],[Dete Ended Conversion5]]-Table1[[#This Row],[Date Created Conversion3]]</f>
        <v>12</v>
      </c>
      <c r="AA610" s="8" t="str">
        <f>(TEXT(V610,"yyy"))</f>
        <v>2017</v>
      </c>
      <c r="AB610" t="b">
        <v>0</v>
      </c>
      <c r="AC610" t="b">
        <v>0</v>
      </c>
      <c r="AD610" s="5" t="str">
        <f>AE610</f>
        <v>film &amp; video</v>
      </c>
      <c r="AE610" s="32" t="s">
        <v>2014</v>
      </c>
      <c r="AF610" s="32" t="s">
        <v>2025</v>
      </c>
    </row>
    <row r="611" spans="1:32" ht="17" x14ac:dyDescent="0.2">
      <c r="A611">
        <v>690</v>
      </c>
      <c r="B611" s="2" t="s">
        <v>1395</v>
      </c>
      <c r="C611" s="1" t="s">
        <v>1396</v>
      </c>
      <c r="D611" s="3">
        <v>3600</v>
      </c>
      <c r="E611" s="3">
        <v>8158</v>
      </c>
      <c r="F611" t="s">
        <v>19</v>
      </c>
      <c r="G611" s="23">
        <f>IFERROR(E611/D611,0)</f>
        <v>2.266111111111111</v>
      </c>
      <c r="H611" s="4">
        <f>G611*100</f>
        <v>226.61111111111109</v>
      </c>
      <c r="I611" s="30">
        <f>E611/J611</f>
        <v>42.93684210526316</v>
      </c>
      <c r="J611" s="8">
        <v>190</v>
      </c>
      <c r="K611" t="s">
        <v>20</v>
      </c>
      <c r="L611" t="s">
        <v>21</v>
      </c>
      <c r="M611" s="11">
        <f>(O611/86400)+DATE(1970,1,1)</f>
        <v>40874.25</v>
      </c>
      <c r="N611" s="37">
        <v>40874.25</v>
      </c>
      <c r="O611">
        <v>1322373600</v>
      </c>
      <c r="P611" t="str">
        <f>TEXT(M611,"mmm")</f>
        <v>Nov</v>
      </c>
      <c r="Q611" t="s">
        <v>2048</v>
      </c>
      <c r="R611" t="str">
        <f>TEXT(M611,"yyy")</f>
        <v>2011</v>
      </c>
      <c r="S611" s="10">
        <f>(T611/86400)+DATE(1970,1,1)</f>
        <v>40880.25</v>
      </c>
      <c r="T611">
        <v>1322892000</v>
      </c>
      <c r="U611" s="35"/>
      <c r="V611" s="38">
        <v>40880.25</v>
      </c>
      <c r="W611" t="str">
        <f>(TEXT(S611,"mmm"))</f>
        <v>Dec</v>
      </c>
      <c r="X611" t="s">
        <v>2055</v>
      </c>
      <c r="Y611">
        <f>Table1[[#This Row],[Dete Ended Conversion5]]-Table1[[#This Row],[Date Created Conversion3]]</f>
        <v>6</v>
      </c>
      <c r="Z611" s="35">
        <f>Table1[[#This Row],[Dete Ended Conversion5]]-Table1[[#This Row],[Date Created Conversion3]]</f>
        <v>6</v>
      </c>
      <c r="AA611" s="8" t="str">
        <f>(TEXT(V611,"yyy"))</f>
        <v>2011</v>
      </c>
      <c r="AB611" t="b">
        <v>0</v>
      </c>
      <c r="AC611" t="b">
        <v>1</v>
      </c>
      <c r="AD611" s="5" t="str">
        <f>AE611</f>
        <v>film &amp; video</v>
      </c>
      <c r="AE611" s="32" t="s">
        <v>2014</v>
      </c>
      <c r="AF611" s="32" t="s">
        <v>2015</v>
      </c>
    </row>
    <row r="612" spans="1:32" ht="17" x14ac:dyDescent="0.2">
      <c r="A612">
        <v>102</v>
      </c>
      <c r="B612" s="2" t="s">
        <v>234</v>
      </c>
      <c r="C612" s="1" t="s">
        <v>235</v>
      </c>
      <c r="D612" s="3">
        <v>3700</v>
      </c>
      <c r="E612" s="3">
        <v>10422</v>
      </c>
      <c r="F612" t="s">
        <v>19</v>
      </c>
      <c r="G612" s="23">
        <f>IFERROR(E612/D612,0)</f>
        <v>2.8167567567567566</v>
      </c>
      <c r="H612" s="4">
        <f>G612*100</f>
        <v>281.67567567567568</v>
      </c>
      <c r="I612" s="30">
        <f>E612/J612</f>
        <v>31.017857142857142</v>
      </c>
      <c r="J612" s="8">
        <v>336</v>
      </c>
      <c r="K612" t="s">
        <v>20</v>
      </c>
      <c r="L612" t="s">
        <v>21</v>
      </c>
      <c r="M612" s="11">
        <f>(O612/86400)+DATE(1970,1,1)</f>
        <v>43234.208333333328</v>
      </c>
      <c r="N612" s="37">
        <v>43234.208333333328</v>
      </c>
      <c r="O612">
        <v>1526274000</v>
      </c>
      <c r="P612" t="str">
        <f>TEXT(M612,"mmm")</f>
        <v>May</v>
      </c>
      <c r="Q612" t="s">
        <v>2059</v>
      </c>
      <c r="R612" t="str">
        <f>TEXT(M612,"yyy")</f>
        <v>2018</v>
      </c>
      <c r="S612" s="10">
        <f>(T612/86400)+DATE(1970,1,1)</f>
        <v>43241.208333333328</v>
      </c>
      <c r="T612">
        <v>1526878800</v>
      </c>
      <c r="U612" s="35"/>
      <c r="V612" s="38">
        <v>43241.208333333328</v>
      </c>
      <c r="W612" t="str">
        <f>(TEXT(S612,"mmm"))</f>
        <v>May</v>
      </c>
      <c r="X612" t="s">
        <v>2059</v>
      </c>
      <c r="Y612">
        <f>Table1[[#This Row],[Dete Ended Conversion5]]-Table1[[#This Row],[Date Created Conversion3]]</f>
        <v>7</v>
      </c>
      <c r="Z612" s="35">
        <f>Table1[[#This Row],[Dete Ended Conversion5]]-Table1[[#This Row],[Date Created Conversion3]]</f>
        <v>7</v>
      </c>
      <c r="AA612" s="8" t="str">
        <f>(TEXT(V612,"yyy"))</f>
        <v>2018</v>
      </c>
      <c r="AB612" t="b">
        <v>0</v>
      </c>
      <c r="AC612" t="b">
        <v>1</v>
      </c>
      <c r="AD612" s="5" t="str">
        <f>AE612</f>
        <v>technology</v>
      </c>
      <c r="AE612" s="32" t="s">
        <v>2010</v>
      </c>
      <c r="AF612" s="32" t="s">
        <v>2019</v>
      </c>
    </row>
    <row r="613" spans="1:32" ht="34" x14ac:dyDescent="0.2">
      <c r="A613">
        <v>737</v>
      </c>
      <c r="B613" s="2" t="s">
        <v>1488</v>
      </c>
      <c r="C613" s="1" t="s">
        <v>1489</v>
      </c>
      <c r="D613" s="3">
        <v>3700</v>
      </c>
      <c r="E613" s="3">
        <v>5028</v>
      </c>
      <c r="F613" t="s">
        <v>19</v>
      </c>
      <c r="G613" s="23">
        <f>IFERROR(E613/D613,0)</f>
        <v>1.358918918918919</v>
      </c>
      <c r="H613" s="4">
        <f>G613*100</f>
        <v>135.8918918918919</v>
      </c>
      <c r="I613" s="30">
        <f>E613/J613</f>
        <v>27.933333333333334</v>
      </c>
      <c r="J613" s="8">
        <v>180</v>
      </c>
      <c r="K613" t="s">
        <v>20</v>
      </c>
      <c r="L613" t="s">
        <v>21</v>
      </c>
      <c r="M613" s="11">
        <f>(O613/86400)+DATE(1970,1,1)</f>
        <v>42685.25</v>
      </c>
      <c r="N613" s="37">
        <v>42685.25</v>
      </c>
      <c r="O613">
        <v>1478844000</v>
      </c>
      <c r="P613" t="str">
        <f>TEXT(M613,"mmm")</f>
        <v>Nov</v>
      </c>
      <c r="Q613" t="s">
        <v>2048</v>
      </c>
      <c r="R613" t="str">
        <f>TEXT(M613,"yyy")</f>
        <v>2016</v>
      </c>
      <c r="S613" s="10">
        <f>(T613/86400)+DATE(1970,1,1)</f>
        <v>42697.25</v>
      </c>
      <c r="T613">
        <v>1479880800</v>
      </c>
      <c r="U613" s="35"/>
      <c r="V613" s="38">
        <v>42697.25</v>
      </c>
      <c r="W613" t="str">
        <f>(TEXT(S613,"mmm"))</f>
        <v>Nov</v>
      </c>
      <c r="X613" t="s">
        <v>2048</v>
      </c>
      <c r="Y613">
        <f>Table1[[#This Row],[Dete Ended Conversion5]]-Table1[[#This Row],[Date Created Conversion3]]</f>
        <v>12</v>
      </c>
      <c r="Z613" s="35">
        <f>Table1[[#This Row],[Dete Ended Conversion5]]-Table1[[#This Row],[Date Created Conversion3]]</f>
        <v>12</v>
      </c>
      <c r="AA613" s="8" t="str">
        <f>(TEXT(V613,"yyy"))</f>
        <v>2016</v>
      </c>
      <c r="AB613" t="b">
        <v>0</v>
      </c>
      <c r="AC613" t="b">
        <v>0</v>
      </c>
      <c r="AD613" s="5" t="str">
        <f>AE613</f>
        <v>music</v>
      </c>
      <c r="AE613" s="32" t="s">
        <v>2008</v>
      </c>
      <c r="AF613" s="32" t="s">
        <v>2018</v>
      </c>
    </row>
    <row r="614" spans="1:32" ht="17" x14ac:dyDescent="0.2">
      <c r="A614">
        <v>563</v>
      </c>
      <c r="B614" s="2" t="s">
        <v>1146</v>
      </c>
      <c r="C614" s="1" t="s">
        <v>1147</v>
      </c>
      <c r="D614" s="3">
        <v>3700</v>
      </c>
      <c r="E614" s="3">
        <v>5107</v>
      </c>
      <c r="F614" t="s">
        <v>19</v>
      </c>
      <c r="G614" s="23">
        <f>IFERROR(E614/D614,0)</f>
        <v>1.3802702702702703</v>
      </c>
      <c r="H614" s="4">
        <f>G614*100</f>
        <v>138.02702702702703</v>
      </c>
      <c r="I614" s="30">
        <f>E614/J614</f>
        <v>60.082352941176474</v>
      </c>
      <c r="J614" s="8">
        <v>85</v>
      </c>
      <c r="K614" t="s">
        <v>24</v>
      </c>
      <c r="L614" t="s">
        <v>25</v>
      </c>
      <c r="M614" s="11">
        <f>(O614/86400)+DATE(1970,1,1)</f>
        <v>43417.25</v>
      </c>
      <c r="N614" s="37">
        <v>43417.25</v>
      </c>
      <c r="O614">
        <v>1542088800</v>
      </c>
      <c r="P614" t="str">
        <f>TEXT(M614,"mmm")</f>
        <v>Nov</v>
      </c>
      <c r="Q614" t="s">
        <v>2048</v>
      </c>
      <c r="R614" t="str">
        <f>TEXT(M614,"yyy")</f>
        <v>2018</v>
      </c>
      <c r="S614" s="10">
        <f>(T614/86400)+DATE(1970,1,1)</f>
        <v>43437.25</v>
      </c>
      <c r="T614">
        <v>1543816800</v>
      </c>
      <c r="U614" s="35"/>
      <c r="V614" s="38">
        <v>43437.25</v>
      </c>
      <c r="W614" t="str">
        <f>(TEXT(S614,"mmm"))</f>
        <v>Dec</v>
      </c>
      <c r="X614" t="s">
        <v>2055</v>
      </c>
      <c r="Y614">
        <f>Table1[[#This Row],[Dete Ended Conversion5]]-Table1[[#This Row],[Date Created Conversion3]]</f>
        <v>20</v>
      </c>
      <c r="Z614" s="35">
        <f>Table1[[#This Row],[Dete Ended Conversion5]]-Table1[[#This Row],[Date Created Conversion3]]</f>
        <v>20</v>
      </c>
      <c r="AA614" s="8" t="str">
        <f>(TEXT(V614,"yyy"))</f>
        <v>2018</v>
      </c>
      <c r="AB614" t="b">
        <v>0</v>
      </c>
      <c r="AC614" t="b">
        <v>0</v>
      </c>
      <c r="AD614" s="5" t="str">
        <f>AE614</f>
        <v>film &amp; video</v>
      </c>
      <c r="AE614" s="32" t="s">
        <v>2014</v>
      </c>
      <c r="AF614" s="32" t="s">
        <v>2015</v>
      </c>
    </row>
    <row r="615" spans="1:32" ht="17" x14ac:dyDescent="0.2">
      <c r="A615">
        <v>362</v>
      </c>
      <c r="B615" s="2" t="s">
        <v>753</v>
      </c>
      <c r="C615" s="1" t="s">
        <v>754</v>
      </c>
      <c r="D615" s="3">
        <v>3700</v>
      </c>
      <c r="E615" s="3">
        <v>13755</v>
      </c>
      <c r="F615" t="s">
        <v>19</v>
      </c>
      <c r="G615" s="23">
        <f>IFERROR(E615/D615,0)</f>
        <v>3.7175675675675675</v>
      </c>
      <c r="H615" s="4">
        <f>G615*100</f>
        <v>371.75675675675677</v>
      </c>
      <c r="I615" s="30">
        <f>E615/J615</f>
        <v>72.015706806282722</v>
      </c>
      <c r="J615" s="8">
        <v>191</v>
      </c>
      <c r="K615" t="s">
        <v>20</v>
      </c>
      <c r="L615" t="s">
        <v>21</v>
      </c>
      <c r="M615" s="11">
        <f>(O615/86400)+DATE(1970,1,1)</f>
        <v>40570.25</v>
      </c>
      <c r="N615" s="37">
        <v>40570.25</v>
      </c>
      <c r="O615">
        <v>1296108000</v>
      </c>
      <c r="P615" t="str">
        <f>TEXT(M615,"mmm")</f>
        <v>Jan</v>
      </c>
      <c r="Q615" t="s">
        <v>2050</v>
      </c>
      <c r="R615" t="str">
        <f>TEXT(M615,"yyy")</f>
        <v>2011</v>
      </c>
      <c r="S615" s="10">
        <f>(T615/86400)+DATE(1970,1,1)</f>
        <v>40608.25</v>
      </c>
      <c r="T615">
        <v>1299391200</v>
      </c>
      <c r="U615" s="35"/>
      <c r="V615" s="38">
        <v>40608.25</v>
      </c>
      <c r="W615" t="str">
        <f>(TEXT(S615,"mmm"))</f>
        <v>Mar</v>
      </c>
      <c r="X615" t="s">
        <v>2054</v>
      </c>
      <c r="Y615">
        <f>Table1[[#This Row],[Dete Ended Conversion5]]-Table1[[#This Row],[Date Created Conversion3]]</f>
        <v>38</v>
      </c>
      <c r="Z615" s="35">
        <f>Table1[[#This Row],[Dete Ended Conversion5]]-Table1[[#This Row],[Date Created Conversion3]]</f>
        <v>38</v>
      </c>
      <c r="AA615" s="8" t="str">
        <f>(TEXT(V615,"yyy"))</f>
        <v>2011</v>
      </c>
      <c r="AB615" t="b">
        <v>0</v>
      </c>
      <c r="AC615" t="b">
        <v>0</v>
      </c>
      <c r="AD615" s="5" t="str">
        <f>AE615</f>
        <v>music</v>
      </c>
      <c r="AE615" s="32" t="s">
        <v>2008</v>
      </c>
      <c r="AF615" s="32" t="s">
        <v>2009</v>
      </c>
    </row>
    <row r="616" spans="1:32" ht="17" x14ac:dyDescent="0.2">
      <c r="A616">
        <v>964</v>
      </c>
      <c r="B616" s="2" t="s">
        <v>1934</v>
      </c>
      <c r="C616" s="1" t="s">
        <v>1935</v>
      </c>
      <c r="D616" s="3">
        <v>3700</v>
      </c>
      <c r="E616" s="3">
        <v>13164</v>
      </c>
      <c r="F616" t="s">
        <v>19</v>
      </c>
      <c r="G616" s="23">
        <f>IFERROR(E616/D616,0)</f>
        <v>3.5578378378378379</v>
      </c>
      <c r="H616" s="4">
        <f>G616*100</f>
        <v>355.7837837837838</v>
      </c>
      <c r="I616" s="30">
        <f>E616/J616</f>
        <v>84.92903225806451</v>
      </c>
      <c r="J616" s="8">
        <v>155</v>
      </c>
      <c r="K616" t="s">
        <v>20</v>
      </c>
      <c r="L616" t="s">
        <v>21</v>
      </c>
      <c r="M616" s="11">
        <f>(O616/86400)+DATE(1970,1,1)</f>
        <v>42135.208333333328</v>
      </c>
      <c r="N616" s="37">
        <v>42135.208333333328</v>
      </c>
      <c r="O616">
        <v>1431320400</v>
      </c>
      <c r="P616" t="str">
        <f>TEXT(M616,"mmm")</f>
        <v>May</v>
      </c>
      <c r="Q616" t="s">
        <v>2059</v>
      </c>
      <c r="R616" t="str">
        <f>TEXT(M616,"yyy")</f>
        <v>2015</v>
      </c>
      <c r="S616" s="10">
        <f>(T616/86400)+DATE(1970,1,1)</f>
        <v>42140.208333333328</v>
      </c>
      <c r="T616">
        <v>1431752400</v>
      </c>
      <c r="U616" s="35"/>
      <c r="V616" s="38">
        <v>42140.208333333328</v>
      </c>
      <c r="W616" t="str">
        <f>(TEXT(S616,"mmm"))</f>
        <v>May</v>
      </c>
      <c r="X616" t="s">
        <v>2059</v>
      </c>
      <c r="Y616">
        <f>Table1[[#This Row],[Dete Ended Conversion5]]-Table1[[#This Row],[Date Created Conversion3]]</f>
        <v>5</v>
      </c>
      <c r="Z616" s="35">
        <f>Table1[[#This Row],[Dete Ended Conversion5]]-Table1[[#This Row],[Date Created Conversion3]]</f>
        <v>5</v>
      </c>
      <c r="AA616" s="8" t="str">
        <f>(TEXT(V616,"yyy"))</f>
        <v>2015</v>
      </c>
      <c r="AB616" t="b">
        <v>0</v>
      </c>
      <c r="AC616" t="b">
        <v>0</v>
      </c>
      <c r="AD616" s="5" t="str">
        <f>AE616</f>
        <v>theater</v>
      </c>
      <c r="AE616" s="32" t="s">
        <v>2012</v>
      </c>
      <c r="AF616" s="32" t="s">
        <v>2013</v>
      </c>
    </row>
    <row r="617" spans="1:32" ht="17" x14ac:dyDescent="0.2">
      <c r="A617">
        <v>46</v>
      </c>
      <c r="B617" s="2" t="s">
        <v>122</v>
      </c>
      <c r="C617" s="1" t="s">
        <v>123</v>
      </c>
      <c r="D617" s="3">
        <v>3700</v>
      </c>
      <c r="E617" s="3">
        <v>4247</v>
      </c>
      <c r="F617" t="s">
        <v>19</v>
      </c>
      <c r="G617" s="23">
        <f>IFERROR(E617/D617,0)</f>
        <v>1.1478378378378378</v>
      </c>
      <c r="H617" s="4">
        <f>G617*100</f>
        <v>114.78378378378378</v>
      </c>
      <c r="I617" s="30">
        <f>E617/J617</f>
        <v>46.163043478260867</v>
      </c>
      <c r="J617" s="8">
        <v>92</v>
      </c>
      <c r="K617" t="s">
        <v>20</v>
      </c>
      <c r="L617" t="s">
        <v>21</v>
      </c>
      <c r="M617" s="11">
        <f>(O617/86400)+DATE(1970,1,1)</f>
        <v>40367.208333333336</v>
      </c>
      <c r="N617" s="37">
        <v>40367.208333333336</v>
      </c>
      <c r="O617">
        <v>1278565200</v>
      </c>
      <c r="P617" t="str">
        <f>TEXT(M617,"mmm")</f>
        <v>Jul</v>
      </c>
      <c r="Q617" t="s">
        <v>2056</v>
      </c>
      <c r="R617" t="str">
        <f>TEXT(M617,"yyy")</f>
        <v>2010</v>
      </c>
      <c r="S617" s="10">
        <f>(T617/86400)+DATE(1970,1,1)</f>
        <v>40390.208333333336</v>
      </c>
      <c r="T617">
        <v>1280552400</v>
      </c>
      <c r="U617" s="35"/>
      <c r="V617" s="38">
        <v>40390.208333333336</v>
      </c>
      <c r="W617" t="str">
        <f>(TEXT(S617,"mmm"))</f>
        <v>Jul</v>
      </c>
      <c r="X617" t="s">
        <v>2056</v>
      </c>
      <c r="Y617">
        <f>Table1[[#This Row],[Dete Ended Conversion5]]-Table1[[#This Row],[Date Created Conversion3]]</f>
        <v>23</v>
      </c>
      <c r="Z617" s="35">
        <f>Table1[[#This Row],[Dete Ended Conversion5]]-Table1[[#This Row],[Date Created Conversion3]]</f>
        <v>23</v>
      </c>
      <c r="AA617" s="8" t="str">
        <f>(TEXT(V617,"yyy"))</f>
        <v>2010</v>
      </c>
      <c r="AB617" t="b">
        <v>0</v>
      </c>
      <c r="AC617" t="b">
        <v>0</v>
      </c>
      <c r="AD617" s="5" t="str">
        <f>AE617</f>
        <v>music</v>
      </c>
      <c r="AE617" s="32" t="s">
        <v>2008</v>
      </c>
      <c r="AF617" s="32" t="s">
        <v>2009</v>
      </c>
    </row>
    <row r="618" spans="1:32" ht="17" x14ac:dyDescent="0.2">
      <c r="A618">
        <v>918</v>
      </c>
      <c r="B618" s="2" t="s">
        <v>1844</v>
      </c>
      <c r="C618" s="1" t="s">
        <v>1845</v>
      </c>
      <c r="D618" s="3">
        <v>3800</v>
      </c>
      <c r="E618" s="3">
        <v>9021</v>
      </c>
      <c r="F618" t="s">
        <v>19</v>
      </c>
      <c r="G618" s="23">
        <f>IFERROR(E618/D618,0)</f>
        <v>2.3739473684210526</v>
      </c>
      <c r="H618" s="4">
        <f>G618*100</f>
        <v>237.39473684210526</v>
      </c>
      <c r="I618" s="30">
        <f>E618/J618</f>
        <v>57.82692307692308</v>
      </c>
      <c r="J618" s="8">
        <v>156</v>
      </c>
      <c r="K618" t="s">
        <v>86</v>
      </c>
      <c r="L618" t="s">
        <v>87</v>
      </c>
      <c r="M618" s="11">
        <f>(O618/86400)+DATE(1970,1,1)</f>
        <v>41117.208333333336</v>
      </c>
      <c r="N618" s="37">
        <v>41117.208333333336</v>
      </c>
      <c r="O618">
        <v>1343365200</v>
      </c>
      <c r="P618" t="str">
        <f>TEXT(M618,"mmm")</f>
        <v>Jul</v>
      </c>
      <c r="Q618" t="s">
        <v>2056</v>
      </c>
      <c r="R618" t="str">
        <f>TEXT(M618,"yyy")</f>
        <v>2012</v>
      </c>
      <c r="S618" s="10">
        <f>(T618/86400)+DATE(1970,1,1)</f>
        <v>41128.208333333336</v>
      </c>
      <c r="T618">
        <v>1344315600</v>
      </c>
      <c r="U618" s="35"/>
      <c r="V618" s="38">
        <v>41128.208333333336</v>
      </c>
      <c r="W618" t="str">
        <f>(TEXT(S618,"mmm"))</f>
        <v>Aug</v>
      </c>
      <c r="X618" t="s">
        <v>2049</v>
      </c>
      <c r="Y618">
        <f>Table1[[#This Row],[Dete Ended Conversion5]]-Table1[[#This Row],[Date Created Conversion3]]</f>
        <v>11</v>
      </c>
      <c r="Z618" s="35">
        <f>Table1[[#This Row],[Dete Ended Conversion5]]-Table1[[#This Row],[Date Created Conversion3]]</f>
        <v>11</v>
      </c>
      <c r="AA618" s="8" t="str">
        <f>(TEXT(V618,"yyy"))</f>
        <v>2012</v>
      </c>
      <c r="AB618" t="b">
        <v>0</v>
      </c>
      <c r="AC618" t="b">
        <v>0</v>
      </c>
      <c r="AD618" s="5" t="str">
        <f>AE618</f>
        <v>publishing</v>
      </c>
      <c r="AE618" s="32" t="s">
        <v>2020</v>
      </c>
      <c r="AF618" s="32" t="s">
        <v>2029</v>
      </c>
    </row>
    <row r="619" spans="1:32" ht="17" x14ac:dyDescent="0.2">
      <c r="A619">
        <v>233</v>
      </c>
      <c r="B619" s="2" t="s">
        <v>495</v>
      </c>
      <c r="C619" s="1" t="s">
        <v>496</v>
      </c>
      <c r="D619" s="3">
        <v>3800</v>
      </c>
      <c r="E619" s="3">
        <v>6000</v>
      </c>
      <c r="F619" t="s">
        <v>19</v>
      </c>
      <c r="G619" s="23">
        <f>IFERROR(E619/D619,0)</f>
        <v>1.5789473684210527</v>
      </c>
      <c r="H619" s="4">
        <f>G619*100</f>
        <v>157.89473684210526</v>
      </c>
      <c r="I619" s="30">
        <f>E619/J619</f>
        <v>96.774193548387103</v>
      </c>
      <c r="J619" s="8">
        <v>62</v>
      </c>
      <c r="K619" t="s">
        <v>20</v>
      </c>
      <c r="L619" t="s">
        <v>21</v>
      </c>
      <c r="M619" s="11">
        <f>(O619/86400)+DATE(1970,1,1)</f>
        <v>40706.208333333336</v>
      </c>
      <c r="N619" s="37">
        <v>40706.208333333336</v>
      </c>
      <c r="O619">
        <v>1307854800</v>
      </c>
      <c r="P619" t="str">
        <f>TEXT(M619,"mmm")</f>
        <v>Jun</v>
      </c>
      <c r="Q619" t="s">
        <v>2053</v>
      </c>
      <c r="R619" t="str">
        <f>TEXT(M619,"yyy")</f>
        <v>2011</v>
      </c>
      <c r="S619" s="10">
        <f>(T619/86400)+DATE(1970,1,1)</f>
        <v>40722.208333333336</v>
      </c>
      <c r="T619">
        <v>1309237200</v>
      </c>
      <c r="U619" s="35"/>
      <c r="V619" s="38">
        <v>40722.208333333336</v>
      </c>
      <c r="W619" t="str">
        <f>(TEXT(S619,"mmm"))</f>
        <v>Jun</v>
      </c>
      <c r="X619" t="s">
        <v>2053</v>
      </c>
      <c r="Y619">
        <f>Table1[[#This Row],[Dete Ended Conversion5]]-Table1[[#This Row],[Date Created Conversion3]]</f>
        <v>16</v>
      </c>
      <c r="Z619" s="35">
        <f>Table1[[#This Row],[Dete Ended Conversion5]]-Table1[[#This Row],[Date Created Conversion3]]</f>
        <v>16</v>
      </c>
      <c r="AA619" s="8" t="str">
        <f>(TEXT(V619,"yyy"))</f>
        <v>2011</v>
      </c>
      <c r="AB619" t="b">
        <v>0</v>
      </c>
      <c r="AC619" t="b">
        <v>0</v>
      </c>
      <c r="AD619" s="5" t="str">
        <f>AE619</f>
        <v>film &amp; video</v>
      </c>
      <c r="AE619" s="32" t="s">
        <v>2014</v>
      </c>
      <c r="AF619" s="32" t="s">
        <v>2022</v>
      </c>
    </row>
    <row r="620" spans="1:32" ht="17" x14ac:dyDescent="0.2">
      <c r="A620">
        <v>106</v>
      </c>
      <c r="B620" s="2" t="s">
        <v>242</v>
      </c>
      <c r="C620" s="1" t="s">
        <v>243</v>
      </c>
      <c r="D620" s="3">
        <v>3900</v>
      </c>
      <c r="E620" s="3">
        <v>14006</v>
      </c>
      <c r="F620" t="s">
        <v>19</v>
      </c>
      <c r="G620" s="23">
        <f>IFERROR(E620/D620,0)</f>
        <v>3.5912820512820511</v>
      </c>
      <c r="H620" s="4">
        <f>G620*100</f>
        <v>359.12820512820514</v>
      </c>
      <c r="I620" s="30">
        <f>E620/J620</f>
        <v>95.278911564625844</v>
      </c>
      <c r="J620" s="8">
        <v>147</v>
      </c>
      <c r="K620" t="s">
        <v>20</v>
      </c>
      <c r="L620" t="s">
        <v>21</v>
      </c>
      <c r="M620" s="11">
        <f>(O620/86400)+DATE(1970,1,1)</f>
        <v>43716.208333333328</v>
      </c>
      <c r="N620" s="37">
        <v>43716.208333333328</v>
      </c>
      <c r="O620">
        <v>1567918800</v>
      </c>
      <c r="P620" t="str">
        <f>TEXT(M620,"mmm")</f>
        <v>Sep</v>
      </c>
      <c r="Q620" t="s">
        <v>2051</v>
      </c>
      <c r="R620" t="str">
        <f>TEXT(M620,"yyy")</f>
        <v>2019</v>
      </c>
      <c r="S620" s="10">
        <f>(T620/86400)+DATE(1970,1,1)</f>
        <v>43721.208333333328</v>
      </c>
      <c r="T620">
        <v>1568350800</v>
      </c>
      <c r="U620" s="35"/>
      <c r="V620" s="38">
        <v>43721.208333333328</v>
      </c>
      <c r="W620" t="str">
        <f>(TEXT(S620,"mmm"))</f>
        <v>Sep</v>
      </c>
      <c r="X620" t="s">
        <v>2051</v>
      </c>
      <c r="Y620">
        <f>Table1[[#This Row],[Dete Ended Conversion5]]-Table1[[#This Row],[Date Created Conversion3]]</f>
        <v>5</v>
      </c>
      <c r="Z620" s="35">
        <f>Table1[[#This Row],[Dete Ended Conversion5]]-Table1[[#This Row],[Date Created Conversion3]]</f>
        <v>5</v>
      </c>
      <c r="AA620" s="8" t="str">
        <f>(TEXT(V620,"yyy"))</f>
        <v>2019</v>
      </c>
      <c r="AB620" t="b">
        <v>0</v>
      </c>
      <c r="AC620" t="b">
        <v>0</v>
      </c>
      <c r="AD620" s="5" t="str">
        <f>AE620</f>
        <v>theater</v>
      </c>
      <c r="AE620" s="32" t="s">
        <v>2012</v>
      </c>
      <c r="AF620" s="32" t="s">
        <v>2013</v>
      </c>
    </row>
    <row r="621" spans="1:32" ht="17" x14ac:dyDescent="0.2">
      <c r="A621">
        <v>74</v>
      </c>
      <c r="B621" s="2" t="s">
        <v>178</v>
      </c>
      <c r="C621" s="1" t="s">
        <v>179</v>
      </c>
      <c r="D621" s="3">
        <v>3900</v>
      </c>
      <c r="E621" s="3">
        <v>4776</v>
      </c>
      <c r="F621" t="s">
        <v>19</v>
      </c>
      <c r="G621" s="23">
        <f>IFERROR(E621/D621,0)</f>
        <v>1.2246153846153847</v>
      </c>
      <c r="H621" s="4">
        <f>G621*100</f>
        <v>122.46153846153847</v>
      </c>
      <c r="I621" s="30">
        <f>E621/J621</f>
        <v>56.188235294117646</v>
      </c>
      <c r="J621" s="8">
        <v>85</v>
      </c>
      <c r="K621" t="s">
        <v>36</v>
      </c>
      <c r="L621" t="s">
        <v>37</v>
      </c>
      <c r="M621" s="11">
        <f>(O621/86400)+DATE(1970,1,1)</f>
        <v>42456.208333333328</v>
      </c>
      <c r="N621" s="37">
        <v>42456.208333333328</v>
      </c>
      <c r="O621">
        <v>1459054800</v>
      </c>
      <c r="P621" t="str">
        <f>TEXT(M621,"mmm")</f>
        <v>Mar</v>
      </c>
      <c r="Q621" t="s">
        <v>2054</v>
      </c>
      <c r="R621" t="str">
        <f>TEXT(M621,"yyy")</f>
        <v>2016</v>
      </c>
      <c r="S621" s="10">
        <f>(T621/86400)+DATE(1970,1,1)</f>
        <v>42457.208333333328</v>
      </c>
      <c r="T621">
        <v>1459141200</v>
      </c>
      <c r="U621" s="35"/>
      <c r="V621" s="38">
        <v>42457.208333333328</v>
      </c>
      <c r="W621" t="str">
        <f>(TEXT(S621,"mmm"))</f>
        <v>Mar</v>
      </c>
      <c r="X621" t="s">
        <v>2054</v>
      </c>
      <c r="Y621">
        <f>Table1[[#This Row],[Dete Ended Conversion5]]-Table1[[#This Row],[Date Created Conversion3]]</f>
        <v>1</v>
      </c>
      <c r="Z621" s="35">
        <f>Table1[[#This Row],[Dete Ended Conversion5]]-Table1[[#This Row],[Date Created Conversion3]]</f>
        <v>1</v>
      </c>
      <c r="AA621" s="8" t="str">
        <f>(TEXT(V621,"yyy"))</f>
        <v>2016</v>
      </c>
      <c r="AB621" t="b">
        <v>0</v>
      </c>
      <c r="AC621" t="b">
        <v>0</v>
      </c>
      <c r="AD621" s="5" t="str">
        <f>AE621</f>
        <v>music</v>
      </c>
      <c r="AE621" s="32" t="s">
        <v>2008</v>
      </c>
      <c r="AF621" s="32" t="s">
        <v>2030</v>
      </c>
    </row>
    <row r="622" spans="1:32" ht="17" x14ac:dyDescent="0.2">
      <c r="A622">
        <v>608</v>
      </c>
      <c r="B622" s="2" t="s">
        <v>1234</v>
      </c>
      <c r="C622" s="1" t="s">
        <v>1235</v>
      </c>
      <c r="D622" s="3">
        <v>3900</v>
      </c>
      <c r="E622" s="3">
        <v>11075</v>
      </c>
      <c r="F622" t="s">
        <v>19</v>
      </c>
      <c r="G622" s="23">
        <f>IFERROR(E622/D622,0)</f>
        <v>2.8397435897435899</v>
      </c>
      <c r="H622" s="4">
        <f>G622*100</f>
        <v>283.97435897435901</v>
      </c>
      <c r="I622" s="30">
        <f>E622/J622</f>
        <v>35.047468354430379</v>
      </c>
      <c r="J622" s="8">
        <v>316</v>
      </c>
      <c r="K622" t="s">
        <v>20</v>
      </c>
      <c r="L622" t="s">
        <v>21</v>
      </c>
      <c r="M622" s="11">
        <f>(O622/86400)+DATE(1970,1,1)</f>
        <v>43530.25</v>
      </c>
      <c r="N622" s="37">
        <v>43530.25</v>
      </c>
      <c r="O622">
        <v>1551852000</v>
      </c>
      <c r="P622" t="str">
        <f>TEXT(M622,"mmm")</f>
        <v>Mar</v>
      </c>
      <c r="Q622" t="s">
        <v>2054</v>
      </c>
      <c r="R622" t="str">
        <f>TEXT(M622,"yyy")</f>
        <v>2019</v>
      </c>
      <c r="S622" s="10">
        <f>(T622/86400)+DATE(1970,1,1)</f>
        <v>43534.25</v>
      </c>
      <c r="T622">
        <v>1552197600</v>
      </c>
      <c r="U622" s="35"/>
      <c r="V622" s="38">
        <v>43534.25</v>
      </c>
      <c r="W622" t="str">
        <f>(TEXT(S622,"mmm"))</f>
        <v>Mar</v>
      </c>
      <c r="X622" t="s">
        <v>2054</v>
      </c>
      <c r="Y622">
        <f>Table1[[#This Row],[Dete Ended Conversion5]]-Table1[[#This Row],[Date Created Conversion3]]</f>
        <v>4</v>
      </c>
      <c r="Z622" s="35">
        <f>Table1[[#This Row],[Dete Ended Conversion5]]-Table1[[#This Row],[Date Created Conversion3]]</f>
        <v>4</v>
      </c>
      <c r="AA622" s="8" t="str">
        <f>(TEXT(V622,"yyy"))</f>
        <v>2019</v>
      </c>
      <c r="AB622" t="b">
        <v>0</v>
      </c>
      <c r="AC622" t="b">
        <v>1</v>
      </c>
      <c r="AD622" s="5" t="str">
        <f>AE622</f>
        <v>music</v>
      </c>
      <c r="AE622" s="32" t="s">
        <v>2008</v>
      </c>
      <c r="AF622" s="32" t="s">
        <v>2031</v>
      </c>
    </row>
    <row r="623" spans="1:32" ht="17" x14ac:dyDescent="0.2">
      <c r="A623">
        <v>765</v>
      </c>
      <c r="B623" s="2" t="s">
        <v>1541</v>
      </c>
      <c r="C623" s="1" t="s">
        <v>1542</v>
      </c>
      <c r="D623" s="3">
        <v>3900</v>
      </c>
      <c r="E623" s="3">
        <v>8125</v>
      </c>
      <c r="F623" t="s">
        <v>19</v>
      </c>
      <c r="G623" s="23">
        <f>IFERROR(E623/D623,0)</f>
        <v>2.0833333333333335</v>
      </c>
      <c r="H623" s="4">
        <f>G623*100</f>
        <v>208.33333333333334</v>
      </c>
      <c r="I623" s="30">
        <f>E623/J623</f>
        <v>41.035353535353536</v>
      </c>
      <c r="J623" s="8">
        <v>198</v>
      </c>
      <c r="K623" t="s">
        <v>20</v>
      </c>
      <c r="L623" t="s">
        <v>21</v>
      </c>
      <c r="M623" s="11">
        <f>(O623/86400)+DATE(1970,1,1)</f>
        <v>42840.208333333328</v>
      </c>
      <c r="N623" s="37">
        <v>42840.208333333328</v>
      </c>
      <c r="O623">
        <v>1492232400</v>
      </c>
      <c r="P623" t="str">
        <f>TEXT(M623,"mmm")</f>
        <v>Apr</v>
      </c>
      <c r="Q623" t="s">
        <v>2057</v>
      </c>
      <c r="R623" t="str">
        <f>TEXT(M623,"yyy")</f>
        <v>2017</v>
      </c>
      <c r="S623" s="10">
        <f>(T623/86400)+DATE(1970,1,1)</f>
        <v>42865.208333333328</v>
      </c>
      <c r="T623">
        <v>1494392400</v>
      </c>
      <c r="U623" s="35"/>
      <c r="V623" s="38">
        <v>42865.208333333328</v>
      </c>
      <c r="W623" t="str">
        <f>(TEXT(S623,"mmm"))</f>
        <v>May</v>
      </c>
      <c r="X623" t="s">
        <v>2059</v>
      </c>
      <c r="Y623">
        <f>Table1[[#This Row],[Dete Ended Conversion5]]-Table1[[#This Row],[Date Created Conversion3]]</f>
        <v>25</v>
      </c>
      <c r="Z623" s="35">
        <f>Table1[[#This Row],[Dete Ended Conversion5]]-Table1[[#This Row],[Date Created Conversion3]]</f>
        <v>25</v>
      </c>
      <c r="AA623" s="8" t="str">
        <f>(TEXT(V623,"yyy"))</f>
        <v>2017</v>
      </c>
      <c r="AB623" t="b">
        <v>1</v>
      </c>
      <c r="AC623" t="b">
        <v>1</v>
      </c>
      <c r="AD623" s="5" t="str">
        <f>AE623</f>
        <v>music</v>
      </c>
      <c r="AE623" s="32" t="s">
        <v>2008</v>
      </c>
      <c r="AF623" s="32" t="s">
        <v>2018</v>
      </c>
    </row>
    <row r="624" spans="1:32" ht="34" x14ac:dyDescent="0.2">
      <c r="A624">
        <v>275</v>
      </c>
      <c r="B624" s="2" t="s">
        <v>579</v>
      </c>
      <c r="C624" s="1" t="s">
        <v>580</v>
      </c>
      <c r="D624" s="3">
        <v>3900</v>
      </c>
      <c r="E624" s="3">
        <v>9419</v>
      </c>
      <c r="F624" t="s">
        <v>19</v>
      </c>
      <c r="G624" s="23">
        <f>IFERROR(E624/D624,0)</f>
        <v>2.4151282051282053</v>
      </c>
      <c r="H624" s="4">
        <f>G624*100</f>
        <v>241.51282051282053</v>
      </c>
      <c r="I624" s="30">
        <f>E624/J624</f>
        <v>81.198275862068968</v>
      </c>
      <c r="J624" s="8">
        <v>116</v>
      </c>
      <c r="K624" t="s">
        <v>20</v>
      </c>
      <c r="L624" t="s">
        <v>21</v>
      </c>
      <c r="M624" s="11">
        <f>(O624/86400)+DATE(1970,1,1)</f>
        <v>43561.208333333328</v>
      </c>
      <c r="N624" s="37">
        <v>43561.208333333328</v>
      </c>
      <c r="O624">
        <v>1554526800</v>
      </c>
      <c r="P624" t="str">
        <f>TEXT(M624,"mmm")</f>
        <v>Apr</v>
      </c>
      <c r="Q624" t="s">
        <v>2057</v>
      </c>
      <c r="R624" t="str">
        <f>TEXT(M624,"yyy")</f>
        <v>2019</v>
      </c>
      <c r="S624" s="10">
        <f>(T624/86400)+DATE(1970,1,1)</f>
        <v>43569.208333333328</v>
      </c>
      <c r="T624">
        <v>1555218000</v>
      </c>
      <c r="U624" s="35"/>
      <c r="V624" s="38">
        <v>43569.208333333328</v>
      </c>
      <c r="W624" t="str">
        <f>(TEXT(S624,"mmm"))</f>
        <v>Apr</v>
      </c>
      <c r="X624" t="s">
        <v>2057</v>
      </c>
      <c r="Y624">
        <f>Table1[[#This Row],[Dete Ended Conversion5]]-Table1[[#This Row],[Date Created Conversion3]]</f>
        <v>8</v>
      </c>
      <c r="Z624" s="35">
        <f>Table1[[#This Row],[Dete Ended Conversion5]]-Table1[[#This Row],[Date Created Conversion3]]</f>
        <v>8</v>
      </c>
      <c r="AA624" s="8" t="str">
        <f>(TEXT(V624,"yyy"))</f>
        <v>2019</v>
      </c>
      <c r="AB624" t="b">
        <v>0</v>
      </c>
      <c r="AC624" t="b">
        <v>0</v>
      </c>
      <c r="AD624" s="5" t="str">
        <f>AE624</f>
        <v>publishing</v>
      </c>
      <c r="AE624" s="32" t="s">
        <v>2020</v>
      </c>
      <c r="AF624" s="32" t="s">
        <v>2032</v>
      </c>
    </row>
    <row r="625" spans="1:32" ht="34" x14ac:dyDescent="0.2">
      <c r="A625">
        <v>976</v>
      </c>
      <c r="B625" s="2" t="s">
        <v>1957</v>
      </c>
      <c r="C625" s="1" t="s">
        <v>1958</v>
      </c>
      <c r="D625" s="3">
        <v>4000</v>
      </c>
      <c r="E625" s="3">
        <v>12886</v>
      </c>
      <c r="F625" t="s">
        <v>19</v>
      </c>
      <c r="G625" s="23">
        <f>IFERROR(E625/D625,0)</f>
        <v>3.2214999999999998</v>
      </c>
      <c r="H625" s="4">
        <f>G625*100</f>
        <v>322.14999999999998</v>
      </c>
      <c r="I625" s="30">
        <f>E625/J625</f>
        <v>92.042857142857144</v>
      </c>
      <c r="J625" s="8">
        <v>140</v>
      </c>
      <c r="K625" t="s">
        <v>20</v>
      </c>
      <c r="L625" t="s">
        <v>21</v>
      </c>
      <c r="M625" s="11">
        <f>(O625/86400)+DATE(1970,1,1)</f>
        <v>40571.25</v>
      </c>
      <c r="N625" s="37">
        <v>40571.25</v>
      </c>
      <c r="O625">
        <v>1296194400</v>
      </c>
      <c r="P625" t="str">
        <f>TEXT(M625,"mmm")</f>
        <v>Jan</v>
      </c>
      <c r="Q625" t="s">
        <v>2050</v>
      </c>
      <c r="R625" t="str">
        <f>TEXT(M625,"yyy")</f>
        <v>2011</v>
      </c>
      <c r="S625" s="10">
        <f>(T625/86400)+DATE(1970,1,1)</f>
        <v>40577.25</v>
      </c>
      <c r="T625">
        <v>1296712800</v>
      </c>
      <c r="U625" s="35"/>
      <c r="V625" s="38">
        <v>40577.25</v>
      </c>
      <c r="W625" t="str">
        <f>(TEXT(S625,"mmm"))</f>
        <v>Feb</v>
      </c>
      <c r="X625" t="s">
        <v>2058</v>
      </c>
      <c r="Y625">
        <f>Table1[[#This Row],[Dete Ended Conversion5]]-Table1[[#This Row],[Date Created Conversion3]]</f>
        <v>6</v>
      </c>
      <c r="Z625" s="35">
        <f>Table1[[#This Row],[Dete Ended Conversion5]]-Table1[[#This Row],[Date Created Conversion3]]</f>
        <v>6</v>
      </c>
      <c r="AA625" s="8" t="str">
        <f>(TEXT(V625,"yyy"))</f>
        <v>2011</v>
      </c>
      <c r="AB625" t="b">
        <v>0</v>
      </c>
      <c r="AC625" t="b">
        <v>1</v>
      </c>
      <c r="AD625" s="5" t="str">
        <f>AE625</f>
        <v>theater</v>
      </c>
      <c r="AE625" s="32" t="s">
        <v>2012</v>
      </c>
      <c r="AF625" s="32" t="s">
        <v>2013</v>
      </c>
    </row>
    <row r="626" spans="1:32" ht="17" x14ac:dyDescent="0.2">
      <c r="A626">
        <v>359</v>
      </c>
      <c r="B626" s="2" t="s">
        <v>747</v>
      </c>
      <c r="C626" s="1" t="s">
        <v>748</v>
      </c>
      <c r="D626" s="3">
        <v>4000</v>
      </c>
      <c r="E626" s="3">
        <v>11948</v>
      </c>
      <c r="F626" t="s">
        <v>19</v>
      </c>
      <c r="G626" s="23">
        <f>IFERROR(E626/D626,0)</f>
        <v>2.9870000000000001</v>
      </c>
      <c r="H626" s="4">
        <f>G626*100</f>
        <v>298.7</v>
      </c>
      <c r="I626" s="30">
        <f>E626/J626</f>
        <v>63.893048128342244</v>
      </c>
      <c r="J626" s="8">
        <v>187</v>
      </c>
      <c r="K626" t="s">
        <v>20</v>
      </c>
      <c r="L626" t="s">
        <v>21</v>
      </c>
      <c r="M626" s="11">
        <f>(O626/86400)+DATE(1970,1,1)</f>
        <v>40782.208333333336</v>
      </c>
      <c r="N626" s="37">
        <v>40782.208333333336</v>
      </c>
      <c r="O626">
        <v>1314421200</v>
      </c>
      <c r="P626" t="str">
        <f>TEXT(M626,"mmm")</f>
        <v>Aug</v>
      </c>
      <c r="Q626" t="s">
        <v>2049</v>
      </c>
      <c r="R626" t="str">
        <f>TEXT(M626,"yyy")</f>
        <v>2011</v>
      </c>
      <c r="S626" s="10">
        <f>(T626/86400)+DATE(1970,1,1)</f>
        <v>40789.208333333336</v>
      </c>
      <c r="T626">
        <v>1315026000</v>
      </c>
      <c r="U626" s="35"/>
      <c r="V626" s="38">
        <v>40789.208333333336</v>
      </c>
      <c r="W626" t="str">
        <f>(TEXT(S626,"mmm"))</f>
        <v>Sep</v>
      </c>
      <c r="X626" t="s">
        <v>2051</v>
      </c>
      <c r="Y626">
        <f>Table1[[#This Row],[Dete Ended Conversion5]]-Table1[[#This Row],[Date Created Conversion3]]</f>
        <v>7</v>
      </c>
      <c r="Z626" s="35">
        <f>Table1[[#This Row],[Dete Ended Conversion5]]-Table1[[#This Row],[Date Created Conversion3]]</f>
        <v>7</v>
      </c>
      <c r="AA626" s="8" t="str">
        <f>(TEXT(V626,"yyy"))</f>
        <v>2011</v>
      </c>
      <c r="AB626" t="b">
        <v>0</v>
      </c>
      <c r="AC626" t="b">
        <v>0</v>
      </c>
      <c r="AD626" s="5" t="str">
        <f>AE626</f>
        <v>film &amp; video</v>
      </c>
      <c r="AE626" s="32" t="s">
        <v>2014</v>
      </c>
      <c r="AF626" s="32" t="s">
        <v>2022</v>
      </c>
    </row>
    <row r="627" spans="1:32" ht="17" x14ac:dyDescent="0.2">
      <c r="A627">
        <v>474</v>
      </c>
      <c r="B627" s="2" t="s">
        <v>972</v>
      </c>
      <c r="C627" s="1" t="s">
        <v>973</v>
      </c>
      <c r="D627" s="3">
        <v>4000</v>
      </c>
      <c r="E627" s="3">
        <v>14606</v>
      </c>
      <c r="F627" t="s">
        <v>19</v>
      </c>
      <c r="G627" s="23">
        <f>IFERROR(E627/D627,0)</f>
        <v>3.6515</v>
      </c>
      <c r="H627" s="4">
        <f>G627*100</f>
        <v>365.15</v>
      </c>
      <c r="I627" s="30">
        <f>E627/J627</f>
        <v>102.85915492957747</v>
      </c>
      <c r="J627" s="8">
        <v>142</v>
      </c>
      <c r="K627" t="s">
        <v>20</v>
      </c>
      <c r="L627" t="s">
        <v>21</v>
      </c>
      <c r="M627" s="11">
        <f>(O627/86400)+DATE(1970,1,1)</f>
        <v>41989.25</v>
      </c>
      <c r="N627" s="37">
        <v>41989.25</v>
      </c>
      <c r="O627">
        <v>1418709600</v>
      </c>
      <c r="P627" t="str">
        <f>TEXT(M627,"mmm")</f>
        <v>Dec</v>
      </c>
      <c r="Q627" t="s">
        <v>2055</v>
      </c>
      <c r="R627" t="str">
        <f>TEXT(M627,"yyy")</f>
        <v>2014</v>
      </c>
      <c r="S627" s="10">
        <f>(T627/86400)+DATE(1970,1,1)</f>
        <v>41990.25</v>
      </c>
      <c r="T627">
        <v>1418796000</v>
      </c>
      <c r="U627" s="35"/>
      <c r="V627" s="38">
        <v>41990.25</v>
      </c>
      <c r="W627" t="str">
        <f>(TEXT(S627,"mmm"))</f>
        <v>Dec</v>
      </c>
      <c r="X627" t="s">
        <v>2055</v>
      </c>
      <c r="Y627">
        <f>Table1[[#This Row],[Dete Ended Conversion5]]-Table1[[#This Row],[Date Created Conversion3]]</f>
        <v>1</v>
      </c>
      <c r="Z627" s="35">
        <f>Table1[[#This Row],[Dete Ended Conversion5]]-Table1[[#This Row],[Date Created Conversion3]]</f>
        <v>1</v>
      </c>
      <c r="AA627" s="8" t="str">
        <f>(TEXT(V627,"yyy"))</f>
        <v>2014</v>
      </c>
      <c r="AB627" t="b">
        <v>0</v>
      </c>
      <c r="AC627" t="b">
        <v>0</v>
      </c>
      <c r="AD627" s="5" t="str">
        <f>AE627</f>
        <v>film &amp; video</v>
      </c>
      <c r="AE627" s="32" t="s">
        <v>2014</v>
      </c>
      <c r="AF627" s="32" t="s">
        <v>2033</v>
      </c>
    </row>
    <row r="628" spans="1:32" ht="34" x14ac:dyDescent="0.2">
      <c r="A628">
        <v>823</v>
      </c>
      <c r="B628" s="2" t="s">
        <v>1655</v>
      </c>
      <c r="C628" s="1" t="s">
        <v>1656</v>
      </c>
      <c r="D628" s="3">
        <v>4100</v>
      </c>
      <c r="E628" s="3">
        <v>14640</v>
      </c>
      <c r="F628" t="s">
        <v>19</v>
      </c>
      <c r="G628" s="23">
        <f>IFERROR(E628/D628,0)</f>
        <v>3.5707317073170732</v>
      </c>
      <c r="H628" s="4">
        <f>G628*100</f>
        <v>357.07317073170731</v>
      </c>
      <c r="I628" s="30">
        <f>E628/J628</f>
        <v>58.095238095238095</v>
      </c>
      <c r="J628" s="8">
        <v>252</v>
      </c>
      <c r="K628" t="s">
        <v>20</v>
      </c>
      <c r="L628" t="s">
        <v>21</v>
      </c>
      <c r="M628" s="11">
        <f>(O628/86400)+DATE(1970,1,1)</f>
        <v>41892.208333333336</v>
      </c>
      <c r="N628" s="37">
        <v>41892.208333333336</v>
      </c>
      <c r="O628">
        <v>1410325200</v>
      </c>
      <c r="P628" t="str">
        <f>TEXT(M628,"mmm")</f>
        <v>Sep</v>
      </c>
      <c r="Q628" t="s">
        <v>2051</v>
      </c>
      <c r="R628" t="str">
        <f>TEXT(M628,"yyy")</f>
        <v>2014</v>
      </c>
      <c r="S628" s="10">
        <f>(T628/86400)+DATE(1970,1,1)</f>
        <v>41917.208333333336</v>
      </c>
      <c r="T628">
        <v>1412485200</v>
      </c>
      <c r="U628" s="35"/>
      <c r="V628" s="38">
        <v>41917.208333333336</v>
      </c>
      <c r="W628" t="str">
        <f>(TEXT(S628,"mmm"))</f>
        <v>Oct</v>
      </c>
      <c r="X628" t="s">
        <v>2052</v>
      </c>
      <c r="Y628">
        <f>Table1[[#This Row],[Dete Ended Conversion5]]-Table1[[#This Row],[Date Created Conversion3]]</f>
        <v>25</v>
      </c>
      <c r="Z628" s="35">
        <f>Table1[[#This Row],[Dete Ended Conversion5]]-Table1[[#This Row],[Date Created Conversion3]]</f>
        <v>25</v>
      </c>
      <c r="AA628" s="8" t="str">
        <f>(TEXT(V628,"yyy"))</f>
        <v>2014</v>
      </c>
      <c r="AB628" t="b">
        <v>1</v>
      </c>
      <c r="AC628" t="b">
        <v>1</v>
      </c>
      <c r="AD628" s="5" t="str">
        <f>AE628</f>
        <v>music</v>
      </c>
      <c r="AE628" s="32" t="s">
        <v>2008</v>
      </c>
      <c r="AF628" s="32" t="s">
        <v>2009</v>
      </c>
    </row>
    <row r="629" spans="1:32" ht="17" x14ac:dyDescent="0.2">
      <c r="A629">
        <v>546</v>
      </c>
      <c r="B629" s="2" t="s">
        <v>1113</v>
      </c>
      <c r="C629" s="1" t="s">
        <v>1114</v>
      </c>
      <c r="D629" s="3">
        <v>4200</v>
      </c>
      <c r="E629" s="3">
        <v>6870</v>
      </c>
      <c r="F629" t="s">
        <v>19</v>
      </c>
      <c r="G629" s="23">
        <f>IFERROR(E629/D629,0)</f>
        <v>1.6357142857142857</v>
      </c>
      <c r="H629" s="4">
        <f>G629*100</f>
        <v>163.57142857142856</v>
      </c>
      <c r="I629" s="30">
        <f>E629/J629</f>
        <v>78.068181818181813</v>
      </c>
      <c r="J629" s="8">
        <v>88</v>
      </c>
      <c r="K629" t="s">
        <v>20</v>
      </c>
      <c r="L629" t="s">
        <v>21</v>
      </c>
      <c r="M629" s="11">
        <f>(O629/86400)+DATE(1970,1,1)</f>
        <v>43360.208333333328</v>
      </c>
      <c r="N629" s="37">
        <v>43360.208333333328</v>
      </c>
      <c r="O629">
        <v>1537160400</v>
      </c>
      <c r="P629" t="str">
        <f>TEXT(M629,"mmm")</f>
        <v>Sep</v>
      </c>
      <c r="Q629" t="s">
        <v>2051</v>
      </c>
      <c r="R629" t="str">
        <f>TEXT(M629,"yyy")</f>
        <v>2018</v>
      </c>
      <c r="S629" s="10">
        <f>(T629/86400)+DATE(1970,1,1)</f>
        <v>43363.208333333328</v>
      </c>
      <c r="T629">
        <v>1537419600</v>
      </c>
      <c r="U629" s="35"/>
      <c r="V629" s="38">
        <v>43363.208333333328</v>
      </c>
      <c r="W629" t="str">
        <f>(TEXT(S629,"mmm"))</f>
        <v>Sep</v>
      </c>
      <c r="X629" t="s">
        <v>2051</v>
      </c>
      <c r="Y629">
        <f>Table1[[#This Row],[Dete Ended Conversion5]]-Table1[[#This Row],[Date Created Conversion3]]</f>
        <v>3</v>
      </c>
      <c r="Z629" s="35">
        <f>Table1[[#This Row],[Dete Ended Conversion5]]-Table1[[#This Row],[Date Created Conversion3]]</f>
        <v>3</v>
      </c>
      <c r="AA629" s="8" t="str">
        <f>(TEXT(V629,"yyy"))</f>
        <v>2018</v>
      </c>
      <c r="AB629" t="b">
        <v>0</v>
      </c>
      <c r="AC629" t="b">
        <v>1</v>
      </c>
      <c r="AD629" s="5" t="str">
        <f>AE629</f>
        <v>theater</v>
      </c>
      <c r="AE629" s="32" t="s">
        <v>2012</v>
      </c>
      <c r="AF629" s="32" t="s">
        <v>2013</v>
      </c>
    </row>
    <row r="630" spans="1:32" ht="17" x14ac:dyDescent="0.2">
      <c r="A630">
        <v>864</v>
      </c>
      <c r="B630" s="2" t="s">
        <v>1736</v>
      </c>
      <c r="C630" s="1" t="s">
        <v>1737</v>
      </c>
      <c r="D630" s="3">
        <v>4200</v>
      </c>
      <c r="E630" s="3">
        <v>14577</v>
      </c>
      <c r="F630" t="s">
        <v>19</v>
      </c>
      <c r="G630" s="23">
        <f>IFERROR(E630/D630,0)</f>
        <v>3.4707142857142856</v>
      </c>
      <c r="H630" s="4">
        <f>G630*100</f>
        <v>347.07142857142856</v>
      </c>
      <c r="I630" s="30">
        <f>E630/J630</f>
        <v>97.18</v>
      </c>
      <c r="J630" s="8">
        <v>150</v>
      </c>
      <c r="K630" t="s">
        <v>20</v>
      </c>
      <c r="L630" t="s">
        <v>21</v>
      </c>
      <c r="M630" s="11">
        <f>(O630/86400)+DATE(1970,1,1)</f>
        <v>42601.208333333328</v>
      </c>
      <c r="N630" s="37">
        <v>42601.208333333328</v>
      </c>
      <c r="O630">
        <v>1471582800</v>
      </c>
      <c r="P630" t="str">
        <f>TEXT(M630,"mmm")</f>
        <v>Aug</v>
      </c>
      <c r="Q630" t="s">
        <v>2049</v>
      </c>
      <c r="R630" t="str">
        <f>TEXT(M630,"yyy")</f>
        <v>2016</v>
      </c>
      <c r="S630" s="10">
        <f>(T630/86400)+DATE(1970,1,1)</f>
        <v>42606.208333333328</v>
      </c>
      <c r="T630">
        <v>1472014800</v>
      </c>
      <c r="U630" s="35"/>
      <c r="V630" s="38">
        <v>42606.208333333328</v>
      </c>
      <c r="W630" t="str">
        <f>(TEXT(S630,"mmm"))</f>
        <v>Aug</v>
      </c>
      <c r="X630" t="s">
        <v>2049</v>
      </c>
      <c r="Y630">
        <f>Table1[[#This Row],[Dete Ended Conversion5]]-Table1[[#This Row],[Date Created Conversion3]]</f>
        <v>5</v>
      </c>
      <c r="Z630" s="35">
        <f>Table1[[#This Row],[Dete Ended Conversion5]]-Table1[[#This Row],[Date Created Conversion3]]</f>
        <v>5</v>
      </c>
      <c r="AA630" s="8" t="str">
        <f>(TEXT(V630,"yyy"))</f>
        <v>2016</v>
      </c>
      <c r="AB630" t="b">
        <v>0</v>
      </c>
      <c r="AC630" t="b">
        <v>0</v>
      </c>
      <c r="AD630" s="5" t="str">
        <f>AE630</f>
        <v>film &amp; video</v>
      </c>
      <c r="AE630" s="32" t="s">
        <v>2014</v>
      </c>
      <c r="AF630" s="32" t="s">
        <v>2025</v>
      </c>
    </row>
    <row r="631" spans="1:32" ht="17" x14ac:dyDescent="0.2">
      <c r="A631">
        <v>734</v>
      </c>
      <c r="B631" s="2" t="s">
        <v>1482</v>
      </c>
      <c r="C631" s="1" t="s">
        <v>1483</v>
      </c>
      <c r="D631" s="3">
        <v>4200</v>
      </c>
      <c r="E631" s="3">
        <v>13404</v>
      </c>
      <c r="F631" t="s">
        <v>19</v>
      </c>
      <c r="G631" s="23">
        <f>IFERROR(E631/D631,0)</f>
        <v>3.1914285714285713</v>
      </c>
      <c r="H631" s="4">
        <f>G631*100</f>
        <v>319.14285714285711</v>
      </c>
      <c r="I631" s="30">
        <f>E631/J631</f>
        <v>25.007462686567163</v>
      </c>
      <c r="J631" s="8">
        <v>536</v>
      </c>
      <c r="K631" t="s">
        <v>20</v>
      </c>
      <c r="L631" t="s">
        <v>21</v>
      </c>
      <c r="M631" s="11">
        <f>(O631/86400)+DATE(1970,1,1)</f>
        <v>42763.25</v>
      </c>
      <c r="N631" s="37">
        <v>42763.25</v>
      </c>
      <c r="O631">
        <v>1485583200</v>
      </c>
      <c r="P631" t="str">
        <f>TEXT(M631,"mmm")</f>
        <v>Jan</v>
      </c>
      <c r="Q631" t="s">
        <v>2050</v>
      </c>
      <c r="R631" t="str">
        <f>TEXT(M631,"yyy")</f>
        <v>2017</v>
      </c>
      <c r="S631" s="10">
        <f>(T631/86400)+DATE(1970,1,1)</f>
        <v>42775.25</v>
      </c>
      <c r="T631">
        <v>1486620000</v>
      </c>
      <c r="U631" s="35"/>
      <c r="V631" s="38">
        <v>42775.25</v>
      </c>
      <c r="W631" t="str">
        <f>(TEXT(S631,"mmm"))</f>
        <v>Feb</v>
      </c>
      <c r="X631" t="s">
        <v>2058</v>
      </c>
      <c r="Y631">
        <f>Table1[[#This Row],[Dete Ended Conversion5]]-Table1[[#This Row],[Date Created Conversion3]]</f>
        <v>12</v>
      </c>
      <c r="Z631" s="35">
        <f>Table1[[#This Row],[Dete Ended Conversion5]]-Table1[[#This Row],[Date Created Conversion3]]</f>
        <v>12</v>
      </c>
      <c r="AA631" s="8" t="str">
        <f>(TEXT(V631,"yyy"))</f>
        <v>2017</v>
      </c>
      <c r="AB631" t="b">
        <v>0</v>
      </c>
      <c r="AC631" t="b">
        <v>1</v>
      </c>
      <c r="AD631" s="5" t="str">
        <f>AE631</f>
        <v>theater</v>
      </c>
      <c r="AE631" s="32" t="s">
        <v>2012</v>
      </c>
      <c r="AF631" s="32" t="s">
        <v>2013</v>
      </c>
    </row>
    <row r="632" spans="1:32" ht="34" x14ac:dyDescent="0.2">
      <c r="A632">
        <v>13</v>
      </c>
      <c r="B632" s="2" t="s">
        <v>51</v>
      </c>
      <c r="C632" s="1" t="s">
        <v>52</v>
      </c>
      <c r="D632" s="3">
        <v>4200</v>
      </c>
      <c r="E632" s="3">
        <v>10295</v>
      </c>
      <c r="F632" t="s">
        <v>19</v>
      </c>
      <c r="G632" s="23">
        <f>IFERROR(E632/D632,0)</f>
        <v>2.4511904761904764</v>
      </c>
      <c r="H632" s="4">
        <f>G632*100</f>
        <v>245.11904761904765</v>
      </c>
      <c r="I632" s="30">
        <f>E632/J632</f>
        <v>105.05102040816327</v>
      </c>
      <c r="J632" s="8">
        <v>98</v>
      </c>
      <c r="K632" t="s">
        <v>20</v>
      </c>
      <c r="L632" t="s">
        <v>21</v>
      </c>
      <c r="M632" s="11">
        <f>(O632/86400)+DATE(1970,1,1)</f>
        <v>42532.208333333328</v>
      </c>
      <c r="N632" s="37">
        <v>42532.208333333328</v>
      </c>
      <c r="O632">
        <v>1465621200</v>
      </c>
      <c r="P632" t="str">
        <f>TEXT(M632,"mmm")</f>
        <v>Jun</v>
      </c>
      <c r="Q632" t="s">
        <v>2053</v>
      </c>
      <c r="R632" t="str">
        <f>TEXT(M632,"yyy")</f>
        <v>2016</v>
      </c>
      <c r="S632" s="10">
        <f>(T632/86400)+DATE(1970,1,1)</f>
        <v>42544.208333333328</v>
      </c>
      <c r="T632">
        <v>1466658000</v>
      </c>
      <c r="U632" s="35"/>
      <c r="V632" s="38">
        <v>42544.208333333328</v>
      </c>
      <c r="W632" t="str">
        <f>(TEXT(S632,"mmm"))</f>
        <v>Jun</v>
      </c>
      <c r="X632" t="s">
        <v>2053</v>
      </c>
      <c r="Y632">
        <f>Table1[[#This Row],[Dete Ended Conversion5]]-Table1[[#This Row],[Date Created Conversion3]]</f>
        <v>12</v>
      </c>
      <c r="Z632" s="35">
        <f>Table1[[#This Row],[Dete Ended Conversion5]]-Table1[[#This Row],[Date Created Conversion3]]</f>
        <v>12</v>
      </c>
      <c r="AA632" s="8" t="str">
        <f>(TEXT(V632,"yyy"))</f>
        <v>2016</v>
      </c>
      <c r="AB632" t="b">
        <v>0</v>
      </c>
      <c r="AC632" t="b">
        <v>0</v>
      </c>
      <c r="AD632" s="5" t="str">
        <f>AE632</f>
        <v>music</v>
      </c>
      <c r="AE632" s="32" t="s">
        <v>2008</v>
      </c>
      <c r="AF632" s="32" t="s">
        <v>2018</v>
      </c>
    </row>
    <row r="633" spans="1:32" ht="34" x14ac:dyDescent="0.2">
      <c r="A633">
        <v>710</v>
      </c>
      <c r="B633" s="2" t="s">
        <v>1434</v>
      </c>
      <c r="C633" s="1" t="s">
        <v>1435</v>
      </c>
      <c r="D633" s="3">
        <v>4300</v>
      </c>
      <c r="E633" s="3">
        <v>6358</v>
      </c>
      <c r="F633" t="s">
        <v>19</v>
      </c>
      <c r="G633" s="23">
        <f>IFERROR(E633/D633,0)</f>
        <v>1.4786046511627906</v>
      </c>
      <c r="H633" s="4">
        <f>G633*100</f>
        <v>147.86046511627907</v>
      </c>
      <c r="I633" s="30">
        <f>E633/J633</f>
        <v>50.863999999999997</v>
      </c>
      <c r="J633" s="8">
        <v>125</v>
      </c>
      <c r="K633" t="s">
        <v>20</v>
      </c>
      <c r="L633" t="s">
        <v>21</v>
      </c>
      <c r="M633" s="11">
        <f>(O633/86400)+DATE(1970,1,1)</f>
        <v>43295.208333333328</v>
      </c>
      <c r="N633" s="37">
        <v>43295.208333333328</v>
      </c>
      <c r="O633">
        <v>1531544400</v>
      </c>
      <c r="P633" t="str">
        <f>TEXT(M633,"mmm")</f>
        <v>Jul</v>
      </c>
      <c r="Q633" t="s">
        <v>2056</v>
      </c>
      <c r="R633" t="str">
        <f>TEXT(M633,"yyy")</f>
        <v>2018</v>
      </c>
      <c r="S633" s="10">
        <f>(T633/86400)+DATE(1970,1,1)</f>
        <v>43302.208333333328</v>
      </c>
      <c r="T633">
        <v>1532149200</v>
      </c>
      <c r="U633" s="35"/>
      <c r="V633" s="38">
        <v>43302.208333333328</v>
      </c>
      <c r="W633" t="str">
        <f>(TEXT(S633,"mmm"))</f>
        <v>Jul</v>
      </c>
      <c r="X633" t="s">
        <v>2056</v>
      </c>
      <c r="Y633">
        <f>Table1[[#This Row],[Dete Ended Conversion5]]-Table1[[#This Row],[Date Created Conversion3]]</f>
        <v>7</v>
      </c>
      <c r="Z633" s="35">
        <f>Table1[[#This Row],[Dete Ended Conversion5]]-Table1[[#This Row],[Date Created Conversion3]]</f>
        <v>7</v>
      </c>
      <c r="AA633" s="8" t="str">
        <f>(TEXT(V633,"yyy"))</f>
        <v>2018</v>
      </c>
      <c r="AB633" t="b">
        <v>0</v>
      </c>
      <c r="AC633" t="b">
        <v>1</v>
      </c>
      <c r="AD633" s="5" t="str">
        <f>AE633</f>
        <v>theater</v>
      </c>
      <c r="AE633" s="32" t="s">
        <v>2012</v>
      </c>
      <c r="AF633" s="32" t="s">
        <v>2013</v>
      </c>
    </row>
    <row r="634" spans="1:32" ht="17" x14ac:dyDescent="0.2">
      <c r="A634">
        <v>770</v>
      </c>
      <c r="B634" s="2" t="s">
        <v>1551</v>
      </c>
      <c r="C634" s="1" t="s">
        <v>1552</v>
      </c>
      <c r="D634" s="3">
        <v>4300</v>
      </c>
      <c r="E634" s="3">
        <v>11642</v>
      </c>
      <c r="F634" t="s">
        <v>19</v>
      </c>
      <c r="G634" s="23">
        <f>IFERROR(E634/D634,0)</f>
        <v>2.7074418604651163</v>
      </c>
      <c r="H634" s="4">
        <f>G634*100</f>
        <v>270.74418604651163</v>
      </c>
      <c r="I634" s="30">
        <f>E634/J634</f>
        <v>53.898148148148145</v>
      </c>
      <c r="J634" s="8">
        <v>216</v>
      </c>
      <c r="K634" t="s">
        <v>94</v>
      </c>
      <c r="L634" t="s">
        <v>95</v>
      </c>
      <c r="M634" s="11">
        <f>(O634/86400)+DATE(1970,1,1)</f>
        <v>41743.208333333336</v>
      </c>
      <c r="N634" s="37">
        <v>41743.208333333336</v>
      </c>
      <c r="O634">
        <v>1397451600</v>
      </c>
      <c r="P634" t="str">
        <f>TEXT(M634,"mmm")</f>
        <v>Apr</v>
      </c>
      <c r="Q634" t="s">
        <v>2057</v>
      </c>
      <c r="R634" t="str">
        <f>TEXT(M634,"yyy")</f>
        <v>2014</v>
      </c>
      <c r="S634" s="10">
        <f>(T634/86400)+DATE(1970,1,1)</f>
        <v>41750.208333333336</v>
      </c>
      <c r="T634">
        <v>1398056400</v>
      </c>
      <c r="U634" s="35"/>
      <c r="V634" s="38">
        <v>41750.208333333336</v>
      </c>
      <c r="W634" t="str">
        <f>(TEXT(S634,"mmm"))</f>
        <v>Apr</v>
      </c>
      <c r="X634" t="s">
        <v>2057</v>
      </c>
      <c r="Y634">
        <f>Table1[[#This Row],[Dete Ended Conversion5]]-Table1[[#This Row],[Date Created Conversion3]]</f>
        <v>7</v>
      </c>
      <c r="Z634" s="35">
        <f>Table1[[#This Row],[Dete Ended Conversion5]]-Table1[[#This Row],[Date Created Conversion3]]</f>
        <v>7</v>
      </c>
      <c r="AA634" s="8" t="str">
        <f>(TEXT(V634,"yyy"))</f>
        <v>2014</v>
      </c>
      <c r="AB634" t="b">
        <v>0</v>
      </c>
      <c r="AC634" t="b">
        <v>1</v>
      </c>
      <c r="AD634" s="5" t="str">
        <f>AE634</f>
        <v>theater</v>
      </c>
      <c r="AE634" s="32" t="s">
        <v>2012</v>
      </c>
      <c r="AF634" s="32" t="s">
        <v>2013</v>
      </c>
    </row>
    <row r="635" spans="1:32" ht="17" x14ac:dyDescent="0.2">
      <c r="A635">
        <v>620</v>
      </c>
      <c r="B635" s="2" t="s">
        <v>1258</v>
      </c>
      <c r="C635" s="1" t="s">
        <v>1259</v>
      </c>
      <c r="D635" s="3">
        <v>4300</v>
      </c>
      <c r="E635" s="3">
        <v>11525</v>
      </c>
      <c r="F635" t="s">
        <v>19</v>
      </c>
      <c r="G635" s="23">
        <f>IFERROR(E635/D635,0)</f>
        <v>2.6802325581395348</v>
      </c>
      <c r="H635" s="4">
        <f>G635*100</f>
        <v>268.02325581395348</v>
      </c>
      <c r="I635" s="30">
        <f>E635/J635</f>
        <v>90.0390625</v>
      </c>
      <c r="J635" s="8">
        <v>128</v>
      </c>
      <c r="K635" t="s">
        <v>24</v>
      </c>
      <c r="L635" t="s">
        <v>25</v>
      </c>
      <c r="M635" s="11">
        <f>(O635/86400)+DATE(1970,1,1)</f>
        <v>42559.208333333328</v>
      </c>
      <c r="N635" s="37">
        <v>42559.208333333328</v>
      </c>
      <c r="O635">
        <v>1467954000</v>
      </c>
      <c r="P635" t="str">
        <f>TEXT(M635,"mmm")</f>
        <v>Jul</v>
      </c>
      <c r="Q635" t="s">
        <v>2056</v>
      </c>
      <c r="R635" t="str">
        <f>TEXT(M635,"yyy")</f>
        <v>2016</v>
      </c>
      <c r="S635" s="10">
        <f>(T635/86400)+DATE(1970,1,1)</f>
        <v>42563.208333333328</v>
      </c>
      <c r="T635">
        <v>1468299600</v>
      </c>
      <c r="U635" s="35"/>
      <c r="V635" s="38">
        <v>42563.208333333328</v>
      </c>
      <c r="W635" t="str">
        <f>(TEXT(S635,"mmm"))</f>
        <v>Jul</v>
      </c>
      <c r="X635" t="s">
        <v>2056</v>
      </c>
      <c r="Y635">
        <f>Table1[[#This Row],[Dete Ended Conversion5]]-Table1[[#This Row],[Date Created Conversion3]]</f>
        <v>4</v>
      </c>
      <c r="Z635" s="35">
        <f>Table1[[#This Row],[Dete Ended Conversion5]]-Table1[[#This Row],[Date Created Conversion3]]</f>
        <v>4</v>
      </c>
      <c r="AA635" s="8" t="str">
        <f>(TEXT(V635,"yyy"))</f>
        <v>2016</v>
      </c>
      <c r="AB635" t="b">
        <v>0</v>
      </c>
      <c r="AC635" t="b">
        <v>0</v>
      </c>
      <c r="AD635" s="5" t="str">
        <f>AE635</f>
        <v>photography</v>
      </c>
      <c r="AE635" s="32" t="s">
        <v>2027</v>
      </c>
      <c r="AF635" s="32" t="s">
        <v>2028</v>
      </c>
    </row>
    <row r="636" spans="1:32" ht="17" x14ac:dyDescent="0.2">
      <c r="A636">
        <v>7</v>
      </c>
      <c r="B636" s="2" t="s">
        <v>38</v>
      </c>
      <c r="C636" s="1" t="s">
        <v>39</v>
      </c>
      <c r="D636" s="3">
        <v>4500</v>
      </c>
      <c r="E636" s="3">
        <v>14741</v>
      </c>
      <c r="F636" t="s">
        <v>19</v>
      </c>
      <c r="G636" s="23">
        <f>IFERROR(E636/D636,0)</f>
        <v>3.2757777777777779</v>
      </c>
      <c r="H636" s="4">
        <f>G636*100</f>
        <v>327.57777777777778</v>
      </c>
      <c r="I636" s="30">
        <f>E636/J636</f>
        <v>64.93832599118943</v>
      </c>
      <c r="J636" s="8">
        <v>227</v>
      </c>
      <c r="K636" t="s">
        <v>32</v>
      </c>
      <c r="L636" t="s">
        <v>33</v>
      </c>
      <c r="M636" s="11">
        <f>(O636/86400)+DATE(1970,1,1)</f>
        <v>42229.208333333328</v>
      </c>
      <c r="N636" s="37">
        <v>42229.208333333328</v>
      </c>
      <c r="O636">
        <v>1439442000</v>
      </c>
      <c r="P636" t="str">
        <f>TEXT(M636,"mmm")</f>
        <v>Aug</v>
      </c>
      <c r="Q636" t="s">
        <v>2049</v>
      </c>
      <c r="R636" t="str">
        <f>TEXT(M636,"yyy")</f>
        <v>2015</v>
      </c>
      <c r="S636" s="10">
        <f>(T636/86400)+DATE(1970,1,1)</f>
        <v>42231.208333333328</v>
      </c>
      <c r="T636">
        <v>1439614800</v>
      </c>
      <c r="U636" s="35"/>
      <c r="V636" s="38">
        <v>42231.208333333328</v>
      </c>
      <c r="W636" t="str">
        <f>(TEXT(S636,"mmm"))</f>
        <v>Aug</v>
      </c>
      <c r="X636" t="s">
        <v>2049</v>
      </c>
      <c r="Y636">
        <f>Table1[[#This Row],[Dete Ended Conversion5]]-Table1[[#This Row],[Date Created Conversion3]]</f>
        <v>2</v>
      </c>
      <c r="Z636" s="35">
        <f>Table1[[#This Row],[Dete Ended Conversion5]]-Table1[[#This Row],[Date Created Conversion3]]</f>
        <v>2</v>
      </c>
      <c r="AA636" s="8" t="str">
        <f>(TEXT(V636,"yyy"))</f>
        <v>2015</v>
      </c>
      <c r="AB636" t="b">
        <v>0</v>
      </c>
      <c r="AC636" t="b">
        <v>0</v>
      </c>
      <c r="AD636" s="5" t="str">
        <f>AE636</f>
        <v>theater</v>
      </c>
      <c r="AE636" s="32" t="s">
        <v>2012</v>
      </c>
      <c r="AF636" s="32" t="s">
        <v>2013</v>
      </c>
    </row>
    <row r="637" spans="1:32" ht="17" x14ac:dyDescent="0.2">
      <c r="A637">
        <v>755</v>
      </c>
      <c r="B637" s="2" t="s">
        <v>1522</v>
      </c>
      <c r="C637" s="1" t="s">
        <v>1523</v>
      </c>
      <c r="D637" s="3">
        <v>4500</v>
      </c>
      <c r="E637" s="3">
        <v>7496</v>
      </c>
      <c r="F637" t="s">
        <v>19</v>
      </c>
      <c r="G637" s="23">
        <f>IFERROR(E637/D637,0)</f>
        <v>1.6657777777777778</v>
      </c>
      <c r="H637" s="4">
        <f>G637*100</f>
        <v>166.57777777777778</v>
      </c>
      <c r="I637" s="30">
        <f>E637/J637</f>
        <v>26.027777777777779</v>
      </c>
      <c r="J637" s="8">
        <v>288</v>
      </c>
      <c r="K637" t="s">
        <v>32</v>
      </c>
      <c r="L637" t="s">
        <v>33</v>
      </c>
      <c r="M637" s="11">
        <f>(O637/86400)+DATE(1970,1,1)</f>
        <v>43096.25</v>
      </c>
      <c r="N637" s="37">
        <v>43096.25</v>
      </c>
      <c r="O637">
        <v>1514354400</v>
      </c>
      <c r="P637" t="str">
        <f>TEXT(M637,"mmm")</f>
        <v>Dec</v>
      </c>
      <c r="Q637" t="s">
        <v>2055</v>
      </c>
      <c r="R637" t="str">
        <f>TEXT(M637,"yyy")</f>
        <v>2017</v>
      </c>
      <c r="S637" s="10">
        <f>(T637/86400)+DATE(1970,1,1)</f>
        <v>43108.25</v>
      </c>
      <c r="T637">
        <v>1515391200</v>
      </c>
      <c r="U637" s="35"/>
      <c r="V637" s="38">
        <v>43108.25</v>
      </c>
      <c r="W637" t="str">
        <f>(TEXT(S637,"mmm"))</f>
        <v>Jan</v>
      </c>
      <c r="X637" t="s">
        <v>2050</v>
      </c>
      <c r="Y637">
        <f>Table1[[#This Row],[Dete Ended Conversion5]]-Table1[[#This Row],[Date Created Conversion3]]</f>
        <v>12</v>
      </c>
      <c r="Z637" s="35">
        <f>Table1[[#This Row],[Dete Ended Conversion5]]-Table1[[#This Row],[Date Created Conversion3]]</f>
        <v>12</v>
      </c>
      <c r="AA637" s="8" t="str">
        <f>(TEXT(V637,"yyy"))</f>
        <v>2018</v>
      </c>
      <c r="AB637" t="b">
        <v>0</v>
      </c>
      <c r="AC637" t="b">
        <v>1</v>
      </c>
      <c r="AD637" s="5" t="str">
        <f>AE637</f>
        <v>theater</v>
      </c>
      <c r="AE637" s="32" t="s">
        <v>2012</v>
      </c>
      <c r="AF637" s="32" t="s">
        <v>2013</v>
      </c>
    </row>
    <row r="638" spans="1:32" ht="17" x14ac:dyDescent="0.2">
      <c r="A638">
        <v>133</v>
      </c>
      <c r="B638" s="2" t="s">
        <v>296</v>
      </c>
      <c r="C638" s="1" t="s">
        <v>297</v>
      </c>
      <c r="D638" s="3">
        <v>4500</v>
      </c>
      <c r="E638" s="3">
        <v>13985</v>
      </c>
      <c r="F638" t="s">
        <v>19</v>
      </c>
      <c r="G638" s="23">
        <f>IFERROR(E638/D638,0)</f>
        <v>3.1077777777777778</v>
      </c>
      <c r="H638" s="4">
        <f>G638*100</f>
        <v>310.77777777777777</v>
      </c>
      <c r="I638" s="30">
        <f>E638/J638</f>
        <v>87.95597484276729</v>
      </c>
      <c r="J638" s="8">
        <v>159</v>
      </c>
      <c r="K638" t="s">
        <v>20</v>
      </c>
      <c r="L638" t="s">
        <v>21</v>
      </c>
      <c r="M638" s="11">
        <f>(O638/86400)+DATE(1970,1,1)</f>
        <v>40767.208333333336</v>
      </c>
      <c r="N638" s="37">
        <v>40767.208333333336</v>
      </c>
      <c r="O638">
        <v>1313125200</v>
      </c>
      <c r="P638" t="str">
        <f>TEXT(M638,"mmm")</f>
        <v>Aug</v>
      </c>
      <c r="Q638" t="s">
        <v>2049</v>
      </c>
      <c r="R638" t="str">
        <f>TEXT(M638,"yyy")</f>
        <v>2011</v>
      </c>
      <c r="S638" s="10">
        <f>(T638/86400)+DATE(1970,1,1)</f>
        <v>40789.208333333336</v>
      </c>
      <c r="T638">
        <v>1315026000</v>
      </c>
      <c r="U638" s="35"/>
      <c r="V638" s="38">
        <v>40789.208333333336</v>
      </c>
      <c r="W638" t="str">
        <f>(TEXT(S638,"mmm"))</f>
        <v>Sep</v>
      </c>
      <c r="X638" t="s">
        <v>2051</v>
      </c>
      <c r="Y638">
        <f>Table1[[#This Row],[Dete Ended Conversion5]]-Table1[[#This Row],[Date Created Conversion3]]</f>
        <v>22</v>
      </c>
      <c r="Z638" s="35">
        <f>Table1[[#This Row],[Dete Ended Conversion5]]-Table1[[#This Row],[Date Created Conversion3]]</f>
        <v>22</v>
      </c>
      <c r="AA638" s="8" t="str">
        <f>(TEXT(V638,"yyy"))</f>
        <v>2011</v>
      </c>
      <c r="AB638" t="b">
        <v>0</v>
      </c>
      <c r="AC638" t="b">
        <v>0</v>
      </c>
      <c r="AD638" s="5" t="str">
        <f>AE638</f>
        <v>music</v>
      </c>
      <c r="AE638" s="32" t="s">
        <v>2008</v>
      </c>
      <c r="AF638" s="32" t="s">
        <v>2035</v>
      </c>
    </row>
    <row r="639" spans="1:32" ht="17" x14ac:dyDescent="0.2">
      <c r="A639">
        <v>23</v>
      </c>
      <c r="B639" s="2" t="s">
        <v>72</v>
      </c>
      <c r="C639" s="1" t="s">
        <v>73</v>
      </c>
      <c r="D639" s="3">
        <v>4500</v>
      </c>
      <c r="E639" s="3">
        <v>14942</v>
      </c>
      <c r="F639" t="s">
        <v>19</v>
      </c>
      <c r="G639" s="23">
        <f>IFERROR(E639/D639,0)</f>
        <v>3.3204444444444445</v>
      </c>
      <c r="H639" s="4">
        <f>G639*100</f>
        <v>332.04444444444448</v>
      </c>
      <c r="I639" s="30">
        <f>E639/J639</f>
        <v>105.22535211267606</v>
      </c>
      <c r="J639" s="8">
        <v>142</v>
      </c>
      <c r="K639" t="s">
        <v>36</v>
      </c>
      <c r="L639" t="s">
        <v>37</v>
      </c>
      <c r="M639" s="11">
        <f>(O639/86400)+DATE(1970,1,1)</f>
        <v>43510.25</v>
      </c>
      <c r="N639" s="37">
        <v>43510.25</v>
      </c>
      <c r="O639">
        <v>1550124000</v>
      </c>
      <c r="P639" t="str">
        <f>TEXT(M639,"mmm")</f>
        <v>Feb</v>
      </c>
      <c r="Q639" t="s">
        <v>2058</v>
      </c>
      <c r="R639" t="str">
        <f>TEXT(M639,"yyy")</f>
        <v>2019</v>
      </c>
      <c r="S639" s="10">
        <f>(T639/86400)+DATE(1970,1,1)</f>
        <v>43563.208333333328</v>
      </c>
      <c r="T639">
        <v>1554699600</v>
      </c>
      <c r="U639" s="35"/>
      <c r="V639" s="38">
        <v>43563.208333333328</v>
      </c>
      <c r="W639" t="str">
        <f>(TEXT(S639,"mmm"))</f>
        <v>Apr</v>
      </c>
      <c r="X639" t="s">
        <v>2057</v>
      </c>
      <c r="Y639">
        <f>Table1[[#This Row],[Dete Ended Conversion5]]-Table1[[#This Row],[Date Created Conversion3]]</f>
        <v>52.958333333328483</v>
      </c>
      <c r="Z639" s="35">
        <f>Table1[[#This Row],[Dete Ended Conversion5]]-Table1[[#This Row],[Date Created Conversion3]]</f>
        <v>52.958333333328483</v>
      </c>
      <c r="AA639" s="8" t="str">
        <f>(TEXT(V639,"yyy"))</f>
        <v>2019</v>
      </c>
      <c r="AB639" t="b">
        <v>0</v>
      </c>
      <c r="AC639" t="b">
        <v>0</v>
      </c>
      <c r="AD639" s="5" t="str">
        <f>AE639</f>
        <v>film &amp; video</v>
      </c>
      <c r="AE639" s="32" t="s">
        <v>2014</v>
      </c>
      <c r="AF639" s="32" t="s">
        <v>2015</v>
      </c>
    </row>
    <row r="640" spans="1:32" ht="34" x14ac:dyDescent="0.2">
      <c r="A640">
        <v>78</v>
      </c>
      <c r="B640" s="2" t="s">
        <v>186</v>
      </c>
      <c r="C640" s="1" t="s">
        <v>187</v>
      </c>
      <c r="D640" s="3">
        <v>4500</v>
      </c>
      <c r="E640" s="3">
        <v>13536</v>
      </c>
      <c r="F640" t="s">
        <v>19</v>
      </c>
      <c r="G640" s="23">
        <f>IFERROR(E640/D640,0)</f>
        <v>3.008</v>
      </c>
      <c r="H640" s="4">
        <f>G640*100</f>
        <v>300.8</v>
      </c>
      <c r="I640" s="30">
        <f>E640/J640</f>
        <v>41.018181818181816</v>
      </c>
      <c r="J640" s="8">
        <v>330</v>
      </c>
      <c r="K640" t="s">
        <v>20</v>
      </c>
      <c r="L640" t="s">
        <v>21</v>
      </c>
      <c r="M640" s="11">
        <f>(O640/86400)+DATE(1970,1,1)</f>
        <v>43206.208333333328</v>
      </c>
      <c r="N640" s="37">
        <v>43206.208333333328</v>
      </c>
      <c r="O640">
        <v>1523854800</v>
      </c>
      <c r="P640" t="str">
        <f>TEXT(M640,"mmm")</f>
        <v>Apr</v>
      </c>
      <c r="Q640" t="s">
        <v>2057</v>
      </c>
      <c r="R640" t="str">
        <f>TEXT(M640,"yyy")</f>
        <v>2018</v>
      </c>
      <c r="S640" s="10">
        <f>(T640/86400)+DATE(1970,1,1)</f>
        <v>43207.208333333328</v>
      </c>
      <c r="T640">
        <v>1523941200</v>
      </c>
      <c r="U640" s="35"/>
      <c r="V640" s="38">
        <v>43207.208333333328</v>
      </c>
      <c r="W640" t="str">
        <f>(TEXT(S640,"mmm"))</f>
        <v>Apr</v>
      </c>
      <c r="X640" t="s">
        <v>2057</v>
      </c>
      <c r="Y640">
        <f>Table1[[#This Row],[Dete Ended Conversion5]]-Table1[[#This Row],[Date Created Conversion3]]</f>
        <v>1</v>
      </c>
      <c r="Z640" s="35">
        <f>Table1[[#This Row],[Dete Ended Conversion5]]-Table1[[#This Row],[Date Created Conversion3]]</f>
        <v>1</v>
      </c>
      <c r="AA640" s="8" t="str">
        <f>(TEXT(V640,"yyy"))</f>
        <v>2018</v>
      </c>
      <c r="AB640" t="b">
        <v>0</v>
      </c>
      <c r="AC640" t="b">
        <v>0</v>
      </c>
      <c r="AD640" s="5" t="str">
        <f>AE640</f>
        <v>publishing</v>
      </c>
      <c r="AE640" s="32" t="s">
        <v>2020</v>
      </c>
      <c r="AF640" s="32" t="s">
        <v>2032</v>
      </c>
    </row>
    <row r="641" spans="1:32" ht="17" x14ac:dyDescent="0.2">
      <c r="A641">
        <v>246</v>
      </c>
      <c r="B641" s="2" t="s">
        <v>521</v>
      </c>
      <c r="C641" s="1" t="s">
        <v>522</v>
      </c>
      <c r="D641" s="3">
        <v>4500</v>
      </c>
      <c r="E641" s="3">
        <v>14649</v>
      </c>
      <c r="F641" t="s">
        <v>19</v>
      </c>
      <c r="G641" s="23">
        <f>IFERROR(E641/D641,0)</f>
        <v>3.2553333333333332</v>
      </c>
      <c r="H641" s="4">
        <f>G641*100</f>
        <v>325.5333333333333</v>
      </c>
      <c r="I641" s="30">
        <f>E641/J641</f>
        <v>65.986486486486484</v>
      </c>
      <c r="J641" s="8">
        <v>222</v>
      </c>
      <c r="K641" t="s">
        <v>20</v>
      </c>
      <c r="L641" t="s">
        <v>21</v>
      </c>
      <c r="M641" s="11">
        <f>(O641/86400)+DATE(1970,1,1)</f>
        <v>41491.208333333336</v>
      </c>
      <c r="N641" s="37">
        <v>41491.208333333336</v>
      </c>
      <c r="O641">
        <v>1375678800</v>
      </c>
      <c r="P641" t="str">
        <f>TEXT(M641,"mmm")</f>
        <v>Aug</v>
      </c>
      <c r="Q641" t="s">
        <v>2049</v>
      </c>
      <c r="R641" t="str">
        <f>TEXT(M641,"yyy")</f>
        <v>2013</v>
      </c>
      <c r="S641" s="10">
        <f>(T641/86400)+DATE(1970,1,1)</f>
        <v>41495.208333333336</v>
      </c>
      <c r="T641">
        <v>1376024400</v>
      </c>
      <c r="U641" s="35"/>
      <c r="V641" s="38">
        <v>41495.208333333336</v>
      </c>
      <c r="W641" t="str">
        <f>(TEXT(S641,"mmm"))</f>
        <v>Aug</v>
      </c>
      <c r="X641" t="s">
        <v>2049</v>
      </c>
      <c r="Y641">
        <f>Table1[[#This Row],[Dete Ended Conversion5]]-Table1[[#This Row],[Date Created Conversion3]]</f>
        <v>4</v>
      </c>
      <c r="Z641" s="35">
        <f>Table1[[#This Row],[Dete Ended Conversion5]]-Table1[[#This Row],[Date Created Conversion3]]</f>
        <v>4</v>
      </c>
      <c r="AA641" s="8" t="str">
        <f>(TEXT(V641,"yyy"))</f>
        <v>2013</v>
      </c>
      <c r="AB641" t="b">
        <v>0</v>
      </c>
      <c r="AC641" t="b">
        <v>0</v>
      </c>
      <c r="AD641" s="5" t="str">
        <f>AE641</f>
        <v>technology</v>
      </c>
      <c r="AE641" s="32" t="s">
        <v>2010</v>
      </c>
      <c r="AF641" s="32" t="s">
        <v>2011</v>
      </c>
    </row>
    <row r="642" spans="1:32" ht="34" x14ac:dyDescent="0.2">
      <c r="A642">
        <v>254</v>
      </c>
      <c r="B642" s="2" t="s">
        <v>537</v>
      </c>
      <c r="C642" s="1" t="s">
        <v>538</v>
      </c>
      <c r="D642" s="3">
        <v>4600</v>
      </c>
      <c r="E642" s="3">
        <v>8505</v>
      </c>
      <c r="F642" t="s">
        <v>19</v>
      </c>
      <c r="G642" s="23">
        <f>IFERROR(E642/D642,0)</f>
        <v>1.8489130434782608</v>
      </c>
      <c r="H642" s="4">
        <f>G642*100</f>
        <v>184.89130434782609</v>
      </c>
      <c r="I642" s="30">
        <f>E642/J642</f>
        <v>96.647727272727266</v>
      </c>
      <c r="J642" s="8">
        <v>88</v>
      </c>
      <c r="K642" t="s">
        <v>20</v>
      </c>
      <c r="L642" t="s">
        <v>21</v>
      </c>
      <c r="M642" s="11">
        <f>(O642/86400)+DATE(1970,1,1)</f>
        <v>42787.25</v>
      </c>
      <c r="N642" s="37">
        <v>42787.25</v>
      </c>
      <c r="O642">
        <v>1487656800</v>
      </c>
      <c r="P642" t="str">
        <f>TEXT(M642,"mmm")</f>
        <v>Feb</v>
      </c>
      <c r="Q642" t="s">
        <v>2058</v>
      </c>
      <c r="R642" t="str">
        <f>TEXT(M642,"yyy")</f>
        <v>2017</v>
      </c>
      <c r="S642" s="10">
        <f>(T642/86400)+DATE(1970,1,1)</f>
        <v>42789.25</v>
      </c>
      <c r="T642">
        <v>1487829600</v>
      </c>
      <c r="U642" s="35"/>
      <c r="V642" s="38">
        <v>42789.25</v>
      </c>
      <c r="W642" t="str">
        <f>(TEXT(S642,"mmm"))</f>
        <v>Feb</v>
      </c>
      <c r="X642" t="s">
        <v>2058</v>
      </c>
      <c r="Y642">
        <f>Table1[[#This Row],[Dete Ended Conversion5]]-Table1[[#This Row],[Date Created Conversion3]]</f>
        <v>2</v>
      </c>
      <c r="Z642" s="35">
        <f>Table1[[#This Row],[Dete Ended Conversion5]]-Table1[[#This Row],[Date Created Conversion3]]</f>
        <v>2</v>
      </c>
      <c r="AA642" s="8" t="str">
        <f>(TEXT(V642,"yyy"))</f>
        <v>2017</v>
      </c>
      <c r="AB642" t="b">
        <v>0</v>
      </c>
      <c r="AC642" t="b">
        <v>0</v>
      </c>
      <c r="AD642" s="5" t="str">
        <f>AE642</f>
        <v>publishing</v>
      </c>
      <c r="AE642" s="32" t="s">
        <v>2020</v>
      </c>
      <c r="AF642" s="32" t="s">
        <v>2021</v>
      </c>
    </row>
    <row r="643" spans="1:32" ht="17" x14ac:dyDescent="0.2">
      <c r="A643">
        <v>872</v>
      </c>
      <c r="B643" s="2" t="s">
        <v>1752</v>
      </c>
      <c r="C643" s="1" t="s">
        <v>1753</v>
      </c>
      <c r="D643" s="3">
        <v>4700</v>
      </c>
      <c r="E643" s="3">
        <v>7992</v>
      </c>
      <c r="F643" t="s">
        <v>19</v>
      </c>
      <c r="G643" s="23">
        <f>IFERROR(E643/D643,0)</f>
        <v>1.7004255319148935</v>
      </c>
      <c r="H643" s="4">
        <f>G643*100</f>
        <v>170.04255319148936</v>
      </c>
      <c r="I643" s="30">
        <f>E643/J643</f>
        <v>98.666666666666671</v>
      </c>
      <c r="J643" s="8">
        <v>81</v>
      </c>
      <c r="K643" t="s">
        <v>24</v>
      </c>
      <c r="L643" t="s">
        <v>25</v>
      </c>
      <c r="M643" s="11">
        <f>(O643/86400)+DATE(1970,1,1)</f>
        <v>43346.208333333328</v>
      </c>
      <c r="N643" s="37">
        <v>43346.208333333328</v>
      </c>
      <c r="O643">
        <v>1535950800</v>
      </c>
      <c r="P643" t="str">
        <f>TEXT(M643,"mmm")</f>
        <v>Sep</v>
      </c>
      <c r="Q643" t="s">
        <v>2051</v>
      </c>
      <c r="R643" t="str">
        <f>TEXT(M643,"yyy")</f>
        <v>2018</v>
      </c>
      <c r="S643" s="10">
        <f>(T643/86400)+DATE(1970,1,1)</f>
        <v>43351.208333333328</v>
      </c>
      <c r="T643">
        <v>1536382800</v>
      </c>
      <c r="U643" s="35"/>
      <c r="V643" s="38">
        <v>43351.208333333328</v>
      </c>
      <c r="W643" t="str">
        <f>(TEXT(S643,"mmm"))</f>
        <v>Sep</v>
      </c>
      <c r="X643" t="s">
        <v>2051</v>
      </c>
      <c r="Y643">
        <f>Table1[[#This Row],[Dete Ended Conversion5]]-Table1[[#This Row],[Date Created Conversion3]]</f>
        <v>5</v>
      </c>
      <c r="Z643" s="35">
        <f>Table1[[#This Row],[Dete Ended Conversion5]]-Table1[[#This Row],[Date Created Conversion3]]</f>
        <v>5</v>
      </c>
      <c r="AA643" s="8" t="str">
        <f>(TEXT(V643,"yyy"))</f>
        <v>2018</v>
      </c>
      <c r="AB643" t="b">
        <v>0</v>
      </c>
      <c r="AC643" t="b">
        <v>0</v>
      </c>
      <c r="AD643" s="5" t="str">
        <f>AE643</f>
        <v>film &amp; video</v>
      </c>
      <c r="AE643" s="32" t="s">
        <v>2014</v>
      </c>
      <c r="AF643" s="32" t="s">
        <v>2036</v>
      </c>
    </row>
    <row r="644" spans="1:32" ht="17" x14ac:dyDescent="0.2">
      <c r="A644">
        <v>465</v>
      </c>
      <c r="B644" s="2" t="s">
        <v>955</v>
      </c>
      <c r="C644" s="1" t="s">
        <v>956</v>
      </c>
      <c r="D644" s="3">
        <v>4700</v>
      </c>
      <c r="E644" s="3">
        <v>8829</v>
      </c>
      <c r="F644" t="s">
        <v>19</v>
      </c>
      <c r="G644" s="23">
        <f>IFERROR(E644/D644,0)</f>
        <v>1.8785106382978722</v>
      </c>
      <c r="H644" s="4">
        <f>G644*100</f>
        <v>187.85106382978722</v>
      </c>
      <c r="I644" s="30">
        <f>E644/J644</f>
        <v>110.3625</v>
      </c>
      <c r="J644" s="8">
        <v>80</v>
      </c>
      <c r="K644" t="s">
        <v>20</v>
      </c>
      <c r="L644" t="s">
        <v>21</v>
      </c>
      <c r="M644" s="11">
        <f>(O644/86400)+DATE(1970,1,1)</f>
        <v>43127.25</v>
      </c>
      <c r="N644" s="37">
        <v>43127.25</v>
      </c>
      <c r="O644">
        <v>1517032800</v>
      </c>
      <c r="P644" t="str">
        <f>TEXT(M644,"mmm")</f>
        <v>Jan</v>
      </c>
      <c r="Q644" t="s">
        <v>2050</v>
      </c>
      <c r="R644" t="str">
        <f>TEXT(M644,"yyy")</f>
        <v>2018</v>
      </c>
      <c r="S644" s="10">
        <f>(T644/86400)+DATE(1970,1,1)</f>
        <v>43136.25</v>
      </c>
      <c r="T644">
        <v>1517810400</v>
      </c>
      <c r="U644" s="35"/>
      <c r="V644" s="38">
        <v>43136.25</v>
      </c>
      <c r="W644" t="str">
        <f>(TEXT(S644,"mmm"))</f>
        <v>Feb</v>
      </c>
      <c r="X644" t="s">
        <v>2058</v>
      </c>
      <c r="Y644">
        <f>Table1[[#This Row],[Dete Ended Conversion5]]-Table1[[#This Row],[Date Created Conversion3]]</f>
        <v>9</v>
      </c>
      <c r="Z644" s="35">
        <f>Table1[[#This Row],[Dete Ended Conversion5]]-Table1[[#This Row],[Date Created Conversion3]]</f>
        <v>9</v>
      </c>
      <c r="AA644" s="8" t="str">
        <f>(TEXT(V644,"yyy"))</f>
        <v>2018</v>
      </c>
      <c r="AB644" t="b">
        <v>0</v>
      </c>
      <c r="AC644" t="b">
        <v>0</v>
      </c>
      <c r="AD644" s="5" t="str">
        <f>AE644</f>
        <v>publishing</v>
      </c>
      <c r="AE644" s="32" t="s">
        <v>2020</v>
      </c>
      <c r="AF644" s="32" t="s">
        <v>2032</v>
      </c>
    </row>
    <row r="645" spans="1:32" ht="17" x14ac:dyDescent="0.2">
      <c r="A645">
        <v>753</v>
      </c>
      <c r="B645" s="2" t="s">
        <v>1518</v>
      </c>
      <c r="C645" s="1" t="s">
        <v>1519</v>
      </c>
      <c r="D645" s="3">
        <v>4700</v>
      </c>
      <c r="E645" s="3">
        <v>12065</v>
      </c>
      <c r="F645" t="s">
        <v>19</v>
      </c>
      <c r="G645" s="23">
        <f>IFERROR(E645/D645,0)</f>
        <v>2.5670212765957445</v>
      </c>
      <c r="H645" s="4">
        <f>G645*100</f>
        <v>256.70212765957444</v>
      </c>
      <c r="I645" s="30">
        <f>E645/J645</f>
        <v>88.065693430656935</v>
      </c>
      <c r="J645" s="8">
        <v>137</v>
      </c>
      <c r="K645" t="s">
        <v>20</v>
      </c>
      <c r="L645" t="s">
        <v>21</v>
      </c>
      <c r="M645" s="11">
        <f>(O645/86400)+DATE(1970,1,1)</f>
        <v>40321.208333333336</v>
      </c>
      <c r="N645" s="37">
        <v>40321.208333333336</v>
      </c>
      <c r="O645">
        <v>1274590800</v>
      </c>
      <c r="P645" t="str">
        <f>TEXT(M645,"mmm")</f>
        <v>May</v>
      </c>
      <c r="Q645" t="s">
        <v>2059</v>
      </c>
      <c r="R645" t="str">
        <f>TEXT(M645,"yyy")</f>
        <v>2010</v>
      </c>
      <c r="S645" s="10">
        <f>(T645/86400)+DATE(1970,1,1)</f>
        <v>40336.208333333336</v>
      </c>
      <c r="T645">
        <v>1275886800</v>
      </c>
      <c r="U645" s="35"/>
      <c r="V645" s="38">
        <v>40336.208333333336</v>
      </c>
      <c r="W645" t="str">
        <f>(TEXT(S645,"mmm"))</f>
        <v>Jun</v>
      </c>
      <c r="X645" t="s">
        <v>2053</v>
      </c>
      <c r="Y645">
        <f>Table1[[#This Row],[Dete Ended Conversion5]]-Table1[[#This Row],[Date Created Conversion3]]</f>
        <v>15</v>
      </c>
      <c r="Z645" s="35">
        <f>Table1[[#This Row],[Dete Ended Conversion5]]-Table1[[#This Row],[Date Created Conversion3]]</f>
        <v>15</v>
      </c>
      <c r="AA645" s="8" t="str">
        <f>(TEXT(V645,"yyy"))</f>
        <v>2010</v>
      </c>
      <c r="AB645" t="b">
        <v>0</v>
      </c>
      <c r="AC645" t="b">
        <v>0</v>
      </c>
      <c r="AD645" s="5" t="str">
        <f>AE645</f>
        <v>photography</v>
      </c>
      <c r="AE645" s="32" t="s">
        <v>2027</v>
      </c>
      <c r="AF645" s="32" t="s">
        <v>2028</v>
      </c>
    </row>
    <row r="646" spans="1:32" ht="17" x14ac:dyDescent="0.2">
      <c r="A646">
        <v>112</v>
      </c>
      <c r="B646" s="2" t="s">
        <v>254</v>
      </c>
      <c r="C646" s="1" t="s">
        <v>255</v>
      </c>
      <c r="D646" s="3">
        <v>4700</v>
      </c>
      <c r="E646" s="3">
        <v>12635</v>
      </c>
      <c r="F646" t="s">
        <v>19</v>
      </c>
      <c r="G646" s="23">
        <f>IFERROR(E646/D646,0)</f>
        <v>2.6882978723404256</v>
      </c>
      <c r="H646" s="4">
        <f>G646*100</f>
        <v>268.82978723404256</v>
      </c>
      <c r="I646" s="30">
        <f>E646/J646</f>
        <v>35</v>
      </c>
      <c r="J646" s="8">
        <v>361</v>
      </c>
      <c r="K646" t="s">
        <v>24</v>
      </c>
      <c r="L646" t="s">
        <v>25</v>
      </c>
      <c r="M646" s="11">
        <f>(O646/86400)+DATE(1970,1,1)</f>
        <v>41875.208333333336</v>
      </c>
      <c r="N646" s="37">
        <v>41875.208333333336</v>
      </c>
      <c r="O646">
        <v>1408856400</v>
      </c>
      <c r="P646" t="str">
        <f>TEXT(M646,"mmm")</f>
        <v>Aug</v>
      </c>
      <c r="Q646" t="s">
        <v>2049</v>
      </c>
      <c r="R646" t="str">
        <f>TEXT(M646,"yyy")</f>
        <v>2014</v>
      </c>
      <c r="S646" s="10">
        <f>(T646/86400)+DATE(1970,1,1)</f>
        <v>41890.208333333336</v>
      </c>
      <c r="T646">
        <v>1410152400</v>
      </c>
      <c r="U646" s="35"/>
      <c r="V646" s="38">
        <v>41890.208333333336</v>
      </c>
      <c r="W646" t="str">
        <f>(TEXT(S646,"mmm"))</f>
        <v>Sep</v>
      </c>
      <c r="X646" t="s">
        <v>2051</v>
      </c>
      <c r="Y646">
        <f>Table1[[#This Row],[Dete Ended Conversion5]]-Table1[[#This Row],[Date Created Conversion3]]</f>
        <v>15</v>
      </c>
      <c r="Z646" s="35">
        <f>Table1[[#This Row],[Dete Ended Conversion5]]-Table1[[#This Row],[Date Created Conversion3]]</f>
        <v>15</v>
      </c>
      <c r="AA646" s="8" t="str">
        <f>(TEXT(V646,"yyy"))</f>
        <v>2014</v>
      </c>
      <c r="AB646" t="b">
        <v>0</v>
      </c>
      <c r="AC646" t="b">
        <v>0</v>
      </c>
      <c r="AD646" s="5" t="str">
        <f>AE646</f>
        <v>technology</v>
      </c>
      <c r="AE646" s="32" t="s">
        <v>2010</v>
      </c>
      <c r="AF646" s="32" t="s">
        <v>2011</v>
      </c>
    </row>
    <row r="647" spans="1:32" ht="17" x14ac:dyDescent="0.2">
      <c r="A647">
        <v>847</v>
      </c>
      <c r="B647" s="2" t="s">
        <v>1703</v>
      </c>
      <c r="C647" s="1" t="s">
        <v>1704</v>
      </c>
      <c r="D647" s="3">
        <v>4700</v>
      </c>
      <c r="E647" s="3">
        <v>11174</v>
      </c>
      <c r="F647" t="s">
        <v>19</v>
      </c>
      <c r="G647" s="23">
        <f>IFERROR(E647/D647,0)</f>
        <v>2.3774468085106384</v>
      </c>
      <c r="H647" s="4">
        <f>G647*100</f>
        <v>237.74468085106383</v>
      </c>
      <c r="I647" s="30">
        <f>E647/J647</f>
        <v>101.58181818181818</v>
      </c>
      <c r="J647" s="8">
        <v>110</v>
      </c>
      <c r="K647" t="s">
        <v>20</v>
      </c>
      <c r="L647" t="s">
        <v>21</v>
      </c>
      <c r="M647" s="11">
        <f>(O647/86400)+DATE(1970,1,1)</f>
        <v>43107.25</v>
      </c>
      <c r="N647" s="37">
        <v>43107.25</v>
      </c>
      <c r="O647">
        <v>1515304800</v>
      </c>
      <c r="P647" t="str">
        <f>TEXT(M647,"mmm")</f>
        <v>Jan</v>
      </c>
      <c r="Q647" t="s">
        <v>2050</v>
      </c>
      <c r="R647" t="str">
        <f>TEXT(M647,"yyy")</f>
        <v>2018</v>
      </c>
      <c r="S647" s="10">
        <f>(T647/86400)+DATE(1970,1,1)</f>
        <v>43110.25</v>
      </c>
      <c r="T647">
        <v>1515564000</v>
      </c>
      <c r="U647" s="35"/>
      <c r="V647" s="38">
        <v>43110.25</v>
      </c>
      <c r="W647" t="str">
        <f>(TEXT(S647,"mmm"))</f>
        <v>Jan</v>
      </c>
      <c r="X647" t="s">
        <v>2050</v>
      </c>
      <c r="Y647">
        <f>Table1[[#This Row],[Dete Ended Conversion5]]-Table1[[#This Row],[Date Created Conversion3]]</f>
        <v>3</v>
      </c>
      <c r="Z647" s="35">
        <f>Table1[[#This Row],[Dete Ended Conversion5]]-Table1[[#This Row],[Date Created Conversion3]]</f>
        <v>3</v>
      </c>
      <c r="AA647" s="8" t="str">
        <f>(TEXT(V647,"yyy"))</f>
        <v>2018</v>
      </c>
      <c r="AB647" t="b">
        <v>0</v>
      </c>
      <c r="AC647" t="b">
        <v>0</v>
      </c>
      <c r="AD647" s="5" t="str">
        <f>AE647</f>
        <v>food</v>
      </c>
      <c r="AE647" s="32" t="s">
        <v>2006</v>
      </c>
      <c r="AF647" s="32" t="s">
        <v>2007</v>
      </c>
    </row>
    <row r="648" spans="1:32" ht="17" x14ac:dyDescent="0.2">
      <c r="A648">
        <v>88</v>
      </c>
      <c r="B648" s="2" t="s">
        <v>206</v>
      </c>
      <c r="C648" s="1" t="s">
        <v>207</v>
      </c>
      <c r="D648" s="3">
        <v>4800</v>
      </c>
      <c r="E648" s="3">
        <v>12516</v>
      </c>
      <c r="F648" t="s">
        <v>19</v>
      </c>
      <c r="G648" s="23">
        <f>IFERROR(E648/D648,0)</f>
        <v>2.6074999999999999</v>
      </c>
      <c r="H648" s="4">
        <f>G648*100</f>
        <v>260.75</v>
      </c>
      <c r="I648" s="30">
        <f>E648/J648</f>
        <v>110.76106194690266</v>
      </c>
      <c r="J648" s="8">
        <v>113</v>
      </c>
      <c r="K648" t="s">
        <v>20</v>
      </c>
      <c r="L648" t="s">
        <v>21</v>
      </c>
      <c r="M648" s="11">
        <f>(O648/86400)+DATE(1970,1,1)</f>
        <v>42110.208333333328</v>
      </c>
      <c r="N648" s="37">
        <v>42110.208333333328</v>
      </c>
      <c r="O648">
        <v>1429160400</v>
      </c>
      <c r="P648" t="str">
        <f>TEXT(M648,"mmm")</f>
        <v>Apr</v>
      </c>
      <c r="Q648" t="s">
        <v>2057</v>
      </c>
      <c r="R648" t="str">
        <f>TEXT(M648,"yyy")</f>
        <v>2015</v>
      </c>
      <c r="S648" s="10">
        <f>(T648/86400)+DATE(1970,1,1)</f>
        <v>42132.208333333328</v>
      </c>
      <c r="T648">
        <v>1431061200</v>
      </c>
      <c r="U648" s="35"/>
      <c r="V648" s="38">
        <v>42132.208333333328</v>
      </c>
      <c r="W648" t="str">
        <f>(TEXT(S648,"mmm"))</f>
        <v>May</v>
      </c>
      <c r="X648" t="s">
        <v>2059</v>
      </c>
      <c r="Y648">
        <f>Table1[[#This Row],[Dete Ended Conversion5]]-Table1[[#This Row],[Date Created Conversion3]]</f>
        <v>22</v>
      </c>
      <c r="Z648" s="35">
        <f>Table1[[#This Row],[Dete Ended Conversion5]]-Table1[[#This Row],[Date Created Conversion3]]</f>
        <v>22</v>
      </c>
      <c r="AA648" s="8" t="str">
        <f>(TEXT(V648,"yyy"))</f>
        <v>2015</v>
      </c>
      <c r="AB648" t="b">
        <v>0</v>
      </c>
      <c r="AC648" t="b">
        <v>0</v>
      </c>
      <c r="AD648" s="5" t="str">
        <f>AE648</f>
        <v>publishing</v>
      </c>
      <c r="AE648" s="32" t="s">
        <v>2020</v>
      </c>
      <c r="AF648" s="32" t="s">
        <v>2032</v>
      </c>
    </row>
    <row r="649" spans="1:32" ht="17" x14ac:dyDescent="0.2">
      <c r="A649">
        <v>222</v>
      </c>
      <c r="B649" s="2" t="s">
        <v>474</v>
      </c>
      <c r="C649" s="1" t="s">
        <v>475</v>
      </c>
      <c r="D649" s="3">
        <v>4800</v>
      </c>
      <c r="E649" s="3">
        <v>6623</v>
      </c>
      <c r="F649" t="s">
        <v>19</v>
      </c>
      <c r="G649" s="23">
        <f>IFERROR(E649/D649,0)</f>
        <v>1.3797916666666667</v>
      </c>
      <c r="H649" s="4">
        <f>G649*100</f>
        <v>137.97916666666669</v>
      </c>
      <c r="I649" s="30">
        <f>E649/J649</f>
        <v>47.992753623188406</v>
      </c>
      <c r="J649" s="8">
        <v>138</v>
      </c>
      <c r="K649" t="s">
        <v>20</v>
      </c>
      <c r="L649" t="s">
        <v>21</v>
      </c>
      <c r="M649" s="11">
        <f>(O649/86400)+DATE(1970,1,1)</f>
        <v>41914.208333333336</v>
      </c>
      <c r="N649" s="37">
        <v>41914.208333333336</v>
      </c>
      <c r="O649">
        <v>1412226000</v>
      </c>
      <c r="P649" t="str">
        <f>TEXT(M649,"mmm")</f>
        <v>Oct</v>
      </c>
      <c r="Q649" t="s">
        <v>2052</v>
      </c>
      <c r="R649" t="str">
        <f>TEXT(M649,"yyy")</f>
        <v>2014</v>
      </c>
      <c r="S649" s="10">
        <f>(T649/86400)+DATE(1970,1,1)</f>
        <v>41915.208333333336</v>
      </c>
      <c r="T649">
        <v>1412312400</v>
      </c>
      <c r="U649" s="35"/>
      <c r="V649" s="38">
        <v>41915.208333333336</v>
      </c>
      <c r="W649" t="str">
        <f>(TEXT(S649,"mmm"))</f>
        <v>Oct</v>
      </c>
      <c r="X649" t="s">
        <v>2052</v>
      </c>
      <c r="Y649">
        <f>Table1[[#This Row],[Dete Ended Conversion5]]-Table1[[#This Row],[Date Created Conversion3]]</f>
        <v>1</v>
      </c>
      <c r="Z649" s="35">
        <f>Table1[[#This Row],[Dete Ended Conversion5]]-Table1[[#This Row],[Date Created Conversion3]]</f>
        <v>1</v>
      </c>
      <c r="AA649" s="8" t="str">
        <f>(TEXT(V649,"yyy"))</f>
        <v>2014</v>
      </c>
      <c r="AB649" t="b">
        <v>0</v>
      </c>
      <c r="AC649" t="b">
        <v>0</v>
      </c>
      <c r="AD649" s="5" t="str">
        <f>AE649</f>
        <v>photography</v>
      </c>
      <c r="AE649" s="32" t="s">
        <v>2027</v>
      </c>
      <c r="AF649" s="32" t="s">
        <v>2028</v>
      </c>
    </row>
    <row r="650" spans="1:32" ht="34" x14ac:dyDescent="0.2">
      <c r="A650">
        <v>867</v>
      </c>
      <c r="B650" s="2" t="s">
        <v>1742</v>
      </c>
      <c r="C650" s="1" t="s">
        <v>1743</v>
      </c>
      <c r="D650" s="3">
        <v>4800</v>
      </c>
      <c r="E650" s="3">
        <v>7797</v>
      </c>
      <c r="F650" t="s">
        <v>19</v>
      </c>
      <c r="G650" s="23">
        <f>IFERROR(E650/D650,0)</f>
        <v>1.6243749999999999</v>
      </c>
      <c r="H650" s="4">
        <f>G650*100</f>
        <v>162.4375</v>
      </c>
      <c r="I650" s="30">
        <f>E650/J650</f>
        <v>25.99</v>
      </c>
      <c r="J650" s="8">
        <v>300</v>
      </c>
      <c r="K650" t="s">
        <v>20</v>
      </c>
      <c r="L650" t="s">
        <v>21</v>
      </c>
      <c r="M650" s="11">
        <f>(O650/86400)+DATE(1970,1,1)</f>
        <v>43382.208333333328</v>
      </c>
      <c r="N650" s="37">
        <v>43382.208333333328</v>
      </c>
      <c r="O650">
        <v>1539061200</v>
      </c>
      <c r="P650" t="str">
        <f>TEXT(M650,"mmm")</f>
        <v>Oct</v>
      </c>
      <c r="Q650" t="s">
        <v>2052</v>
      </c>
      <c r="R650" t="str">
        <f>TEXT(M650,"yyy")</f>
        <v>2018</v>
      </c>
      <c r="S650" s="10">
        <f>(T650/86400)+DATE(1970,1,1)</f>
        <v>43388.208333333328</v>
      </c>
      <c r="T650">
        <v>1539579600</v>
      </c>
      <c r="U650" s="35"/>
      <c r="V650" s="38">
        <v>43388.208333333328</v>
      </c>
      <c r="W650" t="str">
        <f>(TEXT(S650,"mmm"))</f>
        <v>Oct</v>
      </c>
      <c r="X650" t="s">
        <v>2052</v>
      </c>
      <c r="Y650">
        <f>Table1[[#This Row],[Dete Ended Conversion5]]-Table1[[#This Row],[Date Created Conversion3]]</f>
        <v>6</v>
      </c>
      <c r="Z650" s="35">
        <f>Table1[[#This Row],[Dete Ended Conversion5]]-Table1[[#This Row],[Date Created Conversion3]]</f>
        <v>6</v>
      </c>
      <c r="AA650" s="8" t="str">
        <f>(TEXT(V650,"yyy"))</f>
        <v>2018</v>
      </c>
      <c r="AB650" t="b">
        <v>0</v>
      </c>
      <c r="AC650" t="b">
        <v>0</v>
      </c>
      <c r="AD650" s="5" t="str">
        <f>AE650</f>
        <v>food</v>
      </c>
      <c r="AE650" s="32" t="s">
        <v>2006</v>
      </c>
      <c r="AF650" s="32" t="s">
        <v>2007</v>
      </c>
    </row>
    <row r="651" spans="1:32" ht="17" x14ac:dyDescent="0.2">
      <c r="A651">
        <v>768</v>
      </c>
      <c r="B651" s="2" t="s">
        <v>1547</v>
      </c>
      <c r="C651" s="1" t="s">
        <v>1548</v>
      </c>
      <c r="D651" s="3">
        <v>4800</v>
      </c>
      <c r="E651" s="3">
        <v>11088</v>
      </c>
      <c r="F651" t="s">
        <v>19</v>
      </c>
      <c r="G651" s="23">
        <f>IFERROR(E651/D651,0)</f>
        <v>2.31</v>
      </c>
      <c r="H651" s="4">
        <f>G651*100</f>
        <v>231</v>
      </c>
      <c r="I651" s="30">
        <f>E651/J651</f>
        <v>73.92</v>
      </c>
      <c r="J651" s="8">
        <v>150</v>
      </c>
      <c r="K651" t="s">
        <v>20</v>
      </c>
      <c r="L651" t="s">
        <v>21</v>
      </c>
      <c r="M651" s="11">
        <f>(O651/86400)+DATE(1970,1,1)</f>
        <v>41619.25</v>
      </c>
      <c r="N651" s="37">
        <v>41619.25</v>
      </c>
      <c r="O651">
        <v>1386741600</v>
      </c>
      <c r="P651" t="str">
        <f>TEXT(M651,"mmm")</f>
        <v>Dec</v>
      </c>
      <c r="Q651" t="s">
        <v>2055</v>
      </c>
      <c r="R651" t="str">
        <f>TEXT(M651,"yyy")</f>
        <v>2013</v>
      </c>
      <c r="S651" s="10">
        <f>(T651/86400)+DATE(1970,1,1)</f>
        <v>41634.25</v>
      </c>
      <c r="T651">
        <v>1388037600</v>
      </c>
      <c r="U651" s="35"/>
      <c r="V651" s="38">
        <v>41634.25</v>
      </c>
      <c r="W651" t="str">
        <f>(TEXT(S651,"mmm"))</f>
        <v>Dec</v>
      </c>
      <c r="X651" t="s">
        <v>2055</v>
      </c>
      <c r="Y651">
        <f>Table1[[#This Row],[Dete Ended Conversion5]]-Table1[[#This Row],[Date Created Conversion3]]</f>
        <v>15</v>
      </c>
      <c r="Z651" s="35">
        <f>Table1[[#This Row],[Dete Ended Conversion5]]-Table1[[#This Row],[Date Created Conversion3]]</f>
        <v>15</v>
      </c>
      <c r="AA651" s="8" t="str">
        <f>(TEXT(V651,"yyy"))</f>
        <v>2013</v>
      </c>
      <c r="AB651" t="b">
        <v>0</v>
      </c>
      <c r="AC651" t="b">
        <v>0</v>
      </c>
      <c r="AD651" s="5" t="str">
        <f>AE651</f>
        <v>theater</v>
      </c>
      <c r="AE651" s="32" t="s">
        <v>2012</v>
      </c>
      <c r="AF651" s="32" t="s">
        <v>2013</v>
      </c>
    </row>
    <row r="652" spans="1:32" ht="17" x14ac:dyDescent="0.2">
      <c r="A652">
        <v>821</v>
      </c>
      <c r="B652" s="2" t="s">
        <v>1651</v>
      </c>
      <c r="C652" s="1" t="s">
        <v>1652</v>
      </c>
      <c r="D652" s="3">
        <v>4900</v>
      </c>
      <c r="E652" s="3">
        <v>14273</v>
      </c>
      <c r="F652" t="s">
        <v>19</v>
      </c>
      <c r="G652" s="23">
        <f>IFERROR(E652/D652,0)</f>
        <v>2.9128571428571428</v>
      </c>
      <c r="H652" s="4">
        <f>G652*100</f>
        <v>291.28571428571428</v>
      </c>
      <c r="I652" s="30">
        <f>E652/J652</f>
        <v>67.966666666666669</v>
      </c>
      <c r="J652" s="8">
        <v>210</v>
      </c>
      <c r="K652" t="s">
        <v>20</v>
      </c>
      <c r="L652" t="s">
        <v>21</v>
      </c>
      <c r="M652" s="11">
        <f>(O652/86400)+DATE(1970,1,1)</f>
        <v>42794.25</v>
      </c>
      <c r="N652" s="37">
        <v>42794.25</v>
      </c>
      <c r="O652">
        <v>1488261600</v>
      </c>
      <c r="P652" t="str">
        <f>TEXT(M652,"mmm")</f>
        <v>Feb</v>
      </c>
      <c r="Q652" t="s">
        <v>2058</v>
      </c>
      <c r="R652" t="str">
        <f>TEXT(M652,"yyy")</f>
        <v>2017</v>
      </c>
      <c r="S652" s="10">
        <f>(T652/86400)+DATE(1970,1,1)</f>
        <v>42807.208333333328</v>
      </c>
      <c r="T652">
        <v>1489381200</v>
      </c>
      <c r="U652" s="35"/>
      <c r="V652" s="38">
        <v>42807.208333333328</v>
      </c>
      <c r="W652" t="str">
        <f>(TEXT(S652,"mmm"))</f>
        <v>Mar</v>
      </c>
      <c r="X652" t="s">
        <v>2054</v>
      </c>
      <c r="Y652">
        <f>Table1[[#This Row],[Dete Ended Conversion5]]-Table1[[#This Row],[Date Created Conversion3]]</f>
        <v>12.958333333328483</v>
      </c>
      <c r="Z652" s="35">
        <f>Table1[[#This Row],[Dete Ended Conversion5]]-Table1[[#This Row],[Date Created Conversion3]]</f>
        <v>12.958333333328483</v>
      </c>
      <c r="AA652" s="8" t="str">
        <f>(TEXT(V652,"yyy"))</f>
        <v>2017</v>
      </c>
      <c r="AB652" t="b">
        <v>0</v>
      </c>
      <c r="AC652" t="b">
        <v>0</v>
      </c>
      <c r="AD652" s="5" t="str">
        <f>AE652</f>
        <v>film &amp; video</v>
      </c>
      <c r="AE652" s="32" t="s">
        <v>2014</v>
      </c>
      <c r="AF652" s="32" t="s">
        <v>2015</v>
      </c>
    </row>
    <row r="653" spans="1:32" ht="17" x14ac:dyDescent="0.2">
      <c r="A653">
        <v>723</v>
      </c>
      <c r="B653" s="2" t="s">
        <v>1460</v>
      </c>
      <c r="C653" s="1" t="s">
        <v>1461</v>
      </c>
      <c r="D653" s="3">
        <v>4900</v>
      </c>
      <c r="E653" s="3">
        <v>13250</v>
      </c>
      <c r="F653" t="s">
        <v>19</v>
      </c>
      <c r="G653" s="23">
        <f>IFERROR(E653/D653,0)</f>
        <v>2.704081632653061</v>
      </c>
      <c r="H653" s="4">
        <f>G653*100</f>
        <v>270.40816326530609</v>
      </c>
      <c r="I653" s="30">
        <f>E653/J653</f>
        <v>92.013888888888886</v>
      </c>
      <c r="J653" s="8">
        <v>144</v>
      </c>
      <c r="K653" t="s">
        <v>24</v>
      </c>
      <c r="L653" t="s">
        <v>25</v>
      </c>
      <c r="M653" s="11">
        <f>(O653/86400)+DATE(1970,1,1)</f>
        <v>42431.25</v>
      </c>
      <c r="N653" s="37">
        <v>42431.25</v>
      </c>
      <c r="O653">
        <v>1456898400</v>
      </c>
      <c r="P653" t="str">
        <f>TEXT(M653,"mmm")</f>
        <v>Mar</v>
      </c>
      <c r="Q653" t="s">
        <v>2054</v>
      </c>
      <c r="R653" t="str">
        <f>TEXT(M653,"yyy")</f>
        <v>2016</v>
      </c>
      <c r="S653" s="10">
        <f>(T653/86400)+DATE(1970,1,1)</f>
        <v>42452.208333333328</v>
      </c>
      <c r="T653">
        <v>1458709200</v>
      </c>
      <c r="U653" s="35"/>
      <c r="V653" s="38">
        <v>42452.208333333328</v>
      </c>
      <c r="W653" t="str">
        <f>(TEXT(S653,"mmm"))</f>
        <v>Mar</v>
      </c>
      <c r="X653" t="s">
        <v>2054</v>
      </c>
      <c r="Y653">
        <f>Table1[[#This Row],[Dete Ended Conversion5]]-Table1[[#This Row],[Date Created Conversion3]]</f>
        <v>20.958333333328483</v>
      </c>
      <c r="Z653" s="35">
        <f>Table1[[#This Row],[Dete Ended Conversion5]]-Table1[[#This Row],[Date Created Conversion3]]</f>
        <v>20.958333333328483</v>
      </c>
      <c r="AA653" s="8" t="str">
        <f>(TEXT(V653,"yyy"))</f>
        <v>2016</v>
      </c>
      <c r="AB653" t="b">
        <v>0</v>
      </c>
      <c r="AC653" t="b">
        <v>0</v>
      </c>
      <c r="AD653" s="5" t="str">
        <f>AE653</f>
        <v>theater</v>
      </c>
      <c r="AE653" s="32" t="s">
        <v>2012</v>
      </c>
      <c r="AF653" s="32" t="s">
        <v>2013</v>
      </c>
    </row>
    <row r="654" spans="1:32" ht="17" x14ac:dyDescent="0.2">
      <c r="A654">
        <v>117</v>
      </c>
      <c r="B654" s="2" t="s">
        <v>264</v>
      </c>
      <c r="C654" s="1" t="s">
        <v>265</v>
      </c>
      <c r="D654" s="3">
        <v>4900</v>
      </c>
      <c r="E654" s="3">
        <v>8523</v>
      </c>
      <c r="F654" t="s">
        <v>19</v>
      </c>
      <c r="G654" s="23">
        <f>IFERROR(E654/D654,0)</f>
        <v>1.7393877551020409</v>
      </c>
      <c r="H654" s="4">
        <f>G654*100</f>
        <v>173.9387755102041</v>
      </c>
      <c r="I654" s="30">
        <f>E654/J654</f>
        <v>30.992727272727272</v>
      </c>
      <c r="J654" s="8">
        <v>275</v>
      </c>
      <c r="K654" t="s">
        <v>20</v>
      </c>
      <c r="L654" t="s">
        <v>21</v>
      </c>
      <c r="M654" s="11">
        <f>(O654/86400)+DATE(1970,1,1)</f>
        <v>40808.208333333336</v>
      </c>
      <c r="N654" s="37">
        <v>40808.208333333336</v>
      </c>
      <c r="O654">
        <v>1316667600</v>
      </c>
      <c r="P654" t="str">
        <f>TEXT(M654,"mmm")</f>
        <v>Sep</v>
      </c>
      <c r="Q654" t="s">
        <v>2051</v>
      </c>
      <c r="R654" t="str">
        <f>TEXT(M654,"yyy")</f>
        <v>2011</v>
      </c>
      <c r="S654" s="10">
        <f>(T654/86400)+DATE(1970,1,1)</f>
        <v>40814.208333333336</v>
      </c>
      <c r="T654">
        <v>1317186000</v>
      </c>
      <c r="U654" s="35"/>
      <c r="V654" s="38">
        <v>40814.208333333336</v>
      </c>
      <c r="W654" t="str">
        <f>(TEXT(S654,"mmm"))</f>
        <v>Sep</v>
      </c>
      <c r="X654" t="s">
        <v>2051</v>
      </c>
      <c r="Y654">
        <f>Table1[[#This Row],[Dete Ended Conversion5]]-Table1[[#This Row],[Date Created Conversion3]]</f>
        <v>6</v>
      </c>
      <c r="Z654" s="35">
        <f>Table1[[#This Row],[Dete Ended Conversion5]]-Table1[[#This Row],[Date Created Conversion3]]</f>
        <v>6</v>
      </c>
      <c r="AA654" s="8" t="str">
        <f>(TEXT(V654,"yyy"))</f>
        <v>2011</v>
      </c>
      <c r="AB654" t="b">
        <v>0</v>
      </c>
      <c r="AC654" t="b">
        <v>0</v>
      </c>
      <c r="AD654" s="5" t="str">
        <f>AE654</f>
        <v>film &amp; video</v>
      </c>
      <c r="AE654" s="32" t="s">
        <v>2014</v>
      </c>
      <c r="AF654" s="32" t="s">
        <v>2033</v>
      </c>
    </row>
    <row r="655" spans="1:32" ht="17" x14ac:dyDescent="0.2">
      <c r="A655">
        <v>747</v>
      </c>
      <c r="B655" s="2" t="s">
        <v>1506</v>
      </c>
      <c r="C655" s="1" t="s">
        <v>1507</v>
      </c>
      <c r="D655" s="3">
        <v>4900</v>
      </c>
      <c r="E655" s="3">
        <v>11214</v>
      </c>
      <c r="F655" t="s">
        <v>19</v>
      </c>
      <c r="G655" s="23">
        <f>IFERROR(E655/D655,0)</f>
        <v>2.2885714285714287</v>
      </c>
      <c r="H655" s="4">
        <f>G655*100</f>
        <v>228.85714285714286</v>
      </c>
      <c r="I655" s="30">
        <f>E655/J655</f>
        <v>40.049999999999997</v>
      </c>
      <c r="J655" s="8">
        <v>280</v>
      </c>
      <c r="K655" t="s">
        <v>20</v>
      </c>
      <c r="L655" t="s">
        <v>21</v>
      </c>
      <c r="M655" s="11">
        <f>(O655/86400)+DATE(1970,1,1)</f>
        <v>40423.208333333336</v>
      </c>
      <c r="N655" s="37">
        <v>40423.208333333336</v>
      </c>
      <c r="O655">
        <v>1283403600</v>
      </c>
      <c r="P655" t="str">
        <f>TEXT(M655,"mmm")</f>
        <v>Sep</v>
      </c>
      <c r="Q655" t="s">
        <v>2051</v>
      </c>
      <c r="R655" t="str">
        <f>TEXT(M655,"yyy")</f>
        <v>2010</v>
      </c>
      <c r="S655" s="10">
        <f>(T655/86400)+DATE(1970,1,1)</f>
        <v>40434.208333333336</v>
      </c>
      <c r="T655">
        <v>1284354000</v>
      </c>
      <c r="U655" s="35"/>
      <c r="V655" s="38">
        <v>40434.208333333336</v>
      </c>
      <c r="W655" t="str">
        <f>(TEXT(S655,"mmm"))</f>
        <v>Sep</v>
      </c>
      <c r="X655" t="s">
        <v>2051</v>
      </c>
      <c r="Y655">
        <f>Table1[[#This Row],[Dete Ended Conversion5]]-Table1[[#This Row],[Date Created Conversion3]]</f>
        <v>11</v>
      </c>
      <c r="Z655" s="35">
        <f>Table1[[#This Row],[Dete Ended Conversion5]]-Table1[[#This Row],[Date Created Conversion3]]</f>
        <v>11</v>
      </c>
      <c r="AA655" s="8" t="str">
        <f>(TEXT(V655,"yyy"))</f>
        <v>2010</v>
      </c>
      <c r="AB655" t="b">
        <v>0</v>
      </c>
      <c r="AC655" t="b">
        <v>0</v>
      </c>
      <c r="AD655" s="5" t="str">
        <f>AE655</f>
        <v>theater</v>
      </c>
      <c r="AE655" s="32" t="s">
        <v>2012</v>
      </c>
      <c r="AF655" s="32" t="s">
        <v>2013</v>
      </c>
    </row>
    <row r="656" spans="1:32" ht="17" x14ac:dyDescent="0.2">
      <c r="A656">
        <v>85</v>
      </c>
      <c r="B656" s="2" t="s">
        <v>200</v>
      </c>
      <c r="C656" s="1" t="s">
        <v>201</v>
      </c>
      <c r="D656" s="3">
        <v>4900</v>
      </c>
      <c r="E656" s="3">
        <v>6430</v>
      </c>
      <c r="F656" t="s">
        <v>19</v>
      </c>
      <c r="G656" s="23">
        <f>IFERROR(E656/D656,0)</f>
        <v>1.3122448979591836</v>
      </c>
      <c r="H656" s="4">
        <f>G656*100</f>
        <v>131.22448979591837</v>
      </c>
      <c r="I656" s="30">
        <f>E656/J656</f>
        <v>90.563380281690144</v>
      </c>
      <c r="J656" s="8">
        <v>71</v>
      </c>
      <c r="K656" t="s">
        <v>24</v>
      </c>
      <c r="L656" t="s">
        <v>25</v>
      </c>
      <c r="M656" s="11">
        <f>(O656/86400)+DATE(1970,1,1)</f>
        <v>40797.208333333336</v>
      </c>
      <c r="N656" s="37">
        <v>40797.208333333336</v>
      </c>
      <c r="O656">
        <v>1315717200</v>
      </c>
      <c r="P656" t="str">
        <f>TEXT(M656,"mmm")</f>
        <v>Sep</v>
      </c>
      <c r="Q656" t="s">
        <v>2051</v>
      </c>
      <c r="R656" t="str">
        <f>TEXT(M656,"yyy")</f>
        <v>2011</v>
      </c>
      <c r="S656" s="10">
        <f>(T656/86400)+DATE(1970,1,1)</f>
        <v>40805.208333333336</v>
      </c>
      <c r="T656">
        <v>1316408400</v>
      </c>
      <c r="U656" s="35"/>
      <c r="V656" s="38">
        <v>40805.208333333336</v>
      </c>
      <c r="W656" t="str">
        <f>(TEXT(S656,"mmm"))</f>
        <v>Sep</v>
      </c>
      <c r="X656" t="s">
        <v>2051</v>
      </c>
      <c r="Y656">
        <f>Table1[[#This Row],[Dete Ended Conversion5]]-Table1[[#This Row],[Date Created Conversion3]]</f>
        <v>8</v>
      </c>
      <c r="Z656" s="35">
        <f>Table1[[#This Row],[Dete Ended Conversion5]]-Table1[[#This Row],[Date Created Conversion3]]</f>
        <v>8</v>
      </c>
      <c r="AA656" s="8" t="str">
        <f>(TEXT(V656,"yyy"))</f>
        <v>2011</v>
      </c>
      <c r="AB656" t="b">
        <v>0</v>
      </c>
      <c r="AC656" t="b">
        <v>0</v>
      </c>
      <c r="AD656" s="5" t="str">
        <f>AE656</f>
        <v>music</v>
      </c>
      <c r="AE656" s="32" t="s">
        <v>2008</v>
      </c>
      <c r="AF656" s="32" t="s">
        <v>2018</v>
      </c>
    </row>
    <row r="657" spans="1:32" ht="17" x14ac:dyDescent="0.2">
      <c r="A657">
        <v>265</v>
      </c>
      <c r="B657" s="2" t="s">
        <v>559</v>
      </c>
      <c r="C657" s="1" t="s">
        <v>560</v>
      </c>
      <c r="D657" s="3">
        <v>4900</v>
      </c>
      <c r="E657" s="3">
        <v>6031</v>
      </c>
      <c r="F657" t="s">
        <v>19</v>
      </c>
      <c r="G657" s="23">
        <f>IFERROR(E657/D657,0)</f>
        <v>1.2308163265306122</v>
      </c>
      <c r="H657" s="4">
        <f>G657*100</f>
        <v>123.08163265306122</v>
      </c>
      <c r="I657" s="30">
        <f>E657/J657</f>
        <v>70.127906976744185</v>
      </c>
      <c r="J657" s="8">
        <v>86</v>
      </c>
      <c r="K657" t="s">
        <v>20</v>
      </c>
      <c r="L657" t="s">
        <v>21</v>
      </c>
      <c r="M657" s="11">
        <f>(O657/86400)+DATE(1970,1,1)</f>
        <v>42372.25</v>
      </c>
      <c r="N657" s="37">
        <v>42372.25</v>
      </c>
      <c r="O657">
        <v>1451800800</v>
      </c>
      <c r="P657" t="str">
        <f>TEXT(M657,"mmm")</f>
        <v>Jan</v>
      </c>
      <c r="Q657" t="s">
        <v>2050</v>
      </c>
      <c r="R657" t="str">
        <f>TEXT(M657,"yyy")</f>
        <v>2016</v>
      </c>
      <c r="S657" s="10">
        <f>(T657/86400)+DATE(1970,1,1)</f>
        <v>42416.25</v>
      </c>
      <c r="T657">
        <v>1455602400</v>
      </c>
      <c r="U657" s="35"/>
      <c r="V657" s="38">
        <v>42416.25</v>
      </c>
      <c r="W657" t="str">
        <f>(TEXT(S657,"mmm"))</f>
        <v>Feb</v>
      </c>
      <c r="X657" t="s">
        <v>2058</v>
      </c>
      <c r="Y657">
        <f>Table1[[#This Row],[Dete Ended Conversion5]]-Table1[[#This Row],[Date Created Conversion3]]</f>
        <v>44</v>
      </c>
      <c r="Z657" s="35">
        <f>Table1[[#This Row],[Dete Ended Conversion5]]-Table1[[#This Row],[Date Created Conversion3]]</f>
        <v>44</v>
      </c>
      <c r="AA657" s="8" t="str">
        <f>(TEXT(V657,"yyy"))</f>
        <v>2016</v>
      </c>
      <c r="AB657" t="b">
        <v>0</v>
      </c>
      <c r="AC657" t="b">
        <v>0</v>
      </c>
      <c r="AD657" s="5" t="str">
        <f>AE657</f>
        <v>theater</v>
      </c>
      <c r="AE657" s="32" t="s">
        <v>2012</v>
      </c>
      <c r="AF657" s="32" t="s">
        <v>2013</v>
      </c>
    </row>
    <row r="658" spans="1:32" ht="17" x14ac:dyDescent="0.2">
      <c r="A658">
        <v>420</v>
      </c>
      <c r="B658" s="2" t="s">
        <v>866</v>
      </c>
      <c r="C658" s="1" t="s">
        <v>867</v>
      </c>
      <c r="D658" s="3">
        <v>5000</v>
      </c>
      <c r="E658" s="3">
        <v>6423</v>
      </c>
      <c r="F658" t="s">
        <v>19</v>
      </c>
      <c r="G658" s="23">
        <f>IFERROR(E658/D658,0)</f>
        <v>1.2846</v>
      </c>
      <c r="H658" s="4">
        <f>G658*100</f>
        <v>128.46</v>
      </c>
      <c r="I658" s="30">
        <f>E658/J658</f>
        <v>68.329787234042556</v>
      </c>
      <c r="J658" s="8">
        <v>94</v>
      </c>
      <c r="K658" t="s">
        <v>20</v>
      </c>
      <c r="L658" t="s">
        <v>21</v>
      </c>
      <c r="M658" s="11">
        <f>(O658/86400)+DATE(1970,1,1)</f>
        <v>42911.208333333328</v>
      </c>
      <c r="N658" s="37">
        <v>42911.208333333328</v>
      </c>
      <c r="O658">
        <v>1498366800</v>
      </c>
      <c r="P658" t="str">
        <f>TEXT(M658,"mmm")</f>
        <v>Jun</v>
      </c>
      <c r="Q658" t="s">
        <v>2053</v>
      </c>
      <c r="R658" t="str">
        <f>TEXT(M658,"yyy")</f>
        <v>2017</v>
      </c>
      <c r="S658" s="10">
        <f>(T658/86400)+DATE(1970,1,1)</f>
        <v>42925.208333333328</v>
      </c>
      <c r="T658">
        <v>1499576400</v>
      </c>
      <c r="U658" s="35"/>
      <c r="V658" s="38">
        <v>42925.208333333328</v>
      </c>
      <c r="W658" t="str">
        <f>(TEXT(S658,"mmm"))</f>
        <v>Jul</v>
      </c>
      <c r="X658" t="s">
        <v>2056</v>
      </c>
      <c r="Y658">
        <f>Table1[[#This Row],[Dete Ended Conversion5]]-Table1[[#This Row],[Date Created Conversion3]]</f>
        <v>14</v>
      </c>
      <c r="Z658" s="35">
        <f>Table1[[#This Row],[Dete Ended Conversion5]]-Table1[[#This Row],[Date Created Conversion3]]</f>
        <v>14</v>
      </c>
      <c r="AA658" s="8" t="str">
        <f>(TEXT(V658,"yyy"))</f>
        <v>2017</v>
      </c>
      <c r="AB658" t="b">
        <v>0</v>
      </c>
      <c r="AC658" t="b">
        <v>0</v>
      </c>
      <c r="AD658" s="5" t="str">
        <f>AE658</f>
        <v>theater</v>
      </c>
      <c r="AE658" s="32" t="s">
        <v>2012</v>
      </c>
      <c r="AF658" s="32" t="s">
        <v>2013</v>
      </c>
    </row>
    <row r="659" spans="1:32" ht="34" x14ac:dyDescent="0.2">
      <c r="A659">
        <v>119</v>
      </c>
      <c r="B659" s="2" t="s">
        <v>268</v>
      </c>
      <c r="C659" s="1" t="s">
        <v>269</v>
      </c>
      <c r="D659" s="3">
        <v>5000</v>
      </c>
      <c r="E659" s="3">
        <v>10748</v>
      </c>
      <c r="F659" t="s">
        <v>19</v>
      </c>
      <c r="G659" s="23">
        <f>IFERROR(E659/D659,0)</f>
        <v>2.1496</v>
      </c>
      <c r="H659" s="4">
        <f>G659*100</f>
        <v>214.96</v>
      </c>
      <c r="I659" s="30">
        <f>E659/J659</f>
        <v>69.79220779220779</v>
      </c>
      <c r="J659" s="8">
        <v>154</v>
      </c>
      <c r="K659" t="s">
        <v>20</v>
      </c>
      <c r="L659" t="s">
        <v>21</v>
      </c>
      <c r="M659" s="11">
        <f>(O659/86400)+DATE(1970,1,1)</f>
        <v>41806.208333333336</v>
      </c>
      <c r="N659" s="37">
        <v>41806.208333333336</v>
      </c>
      <c r="O659">
        <v>1402894800</v>
      </c>
      <c r="P659" t="str">
        <f>TEXT(M659,"mmm")</f>
        <v>Jun</v>
      </c>
      <c r="Q659" t="s">
        <v>2053</v>
      </c>
      <c r="R659" t="str">
        <f>TEXT(M659,"yyy")</f>
        <v>2014</v>
      </c>
      <c r="S659" s="10">
        <f>(T659/86400)+DATE(1970,1,1)</f>
        <v>41823.208333333336</v>
      </c>
      <c r="T659">
        <v>1404363600</v>
      </c>
      <c r="U659" s="35"/>
      <c r="V659" s="38">
        <v>41823.208333333336</v>
      </c>
      <c r="W659" t="str">
        <f>(TEXT(S659,"mmm"))</f>
        <v>Jul</v>
      </c>
      <c r="X659" t="s">
        <v>2056</v>
      </c>
      <c r="Y659">
        <f>Table1[[#This Row],[Dete Ended Conversion5]]-Table1[[#This Row],[Date Created Conversion3]]</f>
        <v>17</v>
      </c>
      <c r="Z659" s="35">
        <f>Table1[[#This Row],[Dete Ended Conversion5]]-Table1[[#This Row],[Date Created Conversion3]]</f>
        <v>17</v>
      </c>
      <c r="AA659" s="8" t="str">
        <f>(TEXT(V659,"yyy"))</f>
        <v>2014</v>
      </c>
      <c r="AB659" t="b">
        <v>0</v>
      </c>
      <c r="AC659" t="b">
        <v>1</v>
      </c>
      <c r="AD659" s="5" t="str">
        <f>AE659</f>
        <v>film &amp; video</v>
      </c>
      <c r="AE659" s="32" t="s">
        <v>2014</v>
      </c>
      <c r="AF659" s="32" t="s">
        <v>2015</v>
      </c>
    </row>
    <row r="660" spans="1:32" ht="17" x14ac:dyDescent="0.2">
      <c r="A660">
        <v>258</v>
      </c>
      <c r="B660" s="2" t="s">
        <v>545</v>
      </c>
      <c r="C660" s="1" t="s">
        <v>546</v>
      </c>
      <c r="D660" s="3">
        <v>5000</v>
      </c>
      <c r="E660" s="3">
        <v>13424</v>
      </c>
      <c r="F660" t="s">
        <v>19</v>
      </c>
      <c r="G660" s="23">
        <f>IFERROR(E660/D660,0)</f>
        <v>2.6848000000000001</v>
      </c>
      <c r="H660" s="4">
        <f>G660*100</f>
        <v>268.48</v>
      </c>
      <c r="I660" s="30">
        <f>E660/J660</f>
        <v>72.172043010752688</v>
      </c>
      <c r="J660" s="8">
        <v>186</v>
      </c>
      <c r="K660" t="s">
        <v>20</v>
      </c>
      <c r="L660" t="s">
        <v>21</v>
      </c>
      <c r="M660" s="11">
        <f>(O660/86400)+DATE(1970,1,1)</f>
        <v>42712.25</v>
      </c>
      <c r="N660" s="37">
        <v>42712.25</v>
      </c>
      <c r="O660">
        <v>1481176800</v>
      </c>
      <c r="P660" t="str">
        <f>TEXT(M660,"mmm")</f>
        <v>Dec</v>
      </c>
      <c r="Q660" t="s">
        <v>2055</v>
      </c>
      <c r="R660" t="str">
        <f>TEXT(M660,"yyy")</f>
        <v>2016</v>
      </c>
      <c r="S660" s="10">
        <f>(T660/86400)+DATE(1970,1,1)</f>
        <v>42732.25</v>
      </c>
      <c r="T660">
        <v>1482904800</v>
      </c>
      <c r="U660" s="35"/>
      <c r="V660" s="38">
        <v>42732.25</v>
      </c>
      <c r="W660" t="str">
        <f>(TEXT(S660,"mmm"))</f>
        <v>Dec</v>
      </c>
      <c r="X660" t="s">
        <v>2055</v>
      </c>
      <c r="Y660">
        <f>Table1[[#This Row],[Dete Ended Conversion5]]-Table1[[#This Row],[Date Created Conversion3]]</f>
        <v>20</v>
      </c>
      <c r="Z660" s="35">
        <f>Table1[[#This Row],[Dete Ended Conversion5]]-Table1[[#This Row],[Date Created Conversion3]]</f>
        <v>20</v>
      </c>
      <c r="AA660" s="8" t="str">
        <f>(TEXT(V660,"yyy"))</f>
        <v>2016</v>
      </c>
      <c r="AB660" t="b">
        <v>0</v>
      </c>
      <c r="AC660" t="b">
        <v>1</v>
      </c>
      <c r="AD660" s="5" t="str">
        <f>AE660</f>
        <v>theater</v>
      </c>
      <c r="AE660" s="32" t="s">
        <v>2012</v>
      </c>
      <c r="AF660" s="32" t="s">
        <v>2013</v>
      </c>
    </row>
    <row r="661" spans="1:32" ht="34" x14ac:dyDescent="0.2">
      <c r="A661">
        <v>142</v>
      </c>
      <c r="B661" s="2" t="s">
        <v>314</v>
      </c>
      <c r="C661" s="1" t="s">
        <v>315</v>
      </c>
      <c r="D661" s="3">
        <v>5000</v>
      </c>
      <c r="E661" s="3">
        <v>11502</v>
      </c>
      <c r="F661" t="s">
        <v>19</v>
      </c>
      <c r="G661" s="23">
        <f>IFERROR(E661/D661,0)</f>
        <v>2.3003999999999998</v>
      </c>
      <c r="H661" s="4">
        <f>G661*100</f>
        <v>230.03999999999996</v>
      </c>
      <c r="I661" s="30">
        <f>E661/J661</f>
        <v>98.307692307692307</v>
      </c>
      <c r="J661" s="8">
        <v>117</v>
      </c>
      <c r="K661" t="s">
        <v>20</v>
      </c>
      <c r="L661" t="s">
        <v>21</v>
      </c>
      <c r="M661" s="11">
        <f>(O661/86400)+DATE(1970,1,1)</f>
        <v>41005.208333333336</v>
      </c>
      <c r="N661" s="37">
        <v>41005.208333333336</v>
      </c>
      <c r="O661">
        <v>1333688400</v>
      </c>
      <c r="P661" t="str">
        <f>TEXT(M661,"mmm")</f>
        <v>Apr</v>
      </c>
      <c r="Q661" t="s">
        <v>2057</v>
      </c>
      <c r="R661" t="str">
        <f>TEXT(M661,"yyy")</f>
        <v>2012</v>
      </c>
      <c r="S661" s="10">
        <f>(T661/86400)+DATE(1970,1,1)</f>
        <v>41046.208333333336</v>
      </c>
      <c r="T661">
        <v>1337230800</v>
      </c>
      <c r="U661" s="35"/>
      <c r="V661" s="38">
        <v>41046.208333333336</v>
      </c>
      <c r="W661" t="str">
        <f>(TEXT(S661,"mmm"))</f>
        <v>May</v>
      </c>
      <c r="X661" t="s">
        <v>2059</v>
      </c>
      <c r="Y661">
        <f>Table1[[#This Row],[Dete Ended Conversion5]]-Table1[[#This Row],[Date Created Conversion3]]</f>
        <v>41</v>
      </c>
      <c r="Z661" s="35">
        <f>Table1[[#This Row],[Dete Ended Conversion5]]-Table1[[#This Row],[Date Created Conversion3]]</f>
        <v>41</v>
      </c>
      <c r="AA661" s="8" t="str">
        <f>(TEXT(V661,"yyy"))</f>
        <v>2012</v>
      </c>
      <c r="AB661" t="b">
        <v>0</v>
      </c>
      <c r="AC661" t="b">
        <v>0</v>
      </c>
      <c r="AD661" s="5" t="str">
        <f>AE661</f>
        <v>technology</v>
      </c>
      <c r="AE661" s="32" t="s">
        <v>2010</v>
      </c>
      <c r="AF661" s="32" t="s">
        <v>2011</v>
      </c>
    </row>
    <row r="662" spans="1:32" ht="17" x14ac:dyDescent="0.2">
      <c r="A662">
        <v>774</v>
      </c>
      <c r="B662" s="2" t="s">
        <v>1559</v>
      </c>
      <c r="C662" s="1" t="s">
        <v>1560</v>
      </c>
      <c r="D662" s="3">
        <v>5000</v>
      </c>
      <c r="E662" s="3">
        <v>6775</v>
      </c>
      <c r="F662" t="s">
        <v>19</v>
      </c>
      <c r="G662" s="23">
        <f>IFERROR(E662/D662,0)</f>
        <v>1.355</v>
      </c>
      <c r="H662" s="4">
        <f>G662*100</f>
        <v>135.5</v>
      </c>
      <c r="I662" s="30">
        <f>E662/J662</f>
        <v>86.858974358974365</v>
      </c>
      <c r="J662" s="8">
        <v>78</v>
      </c>
      <c r="K662" t="s">
        <v>94</v>
      </c>
      <c r="L662" t="s">
        <v>95</v>
      </c>
      <c r="M662" s="11">
        <f>(O662/86400)+DATE(1970,1,1)</f>
        <v>42513.208333333328</v>
      </c>
      <c r="N662" s="37">
        <v>42513.208333333328</v>
      </c>
      <c r="O662">
        <v>1463979600</v>
      </c>
      <c r="P662" t="str">
        <f>TEXT(M662,"mmm")</f>
        <v>May</v>
      </c>
      <c r="Q662" t="s">
        <v>2059</v>
      </c>
      <c r="R662" t="str">
        <f>TEXT(M662,"yyy")</f>
        <v>2016</v>
      </c>
      <c r="S662" s="10">
        <f>(T662/86400)+DATE(1970,1,1)</f>
        <v>42554.208333333328</v>
      </c>
      <c r="T662">
        <v>1467522000</v>
      </c>
      <c r="U662" s="35"/>
      <c r="V662" s="38">
        <v>42554.208333333328</v>
      </c>
      <c r="W662" t="str">
        <f>(TEXT(S662,"mmm"))</f>
        <v>Jul</v>
      </c>
      <c r="X662" t="s">
        <v>2056</v>
      </c>
      <c r="Y662">
        <f>Table1[[#This Row],[Dete Ended Conversion5]]-Table1[[#This Row],[Date Created Conversion3]]</f>
        <v>41</v>
      </c>
      <c r="Z662" s="35">
        <f>Table1[[#This Row],[Dete Ended Conversion5]]-Table1[[#This Row],[Date Created Conversion3]]</f>
        <v>41</v>
      </c>
      <c r="AA662" s="8" t="str">
        <f>(TEXT(V662,"yyy"))</f>
        <v>2016</v>
      </c>
      <c r="AB662" t="b">
        <v>0</v>
      </c>
      <c r="AC662" t="b">
        <v>0</v>
      </c>
      <c r="AD662" s="5" t="str">
        <f>AE662</f>
        <v>technology</v>
      </c>
      <c r="AE662" s="32" t="s">
        <v>2010</v>
      </c>
      <c r="AF662" s="32" t="s">
        <v>2011</v>
      </c>
    </row>
    <row r="663" spans="1:32" ht="17" x14ac:dyDescent="0.2">
      <c r="A663">
        <v>691</v>
      </c>
      <c r="B663" s="2" t="s">
        <v>1397</v>
      </c>
      <c r="C663" s="1" t="s">
        <v>1398</v>
      </c>
      <c r="D663" s="3">
        <v>5000</v>
      </c>
      <c r="E663" s="3">
        <v>7119</v>
      </c>
      <c r="F663" t="s">
        <v>19</v>
      </c>
      <c r="G663" s="23">
        <f>IFERROR(E663/D663,0)</f>
        <v>1.4238</v>
      </c>
      <c r="H663" s="4">
        <f>G663*100</f>
        <v>142.38</v>
      </c>
      <c r="I663" s="30">
        <f>E663/J663</f>
        <v>30.037974683544302</v>
      </c>
      <c r="J663" s="8">
        <v>237</v>
      </c>
      <c r="K663" t="s">
        <v>20</v>
      </c>
      <c r="L663" t="s">
        <v>21</v>
      </c>
      <c r="M663" s="11">
        <f>(O663/86400)+DATE(1970,1,1)</f>
        <v>41185.208333333336</v>
      </c>
      <c r="N663" s="37">
        <v>41185.208333333336</v>
      </c>
      <c r="O663">
        <v>1349240400</v>
      </c>
      <c r="P663" t="str">
        <f>TEXT(M663,"mmm")</f>
        <v>Oct</v>
      </c>
      <c r="Q663" t="s">
        <v>2052</v>
      </c>
      <c r="R663" t="str">
        <f>TEXT(M663,"yyy")</f>
        <v>2012</v>
      </c>
      <c r="S663" s="10">
        <f>(T663/86400)+DATE(1970,1,1)</f>
        <v>41202.208333333336</v>
      </c>
      <c r="T663">
        <v>1350709200</v>
      </c>
      <c r="U663" s="35"/>
      <c r="V663" s="38">
        <v>41202.208333333336</v>
      </c>
      <c r="W663" t="str">
        <f>(TEXT(S663,"mmm"))</f>
        <v>Oct</v>
      </c>
      <c r="X663" t="s">
        <v>2052</v>
      </c>
      <c r="Y663">
        <f>Table1[[#This Row],[Dete Ended Conversion5]]-Table1[[#This Row],[Date Created Conversion3]]</f>
        <v>17</v>
      </c>
      <c r="Z663" s="35">
        <f>Table1[[#This Row],[Dete Ended Conversion5]]-Table1[[#This Row],[Date Created Conversion3]]</f>
        <v>17</v>
      </c>
      <c r="AA663" s="8" t="str">
        <f>(TEXT(V663,"yyy"))</f>
        <v>2012</v>
      </c>
      <c r="AB663" t="b">
        <v>1</v>
      </c>
      <c r="AC663" t="b">
        <v>1</v>
      </c>
      <c r="AD663" s="5" t="str">
        <f>AE663</f>
        <v>film &amp; video</v>
      </c>
      <c r="AE663" s="32" t="s">
        <v>2014</v>
      </c>
      <c r="AF663" s="32" t="s">
        <v>2015</v>
      </c>
    </row>
    <row r="664" spans="1:32" ht="17" x14ac:dyDescent="0.2">
      <c r="A664">
        <v>473</v>
      </c>
      <c r="B664" s="2" t="s">
        <v>970</v>
      </c>
      <c r="C664" s="1" t="s">
        <v>971</v>
      </c>
      <c r="D664" s="3">
        <v>5000</v>
      </c>
      <c r="E664" s="3">
        <v>8907</v>
      </c>
      <c r="F664" t="s">
        <v>19</v>
      </c>
      <c r="G664" s="23">
        <f>IFERROR(E664/D664,0)</f>
        <v>1.7814000000000001</v>
      </c>
      <c r="H664" s="4">
        <f>G664*100</f>
        <v>178.14000000000001</v>
      </c>
      <c r="I664" s="30">
        <f>E664/J664</f>
        <v>84.028301886792448</v>
      </c>
      <c r="J664" s="8">
        <v>106</v>
      </c>
      <c r="K664" t="s">
        <v>20</v>
      </c>
      <c r="L664" t="s">
        <v>21</v>
      </c>
      <c r="M664" s="11">
        <f>(O664/86400)+DATE(1970,1,1)</f>
        <v>43277.208333333328</v>
      </c>
      <c r="N664" s="37">
        <v>43277.208333333328</v>
      </c>
      <c r="O664">
        <v>1529989200</v>
      </c>
      <c r="P664" t="str">
        <f>TEXT(M664,"mmm")</f>
        <v>Jun</v>
      </c>
      <c r="Q664" t="s">
        <v>2053</v>
      </c>
      <c r="R664" t="str">
        <f>TEXT(M664,"yyy")</f>
        <v>2018</v>
      </c>
      <c r="S664" s="10">
        <f>(T664/86400)+DATE(1970,1,1)</f>
        <v>43278.208333333328</v>
      </c>
      <c r="T664">
        <v>1530075600</v>
      </c>
      <c r="U664" s="35"/>
      <c r="V664" s="38">
        <v>43278.208333333328</v>
      </c>
      <c r="W664" t="str">
        <f>(TEXT(S664,"mmm"))</f>
        <v>Jun</v>
      </c>
      <c r="X664" t="s">
        <v>2053</v>
      </c>
      <c r="Y664">
        <f>Table1[[#This Row],[Dete Ended Conversion5]]-Table1[[#This Row],[Date Created Conversion3]]</f>
        <v>1</v>
      </c>
      <c r="Z664" s="35">
        <f>Table1[[#This Row],[Dete Ended Conversion5]]-Table1[[#This Row],[Date Created Conversion3]]</f>
        <v>1</v>
      </c>
      <c r="AA664" s="8" t="str">
        <f>(TEXT(V664,"yyy"))</f>
        <v>2018</v>
      </c>
      <c r="AB664" t="b">
        <v>0</v>
      </c>
      <c r="AC664" t="b">
        <v>0</v>
      </c>
      <c r="AD664" s="5" t="str">
        <f>AE664</f>
        <v>music</v>
      </c>
      <c r="AE664" s="32" t="s">
        <v>2008</v>
      </c>
      <c r="AF664" s="32" t="s">
        <v>2016</v>
      </c>
    </row>
    <row r="665" spans="1:32" ht="34" x14ac:dyDescent="0.2">
      <c r="A665">
        <v>780</v>
      </c>
      <c r="B665" s="2" t="s">
        <v>1571</v>
      </c>
      <c r="C665" s="1" t="s">
        <v>1572</v>
      </c>
      <c r="D665" s="3">
        <v>5100</v>
      </c>
      <c r="E665" s="3">
        <v>5421</v>
      </c>
      <c r="F665" t="s">
        <v>19</v>
      </c>
      <c r="G665" s="23">
        <f>IFERROR(E665/D665,0)</f>
        <v>1.0629411764705883</v>
      </c>
      <c r="H665" s="4">
        <f>G665*100</f>
        <v>106.29411764705883</v>
      </c>
      <c r="I665" s="30">
        <f>E665/J665</f>
        <v>33.054878048780488</v>
      </c>
      <c r="J665" s="8">
        <v>164</v>
      </c>
      <c r="K665" t="s">
        <v>20</v>
      </c>
      <c r="L665" t="s">
        <v>21</v>
      </c>
      <c r="M665" s="11">
        <f>(O665/86400)+DATE(1970,1,1)</f>
        <v>42573.208333333328</v>
      </c>
      <c r="N665" s="37">
        <v>42573.208333333328</v>
      </c>
      <c r="O665">
        <v>1469163600</v>
      </c>
      <c r="P665" t="str">
        <f>TEXT(M665,"mmm")</f>
        <v>Jul</v>
      </c>
      <c r="Q665" t="s">
        <v>2056</v>
      </c>
      <c r="R665" t="str">
        <f>TEXT(M665,"yyy")</f>
        <v>2016</v>
      </c>
      <c r="S665" s="10">
        <f>(T665/86400)+DATE(1970,1,1)</f>
        <v>42592.208333333328</v>
      </c>
      <c r="T665">
        <v>1470805200</v>
      </c>
      <c r="U665" s="35"/>
      <c r="V665" s="38">
        <v>42592.208333333328</v>
      </c>
      <c r="W665" t="str">
        <f>(TEXT(S665,"mmm"))</f>
        <v>Aug</v>
      </c>
      <c r="X665" t="s">
        <v>2049</v>
      </c>
      <c r="Y665">
        <f>Table1[[#This Row],[Dete Ended Conversion5]]-Table1[[#This Row],[Date Created Conversion3]]</f>
        <v>19</v>
      </c>
      <c r="Z665" s="35">
        <f>Table1[[#This Row],[Dete Ended Conversion5]]-Table1[[#This Row],[Date Created Conversion3]]</f>
        <v>19</v>
      </c>
      <c r="AA665" s="8" t="str">
        <f>(TEXT(V665,"yyy"))</f>
        <v>2016</v>
      </c>
      <c r="AB665" t="b">
        <v>0</v>
      </c>
      <c r="AC665" t="b">
        <v>1</v>
      </c>
      <c r="AD665" s="5" t="str">
        <f>AE665</f>
        <v>film &amp; video</v>
      </c>
      <c r="AE665" s="32" t="s">
        <v>2014</v>
      </c>
      <c r="AF665" s="32" t="s">
        <v>2017</v>
      </c>
    </row>
    <row r="666" spans="1:32" ht="17" x14ac:dyDescent="0.2">
      <c r="A666">
        <v>665</v>
      </c>
      <c r="B666" s="2" t="s">
        <v>1347</v>
      </c>
      <c r="C666" s="1" t="s">
        <v>1348</v>
      </c>
      <c r="D666" s="3">
        <v>5100</v>
      </c>
      <c r="E666" s="3">
        <v>12219</v>
      </c>
      <c r="F666" t="s">
        <v>19</v>
      </c>
      <c r="G666" s="23">
        <f>IFERROR(E666/D666,0)</f>
        <v>2.3958823529411766</v>
      </c>
      <c r="H666" s="4">
        <f>G666*100</f>
        <v>239.58823529411765</v>
      </c>
      <c r="I666" s="30">
        <f>E666/J666</f>
        <v>44.922794117647058</v>
      </c>
      <c r="J666" s="8">
        <v>272</v>
      </c>
      <c r="K666" t="s">
        <v>20</v>
      </c>
      <c r="L666" t="s">
        <v>21</v>
      </c>
      <c r="M666" s="11">
        <f>(O666/86400)+DATE(1970,1,1)</f>
        <v>40733.208333333336</v>
      </c>
      <c r="N666" s="37">
        <v>40733.208333333336</v>
      </c>
      <c r="O666">
        <v>1310187600</v>
      </c>
      <c r="P666" t="str">
        <f>TEXT(M666,"mmm")</f>
        <v>Jul</v>
      </c>
      <c r="Q666" t="s">
        <v>2056</v>
      </c>
      <c r="R666" t="str">
        <f>TEXT(M666,"yyy")</f>
        <v>2011</v>
      </c>
      <c r="S666" s="10">
        <f>(T666/86400)+DATE(1970,1,1)</f>
        <v>40747.208333333336</v>
      </c>
      <c r="T666">
        <v>1311397200</v>
      </c>
      <c r="U666" s="35"/>
      <c r="V666" s="38">
        <v>40747.208333333336</v>
      </c>
      <c r="W666" t="str">
        <f>(TEXT(S666,"mmm"))</f>
        <v>Jul</v>
      </c>
      <c r="X666" t="s">
        <v>2056</v>
      </c>
      <c r="Y666">
        <f>Table1[[#This Row],[Dete Ended Conversion5]]-Table1[[#This Row],[Date Created Conversion3]]</f>
        <v>14</v>
      </c>
      <c r="Z666" s="35">
        <f>Table1[[#This Row],[Dete Ended Conversion5]]-Table1[[#This Row],[Date Created Conversion3]]</f>
        <v>14</v>
      </c>
      <c r="AA666" s="8" t="str">
        <f>(TEXT(V666,"yyy"))</f>
        <v>2011</v>
      </c>
      <c r="AB666" t="b">
        <v>0</v>
      </c>
      <c r="AC666" t="b">
        <v>1</v>
      </c>
      <c r="AD666" s="5" t="str">
        <f>AE666</f>
        <v>film &amp; video</v>
      </c>
      <c r="AE666" s="32" t="s">
        <v>2014</v>
      </c>
      <c r="AF666" s="32" t="s">
        <v>2015</v>
      </c>
    </row>
    <row r="667" spans="1:32" ht="17" x14ac:dyDescent="0.2">
      <c r="A667">
        <v>431</v>
      </c>
      <c r="B667" s="2" t="s">
        <v>888</v>
      </c>
      <c r="C667" s="1" t="s">
        <v>889</v>
      </c>
      <c r="D667" s="3">
        <v>5100</v>
      </c>
      <c r="E667" s="3">
        <v>9817</v>
      </c>
      <c r="F667" t="s">
        <v>19</v>
      </c>
      <c r="G667" s="23">
        <f>IFERROR(E667/D667,0)</f>
        <v>1.9249019607843136</v>
      </c>
      <c r="H667" s="4">
        <f>G667*100</f>
        <v>192.49019607843135</v>
      </c>
      <c r="I667" s="30">
        <f>E667/J667</f>
        <v>104.43617021276596</v>
      </c>
      <c r="J667" s="8">
        <v>94</v>
      </c>
      <c r="K667" t="s">
        <v>20</v>
      </c>
      <c r="L667" t="s">
        <v>21</v>
      </c>
      <c r="M667" s="11">
        <f>(O667/86400)+DATE(1970,1,1)</f>
        <v>43273.208333333328</v>
      </c>
      <c r="N667" s="37">
        <v>43273.208333333328</v>
      </c>
      <c r="O667">
        <v>1529643600</v>
      </c>
      <c r="P667" t="str">
        <f>TEXT(M667,"mmm")</f>
        <v>Jun</v>
      </c>
      <c r="Q667" t="s">
        <v>2053</v>
      </c>
      <c r="R667" t="str">
        <f>TEXT(M667,"yyy")</f>
        <v>2018</v>
      </c>
      <c r="S667" s="10">
        <f>(T667/86400)+DATE(1970,1,1)</f>
        <v>43290.208333333328</v>
      </c>
      <c r="T667">
        <v>1531112400</v>
      </c>
      <c r="U667" s="35"/>
      <c r="V667" s="38">
        <v>43290.208333333328</v>
      </c>
      <c r="W667" t="str">
        <f>(TEXT(S667,"mmm"))</f>
        <v>Jul</v>
      </c>
      <c r="X667" t="s">
        <v>2056</v>
      </c>
      <c r="Y667">
        <f>Table1[[#This Row],[Dete Ended Conversion5]]-Table1[[#This Row],[Date Created Conversion3]]</f>
        <v>17</v>
      </c>
      <c r="Z667" s="35">
        <f>Table1[[#This Row],[Dete Ended Conversion5]]-Table1[[#This Row],[Date Created Conversion3]]</f>
        <v>17</v>
      </c>
      <c r="AA667" s="8" t="str">
        <f>(TEXT(V667,"yyy"))</f>
        <v>2018</v>
      </c>
      <c r="AB667" t="b">
        <v>1</v>
      </c>
      <c r="AC667" t="b">
        <v>0</v>
      </c>
      <c r="AD667" s="5" t="str">
        <f>AE667</f>
        <v>theater</v>
      </c>
      <c r="AE667" s="32" t="s">
        <v>2012</v>
      </c>
      <c r="AF667" s="32" t="s">
        <v>2013</v>
      </c>
    </row>
    <row r="668" spans="1:32" ht="17" x14ac:dyDescent="0.2">
      <c r="A668">
        <v>624</v>
      </c>
      <c r="B668" s="2" t="s">
        <v>1266</v>
      </c>
      <c r="C668" s="1" t="s">
        <v>1267</v>
      </c>
      <c r="D668" s="3">
        <v>5100</v>
      </c>
      <c r="E668" s="3">
        <v>14249</v>
      </c>
      <c r="F668" t="s">
        <v>19</v>
      </c>
      <c r="G668" s="23">
        <f>IFERROR(E668/D668,0)</f>
        <v>2.793921568627451</v>
      </c>
      <c r="H668" s="4">
        <f>G668*100</f>
        <v>279.39215686274508</v>
      </c>
      <c r="I668" s="30">
        <f>E668/J668</f>
        <v>32.983796296296298</v>
      </c>
      <c r="J668" s="8">
        <v>432</v>
      </c>
      <c r="K668" t="s">
        <v>20</v>
      </c>
      <c r="L668" t="s">
        <v>21</v>
      </c>
      <c r="M668" s="11">
        <f>(O668/86400)+DATE(1970,1,1)</f>
        <v>42029.25</v>
      </c>
      <c r="N668" s="37">
        <v>42029.25</v>
      </c>
      <c r="O668">
        <v>1422165600</v>
      </c>
      <c r="P668" t="str">
        <f>TEXT(M668,"mmm")</f>
        <v>Jan</v>
      </c>
      <c r="Q668" t="s">
        <v>2050</v>
      </c>
      <c r="R668" t="str">
        <f>TEXT(M668,"yyy")</f>
        <v>2015</v>
      </c>
      <c r="S668" s="10">
        <f>(T668/86400)+DATE(1970,1,1)</f>
        <v>42035.25</v>
      </c>
      <c r="T668">
        <v>1422684000</v>
      </c>
      <c r="U668" s="35"/>
      <c r="V668" s="38">
        <v>42035.25</v>
      </c>
      <c r="W668" t="str">
        <f>(TEXT(S668,"mmm"))</f>
        <v>Jan</v>
      </c>
      <c r="X668" t="s">
        <v>2050</v>
      </c>
      <c r="Y668">
        <f>Table1[[#This Row],[Dete Ended Conversion5]]-Table1[[#This Row],[Date Created Conversion3]]</f>
        <v>6</v>
      </c>
      <c r="Z668" s="35">
        <f>Table1[[#This Row],[Dete Ended Conversion5]]-Table1[[#This Row],[Date Created Conversion3]]</f>
        <v>6</v>
      </c>
      <c r="AA668" s="8" t="str">
        <f>(TEXT(V668,"yyy"))</f>
        <v>2015</v>
      </c>
      <c r="AB668" t="b">
        <v>0</v>
      </c>
      <c r="AC668" t="b">
        <v>0</v>
      </c>
      <c r="AD668" s="5" t="str">
        <f>AE668</f>
        <v>photography</v>
      </c>
      <c r="AE668" s="32" t="s">
        <v>2027</v>
      </c>
      <c r="AF668" s="32" t="s">
        <v>2028</v>
      </c>
    </row>
    <row r="669" spans="1:32" ht="17" x14ac:dyDescent="0.2">
      <c r="A669">
        <v>782</v>
      </c>
      <c r="B669" s="2" t="s">
        <v>1575</v>
      </c>
      <c r="C669" s="1" t="s">
        <v>1576</v>
      </c>
      <c r="D669" s="3">
        <v>5100</v>
      </c>
      <c r="E669" s="3">
        <v>10981</v>
      </c>
      <c r="F669" t="s">
        <v>19</v>
      </c>
      <c r="G669" s="23">
        <f>IFERROR(E669/D669,0)</f>
        <v>2.153137254901961</v>
      </c>
      <c r="H669" s="4">
        <f>G669*100</f>
        <v>215.31372549019611</v>
      </c>
      <c r="I669" s="30">
        <f>E669/J669</f>
        <v>68.204968944099377</v>
      </c>
      <c r="J669" s="8">
        <v>161</v>
      </c>
      <c r="K669" t="s">
        <v>20</v>
      </c>
      <c r="L669" t="s">
        <v>21</v>
      </c>
      <c r="M669" s="11">
        <f>(O669/86400)+DATE(1970,1,1)</f>
        <v>40603.25</v>
      </c>
      <c r="N669" s="37">
        <v>40603.25</v>
      </c>
      <c r="O669">
        <v>1298959200</v>
      </c>
      <c r="P669" t="str">
        <f>TEXT(M669,"mmm")</f>
        <v>Mar</v>
      </c>
      <c r="Q669" t="s">
        <v>2054</v>
      </c>
      <c r="R669" t="str">
        <f>TEXT(M669,"yyy")</f>
        <v>2011</v>
      </c>
      <c r="S669" s="10">
        <f>(T669/86400)+DATE(1970,1,1)</f>
        <v>40631.208333333336</v>
      </c>
      <c r="T669">
        <v>1301374800</v>
      </c>
      <c r="U669" s="35"/>
      <c r="V669" s="38">
        <v>40631.208333333336</v>
      </c>
      <c r="W669" t="str">
        <f>(TEXT(S669,"mmm"))</f>
        <v>Mar</v>
      </c>
      <c r="X669" t="s">
        <v>2054</v>
      </c>
      <c r="Y669">
        <f>Table1[[#This Row],[Dete Ended Conversion5]]-Table1[[#This Row],[Date Created Conversion3]]</f>
        <v>27.958333333335759</v>
      </c>
      <c r="Z669" s="35">
        <f>Table1[[#This Row],[Dete Ended Conversion5]]-Table1[[#This Row],[Date Created Conversion3]]</f>
        <v>27.958333333335759</v>
      </c>
      <c r="AA669" s="8" t="str">
        <f>(TEXT(V669,"yyy"))</f>
        <v>2011</v>
      </c>
      <c r="AB669" t="b">
        <v>0</v>
      </c>
      <c r="AC669" t="b">
        <v>1</v>
      </c>
      <c r="AD669" s="5" t="str">
        <f>AE669</f>
        <v>film &amp; video</v>
      </c>
      <c r="AE669" s="32" t="s">
        <v>2014</v>
      </c>
      <c r="AF669" s="32" t="s">
        <v>2022</v>
      </c>
    </row>
    <row r="670" spans="1:32" ht="17" x14ac:dyDescent="0.2">
      <c r="A670">
        <v>363</v>
      </c>
      <c r="B670" s="2" t="s">
        <v>755</v>
      </c>
      <c r="C670" s="1" t="s">
        <v>756</v>
      </c>
      <c r="D670" s="3">
        <v>5200</v>
      </c>
      <c r="E670" s="3">
        <v>8330</v>
      </c>
      <c r="F670" t="s">
        <v>19</v>
      </c>
      <c r="G670" s="23">
        <f>IFERROR(E670/D670,0)</f>
        <v>1.601923076923077</v>
      </c>
      <c r="H670" s="4">
        <f>G670*100</f>
        <v>160.19230769230771</v>
      </c>
      <c r="I670" s="30">
        <f>E670/J670</f>
        <v>59.928057553956833</v>
      </c>
      <c r="J670" s="8">
        <v>139</v>
      </c>
      <c r="K670" t="s">
        <v>20</v>
      </c>
      <c r="L670" t="s">
        <v>21</v>
      </c>
      <c r="M670" s="11">
        <f>(O670/86400)+DATE(1970,1,1)</f>
        <v>40904.25</v>
      </c>
      <c r="N670" s="37">
        <v>40904.25</v>
      </c>
      <c r="O670">
        <v>1324965600</v>
      </c>
      <c r="P670" t="str">
        <f>TEXT(M670,"mmm")</f>
        <v>Dec</v>
      </c>
      <c r="Q670" t="s">
        <v>2055</v>
      </c>
      <c r="R670" t="str">
        <f>TEXT(M670,"yyy")</f>
        <v>2011</v>
      </c>
      <c r="S670" s="10">
        <f>(T670/86400)+DATE(1970,1,1)</f>
        <v>40905.25</v>
      </c>
      <c r="T670">
        <v>1325052000</v>
      </c>
      <c r="U670" s="35"/>
      <c r="V670" s="38">
        <v>40905.25</v>
      </c>
      <c r="W670" t="str">
        <f>(TEXT(S670,"mmm"))</f>
        <v>Dec</v>
      </c>
      <c r="X670" t="s">
        <v>2055</v>
      </c>
      <c r="Y670">
        <f>Table1[[#This Row],[Dete Ended Conversion5]]-Table1[[#This Row],[Date Created Conversion3]]</f>
        <v>1</v>
      </c>
      <c r="Z670" s="35">
        <f>Table1[[#This Row],[Dete Ended Conversion5]]-Table1[[#This Row],[Date Created Conversion3]]</f>
        <v>1</v>
      </c>
      <c r="AA670" s="8" t="str">
        <f>(TEXT(V670,"yyy"))</f>
        <v>2011</v>
      </c>
      <c r="AB670" t="b">
        <v>0</v>
      </c>
      <c r="AC670" t="b">
        <v>0</v>
      </c>
      <c r="AD670" s="5" t="str">
        <f>AE670</f>
        <v>music</v>
      </c>
      <c r="AE670" s="32" t="s">
        <v>2008</v>
      </c>
      <c r="AF670" s="32" t="s">
        <v>2009</v>
      </c>
    </row>
    <row r="671" spans="1:32" ht="17" x14ac:dyDescent="0.2">
      <c r="A671">
        <v>10</v>
      </c>
      <c r="B671" s="2" t="s">
        <v>45</v>
      </c>
      <c r="C671" s="1" t="s">
        <v>46</v>
      </c>
      <c r="D671" s="3">
        <v>5200</v>
      </c>
      <c r="E671" s="3">
        <v>13838</v>
      </c>
      <c r="F671" t="s">
        <v>19</v>
      </c>
      <c r="G671" s="23">
        <f>IFERROR(E671/D671,0)</f>
        <v>2.6611538461538462</v>
      </c>
      <c r="H671" s="4">
        <f>G671*100</f>
        <v>266.11538461538464</v>
      </c>
      <c r="I671" s="30">
        <f>E671/J671</f>
        <v>62.9</v>
      </c>
      <c r="J671" s="8">
        <v>220</v>
      </c>
      <c r="K671" t="s">
        <v>20</v>
      </c>
      <c r="L671" t="s">
        <v>21</v>
      </c>
      <c r="M671" s="11">
        <f>(O671/86400)+DATE(1970,1,1)</f>
        <v>40404.208333333336</v>
      </c>
      <c r="N671" s="37">
        <v>40404.208333333336</v>
      </c>
      <c r="O671">
        <v>1281762000</v>
      </c>
      <c r="P671" t="str">
        <f>TEXT(M671,"mmm")</f>
        <v>Aug</v>
      </c>
      <c r="Q671" t="s">
        <v>2049</v>
      </c>
      <c r="R671" t="str">
        <f>TEXT(M671,"yyy")</f>
        <v>2010</v>
      </c>
      <c r="S671" s="10">
        <f>(T671/86400)+DATE(1970,1,1)</f>
        <v>40452.208333333336</v>
      </c>
      <c r="T671">
        <v>1285909200</v>
      </c>
      <c r="U671" s="35"/>
      <c r="V671" s="38">
        <v>40452.208333333336</v>
      </c>
      <c r="W671" t="str">
        <f>(TEXT(S671,"mmm"))</f>
        <v>Oct</v>
      </c>
      <c r="X671" t="s">
        <v>2052</v>
      </c>
      <c r="Y671">
        <f>Table1[[#This Row],[Dete Ended Conversion5]]-Table1[[#This Row],[Date Created Conversion3]]</f>
        <v>48</v>
      </c>
      <c r="Z671" s="35">
        <f>Table1[[#This Row],[Dete Ended Conversion5]]-Table1[[#This Row],[Date Created Conversion3]]</f>
        <v>48</v>
      </c>
      <c r="AA671" s="8" t="str">
        <f>(TEXT(V671,"yyy"))</f>
        <v>2010</v>
      </c>
      <c r="AB671" t="b">
        <v>0</v>
      </c>
      <c r="AC671" t="b">
        <v>0</v>
      </c>
      <c r="AD671" s="5" t="str">
        <f>AE671</f>
        <v>film &amp; video</v>
      </c>
      <c r="AE671" s="32" t="s">
        <v>2014</v>
      </c>
      <c r="AF671" s="32" t="s">
        <v>2017</v>
      </c>
    </row>
    <row r="672" spans="1:32" ht="17" x14ac:dyDescent="0.2">
      <c r="A672">
        <v>556</v>
      </c>
      <c r="B672" s="2" t="s">
        <v>420</v>
      </c>
      <c r="C672" s="1" t="s">
        <v>1133</v>
      </c>
      <c r="D672" s="3">
        <v>5200</v>
      </c>
      <c r="E672" s="3">
        <v>12467</v>
      </c>
      <c r="F672" t="s">
        <v>19</v>
      </c>
      <c r="G672" s="23">
        <f>IFERROR(E672/D672,0)</f>
        <v>2.3975</v>
      </c>
      <c r="H672" s="4">
        <f>G672*100</f>
        <v>239.75</v>
      </c>
      <c r="I672" s="30">
        <f>E672/J672</f>
        <v>102.18852459016394</v>
      </c>
      <c r="J672" s="8">
        <v>122</v>
      </c>
      <c r="K672" t="s">
        <v>20</v>
      </c>
      <c r="L672" t="s">
        <v>21</v>
      </c>
      <c r="M672" s="11">
        <f>(O672/86400)+DATE(1970,1,1)</f>
        <v>40792.208333333336</v>
      </c>
      <c r="N672" s="37">
        <v>40792.208333333336</v>
      </c>
      <c r="O672">
        <v>1315285200</v>
      </c>
      <c r="P672" t="str">
        <f>TEXT(M672,"mmm")</f>
        <v>Sep</v>
      </c>
      <c r="Q672" t="s">
        <v>2051</v>
      </c>
      <c r="R672" t="str">
        <f>TEXT(M672,"yyy")</f>
        <v>2011</v>
      </c>
      <c r="S672" s="10">
        <f>(T672/86400)+DATE(1970,1,1)</f>
        <v>40799.208333333336</v>
      </c>
      <c r="T672">
        <v>1315890000</v>
      </c>
      <c r="U672" s="35"/>
      <c r="V672" s="38">
        <v>40799.208333333336</v>
      </c>
      <c r="W672" t="str">
        <f>(TEXT(S672,"mmm"))</f>
        <v>Sep</v>
      </c>
      <c r="X672" t="s">
        <v>2051</v>
      </c>
      <c r="Y672">
        <f>Table1[[#This Row],[Dete Ended Conversion5]]-Table1[[#This Row],[Date Created Conversion3]]</f>
        <v>7</v>
      </c>
      <c r="Z672" s="35">
        <f>Table1[[#This Row],[Dete Ended Conversion5]]-Table1[[#This Row],[Date Created Conversion3]]</f>
        <v>7</v>
      </c>
      <c r="AA672" s="8" t="str">
        <f>(TEXT(V672,"yyy"))</f>
        <v>2011</v>
      </c>
      <c r="AB672" t="b">
        <v>0</v>
      </c>
      <c r="AC672" t="b">
        <v>1</v>
      </c>
      <c r="AD672" s="5" t="str">
        <f>AE672</f>
        <v>publishing</v>
      </c>
      <c r="AE672" s="32" t="s">
        <v>2020</v>
      </c>
      <c r="AF672" s="32" t="s">
        <v>2032</v>
      </c>
    </row>
    <row r="673" spans="1:32" ht="17" x14ac:dyDescent="0.2">
      <c r="A673">
        <v>368</v>
      </c>
      <c r="B673" s="2" t="s">
        <v>765</v>
      </c>
      <c r="C673" s="1" t="s">
        <v>766</v>
      </c>
      <c r="D673" s="3">
        <v>5200</v>
      </c>
      <c r="E673" s="3">
        <v>14394</v>
      </c>
      <c r="F673" t="s">
        <v>19</v>
      </c>
      <c r="G673" s="23">
        <f>IFERROR(E673/D673,0)</f>
        <v>2.7680769230769231</v>
      </c>
      <c r="H673" s="4">
        <f>G673*100</f>
        <v>276.80769230769232</v>
      </c>
      <c r="I673" s="30">
        <f>E673/J673</f>
        <v>69.873786407766985</v>
      </c>
      <c r="J673" s="8">
        <v>206</v>
      </c>
      <c r="K673" t="s">
        <v>36</v>
      </c>
      <c r="L673" t="s">
        <v>37</v>
      </c>
      <c r="M673" s="11">
        <f>(O673/86400)+DATE(1970,1,1)</f>
        <v>40464.208333333336</v>
      </c>
      <c r="N673" s="37">
        <v>40464.208333333336</v>
      </c>
      <c r="O673">
        <v>1286946000</v>
      </c>
      <c r="P673" t="str">
        <f>TEXT(M673,"mmm")</f>
        <v>Oct</v>
      </c>
      <c r="Q673" t="s">
        <v>2052</v>
      </c>
      <c r="R673" t="str">
        <f>TEXT(M673,"yyy")</f>
        <v>2010</v>
      </c>
      <c r="S673" s="10">
        <f>(T673/86400)+DATE(1970,1,1)</f>
        <v>40487.208333333336</v>
      </c>
      <c r="T673">
        <v>1288933200</v>
      </c>
      <c r="U673" s="35"/>
      <c r="V673" s="38">
        <v>40487.208333333336</v>
      </c>
      <c r="W673" t="str">
        <f>(TEXT(S673,"mmm"))</f>
        <v>Nov</v>
      </c>
      <c r="X673" t="s">
        <v>2048</v>
      </c>
      <c r="Y673">
        <f>Table1[[#This Row],[Dete Ended Conversion5]]-Table1[[#This Row],[Date Created Conversion3]]</f>
        <v>23</v>
      </c>
      <c r="Z673" s="35">
        <f>Table1[[#This Row],[Dete Ended Conversion5]]-Table1[[#This Row],[Date Created Conversion3]]</f>
        <v>23</v>
      </c>
      <c r="AA673" s="8" t="str">
        <f>(TEXT(V673,"yyy"))</f>
        <v>2010</v>
      </c>
      <c r="AB673" t="b">
        <v>0</v>
      </c>
      <c r="AC673" t="b">
        <v>1</v>
      </c>
      <c r="AD673" s="5" t="str">
        <f>AE673</f>
        <v>film &amp; video</v>
      </c>
      <c r="AE673" s="32" t="s">
        <v>2014</v>
      </c>
      <c r="AF673" s="32" t="s">
        <v>2015</v>
      </c>
    </row>
    <row r="674" spans="1:32" ht="17" x14ac:dyDescent="0.2">
      <c r="A674">
        <v>540</v>
      </c>
      <c r="B674" s="2" t="s">
        <v>1101</v>
      </c>
      <c r="C674" s="1" t="s">
        <v>1102</v>
      </c>
      <c r="D674" s="3">
        <v>5300</v>
      </c>
      <c r="E674" s="3">
        <v>14097</v>
      </c>
      <c r="F674" t="s">
        <v>19</v>
      </c>
      <c r="G674" s="23">
        <f>IFERROR(E674/D674,0)</f>
        <v>2.6598113207547169</v>
      </c>
      <c r="H674" s="4">
        <f>G674*100</f>
        <v>265.98113207547169</v>
      </c>
      <c r="I674" s="30">
        <f>E674/J674</f>
        <v>57.072874493927124</v>
      </c>
      <c r="J674" s="8">
        <v>247</v>
      </c>
      <c r="K674" t="s">
        <v>20</v>
      </c>
      <c r="L674" t="s">
        <v>21</v>
      </c>
      <c r="M674" s="11">
        <f>(O674/86400)+DATE(1970,1,1)</f>
        <v>43225.208333333328</v>
      </c>
      <c r="N674" s="37">
        <v>43225.208333333328</v>
      </c>
      <c r="O674">
        <v>1525496400</v>
      </c>
      <c r="P674" t="str">
        <f>TEXT(M674,"mmm")</f>
        <v>May</v>
      </c>
      <c r="Q674" t="s">
        <v>2059</v>
      </c>
      <c r="R674" t="str">
        <f>TEXT(M674,"yyy")</f>
        <v>2018</v>
      </c>
      <c r="S674" s="10">
        <f>(T674/86400)+DATE(1970,1,1)</f>
        <v>43247.208333333328</v>
      </c>
      <c r="T674">
        <v>1527397200</v>
      </c>
      <c r="U674" s="35"/>
      <c r="V674" s="38">
        <v>43247.208333333328</v>
      </c>
      <c r="W674" t="str">
        <f>(TEXT(S674,"mmm"))</f>
        <v>May</v>
      </c>
      <c r="X674" t="s">
        <v>2059</v>
      </c>
      <c r="Y674">
        <f>Table1[[#This Row],[Dete Ended Conversion5]]-Table1[[#This Row],[Date Created Conversion3]]</f>
        <v>22</v>
      </c>
      <c r="Z674" s="35">
        <f>Table1[[#This Row],[Dete Ended Conversion5]]-Table1[[#This Row],[Date Created Conversion3]]</f>
        <v>22</v>
      </c>
      <c r="AA674" s="8" t="str">
        <f>(TEXT(V674,"yyy"))</f>
        <v>2018</v>
      </c>
      <c r="AB674" t="b">
        <v>0</v>
      </c>
      <c r="AC674" t="b">
        <v>0</v>
      </c>
      <c r="AD674" s="5" t="str">
        <f>AE674</f>
        <v>photography</v>
      </c>
      <c r="AE674" s="32" t="s">
        <v>2027</v>
      </c>
      <c r="AF674" s="32" t="s">
        <v>2028</v>
      </c>
    </row>
    <row r="675" spans="1:32" ht="17" x14ac:dyDescent="0.2">
      <c r="A675">
        <v>603</v>
      </c>
      <c r="B675" s="2" t="s">
        <v>1224</v>
      </c>
      <c r="C675" s="1" t="s">
        <v>1225</v>
      </c>
      <c r="D675" s="3">
        <v>5300</v>
      </c>
      <c r="E675" s="3">
        <v>6342</v>
      </c>
      <c r="F675" t="s">
        <v>19</v>
      </c>
      <c r="G675" s="23">
        <f>IFERROR(E675/D675,0)</f>
        <v>1.1966037735849056</v>
      </c>
      <c r="H675" s="4">
        <f>G675*100</f>
        <v>119.66037735849055</v>
      </c>
      <c r="I675" s="30">
        <f>E675/J675</f>
        <v>62.176470588235297</v>
      </c>
      <c r="J675" s="8">
        <v>102</v>
      </c>
      <c r="K675" t="s">
        <v>20</v>
      </c>
      <c r="L675" t="s">
        <v>21</v>
      </c>
      <c r="M675" s="11">
        <f>(O675/86400)+DATE(1970,1,1)</f>
        <v>43573.208333333328</v>
      </c>
      <c r="N675" s="37">
        <v>43573.208333333328</v>
      </c>
      <c r="O675">
        <v>1555563600</v>
      </c>
      <c r="P675" t="str">
        <f>TEXT(M675,"mmm")</f>
        <v>Apr</v>
      </c>
      <c r="Q675" t="s">
        <v>2057</v>
      </c>
      <c r="R675" t="str">
        <f>TEXT(M675,"yyy")</f>
        <v>2019</v>
      </c>
      <c r="S675" s="10">
        <f>(T675/86400)+DATE(1970,1,1)</f>
        <v>43600.208333333328</v>
      </c>
      <c r="T675">
        <v>1557896400</v>
      </c>
      <c r="U675" s="35"/>
      <c r="V675" s="38">
        <v>43600.208333333328</v>
      </c>
      <c r="W675" t="str">
        <f>(TEXT(S675,"mmm"))</f>
        <v>May</v>
      </c>
      <c r="X675" t="s">
        <v>2059</v>
      </c>
      <c r="Y675">
        <f>Table1[[#This Row],[Dete Ended Conversion5]]-Table1[[#This Row],[Date Created Conversion3]]</f>
        <v>27</v>
      </c>
      <c r="Z675" s="35">
        <f>Table1[[#This Row],[Dete Ended Conversion5]]-Table1[[#This Row],[Date Created Conversion3]]</f>
        <v>27</v>
      </c>
      <c r="AA675" s="8" t="str">
        <f>(TEXT(V675,"yyy"))</f>
        <v>2019</v>
      </c>
      <c r="AB675" t="b">
        <v>0</v>
      </c>
      <c r="AC675" t="b">
        <v>0</v>
      </c>
      <c r="AD675" s="5" t="str">
        <f>AE675</f>
        <v>theater</v>
      </c>
      <c r="AE675" s="32" t="s">
        <v>2012</v>
      </c>
      <c r="AF675" s="32" t="s">
        <v>2013</v>
      </c>
    </row>
    <row r="676" spans="1:32" ht="17" x14ac:dyDescent="0.2">
      <c r="A676">
        <v>488</v>
      </c>
      <c r="B676" s="2" t="s">
        <v>1000</v>
      </c>
      <c r="C676" s="1" t="s">
        <v>1001</v>
      </c>
      <c r="D676" s="3">
        <v>5300</v>
      </c>
      <c r="E676" s="3">
        <v>11663</v>
      </c>
      <c r="F676" t="s">
        <v>19</v>
      </c>
      <c r="G676" s="23">
        <f>IFERROR(E676/D676,0)</f>
        <v>2.2005660377358489</v>
      </c>
      <c r="H676" s="4">
        <f>G676*100</f>
        <v>220.0566037735849</v>
      </c>
      <c r="I676" s="30">
        <f>E676/J676</f>
        <v>101.41739130434783</v>
      </c>
      <c r="J676" s="8">
        <v>115</v>
      </c>
      <c r="K676" t="s">
        <v>20</v>
      </c>
      <c r="L676" t="s">
        <v>21</v>
      </c>
      <c r="M676" s="11">
        <f>(O676/86400)+DATE(1970,1,1)</f>
        <v>42403.25</v>
      </c>
      <c r="N676" s="37">
        <v>42403.25</v>
      </c>
      <c r="O676">
        <v>1454479200</v>
      </c>
      <c r="P676" t="str">
        <f>TEXT(M676,"mmm")</f>
        <v>Feb</v>
      </c>
      <c r="Q676" t="s">
        <v>2058</v>
      </c>
      <c r="R676" t="str">
        <f>TEXT(M676,"yyy")</f>
        <v>2016</v>
      </c>
      <c r="S676" s="10">
        <f>(T676/86400)+DATE(1970,1,1)</f>
        <v>42420.25</v>
      </c>
      <c r="T676">
        <v>1455948000</v>
      </c>
      <c r="U676" s="35"/>
      <c r="V676" s="38">
        <v>42420.25</v>
      </c>
      <c r="W676" t="str">
        <f>(TEXT(S676,"mmm"))</f>
        <v>Feb</v>
      </c>
      <c r="X676" t="s">
        <v>2058</v>
      </c>
      <c r="Y676">
        <f>Table1[[#This Row],[Dete Ended Conversion5]]-Table1[[#This Row],[Date Created Conversion3]]</f>
        <v>17</v>
      </c>
      <c r="Z676" s="35">
        <f>Table1[[#This Row],[Dete Ended Conversion5]]-Table1[[#This Row],[Date Created Conversion3]]</f>
        <v>17</v>
      </c>
      <c r="AA676" s="8" t="str">
        <f>(TEXT(V676,"yyy"))</f>
        <v>2016</v>
      </c>
      <c r="AB676" t="b">
        <v>0</v>
      </c>
      <c r="AC676" t="b">
        <v>0</v>
      </c>
      <c r="AD676" s="5" t="str">
        <f>AE676</f>
        <v>theater</v>
      </c>
      <c r="AE676" s="32" t="s">
        <v>2012</v>
      </c>
      <c r="AF676" s="32" t="s">
        <v>2013</v>
      </c>
    </row>
    <row r="677" spans="1:32" ht="17" x14ac:dyDescent="0.2">
      <c r="A677">
        <v>920</v>
      </c>
      <c r="B677" s="2" t="s">
        <v>1848</v>
      </c>
      <c r="C677" s="1" t="s">
        <v>1849</v>
      </c>
      <c r="D677" s="3">
        <v>5300</v>
      </c>
      <c r="E677" s="3">
        <v>9676</v>
      </c>
      <c r="F677" t="s">
        <v>19</v>
      </c>
      <c r="G677" s="23">
        <f>IFERROR(E677/D677,0)</f>
        <v>1.8256603773584905</v>
      </c>
      <c r="H677" s="4">
        <f>G677*100</f>
        <v>182.56603773584905</v>
      </c>
      <c r="I677" s="30">
        <f>E677/J677</f>
        <v>37.945098039215686</v>
      </c>
      <c r="J677" s="8">
        <v>255</v>
      </c>
      <c r="K677" t="s">
        <v>20</v>
      </c>
      <c r="L677" t="s">
        <v>21</v>
      </c>
      <c r="M677" s="11">
        <f>(O677/86400)+DATE(1970,1,1)</f>
        <v>43503.25</v>
      </c>
      <c r="N677" s="37">
        <v>43503.25</v>
      </c>
      <c r="O677">
        <v>1549519200</v>
      </c>
      <c r="P677" t="str">
        <f>TEXT(M677,"mmm")</f>
        <v>Feb</v>
      </c>
      <c r="Q677" t="s">
        <v>2058</v>
      </c>
      <c r="R677" t="str">
        <f>TEXT(M677,"yyy")</f>
        <v>2019</v>
      </c>
      <c r="S677" s="10">
        <f>(T677/86400)+DATE(1970,1,1)</f>
        <v>43523.25</v>
      </c>
      <c r="T677">
        <v>1551247200</v>
      </c>
      <c r="U677" s="35"/>
      <c r="V677" s="38">
        <v>43523.25</v>
      </c>
      <c r="W677" t="str">
        <f>(TEXT(S677,"mmm"))</f>
        <v>Feb</v>
      </c>
      <c r="X677" t="s">
        <v>2058</v>
      </c>
      <c r="Y677">
        <f>Table1[[#This Row],[Dete Ended Conversion5]]-Table1[[#This Row],[Date Created Conversion3]]</f>
        <v>20</v>
      </c>
      <c r="Z677" s="35">
        <f>Table1[[#This Row],[Dete Ended Conversion5]]-Table1[[#This Row],[Date Created Conversion3]]</f>
        <v>20</v>
      </c>
      <c r="AA677" s="8" t="str">
        <f>(TEXT(V677,"yyy"))</f>
        <v>2019</v>
      </c>
      <c r="AB677" t="b">
        <v>1</v>
      </c>
      <c r="AC677" t="b">
        <v>0</v>
      </c>
      <c r="AD677" s="5" t="str">
        <f>AE677</f>
        <v>film &amp; video</v>
      </c>
      <c r="AE677" s="32" t="s">
        <v>2014</v>
      </c>
      <c r="AF677" s="32" t="s">
        <v>2022</v>
      </c>
    </row>
    <row r="678" spans="1:32" ht="17" x14ac:dyDescent="0.2">
      <c r="A678">
        <v>381</v>
      </c>
      <c r="B678" s="2" t="s">
        <v>791</v>
      </c>
      <c r="C678" s="1" t="s">
        <v>792</v>
      </c>
      <c r="D678" s="3">
        <v>5300</v>
      </c>
      <c r="E678" s="3">
        <v>9749</v>
      </c>
      <c r="F678" t="s">
        <v>19</v>
      </c>
      <c r="G678" s="23">
        <f>IFERROR(E678/D678,0)</f>
        <v>1.8394339622641509</v>
      </c>
      <c r="H678" s="4">
        <f>G678*100</f>
        <v>183.9433962264151</v>
      </c>
      <c r="I678" s="30">
        <f>E678/J678</f>
        <v>62.896774193548389</v>
      </c>
      <c r="J678" s="8">
        <v>155</v>
      </c>
      <c r="K678" t="s">
        <v>20</v>
      </c>
      <c r="L678" t="s">
        <v>21</v>
      </c>
      <c r="M678" s="11">
        <f>(O678/86400)+DATE(1970,1,1)</f>
        <v>42163.208333333328</v>
      </c>
      <c r="N678" s="37">
        <v>42163.208333333328</v>
      </c>
      <c r="O678">
        <v>1433739600</v>
      </c>
      <c r="P678" t="str">
        <f>TEXT(M678,"mmm")</f>
        <v>Jun</v>
      </c>
      <c r="Q678" t="s">
        <v>2053</v>
      </c>
      <c r="R678" t="str">
        <f>TEXT(M678,"yyy")</f>
        <v>2015</v>
      </c>
      <c r="S678" s="10">
        <f>(T678/86400)+DATE(1970,1,1)</f>
        <v>42209.208333333328</v>
      </c>
      <c r="T678">
        <v>1437714000</v>
      </c>
      <c r="U678" s="35"/>
      <c r="V678" s="38">
        <v>42209.208333333328</v>
      </c>
      <c r="W678" t="str">
        <f>(TEXT(S678,"mmm"))</f>
        <v>Jul</v>
      </c>
      <c r="X678" t="s">
        <v>2056</v>
      </c>
      <c r="Y678">
        <f>Table1[[#This Row],[Dete Ended Conversion5]]-Table1[[#This Row],[Date Created Conversion3]]</f>
        <v>46</v>
      </c>
      <c r="Z678" s="35">
        <f>Table1[[#This Row],[Dete Ended Conversion5]]-Table1[[#This Row],[Date Created Conversion3]]</f>
        <v>46</v>
      </c>
      <c r="AA678" s="8" t="str">
        <f>(TEXT(V678,"yyy"))</f>
        <v>2015</v>
      </c>
      <c r="AB678" t="b">
        <v>0</v>
      </c>
      <c r="AC678" t="b">
        <v>0</v>
      </c>
      <c r="AD678" s="5" t="str">
        <f>AE678</f>
        <v>theater</v>
      </c>
      <c r="AE678" s="32" t="s">
        <v>2012</v>
      </c>
      <c r="AF678" s="32" t="s">
        <v>2013</v>
      </c>
    </row>
    <row r="679" spans="1:32" ht="34" x14ac:dyDescent="0.2">
      <c r="A679">
        <v>857</v>
      </c>
      <c r="B679" s="2" t="s">
        <v>1722</v>
      </c>
      <c r="C679" s="1" t="s">
        <v>1723</v>
      </c>
      <c r="D679" s="3">
        <v>5300</v>
      </c>
      <c r="E679" s="3">
        <v>7413</v>
      </c>
      <c r="F679" t="s">
        <v>19</v>
      </c>
      <c r="G679" s="23">
        <f>IFERROR(E679/D679,0)</f>
        <v>1.3986792452830188</v>
      </c>
      <c r="H679" s="4">
        <f>G679*100</f>
        <v>139.86792452830187</v>
      </c>
      <c r="I679" s="30">
        <f>E679/J679</f>
        <v>32.946666666666665</v>
      </c>
      <c r="J679" s="8">
        <v>225</v>
      </c>
      <c r="K679" t="s">
        <v>86</v>
      </c>
      <c r="L679" t="s">
        <v>87</v>
      </c>
      <c r="M679" s="11">
        <f>(O679/86400)+DATE(1970,1,1)</f>
        <v>40944.25</v>
      </c>
      <c r="N679" s="37">
        <v>40944.25</v>
      </c>
      <c r="O679">
        <v>1328421600</v>
      </c>
      <c r="P679" t="str">
        <f>TEXT(M679,"mmm")</f>
        <v>Feb</v>
      </c>
      <c r="Q679" t="s">
        <v>2058</v>
      </c>
      <c r="R679" t="str">
        <f>TEXT(M679,"yyy")</f>
        <v>2012</v>
      </c>
      <c r="S679" s="10">
        <f>(T679/86400)+DATE(1970,1,1)</f>
        <v>40967.25</v>
      </c>
      <c r="T679">
        <v>1330408800</v>
      </c>
      <c r="U679" s="35"/>
      <c r="V679" s="38">
        <v>40967.25</v>
      </c>
      <c r="W679" t="str">
        <f>(TEXT(S679,"mmm"))</f>
        <v>Feb</v>
      </c>
      <c r="X679" t="s">
        <v>2058</v>
      </c>
      <c r="Y679">
        <f>Table1[[#This Row],[Dete Ended Conversion5]]-Table1[[#This Row],[Date Created Conversion3]]</f>
        <v>23</v>
      </c>
      <c r="Z679" s="35">
        <f>Table1[[#This Row],[Dete Ended Conversion5]]-Table1[[#This Row],[Date Created Conversion3]]</f>
        <v>23</v>
      </c>
      <c r="AA679" s="8" t="str">
        <f>(TEXT(V679,"yyy"))</f>
        <v>2012</v>
      </c>
      <c r="AB679" t="b">
        <v>1</v>
      </c>
      <c r="AC679" t="b">
        <v>0</v>
      </c>
      <c r="AD679" s="5" t="str">
        <f>AE679</f>
        <v>film &amp; video</v>
      </c>
      <c r="AE679" s="32" t="s">
        <v>2014</v>
      </c>
      <c r="AF679" s="32" t="s">
        <v>2025</v>
      </c>
    </row>
    <row r="680" spans="1:32" ht="17" x14ac:dyDescent="0.2">
      <c r="A680">
        <v>125</v>
      </c>
      <c r="B680" s="2" t="s">
        <v>280</v>
      </c>
      <c r="C680" s="1" t="s">
        <v>281</v>
      </c>
      <c r="D680" s="3">
        <v>5300</v>
      </c>
      <c r="E680" s="3">
        <v>8475</v>
      </c>
      <c r="F680" t="s">
        <v>19</v>
      </c>
      <c r="G680" s="23">
        <f>IFERROR(E680/D680,0)</f>
        <v>1.5990566037735849</v>
      </c>
      <c r="H680" s="4">
        <f>G680*100</f>
        <v>159.90566037735849</v>
      </c>
      <c r="I680" s="30">
        <f>E680/J680</f>
        <v>47.083333333333336</v>
      </c>
      <c r="J680" s="8">
        <v>180</v>
      </c>
      <c r="K680" t="s">
        <v>20</v>
      </c>
      <c r="L680" t="s">
        <v>21</v>
      </c>
      <c r="M680" s="11">
        <f>(O680/86400)+DATE(1970,1,1)</f>
        <v>43362.208333333328</v>
      </c>
      <c r="N680" s="37">
        <v>43362.208333333328</v>
      </c>
      <c r="O680">
        <v>1537333200</v>
      </c>
      <c r="P680" t="str">
        <f>TEXT(M680,"mmm")</f>
        <v>Sep</v>
      </c>
      <c r="Q680" t="s">
        <v>2051</v>
      </c>
      <c r="R680" t="str">
        <f>TEXT(M680,"yyy")</f>
        <v>2018</v>
      </c>
      <c r="S680" s="10">
        <f>(T680/86400)+DATE(1970,1,1)</f>
        <v>43366.208333333328</v>
      </c>
      <c r="T680">
        <v>1537678800</v>
      </c>
      <c r="U680" s="35"/>
      <c r="V680" s="38">
        <v>43366.208333333328</v>
      </c>
      <c r="W680" t="str">
        <f>(TEXT(S680,"mmm"))</f>
        <v>Sep</v>
      </c>
      <c r="X680" t="s">
        <v>2051</v>
      </c>
      <c r="Y680">
        <f>Table1[[#This Row],[Dete Ended Conversion5]]-Table1[[#This Row],[Date Created Conversion3]]</f>
        <v>4</v>
      </c>
      <c r="Z680" s="35">
        <f>Table1[[#This Row],[Dete Ended Conversion5]]-Table1[[#This Row],[Date Created Conversion3]]</f>
        <v>4</v>
      </c>
      <c r="AA680" s="8" t="str">
        <f>(TEXT(V680,"yyy"))</f>
        <v>2018</v>
      </c>
      <c r="AB680" t="b">
        <v>0</v>
      </c>
      <c r="AC680" t="b">
        <v>0</v>
      </c>
      <c r="AD680" s="5" t="str">
        <f>AE680</f>
        <v>theater</v>
      </c>
      <c r="AE680" s="32" t="s">
        <v>2012</v>
      </c>
      <c r="AF680" s="32" t="s">
        <v>2013</v>
      </c>
    </row>
    <row r="681" spans="1:32" ht="17" x14ac:dyDescent="0.2">
      <c r="A681">
        <v>143</v>
      </c>
      <c r="B681" s="2" t="s">
        <v>316</v>
      </c>
      <c r="C681" s="1" t="s">
        <v>317</v>
      </c>
      <c r="D681" s="3">
        <v>5400</v>
      </c>
      <c r="E681" s="3">
        <v>7322</v>
      </c>
      <c r="F681" t="s">
        <v>19</v>
      </c>
      <c r="G681" s="23">
        <f>IFERROR(E681/D681,0)</f>
        <v>1.355925925925926</v>
      </c>
      <c r="H681" s="4">
        <f>G681*100</f>
        <v>135.59259259259261</v>
      </c>
      <c r="I681" s="30">
        <f>E681/J681</f>
        <v>104.6</v>
      </c>
      <c r="J681" s="8">
        <v>70</v>
      </c>
      <c r="K681" t="s">
        <v>20</v>
      </c>
      <c r="L681" t="s">
        <v>21</v>
      </c>
      <c r="M681" s="11">
        <f>(O681/86400)+DATE(1970,1,1)</f>
        <v>40357.208333333336</v>
      </c>
      <c r="N681" s="37">
        <v>40357.208333333336</v>
      </c>
      <c r="O681">
        <v>1277701200</v>
      </c>
      <c r="P681" t="str">
        <f>TEXT(M681,"mmm")</f>
        <v>Jun</v>
      </c>
      <c r="Q681" t="s">
        <v>2053</v>
      </c>
      <c r="R681" t="str">
        <f>TEXT(M681,"yyy")</f>
        <v>2010</v>
      </c>
      <c r="S681" s="10">
        <f>(T681/86400)+DATE(1970,1,1)</f>
        <v>40377.208333333336</v>
      </c>
      <c r="T681">
        <v>1279429200</v>
      </c>
      <c r="U681" s="35"/>
      <c r="V681" s="38">
        <v>40377.208333333336</v>
      </c>
      <c r="W681" t="str">
        <f>(TEXT(S681,"mmm"))</f>
        <v>Jul</v>
      </c>
      <c r="X681" t="s">
        <v>2056</v>
      </c>
      <c r="Y681">
        <f>Table1[[#This Row],[Dete Ended Conversion5]]-Table1[[#This Row],[Date Created Conversion3]]</f>
        <v>20</v>
      </c>
      <c r="Z681" s="35">
        <f>Table1[[#This Row],[Dete Ended Conversion5]]-Table1[[#This Row],[Date Created Conversion3]]</f>
        <v>20</v>
      </c>
      <c r="AA681" s="8" t="str">
        <f>(TEXT(V681,"yyy"))</f>
        <v>2010</v>
      </c>
      <c r="AB681" t="b">
        <v>0</v>
      </c>
      <c r="AC681" t="b">
        <v>0</v>
      </c>
      <c r="AD681" s="5" t="str">
        <f>AE681</f>
        <v>music</v>
      </c>
      <c r="AE681" s="32" t="s">
        <v>2008</v>
      </c>
      <c r="AF681" s="32" t="s">
        <v>2018</v>
      </c>
    </row>
    <row r="682" spans="1:32" ht="17" x14ac:dyDescent="0.2">
      <c r="A682">
        <v>975</v>
      </c>
      <c r="B682" s="2" t="s">
        <v>1955</v>
      </c>
      <c r="C682" s="1" t="s">
        <v>1956</v>
      </c>
      <c r="D682" s="3">
        <v>5400</v>
      </c>
      <c r="E682" s="3">
        <v>8366</v>
      </c>
      <c r="F682" t="s">
        <v>19</v>
      </c>
      <c r="G682" s="23">
        <f>IFERROR(E682/D682,0)</f>
        <v>1.5492592592592593</v>
      </c>
      <c r="H682" s="4">
        <f>G682*100</f>
        <v>154.92592592592592</v>
      </c>
      <c r="I682" s="30">
        <f>E682/J682</f>
        <v>61.970370370370368</v>
      </c>
      <c r="J682" s="8">
        <v>135</v>
      </c>
      <c r="K682" t="s">
        <v>20</v>
      </c>
      <c r="L682" t="s">
        <v>21</v>
      </c>
      <c r="M682" s="11">
        <f>(O682/86400)+DATE(1970,1,1)</f>
        <v>42337.25</v>
      </c>
      <c r="N682" s="37">
        <v>42337.25</v>
      </c>
      <c r="O682">
        <v>1448776800</v>
      </c>
      <c r="P682" t="str">
        <f>TEXT(M682,"mmm")</f>
        <v>Nov</v>
      </c>
      <c r="Q682" t="s">
        <v>2048</v>
      </c>
      <c r="R682" t="str">
        <f>TEXT(M682,"yyy")</f>
        <v>2015</v>
      </c>
      <c r="S682" s="10">
        <f>(T682/86400)+DATE(1970,1,1)</f>
        <v>42376.25</v>
      </c>
      <c r="T682">
        <v>1452146400</v>
      </c>
      <c r="U682" s="35"/>
      <c r="V682" s="38">
        <v>42376.25</v>
      </c>
      <c r="W682" t="str">
        <f>(TEXT(S682,"mmm"))</f>
        <v>Jan</v>
      </c>
      <c r="X682" t="s">
        <v>2050</v>
      </c>
      <c r="Y682">
        <f>Table1[[#This Row],[Dete Ended Conversion5]]-Table1[[#This Row],[Date Created Conversion3]]</f>
        <v>39</v>
      </c>
      <c r="Z682" s="35">
        <f>Table1[[#This Row],[Dete Ended Conversion5]]-Table1[[#This Row],[Date Created Conversion3]]</f>
        <v>39</v>
      </c>
      <c r="AA682" s="8" t="str">
        <f>(TEXT(V682,"yyy"))</f>
        <v>2016</v>
      </c>
      <c r="AB682" t="b">
        <v>0</v>
      </c>
      <c r="AC682" t="b">
        <v>1</v>
      </c>
      <c r="AD682" s="5" t="str">
        <f>AE682</f>
        <v>theater</v>
      </c>
      <c r="AE682" s="32" t="s">
        <v>2012</v>
      </c>
      <c r="AF682" s="32" t="s">
        <v>2013</v>
      </c>
    </row>
    <row r="683" spans="1:32" ht="17" x14ac:dyDescent="0.2">
      <c r="A683">
        <v>442</v>
      </c>
      <c r="B683" s="2" t="s">
        <v>910</v>
      </c>
      <c r="C683" s="1" t="s">
        <v>911</v>
      </c>
      <c r="D683" s="3">
        <v>5400</v>
      </c>
      <c r="E683" s="3">
        <v>10731</v>
      </c>
      <c r="F683" t="s">
        <v>19</v>
      </c>
      <c r="G683" s="23">
        <f>IFERROR(E683/D683,0)</f>
        <v>1.9872222222222222</v>
      </c>
      <c r="H683" s="4">
        <f>G683*100</f>
        <v>198.72222222222223</v>
      </c>
      <c r="I683" s="30">
        <f>E683/J683</f>
        <v>75.04195804195804</v>
      </c>
      <c r="J683" s="8">
        <v>143</v>
      </c>
      <c r="K683" t="s">
        <v>94</v>
      </c>
      <c r="L683" t="s">
        <v>95</v>
      </c>
      <c r="M683" s="11">
        <f>(O683/86400)+DATE(1970,1,1)</f>
        <v>42980.208333333328</v>
      </c>
      <c r="N683" s="37">
        <v>42980.208333333328</v>
      </c>
      <c r="O683">
        <v>1504328400</v>
      </c>
      <c r="P683" t="str">
        <f>TEXT(M683,"mmm")</f>
        <v>Sep</v>
      </c>
      <c r="Q683" t="s">
        <v>2051</v>
      </c>
      <c r="R683" t="str">
        <f>TEXT(M683,"yyy")</f>
        <v>2017</v>
      </c>
      <c r="S683" s="10">
        <f>(T683/86400)+DATE(1970,1,1)</f>
        <v>42996.208333333328</v>
      </c>
      <c r="T683">
        <v>1505710800</v>
      </c>
      <c r="U683" s="35"/>
      <c r="V683" s="38">
        <v>42996.208333333328</v>
      </c>
      <c r="W683" t="str">
        <f>(TEXT(S683,"mmm"))</f>
        <v>Sep</v>
      </c>
      <c r="X683" t="s">
        <v>2051</v>
      </c>
      <c r="Y683">
        <f>Table1[[#This Row],[Dete Ended Conversion5]]-Table1[[#This Row],[Date Created Conversion3]]</f>
        <v>16</v>
      </c>
      <c r="Z683" s="35">
        <f>Table1[[#This Row],[Dete Ended Conversion5]]-Table1[[#This Row],[Date Created Conversion3]]</f>
        <v>16</v>
      </c>
      <c r="AA683" s="8" t="str">
        <f>(TEXT(V683,"yyy"))</f>
        <v>2017</v>
      </c>
      <c r="AB683" t="b">
        <v>0</v>
      </c>
      <c r="AC683" t="b">
        <v>0</v>
      </c>
      <c r="AD683" s="5" t="str">
        <f>AE683</f>
        <v>theater</v>
      </c>
      <c r="AE683" s="32" t="s">
        <v>2012</v>
      </c>
      <c r="AF683" s="32" t="s">
        <v>2013</v>
      </c>
    </row>
    <row r="684" spans="1:32" ht="17" x14ac:dyDescent="0.2">
      <c r="A684">
        <v>682</v>
      </c>
      <c r="B684" s="2" t="s">
        <v>1379</v>
      </c>
      <c r="C684" s="1" t="s">
        <v>1380</v>
      </c>
      <c r="D684" s="3">
        <v>5400</v>
      </c>
      <c r="E684" s="3">
        <v>8109</v>
      </c>
      <c r="F684" t="s">
        <v>19</v>
      </c>
      <c r="G684" s="23">
        <f>IFERROR(E684/D684,0)</f>
        <v>1.5016666666666667</v>
      </c>
      <c r="H684" s="4">
        <f>G684*100</f>
        <v>150.16666666666666</v>
      </c>
      <c r="I684" s="30">
        <f>E684/J684</f>
        <v>78.728155339805824</v>
      </c>
      <c r="J684" s="8">
        <v>103</v>
      </c>
      <c r="K684" t="s">
        <v>20</v>
      </c>
      <c r="L684" t="s">
        <v>21</v>
      </c>
      <c r="M684" s="11">
        <f>(O684/86400)+DATE(1970,1,1)</f>
        <v>41619.25</v>
      </c>
      <c r="N684" s="37">
        <v>41619.25</v>
      </c>
      <c r="O684">
        <v>1386741600</v>
      </c>
      <c r="P684" t="str">
        <f>TEXT(M684,"mmm")</f>
        <v>Dec</v>
      </c>
      <c r="Q684" t="s">
        <v>2055</v>
      </c>
      <c r="R684" t="str">
        <f>TEXT(M684,"yyy")</f>
        <v>2013</v>
      </c>
      <c r="S684" s="10">
        <f>(T684/86400)+DATE(1970,1,1)</f>
        <v>41628.25</v>
      </c>
      <c r="T684">
        <v>1387519200</v>
      </c>
      <c r="U684" s="35"/>
      <c r="V684" s="38">
        <v>41628.25</v>
      </c>
      <c r="W684" t="str">
        <f>(TEXT(S684,"mmm"))</f>
        <v>Dec</v>
      </c>
      <c r="X684" t="s">
        <v>2055</v>
      </c>
      <c r="Y684">
        <f>Table1[[#This Row],[Dete Ended Conversion5]]-Table1[[#This Row],[Date Created Conversion3]]</f>
        <v>9</v>
      </c>
      <c r="Z684" s="35">
        <f>Table1[[#This Row],[Dete Ended Conversion5]]-Table1[[#This Row],[Date Created Conversion3]]</f>
        <v>9</v>
      </c>
      <c r="AA684" s="8" t="str">
        <f>(TEXT(V684,"yyy"))</f>
        <v>2013</v>
      </c>
      <c r="AB684" t="b">
        <v>0</v>
      </c>
      <c r="AC684" t="b">
        <v>0</v>
      </c>
      <c r="AD684" s="5" t="str">
        <f>AE684</f>
        <v>theater</v>
      </c>
      <c r="AE684" s="32" t="s">
        <v>2012</v>
      </c>
      <c r="AF684" s="32" t="s">
        <v>2013</v>
      </c>
    </row>
    <row r="685" spans="1:32" ht="17" x14ac:dyDescent="0.2">
      <c r="A685">
        <v>118</v>
      </c>
      <c r="B685" s="2" t="s">
        <v>266</v>
      </c>
      <c r="C685" s="1" t="s">
        <v>267</v>
      </c>
      <c r="D685" s="3">
        <v>5400</v>
      </c>
      <c r="E685" s="3">
        <v>6351</v>
      </c>
      <c r="F685" t="s">
        <v>19</v>
      </c>
      <c r="G685" s="23">
        <f>IFERROR(E685/D685,0)</f>
        <v>1.1761111111111111</v>
      </c>
      <c r="H685" s="4">
        <f>G685*100</f>
        <v>117.61111111111111</v>
      </c>
      <c r="I685" s="30">
        <f>E685/J685</f>
        <v>94.791044776119406</v>
      </c>
      <c r="J685" s="8">
        <v>67</v>
      </c>
      <c r="K685" t="s">
        <v>20</v>
      </c>
      <c r="L685" t="s">
        <v>21</v>
      </c>
      <c r="M685" s="11">
        <f>(O685/86400)+DATE(1970,1,1)</f>
        <v>41665.25</v>
      </c>
      <c r="N685" s="37">
        <v>41665.25</v>
      </c>
      <c r="O685">
        <v>1390716000</v>
      </c>
      <c r="P685" t="str">
        <f>TEXT(M685,"mmm")</f>
        <v>Jan</v>
      </c>
      <c r="Q685" t="s">
        <v>2050</v>
      </c>
      <c r="R685" t="str">
        <f>TEXT(M685,"yyy")</f>
        <v>2014</v>
      </c>
      <c r="S685" s="10">
        <f>(T685/86400)+DATE(1970,1,1)</f>
        <v>41671.25</v>
      </c>
      <c r="T685">
        <v>1391234400</v>
      </c>
      <c r="U685" s="35"/>
      <c r="V685" s="38">
        <v>41671.25</v>
      </c>
      <c r="W685" t="str">
        <f>(TEXT(S685,"mmm"))</f>
        <v>Feb</v>
      </c>
      <c r="X685" t="s">
        <v>2058</v>
      </c>
      <c r="Y685">
        <f>Table1[[#This Row],[Dete Ended Conversion5]]-Table1[[#This Row],[Date Created Conversion3]]</f>
        <v>6</v>
      </c>
      <c r="Z685" s="35">
        <f>Table1[[#This Row],[Dete Ended Conversion5]]-Table1[[#This Row],[Date Created Conversion3]]</f>
        <v>6</v>
      </c>
      <c r="AA685" s="8" t="str">
        <f>(TEXT(V685,"yyy"))</f>
        <v>2014</v>
      </c>
      <c r="AB685" t="b">
        <v>0</v>
      </c>
      <c r="AC685" t="b">
        <v>0</v>
      </c>
      <c r="AD685" s="5" t="str">
        <f>AE685</f>
        <v>photography</v>
      </c>
      <c r="AE685" s="32" t="s">
        <v>2027</v>
      </c>
      <c r="AF685" s="32" t="s">
        <v>2028</v>
      </c>
    </row>
    <row r="686" spans="1:32" ht="17" x14ac:dyDescent="0.2">
      <c r="A686">
        <v>369</v>
      </c>
      <c r="B686" s="2" t="s">
        <v>767</v>
      </c>
      <c r="C686" s="1" t="s">
        <v>768</v>
      </c>
      <c r="D686" s="3">
        <v>5400</v>
      </c>
      <c r="E686" s="3">
        <v>14743</v>
      </c>
      <c r="F686" t="s">
        <v>19</v>
      </c>
      <c r="G686" s="23">
        <f>IFERROR(E686/D686,0)</f>
        <v>2.730185185185185</v>
      </c>
      <c r="H686" s="4">
        <f>G686*100</f>
        <v>273.01851851851848</v>
      </c>
      <c r="I686" s="30">
        <f>E686/J686</f>
        <v>95.733766233766232</v>
      </c>
      <c r="J686" s="8">
        <v>154</v>
      </c>
      <c r="K686" t="s">
        <v>20</v>
      </c>
      <c r="L686" t="s">
        <v>21</v>
      </c>
      <c r="M686" s="11">
        <f>(O686/86400)+DATE(1970,1,1)</f>
        <v>41308.25</v>
      </c>
      <c r="N686" s="37">
        <v>41308.25</v>
      </c>
      <c r="O686">
        <v>1359871200</v>
      </c>
      <c r="P686" t="str">
        <f>TEXT(M686,"mmm")</f>
        <v>Feb</v>
      </c>
      <c r="Q686" t="s">
        <v>2058</v>
      </c>
      <c r="R686" t="str">
        <f>TEXT(M686,"yyy")</f>
        <v>2013</v>
      </c>
      <c r="S686" s="10">
        <f>(T686/86400)+DATE(1970,1,1)</f>
        <v>41347.208333333336</v>
      </c>
      <c r="T686">
        <v>1363237200</v>
      </c>
      <c r="U686" s="35"/>
      <c r="V686" s="38">
        <v>41347.208333333336</v>
      </c>
      <c r="W686" t="str">
        <f>(TEXT(S686,"mmm"))</f>
        <v>Mar</v>
      </c>
      <c r="X686" t="s">
        <v>2054</v>
      </c>
      <c r="Y686">
        <f>Table1[[#This Row],[Dete Ended Conversion5]]-Table1[[#This Row],[Date Created Conversion3]]</f>
        <v>38.958333333335759</v>
      </c>
      <c r="Z686" s="35">
        <f>Table1[[#This Row],[Dete Ended Conversion5]]-Table1[[#This Row],[Date Created Conversion3]]</f>
        <v>38.958333333335759</v>
      </c>
      <c r="AA686" s="8" t="str">
        <f>(TEXT(V686,"yyy"))</f>
        <v>2013</v>
      </c>
      <c r="AB686" t="b">
        <v>0</v>
      </c>
      <c r="AC686" t="b">
        <v>1</v>
      </c>
      <c r="AD686" s="5" t="str">
        <f>AE686</f>
        <v>film &amp; video</v>
      </c>
      <c r="AE686" s="32" t="s">
        <v>2014</v>
      </c>
      <c r="AF686" s="32" t="s">
        <v>2033</v>
      </c>
    </row>
    <row r="687" spans="1:32" ht="17" x14ac:dyDescent="0.2">
      <c r="A687">
        <v>361</v>
      </c>
      <c r="B687" s="2" t="s">
        <v>751</v>
      </c>
      <c r="C687" s="1" t="s">
        <v>752</v>
      </c>
      <c r="D687" s="3">
        <v>5500</v>
      </c>
      <c r="E687" s="3">
        <v>9546</v>
      </c>
      <c r="F687" t="s">
        <v>19</v>
      </c>
      <c r="G687" s="23">
        <f>IFERROR(E687/D687,0)</f>
        <v>1.7356363636363636</v>
      </c>
      <c r="H687" s="4">
        <f>G687*100</f>
        <v>173.56363636363636</v>
      </c>
      <c r="I687" s="30">
        <f>E687/J687</f>
        <v>108.47727272727273</v>
      </c>
      <c r="J687" s="8">
        <v>88</v>
      </c>
      <c r="K687" t="s">
        <v>20</v>
      </c>
      <c r="L687" t="s">
        <v>21</v>
      </c>
      <c r="M687" s="11">
        <f>(O687/86400)+DATE(1970,1,1)</f>
        <v>43015.208333333328</v>
      </c>
      <c r="N687" s="37">
        <v>43015.208333333328</v>
      </c>
      <c r="O687">
        <v>1507352400</v>
      </c>
      <c r="P687" t="str">
        <f>TEXT(M687,"mmm")</f>
        <v>Oct</v>
      </c>
      <c r="Q687" t="s">
        <v>2052</v>
      </c>
      <c r="R687" t="str">
        <f>TEXT(M687,"yyy")</f>
        <v>2017</v>
      </c>
      <c r="S687" s="10">
        <f>(T687/86400)+DATE(1970,1,1)</f>
        <v>43039.208333333328</v>
      </c>
      <c r="T687">
        <v>1509426000</v>
      </c>
      <c r="U687" s="35"/>
      <c r="V687" s="38">
        <v>43039.208333333328</v>
      </c>
      <c r="W687" t="str">
        <f>(TEXT(S687,"mmm"))</f>
        <v>Oct</v>
      </c>
      <c r="X687" t="s">
        <v>2052</v>
      </c>
      <c r="Y687">
        <f>Table1[[#This Row],[Dete Ended Conversion5]]-Table1[[#This Row],[Date Created Conversion3]]</f>
        <v>24</v>
      </c>
      <c r="Z687" s="35">
        <f>Table1[[#This Row],[Dete Ended Conversion5]]-Table1[[#This Row],[Date Created Conversion3]]</f>
        <v>24</v>
      </c>
      <c r="AA687" s="8" t="str">
        <f>(TEXT(V687,"yyy"))</f>
        <v>2017</v>
      </c>
      <c r="AB687" t="b">
        <v>0</v>
      </c>
      <c r="AC687" t="b">
        <v>0</v>
      </c>
      <c r="AD687" s="5" t="str">
        <f>AE687</f>
        <v>theater</v>
      </c>
      <c r="AE687" s="32" t="s">
        <v>2012</v>
      </c>
      <c r="AF687" s="32" t="s">
        <v>2013</v>
      </c>
    </row>
    <row r="688" spans="1:32" ht="34" x14ac:dyDescent="0.2">
      <c r="A688">
        <v>140</v>
      </c>
      <c r="B688" s="2" t="s">
        <v>310</v>
      </c>
      <c r="C688" s="1" t="s">
        <v>311</v>
      </c>
      <c r="D688" s="3">
        <v>5500</v>
      </c>
      <c r="E688" s="3">
        <v>12274</v>
      </c>
      <c r="F688" t="s">
        <v>19</v>
      </c>
      <c r="G688" s="23">
        <f>IFERROR(E688/D688,0)</f>
        <v>2.2316363636363636</v>
      </c>
      <c r="H688" s="4">
        <f>G688*100</f>
        <v>223.16363636363636</v>
      </c>
      <c r="I688" s="30">
        <f>E688/J688</f>
        <v>65.989247311827953</v>
      </c>
      <c r="J688" s="8">
        <v>186</v>
      </c>
      <c r="K688" t="s">
        <v>20</v>
      </c>
      <c r="L688" t="s">
        <v>21</v>
      </c>
      <c r="M688" s="11">
        <f>(O688/86400)+DATE(1970,1,1)</f>
        <v>43156.25</v>
      </c>
      <c r="N688" s="37">
        <v>43156.25</v>
      </c>
      <c r="O688">
        <v>1519538400</v>
      </c>
      <c r="P688" t="str">
        <f>TEXT(M688,"mmm")</f>
        <v>Feb</v>
      </c>
      <c r="Q688" t="s">
        <v>2058</v>
      </c>
      <c r="R688" t="str">
        <f>TEXT(M688,"yyy")</f>
        <v>2018</v>
      </c>
      <c r="S688" s="10">
        <f>(T688/86400)+DATE(1970,1,1)</f>
        <v>43161.25</v>
      </c>
      <c r="T688">
        <v>1519970400</v>
      </c>
      <c r="U688" s="35"/>
      <c r="V688" s="38">
        <v>43161.25</v>
      </c>
      <c r="W688" t="str">
        <f>(TEXT(S688,"mmm"))</f>
        <v>Mar</v>
      </c>
      <c r="X688" t="s">
        <v>2054</v>
      </c>
      <c r="Y688">
        <f>Table1[[#This Row],[Dete Ended Conversion5]]-Table1[[#This Row],[Date Created Conversion3]]</f>
        <v>5</v>
      </c>
      <c r="Z688" s="35">
        <f>Table1[[#This Row],[Dete Ended Conversion5]]-Table1[[#This Row],[Date Created Conversion3]]</f>
        <v>5</v>
      </c>
      <c r="AA688" s="8" t="str">
        <f>(TEXT(V688,"yyy"))</f>
        <v>2018</v>
      </c>
      <c r="AB688" t="b">
        <v>0</v>
      </c>
      <c r="AC688" t="b">
        <v>0</v>
      </c>
      <c r="AD688" s="5" t="str">
        <f>AE688</f>
        <v>film &amp; video</v>
      </c>
      <c r="AE688" s="32" t="s">
        <v>2014</v>
      </c>
      <c r="AF688" s="32" t="s">
        <v>2015</v>
      </c>
    </row>
    <row r="689" spans="1:32" ht="17" x14ac:dyDescent="0.2">
      <c r="A689">
        <v>25</v>
      </c>
      <c r="B689" s="2" t="s">
        <v>76</v>
      </c>
      <c r="C689" s="1" t="s">
        <v>77</v>
      </c>
      <c r="D689" s="3">
        <v>5500</v>
      </c>
      <c r="E689" s="3">
        <v>11904</v>
      </c>
      <c r="F689" t="s">
        <v>19</v>
      </c>
      <c r="G689" s="23">
        <f>IFERROR(E689/D689,0)</f>
        <v>2.1643636363636363</v>
      </c>
      <c r="H689" s="4">
        <f>G689*100</f>
        <v>216.43636363636364</v>
      </c>
      <c r="I689" s="30">
        <f>E689/J689</f>
        <v>73.030674846625772</v>
      </c>
      <c r="J689" s="8">
        <v>163</v>
      </c>
      <c r="K689" t="s">
        <v>20</v>
      </c>
      <c r="L689" t="s">
        <v>21</v>
      </c>
      <c r="M689" s="11">
        <f>(O689/86400)+DATE(1970,1,1)</f>
        <v>40681.208333333336</v>
      </c>
      <c r="N689" s="37">
        <v>40681.208333333336</v>
      </c>
      <c r="O689">
        <v>1305694800</v>
      </c>
      <c r="P689" t="str">
        <f>TEXT(M689,"mmm")</f>
        <v>May</v>
      </c>
      <c r="Q689" t="s">
        <v>2059</v>
      </c>
      <c r="R689" t="str">
        <f>TEXT(M689,"yyy")</f>
        <v>2011</v>
      </c>
      <c r="S689" s="10">
        <f>(T689/86400)+DATE(1970,1,1)</f>
        <v>40701.208333333336</v>
      </c>
      <c r="T689">
        <v>1307422800</v>
      </c>
      <c r="U689" s="35"/>
      <c r="V689" s="38">
        <v>40701.208333333336</v>
      </c>
      <c r="W689" t="str">
        <f>(TEXT(S689,"mmm"))</f>
        <v>Jun</v>
      </c>
      <c r="X689" t="s">
        <v>2053</v>
      </c>
      <c r="Y689">
        <f>Table1[[#This Row],[Dete Ended Conversion5]]-Table1[[#This Row],[Date Created Conversion3]]</f>
        <v>20</v>
      </c>
      <c r="Z689" s="35">
        <f>Table1[[#This Row],[Dete Ended Conversion5]]-Table1[[#This Row],[Date Created Conversion3]]</f>
        <v>20</v>
      </c>
      <c r="AA689" s="8" t="str">
        <f>(TEXT(V689,"yyy"))</f>
        <v>2011</v>
      </c>
      <c r="AB689" t="b">
        <v>0</v>
      </c>
      <c r="AC689" t="b">
        <v>1</v>
      </c>
      <c r="AD689" s="5" t="str">
        <f>AE689</f>
        <v>games</v>
      </c>
      <c r="AE689" s="32" t="s">
        <v>2023</v>
      </c>
      <c r="AF689" s="32" t="s">
        <v>2024</v>
      </c>
    </row>
    <row r="690" spans="1:32" ht="34" x14ac:dyDescent="0.2">
      <c r="A690">
        <v>906</v>
      </c>
      <c r="B690" s="2" t="s">
        <v>1820</v>
      </c>
      <c r="C690" s="1" t="s">
        <v>1821</v>
      </c>
      <c r="D690" s="3">
        <v>5500</v>
      </c>
      <c r="E690" s="3">
        <v>8964</v>
      </c>
      <c r="F690" t="s">
        <v>19</v>
      </c>
      <c r="G690" s="23">
        <f>IFERROR(E690/D690,0)</f>
        <v>1.6298181818181818</v>
      </c>
      <c r="H690" s="4">
        <f>G690*100</f>
        <v>162.98181818181817</v>
      </c>
      <c r="I690" s="30">
        <f>E690/J690</f>
        <v>46.931937172774866</v>
      </c>
      <c r="J690" s="8">
        <v>191</v>
      </c>
      <c r="K690" t="s">
        <v>20</v>
      </c>
      <c r="L690" t="s">
        <v>21</v>
      </c>
      <c r="M690" s="11">
        <f>(O690/86400)+DATE(1970,1,1)</f>
        <v>42868.208333333328</v>
      </c>
      <c r="N690" s="37">
        <v>42868.208333333328</v>
      </c>
      <c r="O690">
        <v>1494651600</v>
      </c>
      <c r="P690" t="str">
        <f>TEXT(M690,"mmm")</f>
        <v>May</v>
      </c>
      <c r="Q690" t="s">
        <v>2059</v>
      </c>
      <c r="R690" t="str">
        <f>TEXT(M690,"yyy")</f>
        <v>2017</v>
      </c>
      <c r="S690" s="10">
        <f>(T690/86400)+DATE(1970,1,1)</f>
        <v>42904.208333333328</v>
      </c>
      <c r="T690">
        <v>1497762000</v>
      </c>
      <c r="U690" s="35"/>
      <c r="V690" s="38">
        <v>42904.208333333328</v>
      </c>
      <c r="W690" t="str">
        <f>(TEXT(S690,"mmm"))</f>
        <v>Jun</v>
      </c>
      <c r="X690" t="s">
        <v>2053</v>
      </c>
      <c r="Y690">
        <f>Table1[[#This Row],[Dete Ended Conversion5]]-Table1[[#This Row],[Date Created Conversion3]]</f>
        <v>36</v>
      </c>
      <c r="Z690" s="35">
        <f>Table1[[#This Row],[Dete Ended Conversion5]]-Table1[[#This Row],[Date Created Conversion3]]</f>
        <v>36</v>
      </c>
      <c r="AA690" s="8" t="str">
        <f>(TEXT(V690,"yyy"))</f>
        <v>2017</v>
      </c>
      <c r="AB690" t="b">
        <v>1</v>
      </c>
      <c r="AC690" t="b">
        <v>1</v>
      </c>
      <c r="AD690" s="5" t="str">
        <f>AE690</f>
        <v>film &amp; video</v>
      </c>
      <c r="AE690" s="32" t="s">
        <v>2014</v>
      </c>
      <c r="AF690" s="32" t="s">
        <v>2015</v>
      </c>
    </row>
    <row r="691" spans="1:32" ht="17" x14ac:dyDescent="0.2">
      <c r="A691">
        <v>929</v>
      </c>
      <c r="B691" s="2" t="s">
        <v>1866</v>
      </c>
      <c r="C691" s="1" t="s">
        <v>1867</v>
      </c>
      <c r="D691" s="3">
        <v>5500</v>
      </c>
      <c r="E691" s="3">
        <v>11952</v>
      </c>
      <c r="F691" t="s">
        <v>19</v>
      </c>
      <c r="G691" s="23">
        <f>IFERROR(E691/D691,0)</f>
        <v>2.173090909090909</v>
      </c>
      <c r="H691" s="4">
        <f>G691*100</f>
        <v>217.30909090909088</v>
      </c>
      <c r="I691" s="30">
        <f>E691/J691</f>
        <v>64.956521739130437</v>
      </c>
      <c r="J691" s="8">
        <v>184</v>
      </c>
      <c r="K691" t="s">
        <v>36</v>
      </c>
      <c r="L691" t="s">
        <v>37</v>
      </c>
      <c r="M691" s="11">
        <f>(O691/86400)+DATE(1970,1,1)</f>
        <v>42858.208333333328</v>
      </c>
      <c r="N691" s="37">
        <v>42858.208333333328</v>
      </c>
      <c r="O691">
        <v>1493787600</v>
      </c>
      <c r="P691" t="str">
        <f>TEXT(M691,"mmm")</f>
        <v>May</v>
      </c>
      <c r="Q691" t="s">
        <v>2059</v>
      </c>
      <c r="R691" t="str">
        <f>TEXT(M691,"yyy")</f>
        <v>2017</v>
      </c>
      <c r="S691" s="10">
        <f>(T691/86400)+DATE(1970,1,1)</f>
        <v>42872.208333333328</v>
      </c>
      <c r="T691">
        <v>1494997200</v>
      </c>
      <c r="U691" s="35"/>
      <c r="V691" s="38">
        <v>42872.208333333328</v>
      </c>
      <c r="W691" t="str">
        <f>(TEXT(S691,"mmm"))</f>
        <v>May</v>
      </c>
      <c r="X691" t="s">
        <v>2059</v>
      </c>
      <c r="Y691">
        <f>Table1[[#This Row],[Dete Ended Conversion5]]-Table1[[#This Row],[Date Created Conversion3]]</f>
        <v>14</v>
      </c>
      <c r="Z691" s="35">
        <f>Table1[[#This Row],[Dete Ended Conversion5]]-Table1[[#This Row],[Date Created Conversion3]]</f>
        <v>14</v>
      </c>
      <c r="AA691" s="8" t="str">
        <f>(TEXT(V691,"yyy"))</f>
        <v>2017</v>
      </c>
      <c r="AB691" t="b">
        <v>0</v>
      </c>
      <c r="AC691" t="b">
        <v>0</v>
      </c>
      <c r="AD691" s="5" t="str">
        <f>AE691</f>
        <v>theater</v>
      </c>
      <c r="AE691" s="32" t="s">
        <v>2012</v>
      </c>
      <c r="AF691" s="32" t="s">
        <v>2013</v>
      </c>
    </row>
    <row r="692" spans="1:32" ht="34" x14ac:dyDescent="0.2">
      <c r="A692">
        <v>717</v>
      </c>
      <c r="B692" s="2" t="s">
        <v>1448</v>
      </c>
      <c r="C692" s="1" t="s">
        <v>1449</v>
      </c>
      <c r="D692" s="3">
        <v>5600</v>
      </c>
      <c r="E692" s="3">
        <v>13868</v>
      </c>
      <c r="F692" t="s">
        <v>19</v>
      </c>
      <c r="G692" s="23">
        <f>IFERROR(E692/D692,0)</f>
        <v>2.4764285714285714</v>
      </c>
      <c r="H692" s="4">
        <f>G692*100</f>
        <v>247.64285714285714</v>
      </c>
      <c r="I692" s="30">
        <f>E692/J692</f>
        <v>24.987387387387386</v>
      </c>
      <c r="J692" s="8">
        <v>555</v>
      </c>
      <c r="K692" t="s">
        <v>20</v>
      </c>
      <c r="L692" t="s">
        <v>21</v>
      </c>
      <c r="M692" s="11">
        <f>(O692/86400)+DATE(1970,1,1)</f>
        <v>40777.208333333336</v>
      </c>
      <c r="N692" s="37">
        <v>40777.208333333336</v>
      </c>
      <c r="O692">
        <v>1313989200</v>
      </c>
      <c r="P692" t="str">
        <f>TEXT(M692,"mmm")</f>
        <v>Aug</v>
      </c>
      <c r="Q692" t="s">
        <v>2049</v>
      </c>
      <c r="R692" t="str">
        <f>TEXT(M692,"yyy")</f>
        <v>2011</v>
      </c>
      <c r="S692" s="10">
        <f>(T692/86400)+DATE(1970,1,1)</f>
        <v>40798.208333333336</v>
      </c>
      <c r="T692">
        <v>1315803600</v>
      </c>
      <c r="U692" s="35"/>
      <c r="V692" s="38">
        <v>40798.208333333336</v>
      </c>
      <c r="W692" t="str">
        <f>(TEXT(S692,"mmm"))</f>
        <v>Sep</v>
      </c>
      <c r="X692" t="s">
        <v>2051</v>
      </c>
      <c r="Y692">
        <f>Table1[[#This Row],[Dete Ended Conversion5]]-Table1[[#This Row],[Date Created Conversion3]]</f>
        <v>21</v>
      </c>
      <c r="Z692" s="35">
        <f>Table1[[#This Row],[Dete Ended Conversion5]]-Table1[[#This Row],[Date Created Conversion3]]</f>
        <v>21</v>
      </c>
      <c r="AA692" s="8" t="str">
        <f>(TEXT(V692,"yyy"))</f>
        <v>2011</v>
      </c>
      <c r="AB692" t="b">
        <v>0</v>
      </c>
      <c r="AC692" t="b">
        <v>0</v>
      </c>
      <c r="AD692" s="5" t="str">
        <f>AE692</f>
        <v>film &amp; video</v>
      </c>
      <c r="AE692" s="32" t="s">
        <v>2014</v>
      </c>
      <c r="AF692" s="32" t="s">
        <v>2015</v>
      </c>
    </row>
    <row r="693" spans="1:32" ht="17" x14ac:dyDescent="0.2">
      <c r="A693">
        <v>901</v>
      </c>
      <c r="B693" s="2" t="s">
        <v>1810</v>
      </c>
      <c r="C693" s="1" t="s">
        <v>1811</v>
      </c>
      <c r="D693" s="3">
        <v>5600</v>
      </c>
      <c r="E693" s="3">
        <v>8746</v>
      </c>
      <c r="F693" t="s">
        <v>19</v>
      </c>
      <c r="G693" s="23">
        <f>IFERROR(E693/D693,0)</f>
        <v>1.5617857142857143</v>
      </c>
      <c r="H693" s="4">
        <f>G693*100</f>
        <v>156.17857142857144</v>
      </c>
      <c r="I693" s="30">
        <f>E693/J693</f>
        <v>55.0062893081761</v>
      </c>
      <c r="J693" s="8">
        <v>159</v>
      </c>
      <c r="K693" t="s">
        <v>20</v>
      </c>
      <c r="L693" t="s">
        <v>21</v>
      </c>
      <c r="M693" s="11">
        <f>(O693/86400)+DATE(1970,1,1)</f>
        <v>43298.208333333328</v>
      </c>
      <c r="N693" s="37">
        <v>43298.208333333328</v>
      </c>
      <c r="O693">
        <v>1531803600</v>
      </c>
      <c r="P693" t="str">
        <f>TEXT(M693,"mmm")</f>
        <v>Jul</v>
      </c>
      <c r="Q693" t="s">
        <v>2056</v>
      </c>
      <c r="R693" t="str">
        <f>TEXT(M693,"yyy")</f>
        <v>2018</v>
      </c>
      <c r="S693" s="10">
        <f>(T693/86400)+DATE(1970,1,1)</f>
        <v>43331.208333333328</v>
      </c>
      <c r="T693">
        <v>1534654800</v>
      </c>
      <c r="U693" s="35"/>
      <c r="V693" s="38">
        <v>43331.208333333328</v>
      </c>
      <c r="W693" t="str">
        <f>(TEXT(S693,"mmm"))</f>
        <v>Aug</v>
      </c>
      <c r="X693" t="s">
        <v>2049</v>
      </c>
      <c r="Y693">
        <f>Table1[[#This Row],[Dete Ended Conversion5]]-Table1[[#This Row],[Date Created Conversion3]]</f>
        <v>33</v>
      </c>
      <c r="Z693" s="35">
        <f>Table1[[#This Row],[Dete Ended Conversion5]]-Table1[[#This Row],[Date Created Conversion3]]</f>
        <v>33</v>
      </c>
      <c r="AA693" s="8" t="str">
        <f>(TEXT(V693,"yyy"))</f>
        <v>2018</v>
      </c>
      <c r="AB693" t="b">
        <v>0</v>
      </c>
      <c r="AC693" t="b">
        <v>1</v>
      </c>
      <c r="AD693" s="5" t="str">
        <f>AE693</f>
        <v>music</v>
      </c>
      <c r="AE693" s="32" t="s">
        <v>2008</v>
      </c>
      <c r="AF693" s="32" t="s">
        <v>2009</v>
      </c>
    </row>
    <row r="694" spans="1:32" ht="34" x14ac:dyDescent="0.2">
      <c r="A694">
        <v>729</v>
      </c>
      <c r="B694" s="2" t="s">
        <v>1472</v>
      </c>
      <c r="C694" s="1" t="s">
        <v>1473</v>
      </c>
      <c r="D694" s="3">
        <v>5600</v>
      </c>
      <c r="E694" s="3">
        <v>10397</v>
      </c>
      <c r="F694" t="s">
        <v>19</v>
      </c>
      <c r="G694" s="23">
        <f>IFERROR(E694/D694,0)</f>
        <v>1.8566071428571429</v>
      </c>
      <c r="H694" s="4">
        <f>G694*100</f>
        <v>185.66071428571428</v>
      </c>
      <c r="I694" s="30">
        <f>E694/J694</f>
        <v>85.221311475409834</v>
      </c>
      <c r="J694" s="8">
        <v>122</v>
      </c>
      <c r="K694" t="s">
        <v>20</v>
      </c>
      <c r="L694" t="s">
        <v>21</v>
      </c>
      <c r="M694" s="11">
        <f>(O694/86400)+DATE(1970,1,1)</f>
        <v>41309.25</v>
      </c>
      <c r="N694" s="37">
        <v>41309.25</v>
      </c>
      <c r="O694">
        <v>1359957600</v>
      </c>
      <c r="P694" t="str">
        <f>TEXT(M694,"mmm")</f>
        <v>Feb</v>
      </c>
      <c r="Q694" t="s">
        <v>2058</v>
      </c>
      <c r="R694" t="str">
        <f>TEXT(M694,"yyy")</f>
        <v>2013</v>
      </c>
      <c r="S694" s="10">
        <f>(T694/86400)+DATE(1970,1,1)</f>
        <v>41311.25</v>
      </c>
      <c r="T694">
        <v>1360130400</v>
      </c>
      <c r="U694" s="35"/>
      <c r="V694" s="38">
        <v>41311.25</v>
      </c>
      <c r="W694" t="str">
        <f>(TEXT(S694,"mmm"))</f>
        <v>Feb</v>
      </c>
      <c r="X694" t="s">
        <v>2058</v>
      </c>
      <c r="Y694">
        <f>Table1[[#This Row],[Dete Ended Conversion5]]-Table1[[#This Row],[Date Created Conversion3]]</f>
        <v>2</v>
      </c>
      <c r="Z694" s="35">
        <f>Table1[[#This Row],[Dete Ended Conversion5]]-Table1[[#This Row],[Date Created Conversion3]]</f>
        <v>2</v>
      </c>
      <c r="AA694" s="8" t="str">
        <f>(TEXT(V694,"yyy"))</f>
        <v>2013</v>
      </c>
      <c r="AB694" t="b">
        <v>0</v>
      </c>
      <c r="AC694" t="b">
        <v>0</v>
      </c>
      <c r="AD694" s="5" t="str">
        <f>AE694</f>
        <v>film &amp; video</v>
      </c>
      <c r="AE694" s="32" t="s">
        <v>2014</v>
      </c>
      <c r="AF694" s="32" t="s">
        <v>2017</v>
      </c>
    </row>
    <row r="695" spans="1:32" ht="17" x14ac:dyDescent="0.2">
      <c r="A695">
        <v>469</v>
      </c>
      <c r="B695" s="2" t="s">
        <v>963</v>
      </c>
      <c r="C695" s="1" t="s">
        <v>964</v>
      </c>
      <c r="D695" s="3">
        <v>5600</v>
      </c>
      <c r="E695" s="3">
        <v>10328</v>
      </c>
      <c r="F695" t="s">
        <v>19</v>
      </c>
      <c r="G695" s="23">
        <f>IFERROR(E695/D695,0)</f>
        <v>1.8442857142857143</v>
      </c>
      <c r="H695" s="4">
        <f>G695*100</f>
        <v>184.42857142857144</v>
      </c>
      <c r="I695" s="30">
        <f>E695/J695</f>
        <v>64.95597484276729</v>
      </c>
      <c r="J695" s="8">
        <v>159</v>
      </c>
      <c r="K695" t="s">
        <v>20</v>
      </c>
      <c r="L695" t="s">
        <v>21</v>
      </c>
      <c r="M695" s="11">
        <f>(O695/86400)+DATE(1970,1,1)</f>
        <v>42142.208333333328</v>
      </c>
      <c r="N695" s="37">
        <v>42142.208333333328</v>
      </c>
      <c r="O695">
        <v>1431925200</v>
      </c>
      <c r="P695" t="str">
        <f>TEXT(M695,"mmm")</f>
        <v>May</v>
      </c>
      <c r="Q695" t="s">
        <v>2059</v>
      </c>
      <c r="R695" t="str">
        <f>TEXT(M695,"yyy")</f>
        <v>2015</v>
      </c>
      <c r="S695" s="10">
        <f>(T695/86400)+DATE(1970,1,1)</f>
        <v>42144.208333333328</v>
      </c>
      <c r="T695">
        <v>1432098000</v>
      </c>
      <c r="U695" s="35"/>
      <c r="V695" s="38">
        <v>42144.208333333328</v>
      </c>
      <c r="W695" t="str">
        <f>(TEXT(S695,"mmm"))</f>
        <v>May</v>
      </c>
      <c r="X695" t="s">
        <v>2059</v>
      </c>
      <c r="Y695">
        <f>Table1[[#This Row],[Dete Ended Conversion5]]-Table1[[#This Row],[Date Created Conversion3]]</f>
        <v>2</v>
      </c>
      <c r="Z695" s="35">
        <f>Table1[[#This Row],[Dete Ended Conversion5]]-Table1[[#This Row],[Date Created Conversion3]]</f>
        <v>2</v>
      </c>
      <c r="AA695" s="8" t="str">
        <f>(TEXT(V695,"yyy"))</f>
        <v>2015</v>
      </c>
      <c r="AB695" t="b">
        <v>0</v>
      </c>
      <c r="AC695" t="b">
        <v>0</v>
      </c>
      <c r="AD695" s="5" t="str">
        <f>AE695</f>
        <v>film &amp; video</v>
      </c>
      <c r="AE695" s="32" t="s">
        <v>2014</v>
      </c>
      <c r="AF695" s="32" t="s">
        <v>2017</v>
      </c>
    </row>
    <row r="696" spans="1:32" ht="17" x14ac:dyDescent="0.2">
      <c r="A696">
        <v>763</v>
      </c>
      <c r="B696" s="2" t="s">
        <v>1537</v>
      </c>
      <c r="C696" s="1" t="s">
        <v>1538</v>
      </c>
      <c r="D696" s="3">
        <v>5600</v>
      </c>
      <c r="E696" s="3">
        <v>6338</v>
      </c>
      <c r="F696" t="s">
        <v>19</v>
      </c>
      <c r="G696" s="23">
        <f>IFERROR(E696/D696,0)</f>
        <v>1.1317857142857144</v>
      </c>
      <c r="H696" s="4">
        <f>G696*100</f>
        <v>113.17857142857144</v>
      </c>
      <c r="I696" s="30">
        <f>E696/J696</f>
        <v>26.970212765957445</v>
      </c>
      <c r="J696" s="8">
        <v>235</v>
      </c>
      <c r="K696" t="s">
        <v>20</v>
      </c>
      <c r="L696" t="s">
        <v>21</v>
      </c>
      <c r="M696" s="11">
        <f>(O696/86400)+DATE(1970,1,1)</f>
        <v>41037.208333333336</v>
      </c>
      <c r="N696" s="37">
        <v>41037.208333333336</v>
      </c>
      <c r="O696">
        <v>1336453200</v>
      </c>
      <c r="P696" t="str">
        <f>TEXT(M696,"mmm")</f>
        <v>May</v>
      </c>
      <c r="Q696" t="s">
        <v>2059</v>
      </c>
      <c r="R696" t="str">
        <f>TEXT(M696,"yyy")</f>
        <v>2012</v>
      </c>
      <c r="S696" s="10">
        <f>(T696/86400)+DATE(1970,1,1)</f>
        <v>41072.208333333336</v>
      </c>
      <c r="T696">
        <v>1339477200</v>
      </c>
      <c r="U696" s="35"/>
      <c r="V696" s="38">
        <v>41072.208333333336</v>
      </c>
      <c r="W696" t="str">
        <f>(TEXT(S696,"mmm"))</f>
        <v>Jun</v>
      </c>
      <c r="X696" t="s">
        <v>2053</v>
      </c>
      <c r="Y696">
        <f>Table1[[#This Row],[Dete Ended Conversion5]]-Table1[[#This Row],[Date Created Conversion3]]</f>
        <v>35</v>
      </c>
      <c r="Z696" s="35">
        <f>Table1[[#This Row],[Dete Ended Conversion5]]-Table1[[#This Row],[Date Created Conversion3]]</f>
        <v>35</v>
      </c>
      <c r="AA696" s="8" t="str">
        <f>(TEXT(V696,"yyy"))</f>
        <v>2012</v>
      </c>
      <c r="AB696" t="b">
        <v>0</v>
      </c>
      <c r="AC696" t="b">
        <v>1</v>
      </c>
      <c r="AD696" s="5" t="str">
        <f>AE696</f>
        <v>theater</v>
      </c>
      <c r="AE696" s="32" t="s">
        <v>2012</v>
      </c>
      <c r="AF696" s="32" t="s">
        <v>2013</v>
      </c>
    </row>
    <row r="697" spans="1:32" ht="17" x14ac:dyDescent="0.2">
      <c r="A697">
        <v>889</v>
      </c>
      <c r="B697" s="2" t="s">
        <v>1786</v>
      </c>
      <c r="C697" s="1" t="s">
        <v>1787</v>
      </c>
      <c r="D697" s="3">
        <v>5600</v>
      </c>
      <c r="E697" s="3">
        <v>9508</v>
      </c>
      <c r="F697" t="s">
        <v>19</v>
      </c>
      <c r="G697" s="23">
        <f>IFERROR(E697/D697,0)</f>
        <v>1.697857142857143</v>
      </c>
      <c r="H697" s="4">
        <f>G697*100</f>
        <v>169.78571428571431</v>
      </c>
      <c r="I697" s="30">
        <f>E697/J697</f>
        <v>77.93442622950819</v>
      </c>
      <c r="J697" s="8">
        <v>122</v>
      </c>
      <c r="K697" t="s">
        <v>20</v>
      </c>
      <c r="L697" t="s">
        <v>21</v>
      </c>
      <c r="M697" s="11">
        <f>(O697/86400)+DATE(1970,1,1)</f>
        <v>41710.208333333336</v>
      </c>
      <c r="N697" s="37">
        <v>41710.208333333336</v>
      </c>
      <c r="O697">
        <v>1394600400</v>
      </c>
      <c r="P697" t="str">
        <f>TEXT(M697,"mmm")</f>
        <v>Mar</v>
      </c>
      <c r="Q697" t="s">
        <v>2054</v>
      </c>
      <c r="R697" t="str">
        <f>TEXT(M697,"yyy")</f>
        <v>2014</v>
      </c>
      <c r="S697" s="10">
        <f>(T697/86400)+DATE(1970,1,1)</f>
        <v>41717.208333333336</v>
      </c>
      <c r="T697">
        <v>1395205200</v>
      </c>
      <c r="U697" s="35"/>
      <c r="V697" s="38">
        <v>41717.208333333336</v>
      </c>
      <c r="W697" t="str">
        <f>(TEXT(S697,"mmm"))</f>
        <v>Mar</v>
      </c>
      <c r="X697" t="s">
        <v>2054</v>
      </c>
      <c r="Y697">
        <f>Table1[[#This Row],[Dete Ended Conversion5]]-Table1[[#This Row],[Date Created Conversion3]]</f>
        <v>7</v>
      </c>
      <c r="Z697" s="35">
        <f>Table1[[#This Row],[Dete Ended Conversion5]]-Table1[[#This Row],[Date Created Conversion3]]</f>
        <v>7</v>
      </c>
      <c r="AA697" s="8" t="str">
        <f>(TEXT(V697,"yyy"))</f>
        <v>2014</v>
      </c>
      <c r="AB697" t="b">
        <v>0</v>
      </c>
      <c r="AC697" t="b">
        <v>1</v>
      </c>
      <c r="AD697" s="5" t="str">
        <f>AE697</f>
        <v>music</v>
      </c>
      <c r="AE697" s="32" t="s">
        <v>2008</v>
      </c>
      <c r="AF697" s="32" t="s">
        <v>2016</v>
      </c>
    </row>
    <row r="698" spans="1:32" ht="17" x14ac:dyDescent="0.2">
      <c r="A698">
        <v>41</v>
      </c>
      <c r="B698" s="2" t="s">
        <v>112</v>
      </c>
      <c r="C698" s="1" t="s">
        <v>113</v>
      </c>
      <c r="D698" s="3">
        <v>5600</v>
      </c>
      <c r="E698" s="3">
        <v>11924</v>
      </c>
      <c r="F698" t="s">
        <v>19</v>
      </c>
      <c r="G698" s="23">
        <f>IFERROR(E698/D698,0)</f>
        <v>2.1292857142857144</v>
      </c>
      <c r="H698" s="4">
        <f>G698*100</f>
        <v>212.92857142857144</v>
      </c>
      <c r="I698" s="30">
        <f>E698/J698</f>
        <v>107.42342342342343</v>
      </c>
      <c r="J698" s="8">
        <v>111</v>
      </c>
      <c r="K698" t="s">
        <v>94</v>
      </c>
      <c r="L698" t="s">
        <v>95</v>
      </c>
      <c r="M698" s="11">
        <f>(O698/86400)+DATE(1970,1,1)</f>
        <v>41156.208333333336</v>
      </c>
      <c r="N698" s="37">
        <v>41156.208333333336</v>
      </c>
      <c r="O698">
        <v>1346734800</v>
      </c>
      <c r="P698" t="str">
        <f>TEXT(M698,"mmm")</f>
        <v>Sep</v>
      </c>
      <c r="Q698" t="s">
        <v>2051</v>
      </c>
      <c r="R698" t="str">
        <f>TEXT(M698,"yyy")</f>
        <v>2012</v>
      </c>
      <c r="S698" s="10">
        <f>(T698/86400)+DATE(1970,1,1)</f>
        <v>41182.208333333336</v>
      </c>
      <c r="T698">
        <v>1348981200</v>
      </c>
      <c r="U698" s="35"/>
      <c r="V698" s="38">
        <v>41182.208333333336</v>
      </c>
      <c r="W698" t="str">
        <f>(TEXT(S698,"mmm"))</f>
        <v>Sep</v>
      </c>
      <c r="X698" t="s">
        <v>2051</v>
      </c>
      <c r="Y698">
        <f>Table1[[#This Row],[Dete Ended Conversion5]]-Table1[[#This Row],[Date Created Conversion3]]</f>
        <v>26</v>
      </c>
      <c r="Z698" s="35">
        <f>Table1[[#This Row],[Dete Ended Conversion5]]-Table1[[#This Row],[Date Created Conversion3]]</f>
        <v>26</v>
      </c>
      <c r="AA698" s="8" t="str">
        <f>(TEXT(V698,"yyy"))</f>
        <v>2012</v>
      </c>
      <c r="AB698" t="b">
        <v>0</v>
      </c>
      <c r="AC698" t="b">
        <v>1</v>
      </c>
      <c r="AD698" s="5" t="str">
        <f>AE698</f>
        <v>music</v>
      </c>
      <c r="AE698" s="32" t="s">
        <v>2008</v>
      </c>
      <c r="AF698" s="32" t="s">
        <v>2009</v>
      </c>
    </row>
    <row r="699" spans="1:32" ht="34" x14ac:dyDescent="0.2">
      <c r="A699">
        <v>961</v>
      </c>
      <c r="B699" s="2" t="s">
        <v>1928</v>
      </c>
      <c r="C699" s="1" t="s">
        <v>1929</v>
      </c>
      <c r="D699" s="3">
        <v>5700</v>
      </c>
      <c r="E699" s="3">
        <v>6800</v>
      </c>
      <c r="F699" t="s">
        <v>19</v>
      </c>
      <c r="G699" s="23">
        <f>IFERROR(E699/D699,0)</f>
        <v>1.1929824561403508</v>
      </c>
      <c r="H699" s="4">
        <f>G699*100</f>
        <v>119.29824561403508</v>
      </c>
      <c r="I699" s="30">
        <f>E699/J699</f>
        <v>43.87096774193548</v>
      </c>
      <c r="J699" s="8">
        <v>155</v>
      </c>
      <c r="K699" t="s">
        <v>20</v>
      </c>
      <c r="L699" t="s">
        <v>21</v>
      </c>
      <c r="M699" s="11">
        <f>(O699/86400)+DATE(1970,1,1)</f>
        <v>40591.25</v>
      </c>
      <c r="N699" s="37">
        <v>40591.25</v>
      </c>
      <c r="O699">
        <v>1297922400</v>
      </c>
      <c r="P699" t="str">
        <f>TEXT(M699,"mmm")</f>
        <v>Feb</v>
      </c>
      <c r="Q699" t="s">
        <v>2058</v>
      </c>
      <c r="R699" t="str">
        <f>TEXT(M699,"yyy")</f>
        <v>2011</v>
      </c>
      <c r="S699" s="10">
        <f>(T699/86400)+DATE(1970,1,1)</f>
        <v>40595.25</v>
      </c>
      <c r="T699">
        <v>1298268000</v>
      </c>
      <c r="U699" s="35"/>
      <c r="V699" s="38">
        <v>40595.25</v>
      </c>
      <c r="W699" t="str">
        <f>(TEXT(S699,"mmm"))</f>
        <v>Feb</v>
      </c>
      <c r="X699" t="s">
        <v>2058</v>
      </c>
      <c r="Y699">
        <f>Table1[[#This Row],[Dete Ended Conversion5]]-Table1[[#This Row],[Date Created Conversion3]]</f>
        <v>4</v>
      </c>
      <c r="Z699" s="35">
        <f>Table1[[#This Row],[Dete Ended Conversion5]]-Table1[[#This Row],[Date Created Conversion3]]</f>
        <v>4</v>
      </c>
      <c r="AA699" s="8" t="str">
        <f>(TEXT(V699,"yyy"))</f>
        <v>2011</v>
      </c>
      <c r="AB699" t="b">
        <v>0</v>
      </c>
      <c r="AC699" t="b">
        <v>0</v>
      </c>
      <c r="AD699" s="5" t="str">
        <f>AE699</f>
        <v>publishing</v>
      </c>
      <c r="AE699" s="32" t="s">
        <v>2020</v>
      </c>
      <c r="AF699" s="32" t="s">
        <v>2032</v>
      </c>
    </row>
    <row r="700" spans="1:32" ht="17" x14ac:dyDescent="0.2">
      <c r="A700">
        <v>68</v>
      </c>
      <c r="B700" s="2" t="s">
        <v>166</v>
      </c>
      <c r="C700" s="1" t="s">
        <v>167</v>
      </c>
      <c r="D700" s="3">
        <v>5700</v>
      </c>
      <c r="E700" s="3">
        <v>14508</v>
      </c>
      <c r="F700" t="s">
        <v>19</v>
      </c>
      <c r="G700" s="23">
        <f>IFERROR(E700/D700,0)</f>
        <v>2.5452631578947367</v>
      </c>
      <c r="H700" s="4">
        <f>G700*100</f>
        <v>254.52631578947367</v>
      </c>
      <c r="I700" s="30">
        <f>E700/J700</f>
        <v>58.975609756097562</v>
      </c>
      <c r="J700" s="8">
        <v>246</v>
      </c>
      <c r="K700" t="s">
        <v>94</v>
      </c>
      <c r="L700" t="s">
        <v>95</v>
      </c>
      <c r="M700" s="11">
        <f>(O700/86400)+DATE(1970,1,1)</f>
        <v>42943.208333333328</v>
      </c>
      <c r="N700" s="37">
        <v>42943.208333333328</v>
      </c>
      <c r="O700">
        <v>1501131600</v>
      </c>
      <c r="P700" t="str">
        <f>TEXT(M700,"mmm")</f>
        <v>Jul</v>
      </c>
      <c r="Q700" t="s">
        <v>2056</v>
      </c>
      <c r="R700" t="str">
        <f>TEXT(M700,"yyy")</f>
        <v>2017</v>
      </c>
      <c r="S700" s="10">
        <f>(T700/86400)+DATE(1970,1,1)</f>
        <v>42990.208333333328</v>
      </c>
      <c r="T700">
        <v>1505192400</v>
      </c>
      <c r="U700" s="35"/>
      <c r="V700" s="38">
        <v>42990.208333333328</v>
      </c>
      <c r="W700" t="str">
        <f>(TEXT(S700,"mmm"))</f>
        <v>Sep</v>
      </c>
      <c r="X700" t="s">
        <v>2051</v>
      </c>
      <c r="Y700">
        <f>Table1[[#This Row],[Dete Ended Conversion5]]-Table1[[#This Row],[Date Created Conversion3]]</f>
        <v>47</v>
      </c>
      <c r="Z700" s="35">
        <f>Table1[[#This Row],[Dete Ended Conversion5]]-Table1[[#This Row],[Date Created Conversion3]]</f>
        <v>47</v>
      </c>
      <c r="AA700" s="8" t="str">
        <f>(TEXT(V700,"yyy"))</f>
        <v>2017</v>
      </c>
      <c r="AB700" t="b">
        <v>0</v>
      </c>
      <c r="AC700" t="b">
        <v>1</v>
      </c>
      <c r="AD700" s="5" t="str">
        <f>AE700</f>
        <v>theater</v>
      </c>
      <c r="AE700" s="32" t="s">
        <v>2012</v>
      </c>
      <c r="AF700" s="32" t="s">
        <v>2013</v>
      </c>
    </row>
    <row r="701" spans="1:32" ht="17" x14ac:dyDescent="0.2">
      <c r="A701">
        <v>218</v>
      </c>
      <c r="B701" s="2" t="s">
        <v>466</v>
      </c>
      <c r="C701" s="1" t="s">
        <v>467</v>
      </c>
      <c r="D701" s="3">
        <v>5700</v>
      </c>
      <c r="E701" s="3">
        <v>12309</v>
      </c>
      <c r="F701" t="s">
        <v>19</v>
      </c>
      <c r="G701" s="23">
        <f>IFERROR(E701/D701,0)</f>
        <v>2.1594736842105262</v>
      </c>
      <c r="H701" s="4">
        <f>G701*100</f>
        <v>215.94736842105263</v>
      </c>
      <c r="I701" s="30">
        <f>E701/J701</f>
        <v>31.005037783375315</v>
      </c>
      <c r="J701" s="8">
        <v>397</v>
      </c>
      <c r="K701" t="s">
        <v>36</v>
      </c>
      <c r="L701" t="s">
        <v>37</v>
      </c>
      <c r="M701" s="11">
        <f>(O701/86400)+DATE(1970,1,1)</f>
        <v>40858.25</v>
      </c>
      <c r="N701" s="37">
        <v>40858.25</v>
      </c>
      <c r="O701">
        <v>1320991200</v>
      </c>
      <c r="P701" t="str">
        <f>TEXT(M701,"mmm")</f>
        <v>Nov</v>
      </c>
      <c r="Q701" t="s">
        <v>2048</v>
      </c>
      <c r="R701" t="str">
        <f>TEXT(M701,"yyy")</f>
        <v>2011</v>
      </c>
      <c r="S701" s="10">
        <f>(T701/86400)+DATE(1970,1,1)</f>
        <v>40892.25</v>
      </c>
      <c r="T701">
        <v>1323928800</v>
      </c>
      <c r="U701" s="35"/>
      <c r="V701" s="38">
        <v>40892.25</v>
      </c>
      <c r="W701" t="str">
        <f>(TEXT(S701,"mmm"))</f>
        <v>Dec</v>
      </c>
      <c r="X701" t="s">
        <v>2055</v>
      </c>
      <c r="Y701">
        <f>Table1[[#This Row],[Dete Ended Conversion5]]-Table1[[#This Row],[Date Created Conversion3]]</f>
        <v>34</v>
      </c>
      <c r="Z701" s="35">
        <f>Table1[[#This Row],[Dete Ended Conversion5]]-Table1[[#This Row],[Date Created Conversion3]]</f>
        <v>34</v>
      </c>
      <c r="AA701" s="8" t="str">
        <f>(TEXT(V701,"yyy"))</f>
        <v>2011</v>
      </c>
      <c r="AB701" t="b">
        <v>0</v>
      </c>
      <c r="AC701" t="b">
        <v>1</v>
      </c>
      <c r="AD701" s="5" t="str">
        <f>AE701</f>
        <v>film &amp; video</v>
      </c>
      <c r="AE701" s="32" t="s">
        <v>2014</v>
      </c>
      <c r="AF701" s="32" t="s">
        <v>2025</v>
      </c>
    </row>
    <row r="702" spans="1:32" ht="17" x14ac:dyDescent="0.2">
      <c r="A702">
        <v>257</v>
      </c>
      <c r="B702" s="2" t="s">
        <v>543</v>
      </c>
      <c r="C702" s="1" t="s">
        <v>544</v>
      </c>
      <c r="D702" s="3">
        <v>5700</v>
      </c>
      <c r="E702" s="3">
        <v>8322</v>
      </c>
      <c r="F702" t="s">
        <v>19</v>
      </c>
      <c r="G702" s="23">
        <f>IFERROR(E702/D702,0)</f>
        <v>1.46</v>
      </c>
      <c r="H702" s="4">
        <f>G702*100</f>
        <v>146</v>
      </c>
      <c r="I702" s="30">
        <f>E702/J702</f>
        <v>90.456521739130437</v>
      </c>
      <c r="J702" s="8">
        <v>92</v>
      </c>
      <c r="K702" t="s">
        <v>20</v>
      </c>
      <c r="L702" t="s">
        <v>21</v>
      </c>
      <c r="M702" s="11">
        <f>(O702/86400)+DATE(1970,1,1)</f>
        <v>41338.25</v>
      </c>
      <c r="N702" s="37">
        <v>41338.25</v>
      </c>
      <c r="O702">
        <v>1362463200</v>
      </c>
      <c r="P702" t="str">
        <f>TEXT(M702,"mmm")</f>
        <v>Mar</v>
      </c>
      <c r="Q702" t="s">
        <v>2054</v>
      </c>
      <c r="R702" t="str">
        <f>TEXT(M702,"yyy")</f>
        <v>2013</v>
      </c>
      <c r="S702" s="10">
        <f>(T702/86400)+DATE(1970,1,1)</f>
        <v>41352.208333333336</v>
      </c>
      <c r="T702">
        <v>1363669200</v>
      </c>
      <c r="U702" s="35"/>
      <c r="V702" s="38">
        <v>41352.208333333336</v>
      </c>
      <c r="W702" t="str">
        <f>(TEXT(S702,"mmm"))</f>
        <v>Mar</v>
      </c>
      <c r="X702" t="s">
        <v>2054</v>
      </c>
      <c r="Y702">
        <f>Table1[[#This Row],[Dete Ended Conversion5]]-Table1[[#This Row],[Date Created Conversion3]]</f>
        <v>13.958333333335759</v>
      </c>
      <c r="Z702" s="35">
        <f>Table1[[#This Row],[Dete Ended Conversion5]]-Table1[[#This Row],[Date Created Conversion3]]</f>
        <v>13.958333333335759</v>
      </c>
      <c r="AA702" s="8" t="str">
        <f>(TEXT(V702,"yyy"))</f>
        <v>2013</v>
      </c>
      <c r="AB702" t="b">
        <v>0</v>
      </c>
      <c r="AC702" t="b">
        <v>0</v>
      </c>
      <c r="AD702" s="5" t="str">
        <f>AE702</f>
        <v>theater</v>
      </c>
      <c r="AE702" s="32" t="s">
        <v>2012</v>
      </c>
      <c r="AF702" s="32" t="s">
        <v>2013</v>
      </c>
    </row>
    <row r="703" spans="1:32" ht="17" x14ac:dyDescent="0.2">
      <c r="A703">
        <v>911</v>
      </c>
      <c r="B703" s="2" t="s">
        <v>1830</v>
      </c>
      <c r="C703" s="1" t="s">
        <v>1831</v>
      </c>
      <c r="D703" s="3">
        <v>5800</v>
      </c>
      <c r="E703" s="3">
        <v>11539</v>
      </c>
      <c r="F703" t="s">
        <v>19</v>
      </c>
      <c r="G703" s="23">
        <f>IFERROR(E703/D703,0)</f>
        <v>1.9894827586206896</v>
      </c>
      <c r="H703" s="4">
        <f>G703*100</f>
        <v>198.94827586206895</v>
      </c>
      <c r="I703" s="30">
        <f>E703/J703</f>
        <v>24.976190476190474</v>
      </c>
      <c r="J703" s="8">
        <v>462</v>
      </c>
      <c r="K703" t="s">
        <v>20</v>
      </c>
      <c r="L703" t="s">
        <v>21</v>
      </c>
      <c r="M703" s="11">
        <f>(O703/86400)+DATE(1970,1,1)</f>
        <v>43717.208333333328</v>
      </c>
      <c r="N703" s="37">
        <v>43717.208333333328</v>
      </c>
      <c r="O703">
        <v>1568005200</v>
      </c>
      <c r="P703" t="str">
        <f>TEXT(M703,"mmm")</f>
        <v>Sep</v>
      </c>
      <c r="Q703" t="s">
        <v>2051</v>
      </c>
      <c r="R703" t="str">
        <f>TEXT(M703,"yyy")</f>
        <v>2019</v>
      </c>
      <c r="S703" s="10">
        <f>(T703/86400)+DATE(1970,1,1)</f>
        <v>43719.208333333328</v>
      </c>
      <c r="T703">
        <v>1568178000</v>
      </c>
      <c r="U703" s="35"/>
      <c r="V703" s="38">
        <v>43719.208333333328</v>
      </c>
      <c r="W703" t="str">
        <f>(TEXT(S703,"mmm"))</f>
        <v>Sep</v>
      </c>
      <c r="X703" t="s">
        <v>2051</v>
      </c>
      <c r="Y703">
        <f>Table1[[#This Row],[Dete Ended Conversion5]]-Table1[[#This Row],[Date Created Conversion3]]</f>
        <v>2</v>
      </c>
      <c r="Z703" s="35">
        <f>Table1[[#This Row],[Dete Ended Conversion5]]-Table1[[#This Row],[Date Created Conversion3]]</f>
        <v>2</v>
      </c>
      <c r="AA703" s="8" t="str">
        <f>(TEXT(V703,"yyy"))</f>
        <v>2019</v>
      </c>
      <c r="AB703" t="b">
        <v>1</v>
      </c>
      <c r="AC703" t="b">
        <v>0</v>
      </c>
      <c r="AD703" s="5" t="str">
        <f>AE703</f>
        <v>technology</v>
      </c>
      <c r="AE703" s="32" t="s">
        <v>2010</v>
      </c>
      <c r="AF703" s="32" t="s">
        <v>2011</v>
      </c>
    </row>
    <row r="704" spans="1:32" ht="17" x14ac:dyDescent="0.2">
      <c r="A704">
        <v>558</v>
      </c>
      <c r="B704" s="2" t="s">
        <v>1136</v>
      </c>
      <c r="C704" s="1" t="s">
        <v>1137</v>
      </c>
      <c r="D704" s="3">
        <v>5800</v>
      </c>
      <c r="E704" s="3">
        <v>7966</v>
      </c>
      <c r="F704" t="s">
        <v>19</v>
      </c>
      <c r="G704" s="23">
        <f>IFERROR(E704/D704,0)</f>
        <v>1.373448275862069</v>
      </c>
      <c r="H704" s="4">
        <f>G704*100</f>
        <v>137.34482758620689</v>
      </c>
      <c r="I704" s="30">
        <f>E704/J704</f>
        <v>63.222222222222221</v>
      </c>
      <c r="J704" s="8">
        <v>126</v>
      </c>
      <c r="K704" t="s">
        <v>20</v>
      </c>
      <c r="L704" t="s">
        <v>21</v>
      </c>
      <c r="M704" s="11">
        <f>(O704/86400)+DATE(1970,1,1)</f>
        <v>42424.25</v>
      </c>
      <c r="N704" s="37">
        <v>42424.25</v>
      </c>
      <c r="O704">
        <v>1456293600</v>
      </c>
      <c r="P704" t="str">
        <f>TEXT(M704,"mmm")</f>
        <v>Feb</v>
      </c>
      <c r="Q704" t="s">
        <v>2058</v>
      </c>
      <c r="R704" t="str">
        <f>TEXT(M704,"yyy")</f>
        <v>2016</v>
      </c>
      <c r="S704" s="10">
        <f>(T704/86400)+DATE(1970,1,1)</f>
        <v>42467.208333333328</v>
      </c>
      <c r="T704">
        <v>1460005200</v>
      </c>
      <c r="U704" s="35"/>
      <c r="V704" s="38">
        <v>42467.208333333328</v>
      </c>
      <c r="W704" t="str">
        <f>(TEXT(S704,"mmm"))</f>
        <v>Apr</v>
      </c>
      <c r="X704" t="s">
        <v>2057</v>
      </c>
      <c r="Y704">
        <f>Table1[[#This Row],[Dete Ended Conversion5]]-Table1[[#This Row],[Date Created Conversion3]]</f>
        <v>42.958333333328483</v>
      </c>
      <c r="Z704" s="35">
        <f>Table1[[#This Row],[Dete Ended Conversion5]]-Table1[[#This Row],[Date Created Conversion3]]</f>
        <v>42.958333333328483</v>
      </c>
      <c r="AA704" s="8" t="str">
        <f>(TEXT(V704,"yyy"))</f>
        <v>2016</v>
      </c>
      <c r="AB704" t="b">
        <v>0</v>
      </c>
      <c r="AC704" t="b">
        <v>0</v>
      </c>
      <c r="AD704" s="5" t="str">
        <f>AE704</f>
        <v>theater</v>
      </c>
      <c r="AE704" s="32" t="s">
        <v>2012</v>
      </c>
      <c r="AF704" s="32" t="s">
        <v>2013</v>
      </c>
    </row>
    <row r="705" spans="1:32" ht="34" x14ac:dyDescent="0.2">
      <c r="A705">
        <v>888</v>
      </c>
      <c r="B705" s="2" t="s">
        <v>1784</v>
      </c>
      <c r="C705" s="1" t="s">
        <v>1785</v>
      </c>
      <c r="D705" s="3">
        <v>5800</v>
      </c>
      <c r="E705" s="3">
        <v>12174</v>
      </c>
      <c r="F705" t="s">
        <v>19</v>
      </c>
      <c r="G705" s="23">
        <f>IFERROR(E705/D705,0)</f>
        <v>2.0989655172413793</v>
      </c>
      <c r="H705" s="4">
        <f>G705*100</f>
        <v>209.89655172413794</v>
      </c>
      <c r="I705" s="30">
        <f>E705/J705</f>
        <v>41.979310344827589</v>
      </c>
      <c r="J705" s="8">
        <v>290</v>
      </c>
      <c r="K705" t="s">
        <v>20</v>
      </c>
      <c r="L705" t="s">
        <v>21</v>
      </c>
      <c r="M705" s="11">
        <f>(O705/86400)+DATE(1970,1,1)</f>
        <v>42836.208333333328</v>
      </c>
      <c r="N705" s="37">
        <v>42836.208333333328</v>
      </c>
      <c r="O705">
        <v>1491886800</v>
      </c>
      <c r="P705" t="str">
        <f>TEXT(M705,"mmm")</f>
        <v>Apr</v>
      </c>
      <c r="Q705" t="s">
        <v>2057</v>
      </c>
      <c r="R705" t="str">
        <f>TEXT(M705,"yyy")</f>
        <v>2017</v>
      </c>
      <c r="S705" s="10">
        <f>(T705/86400)+DATE(1970,1,1)</f>
        <v>42855.208333333328</v>
      </c>
      <c r="T705">
        <v>1493528400</v>
      </c>
      <c r="U705" s="35"/>
      <c r="V705" s="38">
        <v>42855.208333333328</v>
      </c>
      <c r="W705" t="str">
        <f>(TEXT(S705,"mmm"))</f>
        <v>Apr</v>
      </c>
      <c r="X705" t="s">
        <v>2057</v>
      </c>
      <c r="Y705">
        <f>Table1[[#This Row],[Dete Ended Conversion5]]-Table1[[#This Row],[Date Created Conversion3]]</f>
        <v>19</v>
      </c>
      <c r="Z705" s="35">
        <f>Table1[[#This Row],[Dete Ended Conversion5]]-Table1[[#This Row],[Date Created Conversion3]]</f>
        <v>19</v>
      </c>
      <c r="AA705" s="8" t="str">
        <f>(TEXT(V705,"yyy"))</f>
        <v>2017</v>
      </c>
      <c r="AB705" t="b">
        <v>0</v>
      </c>
      <c r="AC705" t="b">
        <v>0</v>
      </c>
      <c r="AD705" s="5" t="str">
        <f>AE705</f>
        <v>theater</v>
      </c>
      <c r="AE705" s="32" t="s">
        <v>2012</v>
      </c>
      <c r="AF705" s="32" t="s">
        <v>2013</v>
      </c>
    </row>
    <row r="706" spans="1:32" ht="17" x14ac:dyDescent="0.2">
      <c r="A706">
        <v>517</v>
      </c>
      <c r="B706" s="2" t="s">
        <v>1056</v>
      </c>
      <c r="C706" s="1" t="s">
        <v>1057</v>
      </c>
      <c r="D706" s="3">
        <v>5900</v>
      </c>
      <c r="E706" s="3">
        <v>6608</v>
      </c>
      <c r="F706" t="s">
        <v>19</v>
      </c>
      <c r="G706" s="23">
        <f>IFERROR(E706/D706,0)</f>
        <v>1.1200000000000001</v>
      </c>
      <c r="H706" s="4">
        <f>G706*100</f>
        <v>112.00000000000001</v>
      </c>
      <c r="I706" s="30">
        <f>E706/J706</f>
        <v>84.717948717948715</v>
      </c>
      <c r="J706" s="8">
        <v>78</v>
      </c>
      <c r="K706" t="s">
        <v>20</v>
      </c>
      <c r="L706" t="s">
        <v>21</v>
      </c>
      <c r="M706" s="11">
        <f>(O706/86400)+DATE(1970,1,1)</f>
        <v>42860.208333333328</v>
      </c>
      <c r="N706" s="37">
        <v>42860.208333333328</v>
      </c>
      <c r="O706">
        <v>1493960400</v>
      </c>
      <c r="P706" t="str">
        <f>TEXT(M706,"mmm")</f>
        <v>May</v>
      </c>
      <c r="Q706" t="s">
        <v>2059</v>
      </c>
      <c r="R706" t="str">
        <f>TEXT(M706,"yyy")</f>
        <v>2017</v>
      </c>
      <c r="S706" s="10">
        <f>(T706/86400)+DATE(1970,1,1)</f>
        <v>42865.208333333328</v>
      </c>
      <c r="T706">
        <v>1494392400</v>
      </c>
      <c r="U706" s="35"/>
      <c r="V706" s="38">
        <v>42865.208333333328</v>
      </c>
      <c r="W706" t="str">
        <f>(TEXT(S706,"mmm"))</f>
        <v>May</v>
      </c>
      <c r="X706" t="s">
        <v>2059</v>
      </c>
      <c r="Y706">
        <f>Table1[[#This Row],[Dete Ended Conversion5]]-Table1[[#This Row],[Date Created Conversion3]]</f>
        <v>5</v>
      </c>
      <c r="Z706" s="35">
        <f>Table1[[#This Row],[Dete Ended Conversion5]]-Table1[[#This Row],[Date Created Conversion3]]</f>
        <v>5</v>
      </c>
      <c r="AA706" s="8" t="str">
        <f>(TEXT(V706,"yyy"))</f>
        <v>2017</v>
      </c>
      <c r="AB706" t="b">
        <v>0</v>
      </c>
      <c r="AC706" t="b">
        <v>0</v>
      </c>
      <c r="AD706" s="5" t="str">
        <f>AE706</f>
        <v>food</v>
      </c>
      <c r="AE706" s="32" t="s">
        <v>2006</v>
      </c>
      <c r="AF706" s="32" t="s">
        <v>2007</v>
      </c>
    </row>
    <row r="707" spans="1:32" ht="34" x14ac:dyDescent="0.2">
      <c r="A707">
        <v>949</v>
      </c>
      <c r="B707" s="2" t="s">
        <v>1904</v>
      </c>
      <c r="C707" s="1" t="s">
        <v>1905</v>
      </c>
      <c r="D707" s="3">
        <v>5900</v>
      </c>
      <c r="E707" s="3">
        <v>9520</v>
      </c>
      <c r="F707" t="s">
        <v>19</v>
      </c>
      <c r="G707" s="23">
        <f>IFERROR(E707/D707,0)</f>
        <v>1.6135593220338984</v>
      </c>
      <c r="H707" s="4">
        <f>G707*100</f>
        <v>161.35593220338984</v>
      </c>
      <c r="I707" s="30">
        <f>E707/J707</f>
        <v>46.896551724137929</v>
      </c>
      <c r="J707" s="8">
        <v>203</v>
      </c>
      <c r="K707" t="s">
        <v>20</v>
      </c>
      <c r="L707" t="s">
        <v>21</v>
      </c>
      <c r="M707" s="11">
        <f>(O707/86400)+DATE(1970,1,1)</f>
        <v>42112.208333333328</v>
      </c>
      <c r="N707" s="37">
        <v>42112.208333333328</v>
      </c>
      <c r="O707">
        <v>1429333200</v>
      </c>
      <c r="P707" t="str">
        <f>TEXT(M707,"mmm")</f>
        <v>Apr</v>
      </c>
      <c r="Q707" t="s">
        <v>2057</v>
      </c>
      <c r="R707" t="str">
        <f>TEXT(M707,"yyy")</f>
        <v>2015</v>
      </c>
      <c r="S707" s="10">
        <f>(T707/86400)+DATE(1970,1,1)</f>
        <v>42131.208333333328</v>
      </c>
      <c r="T707">
        <v>1430974800</v>
      </c>
      <c r="U707" s="35"/>
      <c r="V707" s="38">
        <v>42131.208333333328</v>
      </c>
      <c r="W707" t="str">
        <f>(TEXT(S707,"mmm"))</f>
        <v>May</v>
      </c>
      <c r="X707" t="s">
        <v>2059</v>
      </c>
      <c r="Y707">
        <f>Table1[[#This Row],[Dete Ended Conversion5]]-Table1[[#This Row],[Date Created Conversion3]]</f>
        <v>19</v>
      </c>
      <c r="Z707" s="35">
        <f>Table1[[#This Row],[Dete Ended Conversion5]]-Table1[[#This Row],[Date Created Conversion3]]</f>
        <v>19</v>
      </c>
      <c r="AA707" s="8" t="str">
        <f>(TEXT(V707,"yyy"))</f>
        <v>2015</v>
      </c>
      <c r="AB707" t="b">
        <v>0</v>
      </c>
      <c r="AC707" t="b">
        <v>0</v>
      </c>
      <c r="AD707" s="5" t="str">
        <f>AE707</f>
        <v>technology</v>
      </c>
      <c r="AE707" s="32" t="s">
        <v>2010</v>
      </c>
      <c r="AF707" s="32" t="s">
        <v>2011</v>
      </c>
    </row>
    <row r="708" spans="1:32" ht="17" x14ac:dyDescent="0.2">
      <c r="A708">
        <v>892</v>
      </c>
      <c r="B708" s="2" t="s">
        <v>1792</v>
      </c>
      <c r="C708" s="1" t="s">
        <v>1793</v>
      </c>
      <c r="D708" s="3">
        <v>6000</v>
      </c>
      <c r="E708" s="3">
        <v>13835</v>
      </c>
      <c r="F708" t="s">
        <v>19</v>
      </c>
      <c r="G708" s="23">
        <f>IFERROR(E708/D708,0)</f>
        <v>2.3058333333333332</v>
      </c>
      <c r="H708" s="4">
        <f>G708*100</f>
        <v>230.58333333333331</v>
      </c>
      <c r="I708" s="30">
        <f>E708/J708</f>
        <v>76.016483516483518</v>
      </c>
      <c r="J708" s="8">
        <v>182</v>
      </c>
      <c r="K708" t="s">
        <v>20</v>
      </c>
      <c r="L708" t="s">
        <v>21</v>
      </c>
      <c r="M708" s="11">
        <f>(O708/86400)+DATE(1970,1,1)</f>
        <v>40319.208333333336</v>
      </c>
      <c r="N708" s="37">
        <v>40319.208333333336</v>
      </c>
      <c r="O708">
        <v>1274418000</v>
      </c>
      <c r="P708" t="str">
        <f>TEXT(M708,"mmm")</f>
        <v>May</v>
      </c>
      <c r="Q708" t="s">
        <v>2059</v>
      </c>
      <c r="R708" t="str">
        <f>TEXT(M708,"yyy")</f>
        <v>2010</v>
      </c>
      <c r="S708" s="10">
        <f>(T708/86400)+DATE(1970,1,1)</f>
        <v>40360.208333333336</v>
      </c>
      <c r="T708">
        <v>1277960400</v>
      </c>
      <c r="U708" s="35"/>
      <c r="V708" s="38">
        <v>40360.208333333336</v>
      </c>
      <c r="W708" t="str">
        <f>(TEXT(S708,"mmm"))</f>
        <v>Jul</v>
      </c>
      <c r="X708" t="s">
        <v>2056</v>
      </c>
      <c r="Y708">
        <f>Table1[[#This Row],[Dete Ended Conversion5]]-Table1[[#This Row],[Date Created Conversion3]]</f>
        <v>41</v>
      </c>
      <c r="Z708" s="35">
        <f>Table1[[#This Row],[Dete Ended Conversion5]]-Table1[[#This Row],[Date Created Conversion3]]</f>
        <v>41</v>
      </c>
      <c r="AA708" s="8" t="str">
        <f>(TEXT(V708,"yyy"))</f>
        <v>2010</v>
      </c>
      <c r="AB708" t="b">
        <v>0</v>
      </c>
      <c r="AC708" t="b">
        <v>0</v>
      </c>
      <c r="AD708" s="5" t="str">
        <f>AE708</f>
        <v>publishing</v>
      </c>
      <c r="AE708" s="32" t="s">
        <v>2020</v>
      </c>
      <c r="AF708" s="32" t="s">
        <v>2032</v>
      </c>
    </row>
    <row r="709" spans="1:32" ht="34" x14ac:dyDescent="0.2">
      <c r="A709">
        <v>851</v>
      </c>
      <c r="B709" s="2" t="s">
        <v>1711</v>
      </c>
      <c r="C709" s="1" t="s">
        <v>1712</v>
      </c>
      <c r="D709" s="3">
        <v>6000</v>
      </c>
      <c r="E709" s="3">
        <v>12468</v>
      </c>
      <c r="F709" t="s">
        <v>19</v>
      </c>
      <c r="G709" s="23">
        <f>IFERROR(E709/D709,0)</f>
        <v>2.0779999999999998</v>
      </c>
      <c r="H709" s="4">
        <f>G709*100</f>
        <v>207.79999999999998</v>
      </c>
      <c r="I709" s="30">
        <f>E709/J709</f>
        <v>77.924999999999997</v>
      </c>
      <c r="J709" s="8">
        <v>160</v>
      </c>
      <c r="K709" t="s">
        <v>20</v>
      </c>
      <c r="L709" t="s">
        <v>21</v>
      </c>
      <c r="M709" s="11">
        <f>(O709/86400)+DATE(1970,1,1)</f>
        <v>41031.208333333336</v>
      </c>
      <c r="N709" s="37">
        <v>41031.208333333336</v>
      </c>
      <c r="O709">
        <v>1335934800</v>
      </c>
      <c r="P709" t="str">
        <f>TEXT(M709,"mmm")</f>
        <v>May</v>
      </c>
      <c r="Q709" t="s">
        <v>2059</v>
      </c>
      <c r="R709" t="str">
        <f>TEXT(M709,"yyy")</f>
        <v>2012</v>
      </c>
      <c r="S709" s="10">
        <f>(T709/86400)+DATE(1970,1,1)</f>
        <v>41064.208333333336</v>
      </c>
      <c r="T709">
        <v>1338786000</v>
      </c>
      <c r="U709" s="35"/>
      <c r="V709" s="38">
        <v>41064.208333333336</v>
      </c>
      <c r="W709" t="str">
        <f>(TEXT(S709,"mmm"))</f>
        <v>Jun</v>
      </c>
      <c r="X709" t="s">
        <v>2053</v>
      </c>
      <c r="Y709">
        <f>Table1[[#This Row],[Dete Ended Conversion5]]-Table1[[#This Row],[Date Created Conversion3]]</f>
        <v>33</v>
      </c>
      <c r="Z709" s="35">
        <f>Table1[[#This Row],[Dete Ended Conversion5]]-Table1[[#This Row],[Date Created Conversion3]]</f>
        <v>33</v>
      </c>
      <c r="AA709" s="8" t="str">
        <f>(TEXT(V709,"yyy"))</f>
        <v>2012</v>
      </c>
      <c r="AB709" t="b">
        <v>0</v>
      </c>
      <c r="AC709" t="b">
        <v>0</v>
      </c>
      <c r="AD709" s="5" t="str">
        <f>AE709</f>
        <v>music</v>
      </c>
      <c r="AE709" s="32" t="s">
        <v>2008</v>
      </c>
      <c r="AF709" s="32" t="s">
        <v>2016</v>
      </c>
    </row>
    <row r="710" spans="1:32" ht="17" x14ac:dyDescent="0.2">
      <c r="A710">
        <v>557</v>
      </c>
      <c r="B710" s="2" t="s">
        <v>1134</v>
      </c>
      <c r="C710" s="1" t="s">
        <v>1135</v>
      </c>
      <c r="D710" s="3">
        <v>6000</v>
      </c>
      <c r="E710" s="3">
        <v>11960</v>
      </c>
      <c r="F710" t="s">
        <v>19</v>
      </c>
      <c r="G710" s="23">
        <f>IFERROR(E710/D710,0)</f>
        <v>1.9933333333333334</v>
      </c>
      <c r="H710" s="4">
        <f>G710*100</f>
        <v>199.33333333333334</v>
      </c>
      <c r="I710" s="30">
        <f>E710/J710</f>
        <v>54.117647058823529</v>
      </c>
      <c r="J710" s="8">
        <v>221</v>
      </c>
      <c r="K710" t="s">
        <v>20</v>
      </c>
      <c r="L710" t="s">
        <v>21</v>
      </c>
      <c r="M710" s="11">
        <f>(O710/86400)+DATE(1970,1,1)</f>
        <v>42279.208333333328</v>
      </c>
      <c r="N710" s="37">
        <v>42279.208333333328</v>
      </c>
      <c r="O710">
        <v>1443762000</v>
      </c>
      <c r="P710" t="str">
        <f>TEXT(M710,"mmm")</f>
        <v>Oct</v>
      </c>
      <c r="Q710" t="s">
        <v>2052</v>
      </c>
      <c r="R710" t="str">
        <f>TEXT(M710,"yyy")</f>
        <v>2015</v>
      </c>
      <c r="S710" s="10">
        <f>(T710/86400)+DATE(1970,1,1)</f>
        <v>42282.208333333328</v>
      </c>
      <c r="T710">
        <v>1444021200</v>
      </c>
      <c r="U710" s="35"/>
      <c r="V710" s="38">
        <v>42282.208333333328</v>
      </c>
      <c r="W710" t="str">
        <f>(TEXT(S710,"mmm"))</f>
        <v>Oct</v>
      </c>
      <c r="X710" t="s">
        <v>2052</v>
      </c>
      <c r="Y710">
        <f>Table1[[#This Row],[Dete Ended Conversion5]]-Table1[[#This Row],[Date Created Conversion3]]</f>
        <v>3</v>
      </c>
      <c r="Z710" s="35">
        <f>Table1[[#This Row],[Dete Ended Conversion5]]-Table1[[#This Row],[Date Created Conversion3]]</f>
        <v>3</v>
      </c>
      <c r="AA710" s="8" t="str">
        <f>(TEXT(V710,"yyy"))</f>
        <v>2015</v>
      </c>
      <c r="AB710" t="b">
        <v>0</v>
      </c>
      <c r="AC710" t="b">
        <v>1</v>
      </c>
      <c r="AD710" s="5" t="str">
        <f>AE710</f>
        <v>film &amp; video</v>
      </c>
      <c r="AE710" s="32" t="s">
        <v>2014</v>
      </c>
      <c r="AF710" s="32" t="s">
        <v>2036</v>
      </c>
    </row>
    <row r="711" spans="1:32" ht="34" x14ac:dyDescent="0.2">
      <c r="A711">
        <v>71</v>
      </c>
      <c r="B711" s="2" t="s">
        <v>172</v>
      </c>
      <c r="C711" s="1" t="s">
        <v>173</v>
      </c>
      <c r="D711" s="3">
        <v>6000</v>
      </c>
      <c r="E711" s="3">
        <v>6484</v>
      </c>
      <c r="F711" t="s">
        <v>19</v>
      </c>
      <c r="G711" s="23">
        <f>IFERROR(E711/D711,0)</f>
        <v>1.0806666666666667</v>
      </c>
      <c r="H711" s="4">
        <f>G711*100</f>
        <v>108.06666666666666</v>
      </c>
      <c r="I711" s="30">
        <f>E711/J711</f>
        <v>85.315789473684205</v>
      </c>
      <c r="J711" s="8">
        <v>76</v>
      </c>
      <c r="K711" t="s">
        <v>20</v>
      </c>
      <c r="L711" t="s">
        <v>21</v>
      </c>
      <c r="M711" s="11">
        <f>(O711/86400)+DATE(1970,1,1)</f>
        <v>43799.25</v>
      </c>
      <c r="N711" s="37">
        <v>43799.25</v>
      </c>
      <c r="O711">
        <v>1575093600</v>
      </c>
      <c r="P711" t="str">
        <f>TEXT(M711,"mmm")</f>
        <v>Nov</v>
      </c>
      <c r="Q711" t="s">
        <v>2048</v>
      </c>
      <c r="R711" t="str">
        <f>TEXT(M711,"yyy")</f>
        <v>2019</v>
      </c>
      <c r="S711" s="10">
        <f>(T711/86400)+DATE(1970,1,1)</f>
        <v>43803.25</v>
      </c>
      <c r="T711">
        <v>1575439200</v>
      </c>
      <c r="U711" s="35"/>
      <c r="V711" s="38">
        <v>43803.25</v>
      </c>
      <c r="W711" t="str">
        <f>(TEXT(S711,"mmm"))</f>
        <v>Dec</v>
      </c>
      <c r="X711" t="s">
        <v>2055</v>
      </c>
      <c r="Y711">
        <f>Table1[[#This Row],[Dete Ended Conversion5]]-Table1[[#This Row],[Date Created Conversion3]]</f>
        <v>4</v>
      </c>
      <c r="Z711" s="35">
        <f>Table1[[#This Row],[Dete Ended Conversion5]]-Table1[[#This Row],[Date Created Conversion3]]</f>
        <v>4</v>
      </c>
      <c r="AA711" s="8" t="str">
        <f>(TEXT(V711,"yyy"))</f>
        <v>2019</v>
      </c>
      <c r="AB711" t="b">
        <v>0</v>
      </c>
      <c r="AC711" t="b">
        <v>0</v>
      </c>
      <c r="AD711" s="5" t="str">
        <f>AE711</f>
        <v>theater</v>
      </c>
      <c r="AE711" s="32" t="s">
        <v>2012</v>
      </c>
      <c r="AF711" s="32" t="s">
        <v>2013</v>
      </c>
    </row>
    <row r="712" spans="1:32" ht="17" x14ac:dyDescent="0.2">
      <c r="A712">
        <v>65</v>
      </c>
      <c r="B712" s="2" t="s">
        <v>160</v>
      </c>
      <c r="C712" s="1" t="s">
        <v>161</v>
      </c>
      <c r="D712" s="3">
        <v>6100</v>
      </c>
      <c r="E712" s="3">
        <v>14405</v>
      </c>
      <c r="F712" t="s">
        <v>19</v>
      </c>
      <c r="G712" s="23">
        <f>IFERROR(E712/D712,0)</f>
        <v>2.3614754098360655</v>
      </c>
      <c r="H712" s="4">
        <f>G712*100</f>
        <v>236.14754098360655</v>
      </c>
      <c r="I712" s="30">
        <f>E712/J712</f>
        <v>61.038135593220339</v>
      </c>
      <c r="J712" s="8">
        <v>236</v>
      </c>
      <c r="K712" t="s">
        <v>20</v>
      </c>
      <c r="L712" t="s">
        <v>21</v>
      </c>
      <c r="M712" s="11">
        <f>(O712/86400)+DATE(1970,1,1)</f>
        <v>40570.25</v>
      </c>
      <c r="N712" s="37">
        <v>40570.25</v>
      </c>
      <c r="O712">
        <v>1296108000</v>
      </c>
      <c r="P712" t="str">
        <f>TEXT(M712,"mmm")</f>
        <v>Jan</v>
      </c>
      <c r="Q712" t="s">
        <v>2050</v>
      </c>
      <c r="R712" t="str">
        <f>TEXT(M712,"yyy")</f>
        <v>2011</v>
      </c>
      <c r="S712" s="10">
        <f>(T712/86400)+DATE(1970,1,1)</f>
        <v>40577.25</v>
      </c>
      <c r="T712">
        <v>1296712800</v>
      </c>
      <c r="U712" s="35"/>
      <c r="V712" s="38">
        <v>40577.25</v>
      </c>
      <c r="W712" t="str">
        <f>(TEXT(S712,"mmm"))</f>
        <v>Feb</v>
      </c>
      <c r="X712" t="s">
        <v>2058</v>
      </c>
      <c r="Y712">
        <f>Table1[[#This Row],[Dete Ended Conversion5]]-Table1[[#This Row],[Date Created Conversion3]]</f>
        <v>7</v>
      </c>
      <c r="Z712" s="35">
        <f>Table1[[#This Row],[Dete Ended Conversion5]]-Table1[[#This Row],[Date Created Conversion3]]</f>
        <v>7</v>
      </c>
      <c r="AA712" s="8" t="str">
        <f>(TEXT(V712,"yyy"))</f>
        <v>2011</v>
      </c>
      <c r="AB712" t="b">
        <v>0</v>
      </c>
      <c r="AC712" t="b">
        <v>0</v>
      </c>
      <c r="AD712" s="5" t="str">
        <f>AE712</f>
        <v>theater</v>
      </c>
      <c r="AE712" s="32" t="s">
        <v>2012</v>
      </c>
      <c r="AF712" s="32" t="s">
        <v>2013</v>
      </c>
    </row>
    <row r="713" spans="1:32" ht="17" x14ac:dyDescent="0.2">
      <c r="A713">
        <v>354</v>
      </c>
      <c r="B713" s="2" t="s">
        <v>737</v>
      </c>
      <c r="C713" s="1" t="s">
        <v>738</v>
      </c>
      <c r="D713" s="3">
        <v>6100</v>
      </c>
      <c r="E713" s="3">
        <v>7548</v>
      </c>
      <c r="F713" t="s">
        <v>19</v>
      </c>
      <c r="G713" s="23">
        <f>IFERROR(E713/D713,0)</f>
        <v>1.2373770491803278</v>
      </c>
      <c r="H713" s="4">
        <f>G713*100</f>
        <v>123.73770491803278</v>
      </c>
      <c r="I713" s="30">
        <f>E713/J713</f>
        <v>94.35</v>
      </c>
      <c r="J713" s="8">
        <v>80</v>
      </c>
      <c r="K713" t="s">
        <v>32</v>
      </c>
      <c r="L713" t="s">
        <v>33</v>
      </c>
      <c r="M713" s="11">
        <f>(O713/86400)+DATE(1970,1,1)</f>
        <v>41520.208333333336</v>
      </c>
      <c r="N713" s="37">
        <v>41520.208333333336</v>
      </c>
      <c r="O713">
        <v>1378184400</v>
      </c>
      <c r="P713" t="str">
        <f>TEXT(M713,"mmm")</f>
        <v>Sep</v>
      </c>
      <c r="Q713" t="s">
        <v>2051</v>
      </c>
      <c r="R713" t="str">
        <f>TEXT(M713,"yyy")</f>
        <v>2013</v>
      </c>
      <c r="S713" s="10">
        <f>(T713/86400)+DATE(1970,1,1)</f>
        <v>41527.208333333336</v>
      </c>
      <c r="T713">
        <v>1378789200</v>
      </c>
      <c r="U713" s="35"/>
      <c r="V713" s="38">
        <v>41527.208333333336</v>
      </c>
      <c r="W713" t="str">
        <f>(TEXT(S713,"mmm"))</f>
        <v>Sep</v>
      </c>
      <c r="X713" t="s">
        <v>2051</v>
      </c>
      <c r="Y713">
        <f>Table1[[#This Row],[Dete Ended Conversion5]]-Table1[[#This Row],[Date Created Conversion3]]</f>
        <v>7</v>
      </c>
      <c r="Z713" s="35">
        <f>Table1[[#This Row],[Dete Ended Conversion5]]-Table1[[#This Row],[Date Created Conversion3]]</f>
        <v>7</v>
      </c>
      <c r="AA713" s="8" t="str">
        <f>(TEXT(V713,"yyy"))</f>
        <v>2013</v>
      </c>
      <c r="AB713" t="b">
        <v>0</v>
      </c>
      <c r="AC713" t="b">
        <v>0</v>
      </c>
      <c r="AD713" s="5" t="str">
        <f>AE713</f>
        <v>film &amp; video</v>
      </c>
      <c r="AE713" s="32" t="s">
        <v>2014</v>
      </c>
      <c r="AF713" s="32" t="s">
        <v>2015</v>
      </c>
    </row>
    <row r="714" spans="1:32" ht="34" x14ac:dyDescent="0.2">
      <c r="A714">
        <v>162</v>
      </c>
      <c r="B714" s="2" t="s">
        <v>354</v>
      </c>
      <c r="C714" s="1" t="s">
        <v>355</v>
      </c>
      <c r="D714" s="3">
        <v>6100</v>
      </c>
      <c r="E714" s="3">
        <v>9134</v>
      </c>
      <c r="F714" t="s">
        <v>19</v>
      </c>
      <c r="G714" s="23">
        <f>IFERROR(E714/D714,0)</f>
        <v>1.4973770491803278</v>
      </c>
      <c r="H714" s="4">
        <f>G714*100</f>
        <v>149.73770491803279</v>
      </c>
      <c r="I714" s="30">
        <f>E714/J714</f>
        <v>58.178343949044589</v>
      </c>
      <c r="J714" s="8">
        <v>157</v>
      </c>
      <c r="K714" t="s">
        <v>86</v>
      </c>
      <c r="L714" t="s">
        <v>87</v>
      </c>
      <c r="M714" s="11">
        <f>(O714/86400)+DATE(1970,1,1)</f>
        <v>43442.25</v>
      </c>
      <c r="N714" s="37">
        <v>43442.25</v>
      </c>
      <c r="O714">
        <v>1544248800</v>
      </c>
      <c r="P714" t="str">
        <f>TEXT(M714,"mmm")</f>
        <v>Dec</v>
      </c>
      <c r="Q714" t="s">
        <v>2055</v>
      </c>
      <c r="R714" t="str">
        <f>TEXT(M714,"yyy")</f>
        <v>2018</v>
      </c>
      <c r="S714" s="10">
        <f>(T714/86400)+DATE(1970,1,1)</f>
        <v>43472.25</v>
      </c>
      <c r="T714">
        <v>1546840800</v>
      </c>
      <c r="U714" s="35"/>
      <c r="V714" s="38">
        <v>43472.25</v>
      </c>
      <c r="W714" t="str">
        <f>(TEXT(S714,"mmm"))</f>
        <v>Jan</v>
      </c>
      <c r="X714" t="s">
        <v>2050</v>
      </c>
      <c r="Y714">
        <f>Table1[[#This Row],[Dete Ended Conversion5]]-Table1[[#This Row],[Date Created Conversion3]]</f>
        <v>30</v>
      </c>
      <c r="Z714" s="35">
        <f>Table1[[#This Row],[Dete Ended Conversion5]]-Table1[[#This Row],[Date Created Conversion3]]</f>
        <v>30</v>
      </c>
      <c r="AA714" s="8" t="str">
        <f>(TEXT(V714,"yyy"))</f>
        <v>2019</v>
      </c>
      <c r="AB714" t="b">
        <v>0</v>
      </c>
      <c r="AC714" t="b">
        <v>0</v>
      </c>
      <c r="AD714" s="5" t="str">
        <f>AE714</f>
        <v>music</v>
      </c>
      <c r="AE714" s="32" t="s">
        <v>2008</v>
      </c>
      <c r="AF714" s="32" t="s">
        <v>2009</v>
      </c>
    </row>
    <row r="715" spans="1:32" ht="34" x14ac:dyDescent="0.2">
      <c r="A715">
        <v>803</v>
      </c>
      <c r="B715" s="2" t="s">
        <v>1617</v>
      </c>
      <c r="C715" s="1" t="s">
        <v>1618</v>
      </c>
      <c r="D715" s="3">
        <v>6100</v>
      </c>
      <c r="E715" s="3">
        <v>6527</v>
      </c>
      <c r="F715" t="s">
        <v>19</v>
      </c>
      <c r="G715" s="23">
        <f>IFERROR(E715/D715,0)</f>
        <v>1.07</v>
      </c>
      <c r="H715" s="4">
        <f>G715*100</f>
        <v>107</v>
      </c>
      <c r="I715" s="30">
        <f>E715/J715</f>
        <v>28.012875536480685</v>
      </c>
      <c r="J715" s="8">
        <v>233</v>
      </c>
      <c r="K715" t="s">
        <v>20</v>
      </c>
      <c r="L715" t="s">
        <v>21</v>
      </c>
      <c r="M715" s="11">
        <f>(O715/86400)+DATE(1970,1,1)</f>
        <v>43492.25</v>
      </c>
      <c r="N715" s="37">
        <v>43492.25</v>
      </c>
      <c r="O715">
        <v>1548568800</v>
      </c>
      <c r="P715" t="str">
        <f>TEXT(M715,"mmm")</f>
        <v>Jan</v>
      </c>
      <c r="Q715" t="s">
        <v>2050</v>
      </c>
      <c r="R715" t="str">
        <f>TEXT(M715,"yyy")</f>
        <v>2019</v>
      </c>
      <c r="S715" s="10">
        <f>(T715/86400)+DATE(1970,1,1)</f>
        <v>43526.25</v>
      </c>
      <c r="T715">
        <v>1551506400</v>
      </c>
      <c r="U715" s="35"/>
      <c r="V715" s="38">
        <v>43526.25</v>
      </c>
      <c r="W715" t="str">
        <f>(TEXT(S715,"mmm"))</f>
        <v>Mar</v>
      </c>
      <c r="X715" t="s">
        <v>2054</v>
      </c>
      <c r="Y715">
        <f>Table1[[#This Row],[Dete Ended Conversion5]]-Table1[[#This Row],[Date Created Conversion3]]</f>
        <v>34</v>
      </c>
      <c r="Z715" s="35">
        <f>Table1[[#This Row],[Dete Ended Conversion5]]-Table1[[#This Row],[Date Created Conversion3]]</f>
        <v>34</v>
      </c>
      <c r="AA715" s="8" t="str">
        <f>(TEXT(V715,"yyy"))</f>
        <v>2019</v>
      </c>
      <c r="AB715" t="b">
        <v>0</v>
      </c>
      <c r="AC715" t="b">
        <v>0</v>
      </c>
      <c r="AD715" s="5" t="str">
        <f>AE715</f>
        <v>theater</v>
      </c>
      <c r="AE715" s="32" t="s">
        <v>2012</v>
      </c>
      <c r="AF715" s="32" t="s">
        <v>2013</v>
      </c>
    </row>
    <row r="716" spans="1:32" ht="34" x14ac:dyDescent="0.2">
      <c r="A716">
        <v>935</v>
      </c>
      <c r="B716" s="2" t="s">
        <v>1878</v>
      </c>
      <c r="C716" s="1" t="s">
        <v>1879</v>
      </c>
      <c r="D716" s="3">
        <v>6100</v>
      </c>
      <c r="E716" s="3">
        <v>10012</v>
      </c>
      <c r="F716" t="s">
        <v>19</v>
      </c>
      <c r="G716" s="23">
        <f>IFERROR(E716/D716,0)</f>
        <v>1.6413114754098361</v>
      </c>
      <c r="H716" s="4">
        <f>G716*100</f>
        <v>164.13114754098362</v>
      </c>
      <c r="I716" s="30">
        <f>E716/J716</f>
        <v>75.848484848484844</v>
      </c>
      <c r="J716" s="8">
        <v>132</v>
      </c>
      <c r="K716" t="s">
        <v>20</v>
      </c>
      <c r="L716" t="s">
        <v>21</v>
      </c>
      <c r="M716" s="11">
        <f>(O716/86400)+DATE(1970,1,1)</f>
        <v>42209.208333333328</v>
      </c>
      <c r="N716" s="37">
        <v>42209.208333333328</v>
      </c>
      <c r="O716">
        <v>1437714000</v>
      </c>
      <c r="P716" t="str">
        <f>TEXT(M716,"mmm")</f>
        <v>Jul</v>
      </c>
      <c r="Q716" t="s">
        <v>2056</v>
      </c>
      <c r="R716" t="str">
        <f>TEXT(M716,"yyy")</f>
        <v>2015</v>
      </c>
      <c r="S716" s="10">
        <f>(T716/86400)+DATE(1970,1,1)</f>
        <v>42216.208333333328</v>
      </c>
      <c r="T716">
        <v>1438318800</v>
      </c>
      <c r="U716" s="35"/>
      <c r="V716" s="38">
        <v>42216.208333333328</v>
      </c>
      <c r="W716" t="str">
        <f>(TEXT(S716,"mmm"))</f>
        <v>Jul</v>
      </c>
      <c r="X716" t="s">
        <v>2056</v>
      </c>
      <c r="Y716">
        <f>Table1[[#This Row],[Dete Ended Conversion5]]-Table1[[#This Row],[Date Created Conversion3]]</f>
        <v>7</v>
      </c>
      <c r="Z716" s="35">
        <f>Table1[[#This Row],[Dete Ended Conversion5]]-Table1[[#This Row],[Date Created Conversion3]]</f>
        <v>7</v>
      </c>
      <c r="AA716" s="8" t="str">
        <f>(TEXT(V716,"yyy"))</f>
        <v>2015</v>
      </c>
      <c r="AB716" t="b">
        <v>0</v>
      </c>
      <c r="AC716" t="b">
        <v>0</v>
      </c>
      <c r="AD716" s="5" t="str">
        <f>AE716</f>
        <v>theater</v>
      </c>
      <c r="AE716" s="32" t="s">
        <v>2012</v>
      </c>
      <c r="AF716" s="32" t="s">
        <v>2013</v>
      </c>
    </row>
    <row r="717" spans="1:32" ht="17" x14ac:dyDescent="0.2">
      <c r="A717">
        <v>934</v>
      </c>
      <c r="B717" s="2" t="s">
        <v>1876</v>
      </c>
      <c r="C717" s="1" t="s">
        <v>1877</v>
      </c>
      <c r="D717" s="3">
        <v>6200</v>
      </c>
      <c r="E717" s="3">
        <v>11280</v>
      </c>
      <c r="F717" t="s">
        <v>19</v>
      </c>
      <c r="G717" s="23">
        <f>IFERROR(E717/D717,0)</f>
        <v>1.8193548387096774</v>
      </c>
      <c r="H717" s="4">
        <f>G717*100</f>
        <v>181.93548387096774</v>
      </c>
      <c r="I717" s="30">
        <f>E717/J717</f>
        <v>107.42857142857143</v>
      </c>
      <c r="J717" s="8">
        <v>105</v>
      </c>
      <c r="K717" t="s">
        <v>20</v>
      </c>
      <c r="L717" t="s">
        <v>21</v>
      </c>
      <c r="M717" s="11">
        <f>(O717/86400)+DATE(1970,1,1)</f>
        <v>42422.25</v>
      </c>
      <c r="N717" s="37">
        <v>42422.25</v>
      </c>
      <c r="O717">
        <v>1456120800</v>
      </c>
      <c r="P717" t="str">
        <f>TEXT(M717,"mmm")</f>
        <v>Feb</v>
      </c>
      <c r="Q717" t="s">
        <v>2058</v>
      </c>
      <c r="R717" t="str">
        <f>TEXT(M717,"yyy")</f>
        <v>2016</v>
      </c>
      <c r="S717" s="10">
        <f>(T717/86400)+DATE(1970,1,1)</f>
        <v>42428.25</v>
      </c>
      <c r="T717">
        <v>1456639200</v>
      </c>
      <c r="U717" s="35"/>
      <c r="V717" s="38">
        <v>42428.25</v>
      </c>
      <c r="W717" t="str">
        <f>(TEXT(S717,"mmm"))</f>
        <v>Feb</v>
      </c>
      <c r="X717" t="s">
        <v>2058</v>
      </c>
      <c r="Y717">
        <f>Table1[[#This Row],[Dete Ended Conversion5]]-Table1[[#This Row],[Date Created Conversion3]]</f>
        <v>6</v>
      </c>
      <c r="Z717" s="35">
        <f>Table1[[#This Row],[Dete Ended Conversion5]]-Table1[[#This Row],[Date Created Conversion3]]</f>
        <v>6</v>
      </c>
      <c r="AA717" s="8" t="str">
        <f>(TEXT(V717,"yyy"))</f>
        <v>2016</v>
      </c>
      <c r="AB717" t="b">
        <v>0</v>
      </c>
      <c r="AC717" t="b">
        <v>0</v>
      </c>
      <c r="AD717" s="5" t="str">
        <f>AE717</f>
        <v>theater</v>
      </c>
      <c r="AE717" s="32" t="s">
        <v>2012</v>
      </c>
      <c r="AF717" s="32" t="s">
        <v>2013</v>
      </c>
    </row>
    <row r="718" spans="1:32" ht="17" x14ac:dyDescent="0.2">
      <c r="A718">
        <v>579</v>
      </c>
      <c r="B718" s="2" t="s">
        <v>1178</v>
      </c>
      <c r="C718" s="1" t="s">
        <v>1179</v>
      </c>
      <c r="D718" s="3">
        <v>6200</v>
      </c>
      <c r="E718" s="3">
        <v>6269</v>
      </c>
      <c r="F718" t="s">
        <v>19</v>
      </c>
      <c r="G718" s="23">
        <f>IFERROR(E718/D718,0)</f>
        <v>1.0111290322580646</v>
      </c>
      <c r="H718" s="4">
        <f>G718*100</f>
        <v>101.11290322580646</v>
      </c>
      <c r="I718" s="30">
        <f>E718/J718</f>
        <v>72.05747126436782</v>
      </c>
      <c r="J718" s="8">
        <v>87</v>
      </c>
      <c r="K718" t="s">
        <v>20</v>
      </c>
      <c r="L718" t="s">
        <v>21</v>
      </c>
      <c r="M718" s="11">
        <f>(O718/86400)+DATE(1970,1,1)</f>
        <v>40762.208333333336</v>
      </c>
      <c r="N718" s="37">
        <v>40762.208333333336</v>
      </c>
      <c r="O718">
        <v>1312693200</v>
      </c>
      <c r="P718" t="str">
        <f>TEXT(M718,"mmm")</f>
        <v>Aug</v>
      </c>
      <c r="Q718" t="s">
        <v>2049</v>
      </c>
      <c r="R718" t="str">
        <f>TEXT(M718,"yyy")</f>
        <v>2011</v>
      </c>
      <c r="S718" s="10">
        <f>(T718/86400)+DATE(1970,1,1)</f>
        <v>40774.208333333336</v>
      </c>
      <c r="T718">
        <v>1313730000</v>
      </c>
      <c r="U718" s="35"/>
      <c r="V718" s="38">
        <v>40774.208333333336</v>
      </c>
      <c r="W718" t="str">
        <f>(TEXT(S718,"mmm"))</f>
        <v>Aug</v>
      </c>
      <c r="X718" t="s">
        <v>2049</v>
      </c>
      <c r="Y718">
        <f>Table1[[#This Row],[Dete Ended Conversion5]]-Table1[[#This Row],[Date Created Conversion3]]</f>
        <v>12</v>
      </c>
      <c r="Z718" s="35">
        <f>Table1[[#This Row],[Dete Ended Conversion5]]-Table1[[#This Row],[Date Created Conversion3]]</f>
        <v>12</v>
      </c>
      <c r="AA718" s="8" t="str">
        <f>(TEXT(V718,"yyy"))</f>
        <v>2011</v>
      </c>
      <c r="AB718" t="b">
        <v>0</v>
      </c>
      <c r="AC718" t="b">
        <v>0</v>
      </c>
      <c r="AD718" s="5" t="str">
        <f>AE718</f>
        <v>music</v>
      </c>
      <c r="AE718" s="32" t="s">
        <v>2008</v>
      </c>
      <c r="AF718" s="32" t="s">
        <v>2031</v>
      </c>
    </row>
    <row r="719" spans="1:32" ht="17" x14ac:dyDescent="0.2">
      <c r="A719">
        <v>444</v>
      </c>
      <c r="B719" s="2" t="s">
        <v>725</v>
      </c>
      <c r="C719" s="1" t="s">
        <v>914</v>
      </c>
      <c r="D719" s="3">
        <v>6200</v>
      </c>
      <c r="E719" s="3">
        <v>10938</v>
      </c>
      <c r="F719" t="s">
        <v>19</v>
      </c>
      <c r="G719" s="23">
        <f>IFERROR(E719/D719,0)</f>
        <v>1.7641935483870967</v>
      </c>
      <c r="H719" s="4">
        <f>G719*100</f>
        <v>176.41935483870967</v>
      </c>
      <c r="I719" s="30">
        <f>E719/J719</f>
        <v>36.952702702702702</v>
      </c>
      <c r="J719" s="8">
        <v>296</v>
      </c>
      <c r="K719" t="s">
        <v>20</v>
      </c>
      <c r="L719" t="s">
        <v>21</v>
      </c>
      <c r="M719" s="11">
        <f>(O719/86400)+DATE(1970,1,1)</f>
        <v>40748.208333333336</v>
      </c>
      <c r="N719" s="37">
        <v>40748.208333333336</v>
      </c>
      <c r="O719">
        <v>1311483600</v>
      </c>
      <c r="P719" t="str">
        <f>TEXT(M719,"mmm")</f>
        <v>Jul</v>
      </c>
      <c r="Q719" t="s">
        <v>2056</v>
      </c>
      <c r="R719" t="str">
        <f>TEXT(M719,"yyy")</f>
        <v>2011</v>
      </c>
      <c r="S719" s="10">
        <f>(T719/86400)+DATE(1970,1,1)</f>
        <v>40750.208333333336</v>
      </c>
      <c r="T719">
        <v>1311656400</v>
      </c>
      <c r="U719" s="35"/>
      <c r="V719" s="38">
        <v>40750.208333333336</v>
      </c>
      <c r="W719" t="str">
        <f>(TEXT(S719,"mmm"))</f>
        <v>Jul</v>
      </c>
      <c r="X719" t="s">
        <v>2056</v>
      </c>
      <c r="Y719">
        <f>Table1[[#This Row],[Dete Ended Conversion5]]-Table1[[#This Row],[Date Created Conversion3]]</f>
        <v>2</v>
      </c>
      <c r="Z719" s="35">
        <f>Table1[[#This Row],[Dete Ended Conversion5]]-Table1[[#This Row],[Date Created Conversion3]]</f>
        <v>2</v>
      </c>
      <c r="AA719" s="8" t="str">
        <f>(TEXT(V719,"yyy"))</f>
        <v>2011</v>
      </c>
      <c r="AB719" t="b">
        <v>0</v>
      </c>
      <c r="AC719" t="b">
        <v>1</v>
      </c>
      <c r="AD719" s="5" t="str">
        <f>AE719</f>
        <v>music</v>
      </c>
      <c r="AE719" s="32" t="s">
        <v>2008</v>
      </c>
      <c r="AF719" s="32" t="s">
        <v>2018</v>
      </c>
    </row>
    <row r="720" spans="1:32" ht="17" x14ac:dyDescent="0.2">
      <c r="A720">
        <v>149</v>
      </c>
      <c r="B720" s="2" t="s">
        <v>328</v>
      </c>
      <c r="C720" s="1" t="s">
        <v>329</v>
      </c>
      <c r="D720" s="3">
        <v>6200</v>
      </c>
      <c r="E720" s="3">
        <v>13632</v>
      </c>
      <c r="F720" t="s">
        <v>19</v>
      </c>
      <c r="G720" s="23">
        <f>IFERROR(E720/D720,0)</f>
        <v>2.1987096774193549</v>
      </c>
      <c r="H720" s="4">
        <f>G720*100</f>
        <v>219.87096774193549</v>
      </c>
      <c r="I720" s="30">
        <f>E720/J720</f>
        <v>69.907692307692301</v>
      </c>
      <c r="J720" s="8">
        <v>195</v>
      </c>
      <c r="K720" t="s">
        <v>20</v>
      </c>
      <c r="L720" t="s">
        <v>21</v>
      </c>
      <c r="M720" s="11">
        <f>(O720/86400)+DATE(1970,1,1)</f>
        <v>41275.25</v>
      </c>
      <c r="N720" s="37">
        <v>41275.25</v>
      </c>
      <c r="O720">
        <v>1357020000</v>
      </c>
      <c r="P720" t="str">
        <f>TEXT(M720,"mmm")</f>
        <v>Jan</v>
      </c>
      <c r="Q720" t="s">
        <v>2050</v>
      </c>
      <c r="R720" t="str">
        <f>TEXT(M720,"yyy")</f>
        <v>2013</v>
      </c>
      <c r="S720" s="10">
        <f>(T720/86400)+DATE(1970,1,1)</f>
        <v>41327.25</v>
      </c>
      <c r="T720">
        <v>1361512800</v>
      </c>
      <c r="U720" s="35"/>
      <c r="V720" s="38">
        <v>41327.25</v>
      </c>
      <c r="W720" t="str">
        <f>(TEXT(S720,"mmm"))</f>
        <v>Feb</v>
      </c>
      <c r="X720" t="s">
        <v>2058</v>
      </c>
      <c r="Y720">
        <f>Table1[[#This Row],[Dete Ended Conversion5]]-Table1[[#This Row],[Date Created Conversion3]]</f>
        <v>52</v>
      </c>
      <c r="Z720" s="35">
        <f>Table1[[#This Row],[Dete Ended Conversion5]]-Table1[[#This Row],[Date Created Conversion3]]</f>
        <v>52</v>
      </c>
      <c r="AA720" s="8" t="str">
        <f>(TEXT(V720,"yyy"))</f>
        <v>2013</v>
      </c>
      <c r="AB720" t="b">
        <v>0</v>
      </c>
      <c r="AC720" t="b">
        <v>0</v>
      </c>
      <c r="AD720" s="5" t="str">
        <f>AE720</f>
        <v>music</v>
      </c>
      <c r="AE720" s="32" t="s">
        <v>2008</v>
      </c>
      <c r="AF720" s="32" t="s">
        <v>2018</v>
      </c>
    </row>
    <row r="721" spans="1:32" ht="17" x14ac:dyDescent="0.2">
      <c r="A721">
        <v>248</v>
      </c>
      <c r="B721" s="2" t="s">
        <v>525</v>
      </c>
      <c r="C721" s="1" t="s">
        <v>526</v>
      </c>
      <c r="D721" s="3">
        <v>6200</v>
      </c>
      <c r="E721" s="3">
        <v>13103</v>
      </c>
      <c r="F721" t="s">
        <v>19</v>
      </c>
      <c r="G721" s="23">
        <f>IFERROR(E721/D721,0)</f>
        <v>2.1133870967741935</v>
      </c>
      <c r="H721" s="4">
        <f>G721*100</f>
        <v>211.33870967741933</v>
      </c>
      <c r="I721" s="30">
        <f>E721/J721</f>
        <v>60.105504587155963</v>
      </c>
      <c r="J721" s="8">
        <v>218</v>
      </c>
      <c r="K721" t="s">
        <v>24</v>
      </c>
      <c r="L721" t="s">
        <v>25</v>
      </c>
      <c r="M721" s="11">
        <f>(O721/86400)+DATE(1970,1,1)</f>
        <v>42004.25</v>
      </c>
      <c r="N721" s="37">
        <v>42004.25</v>
      </c>
      <c r="O721">
        <v>1420005600</v>
      </c>
      <c r="P721" t="str">
        <f>TEXT(M721,"mmm")</f>
        <v>Dec</v>
      </c>
      <c r="Q721" t="s">
        <v>2055</v>
      </c>
      <c r="R721" t="str">
        <f>TEXT(M721,"yyy")</f>
        <v>2014</v>
      </c>
      <c r="S721" s="10">
        <f>(T721/86400)+DATE(1970,1,1)</f>
        <v>42009.25</v>
      </c>
      <c r="T721">
        <v>1420437600</v>
      </c>
      <c r="U721" s="35"/>
      <c r="V721" s="38">
        <v>42009.25</v>
      </c>
      <c r="W721" t="str">
        <f>(TEXT(S721,"mmm"))</f>
        <v>Jan</v>
      </c>
      <c r="X721" t="s">
        <v>2050</v>
      </c>
      <c r="Y721">
        <f>Table1[[#This Row],[Dete Ended Conversion5]]-Table1[[#This Row],[Date Created Conversion3]]</f>
        <v>5</v>
      </c>
      <c r="Z721" s="35">
        <f>Table1[[#This Row],[Dete Ended Conversion5]]-Table1[[#This Row],[Date Created Conversion3]]</f>
        <v>5</v>
      </c>
      <c r="AA721" s="8" t="str">
        <f>(TEXT(V721,"yyy"))</f>
        <v>2015</v>
      </c>
      <c r="AB721" t="b">
        <v>0</v>
      </c>
      <c r="AC721" t="b">
        <v>0</v>
      </c>
      <c r="AD721" s="5" t="str">
        <f>AE721</f>
        <v>games</v>
      </c>
      <c r="AE721" s="32" t="s">
        <v>2023</v>
      </c>
      <c r="AF721" s="32" t="s">
        <v>2034</v>
      </c>
    </row>
    <row r="722" spans="1:32" ht="34" x14ac:dyDescent="0.2">
      <c r="A722">
        <v>802</v>
      </c>
      <c r="B722" s="2" t="s">
        <v>1615</v>
      </c>
      <c r="C722" s="1" t="s">
        <v>1616</v>
      </c>
      <c r="D722" s="3">
        <v>6200</v>
      </c>
      <c r="E722" s="3">
        <v>12216</v>
      </c>
      <c r="F722" t="s">
        <v>19</v>
      </c>
      <c r="G722" s="23">
        <f>IFERROR(E722/D722,0)</f>
        <v>1.9703225806451612</v>
      </c>
      <c r="H722" s="4">
        <f>G722*100</f>
        <v>197.03225806451613</v>
      </c>
      <c r="I722" s="30">
        <f>E722/J722</f>
        <v>86.028169014084511</v>
      </c>
      <c r="J722" s="8">
        <v>142</v>
      </c>
      <c r="K722" t="s">
        <v>20</v>
      </c>
      <c r="L722" t="s">
        <v>21</v>
      </c>
      <c r="M722" s="11">
        <f>(O722/86400)+DATE(1970,1,1)</f>
        <v>43650.208333333328</v>
      </c>
      <c r="N722" s="37">
        <v>43650.208333333328</v>
      </c>
      <c r="O722">
        <v>1562216400</v>
      </c>
      <c r="P722" t="str">
        <f>TEXT(M722,"mmm")</f>
        <v>Jul</v>
      </c>
      <c r="Q722" t="s">
        <v>2056</v>
      </c>
      <c r="R722" t="str">
        <f>TEXT(M722,"yyy")</f>
        <v>2019</v>
      </c>
      <c r="S722" s="10">
        <f>(T722/86400)+DATE(1970,1,1)</f>
        <v>43652.208333333328</v>
      </c>
      <c r="T722">
        <v>1562389200</v>
      </c>
      <c r="U722" s="35"/>
      <c r="V722" s="38">
        <v>43652.208333333328</v>
      </c>
      <c r="W722" t="str">
        <f>(TEXT(S722,"mmm"))</f>
        <v>Jul</v>
      </c>
      <c r="X722" t="s">
        <v>2056</v>
      </c>
      <c r="Y722">
        <f>Table1[[#This Row],[Dete Ended Conversion5]]-Table1[[#This Row],[Date Created Conversion3]]</f>
        <v>2</v>
      </c>
      <c r="Z722" s="35">
        <f>Table1[[#This Row],[Dete Ended Conversion5]]-Table1[[#This Row],[Date Created Conversion3]]</f>
        <v>2</v>
      </c>
      <c r="AA722" s="8" t="str">
        <f>(TEXT(V722,"yyy"))</f>
        <v>2019</v>
      </c>
      <c r="AB722" t="b">
        <v>0</v>
      </c>
      <c r="AC722" t="b">
        <v>0</v>
      </c>
      <c r="AD722" s="5" t="str">
        <f>AE722</f>
        <v>photography</v>
      </c>
      <c r="AE722" s="32" t="s">
        <v>2027</v>
      </c>
      <c r="AF722" s="32" t="s">
        <v>2028</v>
      </c>
    </row>
    <row r="723" spans="1:32" ht="17" x14ac:dyDescent="0.2">
      <c r="A723">
        <v>612</v>
      </c>
      <c r="B723" s="2" t="s">
        <v>1242</v>
      </c>
      <c r="C723" s="1" t="s">
        <v>1243</v>
      </c>
      <c r="D723" s="3">
        <v>6200</v>
      </c>
      <c r="E723" s="3">
        <v>8645</v>
      </c>
      <c r="F723" t="s">
        <v>19</v>
      </c>
      <c r="G723" s="23">
        <f>IFERROR(E723/D723,0)</f>
        <v>1.3943548387096774</v>
      </c>
      <c r="H723" s="4">
        <f>G723*100</f>
        <v>139.43548387096774</v>
      </c>
      <c r="I723" s="30">
        <f>E723/J723</f>
        <v>45.026041666666664</v>
      </c>
      <c r="J723" s="8">
        <v>192</v>
      </c>
      <c r="K723" t="s">
        <v>20</v>
      </c>
      <c r="L723" t="s">
        <v>21</v>
      </c>
      <c r="M723" s="11">
        <f>(O723/86400)+DATE(1970,1,1)</f>
        <v>40474.208333333336</v>
      </c>
      <c r="N723" s="37">
        <v>40474.208333333336</v>
      </c>
      <c r="O723">
        <v>1287810000</v>
      </c>
      <c r="P723" t="str">
        <f>TEXT(M723,"mmm")</f>
        <v>Oct</v>
      </c>
      <c r="Q723" t="s">
        <v>2052</v>
      </c>
      <c r="R723" t="str">
        <f>TEXT(M723,"yyy")</f>
        <v>2010</v>
      </c>
      <c r="S723" s="10">
        <f>(T723/86400)+DATE(1970,1,1)</f>
        <v>40497.25</v>
      </c>
      <c r="T723">
        <v>1289800800</v>
      </c>
      <c r="U723" s="35"/>
      <c r="V723" s="38">
        <v>40497.25</v>
      </c>
      <c r="W723" t="str">
        <f>(TEXT(S723,"mmm"))</f>
        <v>Nov</v>
      </c>
      <c r="X723" t="s">
        <v>2048</v>
      </c>
      <c r="Y723">
        <f>Table1[[#This Row],[Dete Ended Conversion5]]-Table1[[#This Row],[Date Created Conversion3]]</f>
        <v>23.041666666664241</v>
      </c>
      <c r="Z723" s="35">
        <f>Table1[[#This Row],[Dete Ended Conversion5]]-Table1[[#This Row],[Date Created Conversion3]]</f>
        <v>23.041666666664241</v>
      </c>
      <c r="AA723" s="8" t="str">
        <f>(TEXT(V723,"yyy"))</f>
        <v>2010</v>
      </c>
      <c r="AB723" t="b">
        <v>0</v>
      </c>
      <c r="AC723" t="b">
        <v>0</v>
      </c>
      <c r="AD723" s="5" t="str">
        <f>AE723</f>
        <v>music</v>
      </c>
      <c r="AE723" s="32" t="s">
        <v>2008</v>
      </c>
      <c r="AF723" s="32" t="s">
        <v>2016</v>
      </c>
    </row>
    <row r="724" spans="1:32" ht="17" x14ac:dyDescent="0.2">
      <c r="A724">
        <v>987</v>
      </c>
      <c r="B724" s="2" t="s">
        <v>1978</v>
      </c>
      <c r="C724" s="1" t="s">
        <v>1979</v>
      </c>
      <c r="D724" s="3">
        <v>6200</v>
      </c>
      <c r="E724" s="3">
        <v>13441</v>
      </c>
      <c r="F724" t="s">
        <v>19</v>
      </c>
      <c r="G724" s="23">
        <f>IFERROR(E724/D724,0)</f>
        <v>2.1679032258064517</v>
      </c>
      <c r="H724" s="4">
        <f>G724*100</f>
        <v>216.79032258064518</v>
      </c>
      <c r="I724" s="30">
        <f>E724/J724</f>
        <v>28.002083333333335</v>
      </c>
      <c r="J724" s="8">
        <v>480</v>
      </c>
      <c r="K724" t="s">
        <v>20</v>
      </c>
      <c r="L724" t="s">
        <v>21</v>
      </c>
      <c r="M724" s="11">
        <f>(O724/86400)+DATE(1970,1,1)</f>
        <v>42852.208333333328</v>
      </c>
      <c r="N724" s="37">
        <v>42852.208333333328</v>
      </c>
      <c r="O724">
        <v>1493269200</v>
      </c>
      <c r="P724" t="str">
        <f>TEXT(M724,"mmm")</f>
        <v>Apr</v>
      </c>
      <c r="Q724" t="s">
        <v>2057</v>
      </c>
      <c r="R724" t="str">
        <f>TEXT(M724,"yyy")</f>
        <v>2017</v>
      </c>
      <c r="S724" s="10">
        <f>(T724/86400)+DATE(1970,1,1)</f>
        <v>42866.208333333328</v>
      </c>
      <c r="T724">
        <v>1494478800</v>
      </c>
      <c r="U724" s="35"/>
      <c r="V724" s="38">
        <v>42866.208333333328</v>
      </c>
      <c r="W724" t="str">
        <f>(TEXT(S724,"mmm"))</f>
        <v>May</v>
      </c>
      <c r="X724" t="s">
        <v>2059</v>
      </c>
      <c r="Y724">
        <f>Table1[[#This Row],[Dete Ended Conversion5]]-Table1[[#This Row],[Date Created Conversion3]]</f>
        <v>14</v>
      </c>
      <c r="Z724" s="35">
        <f>Table1[[#This Row],[Dete Ended Conversion5]]-Table1[[#This Row],[Date Created Conversion3]]</f>
        <v>14</v>
      </c>
      <c r="AA724" s="8" t="str">
        <f>(TEXT(V724,"yyy"))</f>
        <v>2017</v>
      </c>
      <c r="AB724" t="b">
        <v>0</v>
      </c>
      <c r="AC724" t="b">
        <v>0</v>
      </c>
      <c r="AD724" s="5" t="str">
        <f>AE724</f>
        <v>film &amp; video</v>
      </c>
      <c r="AE724" s="32" t="s">
        <v>2014</v>
      </c>
      <c r="AF724" s="32" t="s">
        <v>2015</v>
      </c>
    </row>
    <row r="725" spans="1:32" ht="17" x14ac:dyDescent="0.2">
      <c r="A725">
        <v>260</v>
      </c>
      <c r="B725" s="2" t="s">
        <v>549</v>
      </c>
      <c r="C725" s="1" t="s">
        <v>550</v>
      </c>
      <c r="D725" s="3">
        <v>6300</v>
      </c>
      <c r="E725" s="3">
        <v>9935</v>
      </c>
      <c r="F725" t="s">
        <v>19</v>
      </c>
      <c r="G725" s="23">
        <f>IFERROR(E725/D725,0)</f>
        <v>1.5769841269841269</v>
      </c>
      <c r="H725" s="4">
        <f>G725*100</f>
        <v>157.69841269841268</v>
      </c>
      <c r="I725" s="30">
        <f>E725/J725</f>
        <v>38.065134099616856</v>
      </c>
      <c r="J725" s="8">
        <v>261</v>
      </c>
      <c r="K725" t="s">
        <v>20</v>
      </c>
      <c r="L725" t="s">
        <v>21</v>
      </c>
      <c r="M725" s="11">
        <f>(O725/86400)+DATE(1970,1,1)</f>
        <v>41180.208333333336</v>
      </c>
      <c r="N725" s="37">
        <v>41180.208333333336</v>
      </c>
      <c r="O725">
        <v>1348808400</v>
      </c>
      <c r="P725" t="str">
        <f>TEXT(M725,"mmm")</f>
        <v>Sep</v>
      </c>
      <c r="Q725" t="s">
        <v>2051</v>
      </c>
      <c r="R725" t="str">
        <f>TEXT(M725,"yyy")</f>
        <v>2012</v>
      </c>
      <c r="S725" s="10">
        <f>(T725/86400)+DATE(1970,1,1)</f>
        <v>41192.208333333336</v>
      </c>
      <c r="T725">
        <v>1349845200</v>
      </c>
      <c r="U725" s="35"/>
      <c r="V725" s="38">
        <v>41192.208333333336</v>
      </c>
      <c r="W725" t="str">
        <f>(TEXT(S725,"mmm"))</f>
        <v>Oct</v>
      </c>
      <c r="X725" t="s">
        <v>2052</v>
      </c>
      <c r="Y725">
        <f>Table1[[#This Row],[Dete Ended Conversion5]]-Table1[[#This Row],[Date Created Conversion3]]</f>
        <v>12</v>
      </c>
      <c r="Z725" s="35">
        <f>Table1[[#This Row],[Dete Ended Conversion5]]-Table1[[#This Row],[Date Created Conversion3]]</f>
        <v>12</v>
      </c>
      <c r="AA725" s="8" t="str">
        <f>(TEXT(V725,"yyy"))</f>
        <v>2012</v>
      </c>
      <c r="AB725" t="b">
        <v>0</v>
      </c>
      <c r="AC725" t="b">
        <v>0</v>
      </c>
      <c r="AD725" s="5" t="str">
        <f>AE725</f>
        <v>music</v>
      </c>
      <c r="AE725" s="32" t="s">
        <v>2008</v>
      </c>
      <c r="AF725" s="32" t="s">
        <v>2009</v>
      </c>
    </row>
    <row r="726" spans="1:32" ht="17" x14ac:dyDescent="0.2">
      <c r="A726">
        <v>555</v>
      </c>
      <c r="B726" s="2" t="s">
        <v>1131</v>
      </c>
      <c r="C726" s="1" t="s">
        <v>1132</v>
      </c>
      <c r="D726" s="3">
        <v>6300</v>
      </c>
      <c r="E726" s="3">
        <v>14089</v>
      </c>
      <c r="F726" t="s">
        <v>19</v>
      </c>
      <c r="G726" s="23">
        <f>IFERROR(E726/D726,0)</f>
        <v>2.2363492063492063</v>
      </c>
      <c r="H726" s="4">
        <f>G726*100</f>
        <v>223.63492063492063</v>
      </c>
      <c r="I726" s="30">
        <f>E726/J726</f>
        <v>104.36296296296297</v>
      </c>
      <c r="J726" s="8">
        <v>135</v>
      </c>
      <c r="K726" t="s">
        <v>32</v>
      </c>
      <c r="L726" t="s">
        <v>33</v>
      </c>
      <c r="M726" s="11">
        <f>(O726/86400)+DATE(1970,1,1)</f>
        <v>41731.208333333336</v>
      </c>
      <c r="N726" s="37">
        <v>41731.208333333336</v>
      </c>
      <c r="O726">
        <v>1396414800</v>
      </c>
      <c r="P726" t="str">
        <f>TEXT(M726,"mmm")</f>
        <v>Apr</v>
      </c>
      <c r="Q726" t="s">
        <v>2057</v>
      </c>
      <c r="R726" t="str">
        <f>TEXT(M726,"yyy")</f>
        <v>2014</v>
      </c>
      <c r="S726" s="10">
        <f>(T726/86400)+DATE(1970,1,1)</f>
        <v>41762.208333333336</v>
      </c>
      <c r="T726">
        <v>1399093200</v>
      </c>
      <c r="U726" s="35"/>
      <c r="V726" s="38">
        <v>41762.208333333336</v>
      </c>
      <c r="W726" t="str">
        <f>(TEXT(S726,"mmm"))</f>
        <v>May</v>
      </c>
      <c r="X726" t="s">
        <v>2059</v>
      </c>
      <c r="Y726">
        <f>Table1[[#This Row],[Dete Ended Conversion5]]-Table1[[#This Row],[Date Created Conversion3]]</f>
        <v>31</v>
      </c>
      <c r="Z726" s="35">
        <f>Table1[[#This Row],[Dete Ended Conversion5]]-Table1[[#This Row],[Date Created Conversion3]]</f>
        <v>31</v>
      </c>
      <c r="AA726" s="8" t="str">
        <f>(TEXT(V726,"yyy"))</f>
        <v>2014</v>
      </c>
      <c r="AB726" t="b">
        <v>0</v>
      </c>
      <c r="AC726" t="b">
        <v>0</v>
      </c>
      <c r="AD726" s="5" t="str">
        <f>AE726</f>
        <v>music</v>
      </c>
      <c r="AE726" s="32" t="s">
        <v>2008</v>
      </c>
      <c r="AF726" s="32" t="s">
        <v>2009</v>
      </c>
    </row>
    <row r="727" spans="1:32" ht="17" x14ac:dyDescent="0.2">
      <c r="A727">
        <v>383</v>
      </c>
      <c r="B727" s="2" t="s">
        <v>795</v>
      </c>
      <c r="C727" s="1" t="s">
        <v>796</v>
      </c>
      <c r="D727" s="3">
        <v>6300</v>
      </c>
      <c r="E727" s="3">
        <v>14199</v>
      </c>
      <c r="F727" t="s">
        <v>19</v>
      </c>
      <c r="G727" s="23">
        <f>IFERROR(E727/D727,0)</f>
        <v>2.2538095238095237</v>
      </c>
      <c r="H727" s="4">
        <f>G727*100</f>
        <v>225.38095238095238</v>
      </c>
      <c r="I727" s="30">
        <f>E727/J727</f>
        <v>75.126984126984127</v>
      </c>
      <c r="J727" s="8">
        <v>189</v>
      </c>
      <c r="K727" t="s">
        <v>20</v>
      </c>
      <c r="L727" t="s">
        <v>21</v>
      </c>
      <c r="M727" s="11">
        <f>(O727/86400)+DATE(1970,1,1)</f>
        <v>43509.25</v>
      </c>
      <c r="N727" s="37">
        <v>43509.25</v>
      </c>
      <c r="O727">
        <v>1550037600</v>
      </c>
      <c r="P727" t="str">
        <f>TEXT(M727,"mmm")</f>
        <v>Feb</v>
      </c>
      <c r="Q727" t="s">
        <v>2058</v>
      </c>
      <c r="R727" t="str">
        <f>TEXT(M727,"yyy")</f>
        <v>2019</v>
      </c>
      <c r="S727" s="10">
        <f>(T727/86400)+DATE(1970,1,1)</f>
        <v>43515.25</v>
      </c>
      <c r="T727">
        <v>1550556000</v>
      </c>
      <c r="U727" s="35"/>
      <c r="V727" s="38">
        <v>43515.25</v>
      </c>
      <c r="W727" t="str">
        <f>(TEXT(S727,"mmm"))</f>
        <v>Feb</v>
      </c>
      <c r="X727" t="s">
        <v>2058</v>
      </c>
      <c r="Y727">
        <f>Table1[[#This Row],[Dete Ended Conversion5]]-Table1[[#This Row],[Date Created Conversion3]]</f>
        <v>6</v>
      </c>
      <c r="Z727" s="35">
        <f>Table1[[#This Row],[Dete Ended Conversion5]]-Table1[[#This Row],[Date Created Conversion3]]</f>
        <v>6</v>
      </c>
      <c r="AA727" s="8" t="str">
        <f>(TEXT(V727,"yyy"))</f>
        <v>2019</v>
      </c>
      <c r="AB727" t="b">
        <v>0</v>
      </c>
      <c r="AC727" t="b">
        <v>1</v>
      </c>
      <c r="AD727" s="5" t="str">
        <f>AE727</f>
        <v>food</v>
      </c>
      <c r="AE727" s="32" t="s">
        <v>2006</v>
      </c>
      <c r="AF727" s="32" t="s">
        <v>2007</v>
      </c>
    </row>
    <row r="728" spans="1:32" ht="17" x14ac:dyDescent="0.2">
      <c r="A728">
        <v>287</v>
      </c>
      <c r="B728" s="2" t="s">
        <v>603</v>
      </c>
      <c r="C728" s="1" t="s">
        <v>604</v>
      </c>
      <c r="D728" s="3">
        <v>6300</v>
      </c>
      <c r="E728" s="3">
        <v>13213</v>
      </c>
      <c r="F728" t="s">
        <v>19</v>
      </c>
      <c r="G728" s="23">
        <f>IFERROR(E728/D728,0)</f>
        <v>2.0973015873015872</v>
      </c>
      <c r="H728" s="4">
        <f>G728*100</f>
        <v>209.73015873015873</v>
      </c>
      <c r="I728" s="30">
        <f>E728/J728</f>
        <v>75.07386363636364</v>
      </c>
      <c r="J728" s="8">
        <v>176</v>
      </c>
      <c r="K728" t="s">
        <v>20</v>
      </c>
      <c r="L728" t="s">
        <v>21</v>
      </c>
      <c r="M728" s="11">
        <f>(O728/86400)+DATE(1970,1,1)</f>
        <v>42122.208333333328</v>
      </c>
      <c r="N728" s="37">
        <v>42122.208333333328</v>
      </c>
      <c r="O728">
        <v>1430197200</v>
      </c>
      <c r="P728" t="str">
        <f>TEXT(M728,"mmm")</f>
        <v>Apr</v>
      </c>
      <c r="Q728" t="s">
        <v>2057</v>
      </c>
      <c r="R728" t="str">
        <f>TEXT(M728,"yyy")</f>
        <v>2015</v>
      </c>
      <c r="S728" s="10">
        <f>(T728/86400)+DATE(1970,1,1)</f>
        <v>42122.208333333328</v>
      </c>
      <c r="T728">
        <v>1430197200</v>
      </c>
      <c r="U728" s="35"/>
      <c r="V728" s="38">
        <v>42122.208333333328</v>
      </c>
      <c r="W728" t="str">
        <f>(TEXT(S728,"mmm"))</f>
        <v>Apr</v>
      </c>
      <c r="X728" t="s">
        <v>2057</v>
      </c>
      <c r="Y728">
        <f>Table1[[#This Row],[Dete Ended Conversion5]]-Table1[[#This Row],[Date Created Conversion3]]</f>
        <v>0</v>
      </c>
      <c r="Z728" s="35">
        <f>Table1[[#This Row],[Dete Ended Conversion5]]-Table1[[#This Row],[Date Created Conversion3]]</f>
        <v>0</v>
      </c>
      <c r="AA728" s="8" t="str">
        <f>(TEXT(V728,"yyy"))</f>
        <v>2015</v>
      </c>
      <c r="AB728" t="b">
        <v>0</v>
      </c>
      <c r="AC728" t="b">
        <v>0</v>
      </c>
      <c r="AD728" s="5" t="str">
        <f>AE728</f>
        <v>music</v>
      </c>
      <c r="AE728" s="32" t="s">
        <v>2008</v>
      </c>
      <c r="AF728" s="32" t="s">
        <v>2016</v>
      </c>
    </row>
    <row r="729" spans="1:32" ht="17" x14ac:dyDescent="0.2">
      <c r="A729">
        <v>311</v>
      </c>
      <c r="B729" s="2" t="s">
        <v>651</v>
      </c>
      <c r="C729" s="1" t="s">
        <v>652</v>
      </c>
      <c r="D729" s="3">
        <v>6300</v>
      </c>
      <c r="E729" s="3">
        <v>12812</v>
      </c>
      <c r="F729" t="s">
        <v>19</v>
      </c>
      <c r="G729" s="23">
        <f>IFERROR(E729/D729,0)</f>
        <v>2.0336507936507937</v>
      </c>
      <c r="H729" s="4">
        <f>G729*100</f>
        <v>203.36507936507937</v>
      </c>
      <c r="I729" s="30">
        <f>E729/J729</f>
        <v>105.88429752066116</v>
      </c>
      <c r="J729" s="8">
        <v>121</v>
      </c>
      <c r="K729" t="s">
        <v>20</v>
      </c>
      <c r="L729" t="s">
        <v>21</v>
      </c>
      <c r="M729" s="11">
        <f>(O729/86400)+DATE(1970,1,1)</f>
        <v>40590.25</v>
      </c>
      <c r="N729" s="37">
        <v>40590.25</v>
      </c>
      <c r="O729">
        <v>1297836000</v>
      </c>
      <c r="P729" t="str">
        <f>TEXT(M729,"mmm")</f>
        <v>Feb</v>
      </c>
      <c r="Q729" t="s">
        <v>2058</v>
      </c>
      <c r="R729" t="str">
        <f>TEXT(M729,"yyy")</f>
        <v>2011</v>
      </c>
      <c r="S729" s="10">
        <f>(T729/86400)+DATE(1970,1,1)</f>
        <v>40602.25</v>
      </c>
      <c r="T729">
        <v>1298872800</v>
      </c>
      <c r="U729" s="35"/>
      <c r="V729" s="38">
        <v>40602.25</v>
      </c>
      <c r="W729" t="str">
        <f>(TEXT(S729,"mmm"))</f>
        <v>Feb</v>
      </c>
      <c r="X729" t="s">
        <v>2058</v>
      </c>
      <c r="Y729">
        <f>Table1[[#This Row],[Dete Ended Conversion5]]-Table1[[#This Row],[Date Created Conversion3]]</f>
        <v>12</v>
      </c>
      <c r="Z729" s="35">
        <f>Table1[[#This Row],[Dete Ended Conversion5]]-Table1[[#This Row],[Date Created Conversion3]]</f>
        <v>12</v>
      </c>
      <c r="AA729" s="8" t="str">
        <f>(TEXT(V729,"yyy"))</f>
        <v>2011</v>
      </c>
      <c r="AB729" t="b">
        <v>0</v>
      </c>
      <c r="AC729" t="b">
        <v>0</v>
      </c>
      <c r="AD729" s="5" t="str">
        <f>AE729</f>
        <v>theater</v>
      </c>
      <c r="AE729" s="32" t="s">
        <v>2012</v>
      </c>
      <c r="AF729" s="32" t="s">
        <v>2013</v>
      </c>
    </row>
    <row r="730" spans="1:32" ht="17" x14ac:dyDescent="0.2">
      <c r="A730">
        <v>601</v>
      </c>
      <c r="B730" s="2" t="s">
        <v>1220</v>
      </c>
      <c r="C730" s="1" t="s">
        <v>1221</v>
      </c>
      <c r="D730" s="3">
        <v>6300</v>
      </c>
      <c r="E730" s="3">
        <v>13018</v>
      </c>
      <c r="F730" t="s">
        <v>19</v>
      </c>
      <c r="G730" s="23">
        <f>IFERROR(E730/D730,0)</f>
        <v>2.0663492063492064</v>
      </c>
      <c r="H730" s="4">
        <f>G730*100</f>
        <v>206.63492063492063</v>
      </c>
      <c r="I730" s="30">
        <f>E730/J730</f>
        <v>67.103092783505161</v>
      </c>
      <c r="J730" s="8">
        <v>194</v>
      </c>
      <c r="K730" t="s">
        <v>20</v>
      </c>
      <c r="L730" t="s">
        <v>21</v>
      </c>
      <c r="M730" s="11">
        <f>(O730/86400)+DATE(1970,1,1)</f>
        <v>41789.208333333336</v>
      </c>
      <c r="N730" s="37">
        <v>41789.208333333336</v>
      </c>
      <c r="O730">
        <v>1401426000</v>
      </c>
      <c r="P730" t="str">
        <f>TEXT(M730,"mmm")</f>
        <v>May</v>
      </c>
      <c r="Q730" t="s">
        <v>2059</v>
      </c>
      <c r="R730" t="str">
        <f>TEXT(M730,"yyy")</f>
        <v>2014</v>
      </c>
      <c r="S730" s="10">
        <f>(T730/86400)+DATE(1970,1,1)</f>
        <v>41806.208333333336</v>
      </c>
      <c r="T730">
        <v>1402894800</v>
      </c>
      <c r="U730" s="35"/>
      <c r="V730" s="38">
        <v>41806.208333333336</v>
      </c>
      <c r="W730" t="str">
        <f>(TEXT(S730,"mmm"))</f>
        <v>Jun</v>
      </c>
      <c r="X730" t="s">
        <v>2053</v>
      </c>
      <c r="Y730">
        <f>Table1[[#This Row],[Dete Ended Conversion5]]-Table1[[#This Row],[Date Created Conversion3]]</f>
        <v>17</v>
      </c>
      <c r="Z730" s="35">
        <f>Table1[[#This Row],[Dete Ended Conversion5]]-Table1[[#This Row],[Date Created Conversion3]]</f>
        <v>17</v>
      </c>
      <c r="AA730" s="8" t="str">
        <f>(TEXT(V730,"yyy"))</f>
        <v>2014</v>
      </c>
      <c r="AB730" t="b">
        <v>1</v>
      </c>
      <c r="AC730" t="b">
        <v>0</v>
      </c>
      <c r="AD730" s="5" t="str">
        <f>AE730</f>
        <v>technology</v>
      </c>
      <c r="AE730" s="32" t="s">
        <v>2010</v>
      </c>
      <c r="AF730" s="32" t="s">
        <v>2019</v>
      </c>
    </row>
    <row r="731" spans="1:32" ht="34" x14ac:dyDescent="0.2">
      <c r="A731">
        <v>810</v>
      </c>
      <c r="B731" s="2" t="s">
        <v>1630</v>
      </c>
      <c r="C731" s="1" t="s">
        <v>1631</v>
      </c>
      <c r="D731" s="3">
        <v>6400</v>
      </c>
      <c r="E731" s="3">
        <v>12360</v>
      </c>
      <c r="F731" t="s">
        <v>19</v>
      </c>
      <c r="G731" s="23">
        <f>IFERROR(E731/D731,0)</f>
        <v>1.9312499999999999</v>
      </c>
      <c r="H731" s="4">
        <f>G731*100</f>
        <v>193.125</v>
      </c>
      <c r="I731" s="30">
        <f>E731/J731</f>
        <v>55.927601809954751</v>
      </c>
      <c r="J731" s="8">
        <v>221</v>
      </c>
      <c r="K731" t="s">
        <v>20</v>
      </c>
      <c r="L731" t="s">
        <v>21</v>
      </c>
      <c r="M731" s="11">
        <f>(O731/86400)+DATE(1970,1,1)</f>
        <v>43067.25</v>
      </c>
      <c r="N731" s="37">
        <v>43067.25</v>
      </c>
      <c r="O731">
        <v>1511848800</v>
      </c>
      <c r="P731" t="str">
        <f>TEXT(M731,"mmm")</f>
        <v>Nov</v>
      </c>
      <c r="Q731" t="s">
        <v>2048</v>
      </c>
      <c r="R731" t="str">
        <f>TEXT(M731,"yyy")</f>
        <v>2017</v>
      </c>
      <c r="S731" s="10">
        <f>(T731/86400)+DATE(1970,1,1)</f>
        <v>43077.25</v>
      </c>
      <c r="T731">
        <v>1512712800</v>
      </c>
      <c r="U731" s="35"/>
      <c r="V731" s="38">
        <v>43077.25</v>
      </c>
      <c r="W731" t="str">
        <f>(TEXT(S731,"mmm"))</f>
        <v>Dec</v>
      </c>
      <c r="X731" t="s">
        <v>2055</v>
      </c>
      <c r="Y731">
        <f>Table1[[#This Row],[Dete Ended Conversion5]]-Table1[[#This Row],[Date Created Conversion3]]</f>
        <v>10</v>
      </c>
      <c r="Z731" s="35">
        <f>Table1[[#This Row],[Dete Ended Conversion5]]-Table1[[#This Row],[Date Created Conversion3]]</f>
        <v>10</v>
      </c>
      <c r="AA731" s="8" t="str">
        <f>(TEXT(V731,"yyy"))</f>
        <v>2017</v>
      </c>
      <c r="AB731" t="b">
        <v>0</v>
      </c>
      <c r="AC731" t="b">
        <v>1</v>
      </c>
      <c r="AD731" s="5" t="str">
        <f>AE731</f>
        <v>theater</v>
      </c>
      <c r="AE731" s="32" t="s">
        <v>2012</v>
      </c>
      <c r="AF731" s="32" t="s">
        <v>2013</v>
      </c>
    </row>
    <row r="732" spans="1:32" ht="17" x14ac:dyDescent="0.2">
      <c r="A732">
        <v>616</v>
      </c>
      <c r="B732" s="2" t="s">
        <v>1250</v>
      </c>
      <c r="C732" s="1" t="s">
        <v>1251</v>
      </c>
      <c r="D732" s="3">
        <v>6400</v>
      </c>
      <c r="E732" s="3">
        <v>12129</v>
      </c>
      <c r="F732" t="s">
        <v>19</v>
      </c>
      <c r="G732" s="23">
        <f>IFERROR(E732/D732,0)</f>
        <v>1.8951562500000001</v>
      </c>
      <c r="H732" s="4">
        <f>G732*100</f>
        <v>189.515625</v>
      </c>
      <c r="I732" s="30">
        <f>E732/J732</f>
        <v>50.962184873949582</v>
      </c>
      <c r="J732" s="8">
        <v>238</v>
      </c>
      <c r="K732" t="s">
        <v>36</v>
      </c>
      <c r="L732" t="s">
        <v>37</v>
      </c>
      <c r="M732" s="11">
        <f>(O732/86400)+DATE(1970,1,1)</f>
        <v>41537.208333333336</v>
      </c>
      <c r="N732" s="37">
        <v>41537.208333333336</v>
      </c>
      <c r="O732">
        <v>1379653200</v>
      </c>
      <c r="P732" t="str">
        <f>TEXT(M732,"mmm")</f>
        <v>Sep</v>
      </c>
      <c r="Q732" t="s">
        <v>2051</v>
      </c>
      <c r="R732" t="str">
        <f>TEXT(M732,"yyy")</f>
        <v>2013</v>
      </c>
      <c r="S732" s="10">
        <f>(T732/86400)+DATE(1970,1,1)</f>
        <v>41538.208333333336</v>
      </c>
      <c r="T732">
        <v>1379739600</v>
      </c>
      <c r="U732" s="35"/>
      <c r="V732" s="38">
        <v>41538.208333333336</v>
      </c>
      <c r="W732" t="str">
        <f>(TEXT(S732,"mmm"))</f>
        <v>Sep</v>
      </c>
      <c r="X732" t="s">
        <v>2051</v>
      </c>
      <c r="Y732">
        <f>Table1[[#This Row],[Dete Ended Conversion5]]-Table1[[#This Row],[Date Created Conversion3]]</f>
        <v>1</v>
      </c>
      <c r="Z732" s="35">
        <f>Table1[[#This Row],[Dete Ended Conversion5]]-Table1[[#This Row],[Date Created Conversion3]]</f>
        <v>1</v>
      </c>
      <c r="AA732" s="8" t="str">
        <f>(TEXT(V732,"yyy"))</f>
        <v>2013</v>
      </c>
      <c r="AB732" t="b">
        <v>0</v>
      </c>
      <c r="AC732" t="b">
        <v>1</v>
      </c>
      <c r="AD732" s="5" t="str">
        <f>AE732</f>
        <v>music</v>
      </c>
      <c r="AE732" s="32" t="s">
        <v>2008</v>
      </c>
      <c r="AF732" s="32" t="s">
        <v>2018</v>
      </c>
    </row>
    <row r="733" spans="1:32" ht="17" x14ac:dyDescent="0.2">
      <c r="A733">
        <v>838</v>
      </c>
      <c r="B733" s="2" t="s">
        <v>1685</v>
      </c>
      <c r="C733" s="1" t="s">
        <v>1686</v>
      </c>
      <c r="D733" s="3">
        <v>6400</v>
      </c>
      <c r="E733" s="3">
        <v>8890</v>
      </c>
      <c r="F733" t="s">
        <v>19</v>
      </c>
      <c r="G733" s="23">
        <f>IFERROR(E733/D733,0)</f>
        <v>1.3890625000000001</v>
      </c>
      <c r="H733" s="4">
        <f>G733*100</f>
        <v>138.90625</v>
      </c>
      <c r="I733" s="30">
        <f>E733/J733</f>
        <v>34.061302681992338</v>
      </c>
      <c r="J733" s="8">
        <v>261</v>
      </c>
      <c r="K733" t="s">
        <v>20</v>
      </c>
      <c r="L733" t="s">
        <v>21</v>
      </c>
      <c r="M733" s="11">
        <f>(O733/86400)+DATE(1970,1,1)</f>
        <v>43370.208333333328</v>
      </c>
      <c r="N733" s="37">
        <v>43370.208333333328</v>
      </c>
      <c r="O733">
        <v>1538024400</v>
      </c>
      <c r="P733" t="str">
        <f>TEXT(M733,"mmm")</f>
        <v>Sep</v>
      </c>
      <c r="Q733" t="s">
        <v>2051</v>
      </c>
      <c r="R733" t="str">
        <f>TEXT(M733,"yyy")</f>
        <v>2018</v>
      </c>
      <c r="S733" s="10">
        <f>(T733/86400)+DATE(1970,1,1)</f>
        <v>43379.208333333328</v>
      </c>
      <c r="T733">
        <v>1538802000</v>
      </c>
      <c r="U733" s="35"/>
      <c r="V733" s="38">
        <v>43379.208333333328</v>
      </c>
      <c r="W733" t="str">
        <f>(TEXT(S733,"mmm"))</f>
        <v>Oct</v>
      </c>
      <c r="X733" t="s">
        <v>2052</v>
      </c>
      <c r="Y733">
        <f>Table1[[#This Row],[Dete Ended Conversion5]]-Table1[[#This Row],[Date Created Conversion3]]</f>
        <v>9</v>
      </c>
      <c r="Z733" s="35">
        <f>Table1[[#This Row],[Dete Ended Conversion5]]-Table1[[#This Row],[Date Created Conversion3]]</f>
        <v>9</v>
      </c>
      <c r="AA733" s="8" t="str">
        <f>(TEXT(V733,"yyy"))</f>
        <v>2018</v>
      </c>
      <c r="AB733" t="b">
        <v>0</v>
      </c>
      <c r="AC733" t="b">
        <v>0</v>
      </c>
      <c r="AD733" s="5" t="str">
        <f>AE733</f>
        <v>theater</v>
      </c>
      <c r="AE733" s="32" t="s">
        <v>2012</v>
      </c>
      <c r="AF733" s="32" t="s">
        <v>2013</v>
      </c>
    </row>
    <row r="734" spans="1:32" ht="34" x14ac:dyDescent="0.2">
      <c r="A734">
        <v>626</v>
      </c>
      <c r="B734" s="2" t="s">
        <v>1270</v>
      </c>
      <c r="C734" s="1" t="s">
        <v>1271</v>
      </c>
      <c r="D734" s="3">
        <v>6400</v>
      </c>
      <c r="E734" s="3">
        <v>13205</v>
      </c>
      <c r="F734" t="s">
        <v>19</v>
      </c>
      <c r="G734" s="23">
        <f>IFERROR(E734/D734,0)</f>
        <v>2.0632812500000002</v>
      </c>
      <c r="H734" s="4">
        <f>G734*100</f>
        <v>206.32812500000003</v>
      </c>
      <c r="I734" s="30">
        <f>E734/J734</f>
        <v>69.867724867724874</v>
      </c>
      <c r="J734" s="8">
        <v>189</v>
      </c>
      <c r="K734" t="s">
        <v>20</v>
      </c>
      <c r="L734" t="s">
        <v>21</v>
      </c>
      <c r="M734" s="11">
        <f>(O734/86400)+DATE(1970,1,1)</f>
        <v>40449.208333333336</v>
      </c>
      <c r="N734" s="37">
        <v>40449.208333333336</v>
      </c>
      <c r="O734">
        <v>1285650000</v>
      </c>
      <c r="P734" t="str">
        <f>TEXT(M734,"mmm")</f>
        <v>Sep</v>
      </c>
      <c r="Q734" t="s">
        <v>2051</v>
      </c>
      <c r="R734" t="str">
        <f>TEXT(M734,"yyy")</f>
        <v>2010</v>
      </c>
      <c r="S734" s="10">
        <f>(T734/86400)+DATE(1970,1,1)</f>
        <v>40458.208333333336</v>
      </c>
      <c r="T734">
        <v>1286427600</v>
      </c>
      <c r="U734" s="35"/>
      <c r="V734" s="38">
        <v>40458.208333333336</v>
      </c>
      <c r="W734" t="str">
        <f>(TEXT(S734,"mmm"))</f>
        <v>Oct</v>
      </c>
      <c r="X734" t="s">
        <v>2052</v>
      </c>
      <c r="Y734">
        <f>Table1[[#This Row],[Dete Ended Conversion5]]-Table1[[#This Row],[Date Created Conversion3]]</f>
        <v>9</v>
      </c>
      <c r="Z734" s="35">
        <f>Table1[[#This Row],[Dete Ended Conversion5]]-Table1[[#This Row],[Date Created Conversion3]]</f>
        <v>9</v>
      </c>
      <c r="AA734" s="8" t="str">
        <f>(TEXT(V734,"yyy"))</f>
        <v>2010</v>
      </c>
      <c r="AB734" t="b">
        <v>0</v>
      </c>
      <c r="AC734" t="b">
        <v>1</v>
      </c>
      <c r="AD734" s="5" t="str">
        <f>AE734</f>
        <v>theater</v>
      </c>
      <c r="AE734" s="32" t="s">
        <v>2012</v>
      </c>
      <c r="AF734" s="32" t="s">
        <v>2013</v>
      </c>
    </row>
    <row r="735" spans="1:32" ht="34" x14ac:dyDescent="0.2">
      <c r="A735">
        <v>984</v>
      </c>
      <c r="B735" s="2" t="s">
        <v>1972</v>
      </c>
      <c r="C735" s="1" t="s">
        <v>1973</v>
      </c>
      <c r="D735" s="3">
        <v>6500</v>
      </c>
      <c r="E735" s="3">
        <v>9910</v>
      </c>
      <c r="F735" t="s">
        <v>19</v>
      </c>
      <c r="G735" s="23">
        <f>IFERROR(E735/D735,0)</f>
        <v>1.5246153846153847</v>
      </c>
      <c r="H735" s="4">
        <f>G735*100</f>
        <v>152.46153846153848</v>
      </c>
      <c r="I735" s="30">
        <f>E735/J735</f>
        <v>26.010498687664043</v>
      </c>
      <c r="J735" s="8">
        <v>381</v>
      </c>
      <c r="K735" t="s">
        <v>20</v>
      </c>
      <c r="L735" t="s">
        <v>21</v>
      </c>
      <c r="M735" s="11">
        <f>(O735/86400)+DATE(1970,1,1)</f>
        <v>43716.208333333328</v>
      </c>
      <c r="N735" s="37">
        <v>43716.208333333328</v>
      </c>
      <c r="O735">
        <v>1567918800</v>
      </c>
      <c r="P735" t="str">
        <f>TEXT(M735,"mmm")</f>
        <v>Sep</v>
      </c>
      <c r="Q735" t="s">
        <v>2051</v>
      </c>
      <c r="R735" t="str">
        <f>TEXT(M735,"yyy")</f>
        <v>2019</v>
      </c>
      <c r="S735" s="10">
        <f>(T735/86400)+DATE(1970,1,1)</f>
        <v>43742.208333333328</v>
      </c>
      <c r="T735">
        <v>1570165200</v>
      </c>
      <c r="U735" s="35"/>
      <c r="V735" s="38">
        <v>43742.208333333328</v>
      </c>
      <c r="W735" t="str">
        <f>(TEXT(S735,"mmm"))</f>
        <v>Oct</v>
      </c>
      <c r="X735" t="s">
        <v>2052</v>
      </c>
      <c r="Y735">
        <f>Table1[[#This Row],[Dete Ended Conversion5]]-Table1[[#This Row],[Date Created Conversion3]]</f>
        <v>26</v>
      </c>
      <c r="Z735" s="35">
        <f>Table1[[#This Row],[Dete Ended Conversion5]]-Table1[[#This Row],[Date Created Conversion3]]</f>
        <v>26</v>
      </c>
      <c r="AA735" s="8" t="str">
        <f>(TEXT(V735,"yyy"))</f>
        <v>2019</v>
      </c>
      <c r="AB735" t="b">
        <v>0</v>
      </c>
      <c r="AC735" t="b">
        <v>0</v>
      </c>
      <c r="AD735" s="5" t="str">
        <f>AE735</f>
        <v>theater</v>
      </c>
      <c r="AE735" s="32" t="s">
        <v>2012</v>
      </c>
      <c r="AF735" s="32" t="s">
        <v>2013</v>
      </c>
    </row>
    <row r="736" spans="1:32" ht="17" x14ac:dyDescent="0.2">
      <c r="A736">
        <v>794</v>
      </c>
      <c r="B736" s="2" t="s">
        <v>1599</v>
      </c>
      <c r="C736" s="1" t="s">
        <v>1600</v>
      </c>
      <c r="D736" s="3">
        <v>6600</v>
      </c>
      <c r="E736" s="3">
        <v>8276</v>
      </c>
      <c r="F736" t="s">
        <v>19</v>
      </c>
      <c r="G736" s="23">
        <f>IFERROR(E736/D736,0)</f>
        <v>1.2539393939393939</v>
      </c>
      <c r="H736" s="4">
        <f>G736*100</f>
        <v>125.39393939393939</v>
      </c>
      <c r="I736" s="30">
        <f>E736/J736</f>
        <v>75.236363636363635</v>
      </c>
      <c r="J736" s="8">
        <v>110</v>
      </c>
      <c r="K736" t="s">
        <v>20</v>
      </c>
      <c r="L736" t="s">
        <v>21</v>
      </c>
      <c r="M736" s="11">
        <f>(O736/86400)+DATE(1970,1,1)</f>
        <v>43091.25</v>
      </c>
      <c r="N736" s="37">
        <v>43091.25</v>
      </c>
      <c r="O736">
        <v>1513922400</v>
      </c>
      <c r="P736" t="str">
        <f>TEXT(M736,"mmm")</f>
        <v>Dec</v>
      </c>
      <c r="Q736" t="s">
        <v>2055</v>
      </c>
      <c r="R736" t="str">
        <f>TEXT(M736,"yyy")</f>
        <v>2017</v>
      </c>
      <c r="S736" s="10">
        <f>(T736/86400)+DATE(1970,1,1)</f>
        <v>43103.25</v>
      </c>
      <c r="T736">
        <v>1514959200</v>
      </c>
      <c r="U736" s="35"/>
      <c r="V736" s="38">
        <v>43103.25</v>
      </c>
      <c r="W736" t="str">
        <f>(TEXT(S736,"mmm"))</f>
        <v>Jan</v>
      </c>
      <c r="X736" t="s">
        <v>2050</v>
      </c>
      <c r="Y736">
        <f>Table1[[#This Row],[Dete Ended Conversion5]]-Table1[[#This Row],[Date Created Conversion3]]</f>
        <v>12</v>
      </c>
      <c r="Z736" s="35">
        <f>Table1[[#This Row],[Dete Ended Conversion5]]-Table1[[#This Row],[Date Created Conversion3]]</f>
        <v>12</v>
      </c>
      <c r="AA736" s="8" t="str">
        <f>(TEXT(V736,"yyy"))</f>
        <v>2018</v>
      </c>
      <c r="AB736" t="b">
        <v>0</v>
      </c>
      <c r="AC736" t="b">
        <v>0</v>
      </c>
      <c r="AD736" s="5" t="str">
        <f>AE736</f>
        <v>music</v>
      </c>
      <c r="AE736" s="32" t="s">
        <v>2008</v>
      </c>
      <c r="AF736" s="32" t="s">
        <v>2009</v>
      </c>
    </row>
    <row r="737" spans="1:35" ht="34" x14ac:dyDescent="0.2">
      <c r="A737">
        <v>55</v>
      </c>
      <c r="B737" s="2" t="s">
        <v>140</v>
      </c>
      <c r="C737" s="1" t="s">
        <v>141</v>
      </c>
      <c r="D737" s="3">
        <v>6600</v>
      </c>
      <c r="E737" s="3">
        <v>11746</v>
      </c>
      <c r="F737" t="s">
        <v>19</v>
      </c>
      <c r="G737" s="23">
        <f>IFERROR(E737/D737,0)</f>
        <v>1.7796969696969698</v>
      </c>
      <c r="H737" s="4">
        <f>G737*100</f>
        <v>177.96969696969697</v>
      </c>
      <c r="I737" s="30">
        <f>E737/J737</f>
        <v>89.664122137404576</v>
      </c>
      <c r="J737" s="8">
        <v>131</v>
      </c>
      <c r="K737" t="s">
        <v>20</v>
      </c>
      <c r="L737" t="s">
        <v>21</v>
      </c>
      <c r="M737" s="11">
        <f>(O737/86400)+DATE(1970,1,1)</f>
        <v>43311.208333333328</v>
      </c>
      <c r="N737" s="37">
        <v>43311.208333333328</v>
      </c>
      <c r="O737">
        <v>1532926800</v>
      </c>
      <c r="P737" t="str">
        <f>TEXT(M737,"mmm")</f>
        <v>Jul</v>
      </c>
      <c r="Q737" t="s">
        <v>2056</v>
      </c>
      <c r="R737" t="str">
        <f>TEXT(M737,"yyy")</f>
        <v>2018</v>
      </c>
      <c r="S737" s="10">
        <f>(T737/86400)+DATE(1970,1,1)</f>
        <v>43316.208333333328</v>
      </c>
      <c r="T737">
        <v>1533358800</v>
      </c>
      <c r="U737" s="35"/>
      <c r="V737" s="38">
        <v>43316.208333333328</v>
      </c>
      <c r="W737" t="str">
        <f>(TEXT(S737,"mmm"))</f>
        <v>Aug</v>
      </c>
      <c r="X737" t="s">
        <v>2049</v>
      </c>
      <c r="Y737">
        <f>Table1[[#This Row],[Dete Ended Conversion5]]-Table1[[#This Row],[Date Created Conversion3]]</f>
        <v>5</v>
      </c>
      <c r="Z737" s="35">
        <f>Table1[[#This Row],[Dete Ended Conversion5]]-Table1[[#This Row],[Date Created Conversion3]]</f>
        <v>5</v>
      </c>
      <c r="AA737" s="8" t="str">
        <f>(TEXT(V737,"yyy"))</f>
        <v>2018</v>
      </c>
      <c r="AB737" t="b">
        <v>0</v>
      </c>
      <c r="AC737" t="b">
        <v>0</v>
      </c>
      <c r="AD737" s="5" t="str">
        <f>AE737</f>
        <v>music</v>
      </c>
      <c r="AE737" s="32" t="s">
        <v>2008</v>
      </c>
      <c r="AF737" s="32" t="s">
        <v>2031</v>
      </c>
    </row>
    <row r="738" spans="1:35" ht="17" x14ac:dyDescent="0.2">
      <c r="A738">
        <v>981</v>
      </c>
      <c r="B738" s="2" t="s">
        <v>1966</v>
      </c>
      <c r="C738" s="1" t="s">
        <v>1967</v>
      </c>
      <c r="D738" s="3">
        <v>6700</v>
      </c>
      <c r="E738" s="3">
        <v>11941</v>
      </c>
      <c r="F738" t="s">
        <v>19</v>
      </c>
      <c r="G738" s="23">
        <f>IFERROR(E738/D738,0)</f>
        <v>1.7822388059701493</v>
      </c>
      <c r="H738" s="4">
        <f>G738*100</f>
        <v>178.22388059701493</v>
      </c>
      <c r="I738" s="30">
        <f>E738/J738</f>
        <v>36.969040247678016</v>
      </c>
      <c r="J738" s="8">
        <v>323</v>
      </c>
      <c r="K738" t="s">
        <v>20</v>
      </c>
      <c r="L738" t="s">
        <v>21</v>
      </c>
      <c r="M738" s="11">
        <f>(O738/86400)+DATE(1970,1,1)</f>
        <v>43094.25</v>
      </c>
      <c r="N738" s="37">
        <v>43094.25</v>
      </c>
      <c r="O738">
        <v>1514181600</v>
      </c>
      <c r="P738" t="str">
        <f>TEXT(M738,"mmm")</f>
        <v>Dec</v>
      </c>
      <c r="Q738" t="s">
        <v>2055</v>
      </c>
      <c r="R738" t="str">
        <f>TEXT(M738,"yyy")</f>
        <v>2017</v>
      </c>
      <c r="S738" s="10">
        <f>(T738/86400)+DATE(1970,1,1)</f>
        <v>43127.25</v>
      </c>
      <c r="T738">
        <v>1517032800</v>
      </c>
      <c r="U738" s="35"/>
      <c r="V738" s="38">
        <v>43127.25</v>
      </c>
      <c r="W738" t="str">
        <f>(TEXT(S738,"mmm"))</f>
        <v>Jan</v>
      </c>
      <c r="X738" t="s">
        <v>2050</v>
      </c>
      <c r="Y738">
        <f>Table1[[#This Row],[Dete Ended Conversion5]]-Table1[[#This Row],[Date Created Conversion3]]</f>
        <v>33</v>
      </c>
      <c r="Z738" s="35">
        <f>Table1[[#This Row],[Dete Ended Conversion5]]-Table1[[#This Row],[Date Created Conversion3]]</f>
        <v>33</v>
      </c>
      <c r="AA738" s="8" t="str">
        <f>(TEXT(V738,"yyy"))</f>
        <v>2018</v>
      </c>
      <c r="AB738" t="b">
        <v>0</v>
      </c>
      <c r="AC738" t="b">
        <v>0</v>
      </c>
      <c r="AD738" s="5" t="str">
        <f>AE738</f>
        <v>technology</v>
      </c>
      <c r="AE738" s="32" t="s">
        <v>2010</v>
      </c>
      <c r="AF738" s="32" t="s">
        <v>2011</v>
      </c>
    </row>
    <row r="739" spans="1:35" ht="17" x14ac:dyDescent="0.2">
      <c r="A739">
        <v>849</v>
      </c>
      <c r="B739" s="2" t="s">
        <v>1707</v>
      </c>
      <c r="C739" s="1" t="s">
        <v>1708</v>
      </c>
      <c r="D739" s="3">
        <v>6700</v>
      </c>
      <c r="E739" s="3">
        <v>8917</v>
      </c>
      <c r="F739" t="s">
        <v>19</v>
      </c>
      <c r="G739" s="23">
        <f>IFERROR(E739/D739,0)</f>
        <v>1.3308955223880596</v>
      </c>
      <c r="H739" s="4">
        <f>G739*100</f>
        <v>133.08955223880596</v>
      </c>
      <c r="I739" s="30">
        <f>E739/J739</f>
        <v>29.045602605863191</v>
      </c>
      <c r="J739" s="8">
        <v>307</v>
      </c>
      <c r="K739" t="s">
        <v>20</v>
      </c>
      <c r="L739" t="s">
        <v>21</v>
      </c>
      <c r="M739" s="11">
        <f>(O739/86400)+DATE(1970,1,1)</f>
        <v>40948.25</v>
      </c>
      <c r="N739" s="37">
        <v>40948.25</v>
      </c>
      <c r="O739">
        <v>1328767200</v>
      </c>
      <c r="P739" t="str">
        <f>TEXT(M739,"mmm")</f>
        <v>Feb</v>
      </c>
      <c r="Q739" t="s">
        <v>2058</v>
      </c>
      <c r="R739" t="str">
        <f>TEXT(M739,"yyy")</f>
        <v>2012</v>
      </c>
      <c r="S739" s="10">
        <f>(T739/86400)+DATE(1970,1,1)</f>
        <v>40951.25</v>
      </c>
      <c r="T739">
        <v>1329026400</v>
      </c>
      <c r="U739" s="35"/>
      <c r="V739" s="38">
        <v>40951.25</v>
      </c>
      <c r="W739" t="str">
        <f>(TEXT(S739,"mmm"))</f>
        <v>Feb</v>
      </c>
      <c r="X739" t="s">
        <v>2058</v>
      </c>
      <c r="Y739">
        <f>Table1[[#This Row],[Dete Ended Conversion5]]-Table1[[#This Row],[Date Created Conversion3]]</f>
        <v>3</v>
      </c>
      <c r="Z739" s="35">
        <f>Table1[[#This Row],[Dete Ended Conversion5]]-Table1[[#This Row],[Date Created Conversion3]]</f>
        <v>3</v>
      </c>
      <c r="AA739" s="8" t="str">
        <f>(TEXT(V739,"yyy"))</f>
        <v>2012</v>
      </c>
      <c r="AB739" t="b">
        <v>0</v>
      </c>
      <c r="AC739" t="b">
        <v>1</v>
      </c>
      <c r="AD739" s="5" t="str">
        <f>AE739</f>
        <v>music</v>
      </c>
      <c r="AE739" s="32" t="s">
        <v>2008</v>
      </c>
      <c r="AF739" s="32" t="s">
        <v>2018</v>
      </c>
    </row>
    <row r="740" spans="1:35" ht="34" x14ac:dyDescent="0.2">
      <c r="A740">
        <v>785</v>
      </c>
      <c r="B740" s="2" t="s">
        <v>1581</v>
      </c>
      <c r="C740" s="1" t="s">
        <v>1582</v>
      </c>
      <c r="D740" s="3">
        <v>6700</v>
      </c>
      <c r="E740" s="3">
        <v>12939</v>
      </c>
      <c r="F740" t="s">
        <v>19</v>
      </c>
      <c r="G740" s="23">
        <f>IFERROR(E740/D740,0)</f>
        <v>1.9311940298507462</v>
      </c>
      <c r="H740" s="4">
        <f>G740*100</f>
        <v>193.11940298507463</v>
      </c>
      <c r="I740" s="30">
        <f>E740/J740</f>
        <v>101.88188976377953</v>
      </c>
      <c r="J740" s="8">
        <v>127</v>
      </c>
      <c r="K740" t="s">
        <v>24</v>
      </c>
      <c r="L740" t="s">
        <v>25</v>
      </c>
      <c r="M740" s="11">
        <f>(O740/86400)+DATE(1970,1,1)</f>
        <v>43582.208333333328</v>
      </c>
      <c r="N740" s="37">
        <v>43582.208333333328</v>
      </c>
      <c r="O740">
        <v>1556341200</v>
      </c>
      <c r="P740" t="str">
        <f>TEXT(M740,"mmm")</f>
        <v>Apr</v>
      </c>
      <c r="Q740" t="s">
        <v>2057</v>
      </c>
      <c r="R740" t="str">
        <f>TEXT(M740,"yyy")</f>
        <v>2019</v>
      </c>
      <c r="S740" s="10">
        <f>(T740/86400)+DATE(1970,1,1)</f>
        <v>43616.208333333328</v>
      </c>
      <c r="T740">
        <v>1559278800</v>
      </c>
      <c r="U740" s="35"/>
      <c r="V740" s="38">
        <v>43616.208333333328</v>
      </c>
      <c r="W740" t="str">
        <f>(TEXT(S740,"mmm"))</f>
        <v>May</v>
      </c>
      <c r="X740" t="s">
        <v>2059</v>
      </c>
      <c r="Y740">
        <f>Table1[[#This Row],[Dete Ended Conversion5]]-Table1[[#This Row],[Date Created Conversion3]]</f>
        <v>34</v>
      </c>
      <c r="Z740" s="35">
        <f>Table1[[#This Row],[Dete Ended Conversion5]]-Table1[[#This Row],[Date Created Conversion3]]</f>
        <v>34</v>
      </c>
      <c r="AA740" s="8" t="str">
        <f>(TEXT(V740,"yyy"))</f>
        <v>2019</v>
      </c>
      <c r="AB740" t="b">
        <v>0</v>
      </c>
      <c r="AC740" t="b">
        <v>1</v>
      </c>
      <c r="AD740" s="5" t="str">
        <f>AE740</f>
        <v>film &amp; video</v>
      </c>
      <c r="AE740" s="32" t="s">
        <v>2014</v>
      </c>
      <c r="AF740" s="32" t="s">
        <v>2022</v>
      </c>
    </row>
    <row r="741" spans="1:35" ht="17" x14ac:dyDescent="0.2">
      <c r="A741">
        <v>573</v>
      </c>
      <c r="B741" s="2" t="s">
        <v>1166</v>
      </c>
      <c r="C741" s="1" t="s">
        <v>1167</v>
      </c>
      <c r="D741" s="3">
        <v>6700</v>
      </c>
      <c r="E741" s="3">
        <v>7496</v>
      </c>
      <c r="F741" t="s">
        <v>19</v>
      </c>
      <c r="G741" s="23">
        <f>IFERROR(E741/D741,0)</f>
        <v>1.1188059701492536</v>
      </c>
      <c r="H741" s="4">
        <f>G741*100</f>
        <v>111.88059701492537</v>
      </c>
      <c r="I741" s="30">
        <f>E741/J741</f>
        <v>24.986666666666668</v>
      </c>
      <c r="J741" s="8">
        <v>300</v>
      </c>
      <c r="K741" t="s">
        <v>20</v>
      </c>
      <c r="L741" t="s">
        <v>21</v>
      </c>
      <c r="M741" s="11">
        <f>(O741/86400)+DATE(1970,1,1)</f>
        <v>41761.208333333336</v>
      </c>
      <c r="N741" s="37">
        <v>41761.208333333336</v>
      </c>
      <c r="O741">
        <v>1399006800</v>
      </c>
      <c r="P741" t="str">
        <f>TEXT(M741,"mmm")</f>
        <v>May</v>
      </c>
      <c r="Q741" t="s">
        <v>2059</v>
      </c>
      <c r="R741" t="str">
        <f>TEXT(M741,"yyy")</f>
        <v>2014</v>
      </c>
      <c r="S741" s="10">
        <f>(T741/86400)+DATE(1970,1,1)</f>
        <v>41763.208333333336</v>
      </c>
      <c r="T741">
        <v>1399179600</v>
      </c>
      <c r="U741" s="35"/>
      <c r="V741" s="38">
        <v>41763.208333333336</v>
      </c>
      <c r="W741" t="str">
        <f>(TEXT(S741,"mmm"))</f>
        <v>May</v>
      </c>
      <c r="X741" t="s">
        <v>2059</v>
      </c>
      <c r="Y741">
        <f>Table1[[#This Row],[Dete Ended Conversion5]]-Table1[[#This Row],[Date Created Conversion3]]</f>
        <v>2</v>
      </c>
      <c r="Z741" s="35">
        <f>Table1[[#This Row],[Dete Ended Conversion5]]-Table1[[#This Row],[Date Created Conversion3]]</f>
        <v>2</v>
      </c>
      <c r="AA741" s="8" t="str">
        <f>(TEXT(V741,"yyy"))</f>
        <v>2014</v>
      </c>
      <c r="AB741" t="b">
        <v>0</v>
      </c>
      <c r="AC741" t="b">
        <v>0</v>
      </c>
      <c r="AD741" s="5" t="str">
        <f>AE741</f>
        <v>journalism</v>
      </c>
      <c r="AE741" s="32" t="s">
        <v>2037</v>
      </c>
      <c r="AF741" s="32" t="s">
        <v>2038</v>
      </c>
    </row>
    <row r="742" spans="1:35" ht="17" x14ac:dyDescent="0.2">
      <c r="A742">
        <v>105</v>
      </c>
      <c r="B742" s="2" t="s">
        <v>240</v>
      </c>
      <c r="C742" s="1" t="s">
        <v>241</v>
      </c>
      <c r="D742" s="3">
        <v>6800</v>
      </c>
      <c r="E742" s="3">
        <v>9829</v>
      </c>
      <c r="F742" t="s">
        <v>19</v>
      </c>
      <c r="G742" s="23">
        <f>IFERROR(E742/D742,0)</f>
        <v>1.4454411764705883</v>
      </c>
      <c r="H742" s="4">
        <f>G742*100</f>
        <v>144.54411764705884</v>
      </c>
      <c r="I742" s="30">
        <f>E742/J742</f>
        <v>103.46315789473684</v>
      </c>
      <c r="J742" s="8">
        <v>95</v>
      </c>
      <c r="K742" t="s">
        <v>20</v>
      </c>
      <c r="L742" t="s">
        <v>21</v>
      </c>
      <c r="M742" s="11">
        <f>(O742/86400)+DATE(1970,1,1)</f>
        <v>41366.208333333336</v>
      </c>
      <c r="N742" s="37">
        <v>41366.208333333336</v>
      </c>
      <c r="O742">
        <v>1364878800</v>
      </c>
      <c r="P742" t="str">
        <f>TEXT(M742,"mmm")</f>
        <v>Apr</v>
      </c>
      <c r="Q742" t="s">
        <v>2057</v>
      </c>
      <c r="R742" t="str">
        <f>TEXT(M742,"yyy")</f>
        <v>2013</v>
      </c>
      <c r="S742" s="10">
        <f>(T742/86400)+DATE(1970,1,1)</f>
        <v>41384.208333333336</v>
      </c>
      <c r="T742">
        <v>1366434000</v>
      </c>
      <c r="U742" s="35"/>
      <c r="V742" s="38">
        <v>41384.208333333336</v>
      </c>
      <c r="W742" t="str">
        <f>(TEXT(S742,"mmm"))</f>
        <v>Apr</v>
      </c>
      <c r="X742" t="s">
        <v>2057</v>
      </c>
      <c r="Y742">
        <f>Table1[[#This Row],[Dete Ended Conversion5]]-Table1[[#This Row],[Date Created Conversion3]]</f>
        <v>18</v>
      </c>
      <c r="Z742" s="35">
        <f>Table1[[#This Row],[Dete Ended Conversion5]]-Table1[[#This Row],[Date Created Conversion3]]</f>
        <v>18</v>
      </c>
      <c r="AA742" s="8" t="str">
        <f>(TEXT(V742,"yyy"))</f>
        <v>2013</v>
      </c>
      <c r="AB742" t="b">
        <v>0</v>
      </c>
      <c r="AC742" t="b">
        <v>0</v>
      </c>
      <c r="AD742" s="5" t="str">
        <f>AE742</f>
        <v>technology</v>
      </c>
      <c r="AE742" s="32" t="s">
        <v>2010</v>
      </c>
      <c r="AF742" s="32" t="s">
        <v>2011</v>
      </c>
    </row>
    <row r="743" spans="1:35" ht="34" x14ac:dyDescent="0.2">
      <c r="A743">
        <v>567</v>
      </c>
      <c r="B743" s="2" t="s">
        <v>1154</v>
      </c>
      <c r="C743" s="1" t="s">
        <v>1155</v>
      </c>
      <c r="D743" s="3">
        <v>6800</v>
      </c>
      <c r="E743" s="3">
        <v>14865</v>
      </c>
      <c r="F743" t="s">
        <v>19</v>
      </c>
      <c r="G743" s="23">
        <f>IFERROR(E743/D743,0)</f>
        <v>2.1860294117647059</v>
      </c>
      <c r="H743" s="4">
        <f>G743*100</f>
        <v>218.60294117647058</v>
      </c>
      <c r="I743" s="30">
        <f>E743/J743</f>
        <v>60.922131147540981</v>
      </c>
      <c r="J743" s="8">
        <v>244</v>
      </c>
      <c r="K743" t="s">
        <v>20</v>
      </c>
      <c r="L743" t="s">
        <v>21</v>
      </c>
      <c r="M743" s="11">
        <f>(O743/86400)+DATE(1970,1,1)</f>
        <v>41830.208333333336</v>
      </c>
      <c r="N743" s="37">
        <v>41830.208333333336</v>
      </c>
      <c r="O743">
        <v>1404968400</v>
      </c>
      <c r="P743" t="str">
        <f>TEXT(M743,"mmm")</f>
        <v>Jul</v>
      </c>
      <c r="Q743" t="s">
        <v>2056</v>
      </c>
      <c r="R743" t="str">
        <f>TEXT(M743,"yyy")</f>
        <v>2014</v>
      </c>
      <c r="S743" s="10">
        <f>(T743/86400)+DATE(1970,1,1)</f>
        <v>41832.208333333336</v>
      </c>
      <c r="T743">
        <v>1405141200</v>
      </c>
      <c r="U743" s="35"/>
      <c r="V743" s="38">
        <v>41832.208333333336</v>
      </c>
      <c r="W743" t="str">
        <f>(TEXT(S743,"mmm"))</f>
        <v>Jul</v>
      </c>
      <c r="X743" t="s">
        <v>2056</v>
      </c>
      <c r="Y743">
        <f>Table1[[#This Row],[Dete Ended Conversion5]]-Table1[[#This Row],[Date Created Conversion3]]</f>
        <v>2</v>
      </c>
      <c r="Z743" s="35">
        <f>Table1[[#This Row],[Dete Ended Conversion5]]-Table1[[#This Row],[Date Created Conversion3]]</f>
        <v>2</v>
      </c>
      <c r="AA743" s="8" t="str">
        <f>(TEXT(V743,"yyy"))</f>
        <v>2014</v>
      </c>
      <c r="AB743" t="b">
        <v>0</v>
      </c>
      <c r="AC743" t="b">
        <v>0</v>
      </c>
      <c r="AD743" s="5" t="str">
        <f>AE743</f>
        <v>music</v>
      </c>
      <c r="AE743" s="32" t="s">
        <v>2008</v>
      </c>
      <c r="AF743" s="32" t="s">
        <v>2009</v>
      </c>
      <c r="AI743">
        <f t="shared" ref="AI743:AI747" si="0">COUNTIFS(AE:AE,"music",AE:AE,"theater",AE:AE,"music",AE:AE,"technology")</f>
        <v>0</v>
      </c>
    </row>
    <row r="744" spans="1:35" ht="17" x14ac:dyDescent="0.2">
      <c r="A744">
        <v>833</v>
      </c>
      <c r="B744" s="2" t="s">
        <v>1675</v>
      </c>
      <c r="C744" s="1" t="s">
        <v>1676</v>
      </c>
      <c r="D744" s="3">
        <v>6800</v>
      </c>
      <c r="E744" s="3">
        <v>10723</v>
      </c>
      <c r="F744" t="s">
        <v>19</v>
      </c>
      <c r="G744" s="23">
        <f>IFERROR(E744/D744,0)</f>
        <v>1.5769117647058823</v>
      </c>
      <c r="H744" s="4">
        <f>G744*100</f>
        <v>157.69117647058823</v>
      </c>
      <c r="I744" s="30">
        <f>E744/J744</f>
        <v>64.987878787878785</v>
      </c>
      <c r="J744" s="8">
        <v>165</v>
      </c>
      <c r="K744" t="s">
        <v>32</v>
      </c>
      <c r="L744" t="s">
        <v>33</v>
      </c>
      <c r="M744" s="11">
        <f>(O744/86400)+DATE(1970,1,1)</f>
        <v>40588.25</v>
      </c>
      <c r="N744" s="37">
        <v>40588.25</v>
      </c>
      <c r="O744">
        <v>1297663200</v>
      </c>
      <c r="P744" t="str">
        <f>TEXT(M744,"mmm")</f>
        <v>Feb</v>
      </c>
      <c r="Q744" t="s">
        <v>2058</v>
      </c>
      <c r="R744" t="str">
        <f>TEXT(M744,"yyy")</f>
        <v>2011</v>
      </c>
      <c r="S744" s="10">
        <f>(T744/86400)+DATE(1970,1,1)</f>
        <v>40599.25</v>
      </c>
      <c r="T744">
        <v>1298613600</v>
      </c>
      <c r="U744" s="35"/>
      <c r="V744" s="38">
        <v>40599.25</v>
      </c>
      <c r="W744" t="str">
        <f>(TEXT(S744,"mmm"))</f>
        <v>Feb</v>
      </c>
      <c r="X744" t="s">
        <v>2058</v>
      </c>
      <c r="Y744">
        <f>Table1[[#This Row],[Dete Ended Conversion5]]-Table1[[#This Row],[Date Created Conversion3]]</f>
        <v>11</v>
      </c>
      <c r="Z744" s="35">
        <f>Table1[[#This Row],[Dete Ended Conversion5]]-Table1[[#This Row],[Date Created Conversion3]]</f>
        <v>11</v>
      </c>
      <c r="AA744" s="8" t="str">
        <f>(TEXT(V744,"yyy"))</f>
        <v>2011</v>
      </c>
      <c r="AB744" t="b">
        <v>0</v>
      </c>
      <c r="AC744" t="b">
        <v>0</v>
      </c>
      <c r="AD744" s="5" t="str">
        <f>AE744</f>
        <v>publishing</v>
      </c>
      <c r="AE744" s="32" t="s">
        <v>2020</v>
      </c>
      <c r="AF744" s="32" t="s">
        <v>2032</v>
      </c>
      <c r="AI744">
        <f t="shared" si="0"/>
        <v>0</v>
      </c>
    </row>
    <row r="745" spans="1:35" ht="17" x14ac:dyDescent="0.2">
      <c r="A745">
        <v>655</v>
      </c>
      <c r="B745" s="2" t="s">
        <v>1328</v>
      </c>
      <c r="C745" s="1" t="s">
        <v>1329</v>
      </c>
      <c r="D745" s="3">
        <v>6900</v>
      </c>
      <c r="E745" s="3">
        <v>13212</v>
      </c>
      <c r="F745" t="s">
        <v>19</v>
      </c>
      <c r="G745" s="23">
        <f>IFERROR(E745/D745,0)</f>
        <v>1.9147826086956521</v>
      </c>
      <c r="H745" s="4">
        <f>G745*100</f>
        <v>191.47826086956522</v>
      </c>
      <c r="I745" s="30">
        <f>E745/J745</f>
        <v>50.045454545454547</v>
      </c>
      <c r="J745" s="8">
        <v>264</v>
      </c>
      <c r="K745" t="s">
        <v>20</v>
      </c>
      <c r="L745" t="s">
        <v>21</v>
      </c>
      <c r="M745" s="11">
        <f>(O745/86400)+DATE(1970,1,1)</f>
        <v>42796.25</v>
      </c>
      <c r="N745" s="37">
        <v>42796.25</v>
      </c>
      <c r="O745">
        <v>1488434400</v>
      </c>
      <c r="P745" t="str">
        <f>TEXT(M745,"mmm")</f>
        <v>Mar</v>
      </c>
      <c r="Q745" t="s">
        <v>2054</v>
      </c>
      <c r="R745" t="str">
        <f>TEXT(M745,"yyy")</f>
        <v>2017</v>
      </c>
      <c r="S745" s="10">
        <f>(T745/86400)+DATE(1970,1,1)</f>
        <v>42809.208333333328</v>
      </c>
      <c r="T745">
        <v>1489554000</v>
      </c>
      <c r="U745" s="35"/>
      <c r="V745" s="38">
        <v>42809.208333333328</v>
      </c>
      <c r="W745" t="str">
        <f>(TEXT(S745,"mmm"))</f>
        <v>Mar</v>
      </c>
      <c r="X745" t="s">
        <v>2054</v>
      </c>
      <c r="Y745">
        <f>Table1[[#This Row],[Dete Ended Conversion5]]-Table1[[#This Row],[Date Created Conversion3]]</f>
        <v>12.958333333328483</v>
      </c>
      <c r="Z745" s="35">
        <f>Table1[[#This Row],[Dete Ended Conversion5]]-Table1[[#This Row],[Date Created Conversion3]]</f>
        <v>12.958333333328483</v>
      </c>
      <c r="AA745" s="8" t="str">
        <f>(TEXT(V745,"yyy"))</f>
        <v>2017</v>
      </c>
      <c r="AB745" t="b">
        <v>1</v>
      </c>
      <c r="AC745" t="b">
        <v>0</v>
      </c>
      <c r="AD745" s="5" t="str">
        <f>AE745</f>
        <v>photography</v>
      </c>
      <c r="AE745" s="32" t="s">
        <v>2027</v>
      </c>
      <c r="AF745" s="32" t="s">
        <v>2028</v>
      </c>
      <c r="AI745">
        <f t="shared" si="0"/>
        <v>0</v>
      </c>
    </row>
    <row r="746" spans="1:35" ht="34" x14ac:dyDescent="0.2">
      <c r="A746">
        <v>667</v>
      </c>
      <c r="B746" s="2" t="s">
        <v>1351</v>
      </c>
      <c r="C746" s="1" t="s">
        <v>1352</v>
      </c>
      <c r="D746" s="3">
        <v>6900</v>
      </c>
      <c r="E746" s="3">
        <v>12155</v>
      </c>
      <c r="F746" t="s">
        <v>19</v>
      </c>
      <c r="G746" s="23">
        <f>IFERROR(E746/D746,0)</f>
        <v>1.7615942028985507</v>
      </c>
      <c r="H746" s="4">
        <f>G746*100</f>
        <v>176.15942028985506</v>
      </c>
      <c r="I746" s="30">
        <f>E746/J746</f>
        <v>29.009546539379475</v>
      </c>
      <c r="J746" s="8">
        <v>419</v>
      </c>
      <c r="K746" t="s">
        <v>20</v>
      </c>
      <c r="L746" t="s">
        <v>21</v>
      </c>
      <c r="M746" s="11">
        <f>(O746/86400)+DATE(1970,1,1)</f>
        <v>41892.208333333336</v>
      </c>
      <c r="N746" s="37">
        <v>41892.208333333336</v>
      </c>
      <c r="O746">
        <v>1410325200</v>
      </c>
      <c r="P746" t="str">
        <f>TEXT(M746,"mmm")</f>
        <v>Sep</v>
      </c>
      <c r="Q746" t="s">
        <v>2051</v>
      </c>
      <c r="R746" t="str">
        <f>TEXT(M746,"yyy")</f>
        <v>2014</v>
      </c>
      <c r="S746" s="10">
        <f>(T746/86400)+DATE(1970,1,1)</f>
        <v>41901.208333333336</v>
      </c>
      <c r="T746">
        <v>1411102800</v>
      </c>
      <c r="U746" s="35"/>
      <c r="V746" s="38">
        <v>41901.208333333336</v>
      </c>
      <c r="W746" t="str">
        <f>(TEXT(S746,"mmm"))</f>
        <v>Sep</v>
      </c>
      <c r="X746" t="s">
        <v>2051</v>
      </c>
      <c r="Y746">
        <f>Table1[[#This Row],[Dete Ended Conversion5]]-Table1[[#This Row],[Date Created Conversion3]]</f>
        <v>9</v>
      </c>
      <c r="Z746" s="35">
        <f>Table1[[#This Row],[Dete Ended Conversion5]]-Table1[[#This Row],[Date Created Conversion3]]</f>
        <v>9</v>
      </c>
      <c r="AA746" s="8" t="str">
        <f>(TEXT(V746,"yyy"))</f>
        <v>2014</v>
      </c>
      <c r="AB746" t="b">
        <v>0</v>
      </c>
      <c r="AC746" t="b">
        <v>0</v>
      </c>
      <c r="AD746" s="5" t="str">
        <f>AE746</f>
        <v>journalism</v>
      </c>
      <c r="AE746" s="32" t="s">
        <v>2037</v>
      </c>
      <c r="AF746" s="32" t="s">
        <v>2038</v>
      </c>
      <c r="AI746">
        <f t="shared" si="0"/>
        <v>0</v>
      </c>
    </row>
    <row r="747" spans="1:35" ht="17" x14ac:dyDescent="0.2">
      <c r="A747">
        <v>713</v>
      </c>
      <c r="B747" s="2" t="s">
        <v>1440</v>
      </c>
      <c r="C747" s="1" t="s">
        <v>1441</v>
      </c>
      <c r="D747" s="3">
        <v>6900</v>
      </c>
      <c r="E747" s="3">
        <v>11174</v>
      </c>
      <c r="F747" t="s">
        <v>19</v>
      </c>
      <c r="G747" s="23">
        <f>IFERROR(E747/D747,0)</f>
        <v>1.6194202898550725</v>
      </c>
      <c r="H747" s="4">
        <f>G747*100</f>
        <v>161.94202898550725</v>
      </c>
      <c r="I747" s="30">
        <f>E747/J747</f>
        <v>108.48543689320388</v>
      </c>
      <c r="J747" s="8">
        <v>103</v>
      </c>
      <c r="K747" t="s">
        <v>20</v>
      </c>
      <c r="L747" t="s">
        <v>21</v>
      </c>
      <c r="M747" s="11">
        <f>(O747/86400)+DATE(1970,1,1)</f>
        <v>42604.208333333328</v>
      </c>
      <c r="N747" s="37">
        <v>42604.208333333328</v>
      </c>
      <c r="O747">
        <v>1471842000</v>
      </c>
      <c r="P747" t="str">
        <f>TEXT(M747,"mmm")</f>
        <v>Aug</v>
      </c>
      <c r="Q747" t="s">
        <v>2049</v>
      </c>
      <c r="R747" t="str">
        <f>TEXT(M747,"yyy")</f>
        <v>2016</v>
      </c>
      <c r="S747" s="10">
        <f>(T747/86400)+DATE(1970,1,1)</f>
        <v>42616.208333333328</v>
      </c>
      <c r="T747">
        <v>1472878800</v>
      </c>
      <c r="U747" s="35"/>
      <c r="V747" s="38">
        <v>42616.208333333328</v>
      </c>
      <c r="W747" t="str">
        <f>(TEXT(S747,"mmm"))</f>
        <v>Sep</v>
      </c>
      <c r="X747" t="s">
        <v>2051</v>
      </c>
      <c r="Y747">
        <f>Table1[[#This Row],[Dete Ended Conversion5]]-Table1[[#This Row],[Date Created Conversion3]]</f>
        <v>12</v>
      </c>
      <c r="Z747" s="35">
        <f>Table1[[#This Row],[Dete Ended Conversion5]]-Table1[[#This Row],[Date Created Conversion3]]</f>
        <v>12</v>
      </c>
      <c r="AA747" s="8" t="str">
        <f>(TEXT(V747,"yyy"))</f>
        <v>2016</v>
      </c>
      <c r="AB747" t="b">
        <v>0</v>
      </c>
      <c r="AC747" t="b">
        <v>0</v>
      </c>
      <c r="AD747" s="5" t="str">
        <f>AE747</f>
        <v>publishing</v>
      </c>
      <c r="AE747" s="32" t="s">
        <v>2020</v>
      </c>
      <c r="AF747" s="32" t="s">
        <v>2029</v>
      </c>
      <c r="AI747">
        <f t="shared" si="0"/>
        <v>0</v>
      </c>
    </row>
    <row r="748" spans="1:35" ht="17" x14ac:dyDescent="0.2">
      <c r="A748">
        <v>719</v>
      </c>
      <c r="B748" s="2" t="s">
        <v>1452</v>
      </c>
      <c r="C748" s="1" t="s">
        <v>1453</v>
      </c>
      <c r="D748" s="3">
        <v>6900</v>
      </c>
      <c r="E748" s="3">
        <v>10557</v>
      </c>
      <c r="F748" t="s">
        <v>19</v>
      </c>
      <c r="G748" s="23">
        <f>IFERROR(E748/D748,0)</f>
        <v>1.53</v>
      </c>
      <c r="H748" s="4">
        <f>G748*100</f>
        <v>153</v>
      </c>
      <c r="I748" s="30">
        <f>E748/J748</f>
        <v>85.829268292682926</v>
      </c>
      <c r="J748" s="8">
        <v>123</v>
      </c>
      <c r="K748" t="s">
        <v>20</v>
      </c>
      <c r="L748" t="s">
        <v>21</v>
      </c>
      <c r="M748" s="11">
        <f>(O748/86400)+DATE(1970,1,1)</f>
        <v>41058.208333333336</v>
      </c>
      <c r="N748" s="37">
        <v>41058.208333333336</v>
      </c>
      <c r="O748">
        <v>1338267600</v>
      </c>
      <c r="P748" t="str">
        <f>TEXT(M748,"mmm")</f>
        <v>May</v>
      </c>
      <c r="Q748" t="s">
        <v>2059</v>
      </c>
      <c r="R748" t="str">
        <f>TEXT(M748,"yyy")</f>
        <v>2012</v>
      </c>
      <c r="S748" s="10">
        <f>(T748/86400)+DATE(1970,1,1)</f>
        <v>41069.208333333336</v>
      </c>
      <c r="T748">
        <v>1339218000</v>
      </c>
      <c r="U748" s="35"/>
      <c r="V748" s="38">
        <v>41069.208333333336</v>
      </c>
      <c r="W748" t="str">
        <f>(TEXT(S748,"mmm"))</f>
        <v>Jun</v>
      </c>
      <c r="X748" t="s">
        <v>2053</v>
      </c>
      <c r="Y748">
        <f>Table1[[#This Row],[Dete Ended Conversion5]]-Table1[[#This Row],[Date Created Conversion3]]</f>
        <v>11</v>
      </c>
      <c r="Z748" s="35">
        <f>Table1[[#This Row],[Dete Ended Conversion5]]-Table1[[#This Row],[Date Created Conversion3]]</f>
        <v>11</v>
      </c>
      <c r="AA748" s="8" t="str">
        <f>(TEXT(V748,"yyy"))</f>
        <v>2012</v>
      </c>
      <c r="AB748" t="b">
        <v>0</v>
      </c>
      <c r="AC748" t="b">
        <v>0</v>
      </c>
      <c r="AD748" s="5" t="str">
        <f>AE748</f>
        <v>publishing</v>
      </c>
      <c r="AE748" s="32" t="s">
        <v>2020</v>
      </c>
      <c r="AF748" s="32" t="s">
        <v>2026</v>
      </c>
    </row>
    <row r="749" spans="1:35" ht="17" x14ac:dyDescent="0.2">
      <c r="A749">
        <v>868</v>
      </c>
      <c r="B749" s="2" t="s">
        <v>1744</v>
      </c>
      <c r="C749" s="1" t="s">
        <v>1745</v>
      </c>
      <c r="D749" s="3">
        <v>7000</v>
      </c>
      <c r="E749" s="3">
        <v>12939</v>
      </c>
      <c r="F749" t="s">
        <v>19</v>
      </c>
      <c r="G749" s="23">
        <f>IFERROR(E749/D749,0)</f>
        <v>1.8484285714285715</v>
      </c>
      <c r="H749" s="4">
        <f>G749*100</f>
        <v>184.84285714285716</v>
      </c>
      <c r="I749" s="30">
        <f>E749/J749</f>
        <v>102.69047619047619</v>
      </c>
      <c r="J749" s="8">
        <v>126</v>
      </c>
      <c r="K749" t="s">
        <v>20</v>
      </c>
      <c r="L749" t="s">
        <v>21</v>
      </c>
      <c r="M749" s="11">
        <f>(O749/86400)+DATE(1970,1,1)</f>
        <v>41559.208333333336</v>
      </c>
      <c r="N749" s="37">
        <v>41559.208333333336</v>
      </c>
      <c r="O749">
        <v>1381554000</v>
      </c>
      <c r="P749" t="str">
        <f>TEXT(M749,"mmm")</f>
        <v>Oct</v>
      </c>
      <c r="Q749" t="s">
        <v>2052</v>
      </c>
      <c r="R749" t="str">
        <f>TEXT(M749,"yyy")</f>
        <v>2013</v>
      </c>
      <c r="S749" s="10">
        <f>(T749/86400)+DATE(1970,1,1)</f>
        <v>41570.208333333336</v>
      </c>
      <c r="T749">
        <v>1382504400</v>
      </c>
      <c r="U749" s="35"/>
      <c r="V749" s="38">
        <v>41570.208333333336</v>
      </c>
      <c r="W749" t="str">
        <f>(TEXT(S749,"mmm"))</f>
        <v>Oct</v>
      </c>
      <c r="X749" t="s">
        <v>2052</v>
      </c>
      <c r="Y749">
        <f>Table1[[#This Row],[Dete Ended Conversion5]]-Table1[[#This Row],[Date Created Conversion3]]</f>
        <v>11</v>
      </c>
      <c r="Z749" s="35">
        <f>Table1[[#This Row],[Dete Ended Conversion5]]-Table1[[#This Row],[Date Created Conversion3]]</f>
        <v>11</v>
      </c>
      <c r="AA749" s="8" t="str">
        <f>(TEXT(V749,"yyy"))</f>
        <v>2013</v>
      </c>
      <c r="AB749" t="b">
        <v>0</v>
      </c>
      <c r="AC749" t="b">
        <v>0</v>
      </c>
      <c r="AD749" s="5" t="str">
        <f>AE749</f>
        <v>theater</v>
      </c>
      <c r="AE749" s="32" t="s">
        <v>2012</v>
      </c>
      <c r="AF749" s="32" t="s">
        <v>2013</v>
      </c>
    </row>
    <row r="750" spans="1:35" ht="17" x14ac:dyDescent="0.2">
      <c r="A750">
        <v>324</v>
      </c>
      <c r="B750" s="2" t="s">
        <v>677</v>
      </c>
      <c r="C750" s="1" t="s">
        <v>678</v>
      </c>
      <c r="D750" s="3">
        <v>7100</v>
      </c>
      <c r="E750" s="3">
        <v>11648</v>
      </c>
      <c r="F750" t="s">
        <v>19</v>
      </c>
      <c r="G750" s="23">
        <f>IFERROR(E750/D750,0)</f>
        <v>1.6405633802816901</v>
      </c>
      <c r="H750" s="4">
        <f>G750*100</f>
        <v>164.05633802816902</v>
      </c>
      <c r="I750" s="30">
        <f>E750/J750</f>
        <v>37.941368078175898</v>
      </c>
      <c r="J750" s="8">
        <v>307</v>
      </c>
      <c r="K750" t="s">
        <v>20</v>
      </c>
      <c r="L750" t="s">
        <v>21</v>
      </c>
      <c r="M750" s="11">
        <f>(O750/86400)+DATE(1970,1,1)</f>
        <v>42176.208333333328</v>
      </c>
      <c r="N750" s="37">
        <v>42176.208333333328</v>
      </c>
      <c r="O750">
        <v>1434862800</v>
      </c>
      <c r="P750" t="str">
        <f>TEXT(M750,"mmm")</f>
        <v>Jun</v>
      </c>
      <c r="Q750" t="s">
        <v>2053</v>
      </c>
      <c r="R750" t="str">
        <f>TEXT(M750,"yyy")</f>
        <v>2015</v>
      </c>
      <c r="S750" s="10">
        <f>(T750/86400)+DATE(1970,1,1)</f>
        <v>42188.208333333328</v>
      </c>
      <c r="T750">
        <v>1435899600</v>
      </c>
      <c r="U750" s="35"/>
      <c r="V750" s="38">
        <v>42188.208333333328</v>
      </c>
      <c r="W750" t="str">
        <f>(TEXT(S750,"mmm"))</f>
        <v>Jul</v>
      </c>
      <c r="X750" t="s">
        <v>2056</v>
      </c>
      <c r="Y750">
        <f>Table1[[#This Row],[Dete Ended Conversion5]]-Table1[[#This Row],[Date Created Conversion3]]</f>
        <v>12</v>
      </c>
      <c r="Z750" s="35">
        <f>Table1[[#This Row],[Dete Ended Conversion5]]-Table1[[#This Row],[Date Created Conversion3]]</f>
        <v>12</v>
      </c>
      <c r="AA750" s="8" t="str">
        <f>(TEXT(V750,"yyy"))</f>
        <v>2015</v>
      </c>
      <c r="AB750" t="b">
        <v>0</v>
      </c>
      <c r="AC750" t="b">
        <v>1</v>
      </c>
      <c r="AD750" s="5" t="str">
        <f>AE750</f>
        <v>theater</v>
      </c>
      <c r="AE750" s="32" t="s">
        <v>2012</v>
      </c>
      <c r="AF750" s="32" t="s">
        <v>2013</v>
      </c>
    </row>
    <row r="751" spans="1:35" ht="17" x14ac:dyDescent="0.2">
      <c r="A751">
        <v>194</v>
      </c>
      <c r="B751" s="2" t="s">
        <v>418</v>
      </c>
      <c r="C751" s="1" t="s">
        <v>419</v>
      </c>
      <c r="D751" s="3">
        <v>7100</v>
      </c>
      <c r="E751" s="3">
        <v>8716</v>
      </c>
      <c r="F751" t="s">
        <v>19</v>
      </c>
      <c r="G751" s="23">
        <f>IFERROR(E751/D751,0)</f>
        <v>1.227605633802817</v>
      </c>
      <c r="H751" s="4">
        <f>G751*100</f>
        <v>122.7605633802817</v>
      </c>
      <c r="I751" s="30">
        <f>E751/J751</f>
        <v>69.174603174603178</v>
      </c>
      <c r="J751" s="8">
        <v>126</v>
      </c>
      <c r="K751" t="s">
        <v>20</v>
      </c>
      <c r="L751" t="s">
        <v>21</v>
      </c>
      <c r="M751" s="11">
        <f>(O751/86400)+DATE(1970,1,1)</f>
        <v>42261.208333333328</v>
      </c>
      <c r="N751" s="37">
        <v>42261.208333333328</v>
      </c>
      <c r="O751">
        <v>1442206800</v>
      </c>
      <c r="P751" t="str">
        <f>TEXT(M751,"mmm")</f>
        <v>Sep</v>
      </c>
      <c r="Q751" t="s">
        <v>2051</v>
      </c>
      <c r="R751" t="str">
        <f>TEXT(M751,"yyy")</f>
        <v>2015</v>
      </c>
      <c r="S751" s="10">
        <f>(T751/86400)+DATE(1970,1,1)</f>
        <v>42277.208333333328</v>
      </c>
      <c r="T751">
        <v>1443589200</v>
      </c>
      <c r="U751" s="35"/>
      <c r="V751" s="38">
        <v>42277.208333333328</v>
      </c>
      <c r="W751" t="str">
        <f>(TEXT(S751,"mmm"))</f>
        <v>Sep</v>
      </c>
      <c r="X751" t="s">
        <v>2051</v>
      </c>
      <c r="Y751">
        <f>Table1[[#This Row],[Dete Ended Conversion5]]-Table1[[#This Row],[Date Created Conversion3]]</f>
        <v>16</v>
      </c>
      <c r="Z751" s="35">
        <f>Table1[[#This Row],[Dete Ended Conversion5]]-Table1[[#This Row],[Date Created Conversion3]]</f>
        <v>16</v>
      </c>
      <c r="AA751" s="8" t="str">
        <f>(TEXT(V751,"yyy"))</f>
        <v>2015</v>
      </c>
      <c r="AB751" t="b">
        <v>0</v>
      </c>
      <c r="AC751" t="b">
        <v>0</v>
      </c>
      <c r="AD751" s="5" t="str">
        <f>AE751</f>
        <v>music</v>
      </c>
      <c r="AE751" s="32" t="s">
        <v>2008</v>
      </c>
      <c r="AF751" s="32" t="s">
        <v>2030</v>
      </c>
    </row>
    <row r="752" spans="1:35" ht="34" x14ac:dyDescent="0.2">
      <c r="A752">
        <v>395</v>
      </c>
      <c r="B752" s="2" t="s">
        <v>274</v>
      </c>
      <c r="C752" s="1" t="s">
        <v>819</v>
      </c>
      <c r="D752" s="3">
        <v>7100</v>
      </c>
      <c r="E752" s="3">
        <v>9238</v>
      </c>
      <c r="F752" t="s">
        <v>19</v>
      </c>
      <c r="G752" s="23">
        <f>IFERROR(E752/D752,0)</f>
        <v>1.3011267605633803</v>
      </c>
      <c r="H752" s="4">
        <f>G752*100</f>
        <v>130.11267605633802</v>
      </c>
      <c r="I752" s="30">
        <f>E752/J752</f>
        <v>41.990909090909092</v>
      </c>
      <c r="J752" s="8">
        <v>220</v>
      </c>
      <c r="K752" t="s">
        <v>20</v>
      </c>
      <c r="L752" t="s">
        <v>21</v>
      </c>
      <c r="M752" s="11">
        <f>(O752/86400)+DATE(1970,1,1)</f>
        <v>40885.25</v>
      </c>
      <c r="N752" s="37">
        <v>40885.25</v>
      </c>
      <c r="O752">
        <v>1323324000</v>
      </c>
      <c r="P752" t="str">
        <f>TEXT(M752,"mmm")</f>
        <v>Dec</v>
      </c>
      <c r="Q752" t="s">
        <v>2055</v>
      </c>
      <c r="R752" t="str">
        <f>TEXT(M752,"yyy")</f>
        <v>2011</v>
      </c>
      <c r="S752" s="10">
        <f>(T752/86400)+DATE(1970,1,1)</f>
        <v>40886.25</v>
      </c>
      <c r="T752">
        <v>1323410400</v>
      </c>
      <c r="U752" s="35"/>
      <c r="V752" s="38">
        <v>40886.25</v>
      </c>
      <c r="W752" t="str">
        <f>(TEXT(S752,"mmm"))</f>
        <v>Dec</v>
      </c>
      <c r="X752" t="s">
        <v>2055</v>
      </c>
      <c r="Y752">
        <f>Table1[[#This Row],[Dete Ended Conversion5]]-Table1[[#This Row],[Date Created Conversion3]]</f>
        <v>1</v>
      </c>
      <c r="Z752" s="35">
        <f>Table1[[#This Row],[Dete Ended Conversion5]]-Table1[[#This Row],[Date Created Conversion3]]</f>
        <v>1</v>
      </c>
      <c r="AA752" s="8" t="str">
        <f>(TEXT(V752,"yyy"))</f>
        <v>2011</v>
      </c>
      <c r="AB752" t="b">
        <v>1</v>
      </c>
      <c r="AC752" t="b">
        <v>0</v>
      </c>
      <c r="AD752" s="5" t="str">
        <f>AE752</f>
        <v>theater</v>
      </c>
      <c r="AE752" s="32" t="s">
        <v>2012</v>
      </c>
      <c r="AF752" s="32" t="s">
        <v>2013</v>
      </c>
    </row>
    <row r="753" spans="1:32" ht="17" x14ac:dyDescent="0.2">
      <c r="A753">
        <v>49</v>
      </c>
      <c r="B753" s="2" t="s">
        <v>128</v>
      </c>
      <c r="C753" s="1" t="s">
        <v>129</v>
      </c>
      <c r="D753" s="3">
        <v>7200</v>
      </c>
      <c r="E753" s="3">
        <v>13653</v>
      </c>
      <c r="F753" t="s">
        <v>19</v>
      </c>
      <c r="G753" s="23">
        <f>IFERROR(E753/D753,0)</f>
        <v>1.89625</v>
      </c>
      <c r="H753" s="4">
        <f>G753*100</f>
        <v>189.625</v>
      </c>
      <c r="I753" s="30">
        <f>E753/J753</f>
        <v>45.059405940594061</v>
      </c>
      <c r="J753" s="8">
        <v>303</v>
      </c>
      <c r="K753" t="s">
        <v>20</v>
      </c>
      <c r="L753" t="s">
        <v>21</v>
      </c>
      <c r="M753" s="11">
        <f>(O753/86400)+DATE(1970,1,1)</f>
        <v>43758.208333333328</v>
      </c>
      <c r="N753" s="37">
        <v>43758.208333333328</v>
      </c>
      <c r="O753">
        <v>1571547600</v>
      </c>
      <c r="P753" t="str">
        <f>TEXT(M753,"mmm")</f>
        <v>Oct</v>
      </c>
      <c r="Q753" t="s">
        <v>2052</v>
      </c>
      <c r="R753" t="str">
        <f>TEXT(M753,"yyy")</f>
        <v>2019</v>
      </c>
      <c r="S753" s="10">
        <f>(T753/86400)+DATE(1970,1,1)</f>
        <v>43803.25</v>
      </c>
      <c r="T753">
        <v>1575439200</v>
      </c>
      <c r="U753" s="35"/>
      <c r="V753" s="38">
        <v>43803.25</v>
      </c>
      <c r="W753" t="str">
        <f>(TEXT(S753,"mmm"))</f>
        <v>Dec</v>
      </c>
      <c r="X753" t="s">
        <v>2055</v>
      </c>
      <c r="Y753">
        <f>Table1[[#This Row],[Dete Ended Conversion5]]-Table1[[#This Row],[Date Created Conversion3]]</f>
        <v>45.041666666671517</v>
      </c>
      <c r="Z753" s="35">
        <f>Table1[[#This Row],[Dete Ended Conversion5]]-Table1[[#This Row],[Date Created Conversion3]]</f>
        <v>45.041666666671517</v>
      </c>
      <c r="AA753" s="8" t="str">
        <f>(TEXT(V753,"yyy"))</f>
        <v>2019</v>
      </c>
      <c r="AB753" t="b">
        <v>0</v>
      </c>
      <c r="AC753" t="b">
        <v>0</v>
      </c>
      <c r="AD753" s="5" t="str">
        <f>AE753</f>
        <v>music</v>
      </c>
      <c r="AE753" s="32" t="s">
        <v>2008</v>
      </c>
      <c r="AF753" s="32" t="s">
        <v>2009</v>
      </c>
    </row>
    <row r="754" spans="1:32" ht="17" x14ac:dyDescent="0.2">
      <c r="A754">
        <v>834</v>
      </c>
      <c r="B754" s="2" t="s">
        <v>1677</v>
      </c>
      <c r="C754" s="1" t="s">
        <v>1678</v>
      </c>
      <c r="D754" s="3">
        <v>7300</v>
      </c>
      <c r="E754" s="3">
        <v>11228</v>
      </c>
      <c r="F754" t="s">
        <v>19</v>
      </c>
      <c r="G754" s="23">
        <f>IFERROR(E754/D754,0)</f>
        <v>1.5380821917808218</v>
      </c>
      <c r="H754" s="4">
        <f>G754*100</f>
        <v>153.8082191780822</v>
      </c>
      <c r="I754" s="30">
        <f>E754/J754</f>
        <v>94.352941176470594</v>
      </c>
      <c r="J754" s="8">
        <v>119</v>
      </c>
      <c r="K754" t="s">
        <v>20</v>
      </c>
      <c r="L754" t="s">
        <v>21</v>
      </c>
      <c r="M754" s="11">
        <f>(O754/86400)+DATE(1970,1,1)</f>
        <v>41448.208333333336</v>
      </c>
      <c r="N754" s="37">
        <v>41448.208333333336</v>
      </c>
      <c r="O754">
        <v>1371963600</v>
      </c>
      <c r="P754" t="str">
        <f>TEXT(M754,"mmm")</f>
        <v>Jun</v>
      </c>
      <c r="Q754" t="s">
        <v>2053</v>
      </c>
      <c r="R754" t="str">
        <f>TEXT(M754,"yyy")</f>
        <v>2013</v>
      </c>
      <c r="S754" s="10">
        <f>(T754/86400)+DATE(1970,1,1)</f>
        <v>41454.208333333336</v>
      </c>
      <c r="T754">
        <v>1372482000</v>
      </c>
      <c r="U754" s="35"/>
      <c r="V754" s="38">
        <v>41454.208333333336</v>
      </c>
      <c r="W754" t="str">
        <f>(TEXT(S754,"mmm"))</f>
        <v>Jun</v>
      </c>
      <c r="X754" t="s">
        <v>2053</v>
      </c>
      <c r="Y754">
        <f>Table1[[#This Row],[Dete Ended Conversion5]]-Table1[[#This Row],[Date Created Conversion3]]</f>
        <v>6</v>
      </c>
      <c r="Z754" s="35">
        <f>Table1[[#This Row],[Dete Ended Conversion5]]-Table1[[#This Row],[Date Created Conversion3]]</f>
        <v>6</v>
      </c>
      <c r="AA754" s="8" t="str">
        <f>(TEXT(V754,"yyy"))</f>
        <v>2013</v>
      </c>
      <c r="AB754" t="b">
        <v>0</v>
      </c>
      <c r="AC754" t="b">
        <v>0</v>
      </c>
      <c r="AD754" s="5" t="str">
        <f>AE754</f>
        <v>theater</v>
      </c>
      <c r="AE754" s="32" t="s">
        <v>2012</v>
      </c>
      <c r="AF754" s="32" t="s">
        <v>2013</v>
      </c>
    </row>
    <row r="755" spans="1:32" ht="34" x14ac:dyDescent="0.2">
      <c r="A755">
        <v>707</v>
      </c>
      <c r="B755" s="2" t="s">
        <v>1428</v>
      </c>
      <c r="C755" s="1" t="s">
        <v>1429</v>
      </c>
      <c r="D755" s="3">
        <v>7300</v>
      </c>
      <c r="E755" s="3">
        <v>11579</v>
      </c>
      <c r="F755" t="s">
        <v>19</v>
      </c>
      <c r="G755" s="23">
        <f>IFERROR(E755/D755,0)</f>
        <v>1.5861643835616439</v>
      </c>
      <c r="H755" s="4">
        <f>G755*100</f>
        <v>158.61643835616439</v>
      </c>
      <c r="I755" s="30">
        <f>E755/J755</f>
        <v>68.922619047619051</v>
      </c>
      <c r="J755" s="8">
        <v>168</v>
      </c>
      <c r="K755" t="s">
        <v>20</v>
      </c>
      <c r="L755" t="s">
        <v>21</v>
      </c>
      <c r="M755" s="11">
        <f>(O755/86400)+DATE(1970,1,1)</f>
        <v>43442.25</v>
      </c>
      <c r="N755" s="37">
        <v>43442.25</v>
      </c>
      <c r="O755">
        <v>1544248800</v>
      </c>
      <c r="P755" t="str">
        <f>TEXT(M755,"mmm")</f>
        <v>Dec</v>
      </c>
      <c r="Q755" t="s">
        <v>2055</v>
      </c>
      <c r="R755" t="str">
        <f>TEXT(M755,"yyy")</f>
        <v>2018</v>
      </c>
      <c r="S755" s="10">
        <f>(T755/86400)+DATE(1970,1,1)</f>
        <v>43478.25</v>
      </c>
      <c r="T755">
        <v>1547359200</v>
      </c>
      <c r="U755" s="35"/>
      <c r="V755" s="38">
        <v>43478.25</v>
      </c>
      <c r="W755" t="str">
        <f>(TEXT(S755,"mmm"))</f>
        <v>Jan</v>
      </c>
      <c r="X755" t="s">
        <v>2050</v>
      </c>
      <c r="Y755">
        <f>Table1[[#This Row],[Dete Ended Conversion5]]-Table1[[#This Row],[Date Created Conversion3]]</f>
        <v>36</v>
      </c>
      <c r="Z755" s="35">
        <f>Table1[[#This Row],[Dete Ended Conversion5]]-Table1[[#This Row],[Date Created Conversion3]]</f>
        <v>36</v>
      </c>
      <c r="AA755" s="8" t="str">
        <f>(TEXT(V755,"yyy"))</f>
        <v>2019</v>
      </c>
      <c r="AB755" t="b">
        <v>0</v>
      </c>
      <c r="AC755" t="b">
        <v>0</v>
      </c>
      <c r="AD755" s="5" t="str">
        <f>AE755</f>
        <v>film &amp; video</v>
      </c>
      <c r="AE755" s="32" t="s">
        <v>2014</v>
      </c>
      <c r="AF755" s="32" t="s">
        <v>2017</v>
      </c>
    </row>
    <row r="756" spans="1:32" ht="17" x14ac:dyDescent="0.2">
      <c r="A756">
        <v>689</v>
      </c>
      <c r="B756" s="2" t="s">
        <v>1393</v>
      </c>
      <c r="C756" s="1" t="s">
        <v>1394</v>
      </c>
      <c r="D756" s="3">
        <v>7300</v>
      </c>
      <c r="E756" s="3">
        <v>7348</v>
      </c>
      <c r="F756" t="s">
        <v>19</v>
      </c>
      <c r="G756" s="23">
        <f>IFERROR(E756/D756,0)</f>
        <v>1.0065753424657535</v>
      </c>
      <c r="H756" s="4">
        <f>G756*100</f>
        <v>100.65753424657535</v>
      </c>
      <c r="I756" s="30">
        <f>E756/J756</f>
        <v>106.49275362318841</v>
      </c>
      <c r="J756" s="8">
        <v>69</v>
      </c>
      <c r="K756" t="s">
        <v>20</v>
      </c>
      <c r="L756" t="s">
        <v>21</v>
      </c>
      <c r="M756" s="11">
        <f>(O756/86400)+DATE(1970,1,1)</f>
        <v>41576.208333333336</v>
      </c>
      <c r="N756" s="37">
        <v>41576.208333333336</v>
      </c>
      <c r="O756">
        <v>1383022800</v>
      </c>
      <c r="P756" t="str">
        <f>TEXT(M756,"mmm")</f>
        <v>Oct</v>
      </c>
      <c r="Q756" t="s">
        <v>2052</v>
      </c>
      <c r="R756" t="str">
        <f>TEXT(M756,"yyy")</f>
        <v>2013</v>
      </c>
      <c r="S756" s="10">
        <f>(T756/86400)+DATE(1970,1,1)</f>
        <v>41588.25</v>
      </c>
      <c r="T756">
        <v>1384063200</v>
      </c>
      <c r="U756" s="35"/>
      <c r="V756" s="38">
        <v>41588.25</v>
      </c>
      <c r="W756" t="str">
        <f>(TEXT(S756,"mmm"))</f>
        <v>Nov</v>
      </c>
      <c r="X756" t="s">
        <v>2048</v>
      </c>
      <c r="Y756">
        <f>Table1[[#This Row],[Dete Ended Conversion5]]-Table1[[#This Row],[Date Created Conversion3]]</f>
        <v>12.041666666664241</v>
      </c>
      <c r="Z756" s="35">
        <f>Table1[[#This Row],[Dete Ended Conversion5]]-Table1[[#This Row],[Date Created Conversion3]]</f>
        <v>12.041666666664241</v>
      </c>
      <c r="AA756" s="8" t="str">
        <f>(TEXT(V756,"yyy"))</f>
        <v>2013</v>
      </c>
      <c r="AB756" t="b">
        <v>0</v>
      </c>
      <c r="AC756" t="b">
        <v>0</v>
      </c>
      <c r="AD756" s="5" t="str">
        <f>AE756</f>
        <v>technology</v>
      </c>
      <c r="AE756" s="32" t="s">
        <v>2010</v>
      </c>
      <c r="AF756" s="32" t="s">
        <v>2011</v>
      </c>
    </row>
    <row r="757" spans="1:32" ht="17" x14ac:dyDescent="0.2">
      <c r="A757">
        <v>86</v>
      </c>
      <c r="B757" s="2" t="s">
        <v>202</v>
      </c>
      <c r="C757" s="1" t="s">
        <v>203</v>
      </c>
      <c r="D757" s="3">
        <v>7400</v>
      </c>
      <c r="E757" s="3">
        <v>12405</v>
      </c>
      <c r="F757" t="s">
        <v>19</v>
      </c>
      <c r="G757" s="23">
        <f>IFERROR(E757/D757,0)</f>
        <v>1.6763513513513513</v>
      </c>
      <c r="H757" s="4">
        <f>G757*100</f>
        <v>167.63513513513513</v>
      </c>
      <c r="I757" s="30">
        <f>E757/J757</f>
        <v>61.108374384236456</v>
      </c>
      <c r="J757" s="8">
        <v>203</v>
      </c>
      <c r="K757" t="s">
        <v>20</v>
      </c>
      <c r="L757" t="s">
        <v>21</v>
      </c>
      <c r="M757" s="11">
        <f>(O757/86400)+DATE(1970,1,1)</f>
        <v>42128.208333333328</v>
      </c>
      <c r="N757" s="37">
        <v>42128.208333333328</v>
      </c>
      <c r="O757">
        <v>1430715600</v>
      </c>
      <c r="P757" t="str">
        <f>TEXT(M757,"mmm")</f>
        <v>May</v>
      </c>
      <c r="Q757" t="s">
        <v>2059</v>
      </c>
      <c r="R757" t="str">
        <f>TEXT(M757,"yyy")</f>
        <v>2015</v>
      </c>
      <c r="S757" s="10">
        <f>(T757/86400)+DATE(1970,1,1)</f>
        <v>42141.208333333328</v>
      </c>
      <c r="T757">
        <v>1431838800</v>
      </c>
      <c r="U757" s="35"/>
      <c r="V757" s="38">
        <v>42141.208333333328</v>
      </c>
      <c r="W757" t="str">
        <f>(TEXT(S757,"mmm"))</f>
        <v>May</v>
      </c>
      <c r="X757" t="s">
        <v>2059</v>
      </c>
      <c r="Y757">
        <f>Table1[[#This Row],[Dete Ended Conversion5]]-Table1[[#This Row],[Date Created Conversion3]]</f>
        <v>13</v>
      </c>
      <c r="Z757" s="35">
        <f>Table1[[#This Row],[Dete Ended Conversion5]]-Table1[[#This Row],[Date Created Conversion3]]</f>
        <v>13</v>
      </c>
      <c r="AA757" s="8" t="str">
        <f>(TEXT(V757,"yyy"))</f>
        <v>2015</v>
      </c>
      <c r="AB757" t="b">
        <v>1</v>
      </c>
      <c r="AC757" t="b">
        <v>0</v>
      </c>
      <c r="AD757" s="5" t="str">
        <f>AE757</f>
        <v>theater</v>
      </c>
      <c r="AE757" s="32" t="s">
        <v>2012</v>
      </c>
      <c r="AF757" s="32" t="s">
        <v>2013</v>
      </c>
    </row>
    <row r="758" spans="1:32" ht="34" x14ac:dyDescent="0.2">
      <c r="A758">
        <v>475</v>
      </c>
      <c r="B758" s="2" t="s">
        <v>974</v>
      </c>
      <c r="C758" s="1" t="s">
        <v>975</v>
      </c>
      <c r="D758" s="3">
        <v>7400</v>
      </c>
      <c r="E758" s="3">
        <v>8432</v>
      </c>
      <c r="F758" t="s">
        <v>19</v>
      </c>
      <c r="G758" s="23">
        <f>IFERROR(E758/D758,0)</f>
        <v>1.1394594594594594</v>
      </c>
      <c r="H758" s="4">
        <f>G758*100</f>
        <v>113.94594594594594</v>
      </c>
      <c r="I758" s="30">
        <f>E758/J758</f>
        <v>39.962085308056871</v>
      </c>
      <c r="J758" s="8">
        <v>211</v>
      </c>
      <c r="K758" t="s">
        <v>20</v>
      </c>
      <c r="L758" t="s">
        <v>21</v>
      </c>
      <c r="M758" s="11">
        <f>(O758/86400)+DATE(1970,1,1)</f>
        <v>41450.208333333336</v>
      </c>
      <c r="N758" s="37">
        <v>41450.208333333336</v>
      </c>
      <c r="O758">
        <v>1372136400</v>
      </c>
      <c r="P758" t="str">
        <f>TEXT(M758,"mmm")</f>
        <v>Jun</v>
      </c>
      <c r="Q758" t="s">
        <v>2053</v>
      </c>
      <c r="R758" t="str">
        <f>TEXT(M758,"yyy")</f>
        <v>2013</v>
      </c>
      <c r="S758" s="10">
        <f>(T758/86400)+DATE(1970,1,1)</f>
        <v>41454.208333333336</v>
      </c>
      <c r="T758">
        <v>1372482000</v>
      </c>
      <c r="U758" s="35"/>
      <c r="V758" s="38">
        <v>41454.208333333336</v>
      </c>
      <c r="W758" t="str">
        <f>(TEXT(S758,"mmm"))</f>
        <v>Jun</v>
      </c>
      <c r="X758" t="s">
        <v>2053</v>
      </c>
      <c r="Y758">
        <f>Table1[[#This Row],[Dete Ended Conversion5]]-Table1[[#This Row],[Date Created Conversion3]]</f>
        <v>4</v>
      </c>
      <c r="Z758" s="35">
        <f>Table1[[#This Row],[Dete Ended Conversion5]]-Table1[[#This Row],[Date Created Conversion3]]</f>
        <v>4</v>
      </c>
      <c r="AA758" s="8" t="str">
        <f>(TEXT(V758,"yyy"))</f>
        <v>2013</v>
      </c>
      <c r="AB758" t="b">
        <v>0</v>
      </c>
      <c r="AC758" t="b">
        <v>1</v>
      </c>
      <c r="AD758" s="5" t="str">
        <f>AE758</f>
        <v>publishing</v>
      </c>
      <c r="AE758" s="32" t="s">
        <v>2020</v>
      </c>
      <c r="AF758" s="32" t="s">
        <v>2032</v>
      </c>
    </row>
    <row r="759" spans="1:32" ht="17" x14ac:dyDescent="0.2">
      <c r="A759">
        <v>783</v>
      </c>
      <c r="B759" s="2" t="s">
        <v>1577</v>
      </c>
      <c r="C759" s="1" t="s">
        <v>1578</v>
      </c>
      <c r="D759" s="3">
        <v>7400</v>
      </c>
      <c r="E759" s="3">
        <v>10451</v>
      </c>
      <c r="F759" t="s">
        <v>19</v>
      </c>
      <c r="G759" s="23">
        <f>IFERROR(E759/D759,0)</f>
        <v>1.4122972972972974</v>
      </c>
      <c r="H759" s="4">
        <f>G759*100</f>
        <v>141.22972972972974</v>
      </c>
      <c r="I759" s="30">
        <f>E759/J759</f>
        <v>75.731884057971016</v>
      </c>
      <c r="J759" s="8">
        <v>138</v>
      </c>
      <c r="K759" t="s">
        <v>20</v>
      </c>
      <c r="L759" t="s">
        <v>21</v>
      </c>
      <c r="M759" s="11">
        <f>(O759/86400)+DATE(1970,1,1)</f>
        <v>41625.25</v>
      </c>
      <c r="N759" s="37">
        <v>41625.25</v>
      </c>
      <c r="O759">
        <v>1387260000</v>
      </c>
      <c r="P759" t="str">
        <f>TEXT(M759,"mmm")</f>
        <v>Dec</v>
      </c>
      <c r="Q759" t="s">
        <v>2055</v>
      </c>
      <c r="R759" t="str">
        <f>TEXT(M759,"yyy")</f>
        <v>2013</v>
      </c>
      <c r="S759" s="10">
        <f>(T759/86400)+DATE(1970,1,1)</f>
        <v>41632.25</v>
      </c>
      <c r="T759">
        <v>1387864800</v>
      </c>
      <c r="U759" s="35"/>
      <c r="V759" s="38">
        <v>41632.25</v>
      </c>
      <c r="W759" t="str">
        <f>(TEXT(S759,"mmm"))</f>
        <v>Dec</v>
      </c>
      <c r="X759" t="s">
        <v>2055</v>
      </c>
      <c r="Y759">
        <f>Table1[[#This Row],[Dete Ended Conversion5]]-Table1[[#This Row],[Date Created Conversion3]]</f>
        <v>7</v>
      </c>
      <c r="Z759" s="35">
        <f>Table1[[#This Row],[Dete Ended Conversion5]]-Table1[[#This Row],[Date Created Conversion3]]</f>
        <v>7</v>
      </c>
      <c r="AA759" s="8" t="str">
        <f>(TEXT(V759,"yyy"))</f>
        <v>2013</v>
      </c>
      <c r="AB759" t="b">
        <v>0</v>
      </c>
      <c r="AC759" t="b">
        <v>0</v>
      </c>
      <c r="AD759" s="5" t="str">
        <f>AE759</f>
        <v>music</v>
      </c>
      <c r="AE759" s="32" t="s">
        <v>2008</v>
      </c>
      <c r="AF759" s="32" t="s">
        <v>2009</v>
      </c>
    </row>
    <row r="760" spans="1:32" ht="17" x14ac:dyDescent="0.2">
      <c r="A760">
        <v>686</v>
      </c>
      <c r="B760" s="2" t="s">
        <v>1387</v>
      </c>
      <c r="C760" s="1" t="s">
        <v>1388</v>
      </c>
      <c r="D760" s="3">
        <v>7500</v>
      </c>
      <c r="E760" s="3">
        <v>14381</v>
      </c>
      <c r="F760" t="s">
        <v>19</v>
      </c>
      <c r="G760" s="23">
        <f>IFERROR(E760/D760,0)</f>
        <v>1.9174666666666667</v>
      </c>
      <c r="H760" s="4">
        <f>G760*100</f>
        <v>191.74666666666667</v>
      </c>
      <c r="I760" s="30">
        <f>E760/J760</f>
        <v>107.32089552238806</v>
      </c>
      <c r="J760" s="8">
        <v>134</v>
      </c>
      <c r="K760" t="s">
        <v>20</v>
      </c>
      <c r="L760" t="s">
        <v>21</v>
      </c>
      <c r="M760" s="11">
        <f>(O760/86400)+DATE(1970,1,1)</f>
        <v>43186.208333333328</v>
      </c>
      <c r="N760" s="37">
        <v>43186.208333333328</v>
      </c>
      <c r="O760">
        <v>1522126800</v>
      </c>
      <c r="P760" t="str">
        <f>TEXT(M760,"mmm")</f>
        <v>Mar</v>
      </c>
      <c r="Q760" t="s">
        <v>2054</v>
      </c>
      <c r="R760" t="str">
        <f>TEXT(M760,"yyy")</f>
        <v>2018</v>
      </c>
      <c r="S760" s="10">
        <f>(T760/86400)+DATE(1970,1,1)</f>
        <v>43197.208333333328</v>
      </c>
      <c r="T760">
        <v>1523077200</v>
      </c>
      <c r="U760" s="35"/>
      <c r="V760" s="38">
        <v>43197.208333333328</v>
      </c>
      <c r="W760" t="str">
        <f>(TEXT(S760,"mmm"))</f>
        <v>Apr</v>
      </c>
      <c r="X760" t="s">
        <v>2057</v>
      </c>
      <c r="Y760">
        <f>Table1[[#This Row],[Dete Ended Conversion5]]-Table1[[#This Row],[Date Created Conversion3]]</f>
        <v>11</v>
      </c>
      <c r="Z760" s="35">
        <f>Table1[[#This Row],[Dete Ended Conversion5]]-Table1[[#This Row],[Date Created Conversion3]]</f>
        <v>11</v>
      </c>
      <c r="AA760" s="8" t="str">
        <f>(TEXT(V760,"yyy"))</f>
        <v>2018</v>
      </c>
      <c r="AB760" t="b">
        <v>0</v>
      </c>
      <c r="AC760" t="b">
        <v>0</v>
      </c>
      <c r="AD760" s="5" t="str">
        <f>AE760</f>
        <v>technology</v>
      </c>
      <c r="AE760" s="32" t="s">
        <v>2010</v>
      </c>
      <c r="AF760" s="32" t="s">
        <v>2019</v>
      </c>
    </row>
    <row r="761" spans="1:32" ht="17" x14ac:dyDescent="0.2">
      <c r="A761">
        <v>234</v>
      </c>
      <c r="B761" s="2" t="s">
        <v>497</v>
      </c>
      <c r="C761" s="1" t="s">
        <v>498</v>
      </c>
      <c r="D761" s="3">
        <v>7500</v>
      </c>
      <c r="E761" s="3">
        <v>8181</v>
      </c>
      <c r="F761" t="s">
        <v>19</v>
      </c>
      <c r="G761" s="23">
        <f>IFERROR(E761/D761,0)</f>
        <v>1.0908</v>
      </c>
      <c r="H761" s="4">
        <f>G761*100</f>
        <v>109.08</v>
      </c>
      <c r="I761" s="30">
        <f>E761/J761</f>
        <v>54.906040268456373</v>
      </c>
      <c r="J761" s="8">
        <v>149</v>
      </c>
      <c r="K761" t="s">
        <v>94</v>
      </c>
      <c r="L761" t="s">
        <v>95</v>
      </c>
      <c r="M761" s="11">
        <f>(O761/86400)+DATE(1970,1,1)</f>
        <v>42969.208333333328</v>
      </c>
      <c r="N761" s="37">
        <v>42969.208333333328</v>
      </c>
      <c r="O761">
        <v>1503378000</v>
      </c>
      <c r="P761" t="str">
        <f>TEXT(M761,"mmm")</f>
        <v>Aug</v>
      </c>
      <c r="Q761" t="s">
        <v>2049</v>
      </c>
      <c r="R761" t="str">
        <f>TEXT(M761,"yyy")</f>
        <v>2017</v>
      </c>
      <c r="S761" s="10">
        <f>(T761/86400)+DATE(1970,1,1)</f>
        <v>42976.208333333328</v>
      </c>
      <c r="T761">
        <v>1503982800</v>
      </c>
      <c r="U761" s="35"/>
      <c r="V761" s="38">
        <v>42976.208333333328</v>
      </c>
      <c r="W761" t="str">
        <f>(TEXT(S761,"mmm"))</f>
        <v>Aug</v>
      </c>
      <c r="X761" t="s">
        <v>2049</v>
      </c>
      <c r="Y761">
        <f>Table1[[#This Row],[Dete Ended Conversion5]]-Table1[[#This Row],[Date Created Conversion3]]</f>
        <v>7</v>
      </c>
      <c r="Z761" s="35">
        <f>Table1[[#This Row],[Dete Ended Conversion5]]-Table1[[#This Row],[Date Created Conversion3]]</f>
        <v>7</v>
      </c>
      <c r="AA761" s="8" t="str">
        <f>(TEXT(V761,"yyy"))</f>
        <v>2017</v>
      </c>
      <c r="AB761" t="b">
        <v>0</v>
      </c>
      <c r="AC761" t="b">
        <v>1</v>
      </c>
      <c r="AD761" s="5" t="str">
        <f>AE761</f>
        <v>games</v>
      </c>
      <c r="AE761" s="32" t="s">
        <v>2023</v>
      </c>
      <c r="AF761" s="32" t="s">
        <v>2024</v>
      </c>
    </row>
    <row r="762" spans="1:32" ht="17" x14ac:dyDescent="0.2">
      <c r="A762">
        <v>943</v>
      </c>
      <c r="B762" s="2" t="s">
        <v>1892</v>
      </c>
      <c r="C762" s="1" t="s">
        <v>1893</v>
      </c>
      <c r="D762" s="3">
        <v>7500</v>
      </c>
      <c r="E762" s="3">
        <v>11969</v>
      </c>
      <c r="F762" t="s">
        <v>19</v>
      </c>
      <c r="G762" s="23">
        <f>IFERROR(E762/D762,0)</f>
        <v>1.5958666666666668</v>
      </c>
      <c r="H762" s="4">
        <f>G762*100</f>
        <v>159.58666666666667</v>
      </c>
      <c r="I762" s="30">
        <f>E762/J762</f>
        <v>104.99122807017544</v>
      </c>
      <c r="J762" s="8">
        <v>114</v>
      </c>
      <c r="K762" t="s">
        <v>20</v>
      </c>
      <c r="L762" t="s">
        <v>21</v>
      </c>
      <c r="M762" s="11">
        <f>(O762/86400)+DATE(1970,1,1)</f>
        <v>41906.208333333336</v>
      </c>
      <c r="N762" s="37">
        <v>41906.208333333336</v>
      </c>
      <c r="O762">
        <v>1411534800</v>
      </c>
      <c r="P762" t="str">
        <f>TEXT(M762,"mmm")</f>
        <v>Sep</v>
      </c>
      <c r="Q762" t="s">
        <v>2051</v>
      </c>
      <c r="R762" t="str">
        <f>TEXT(M762,"yyy")</f>
        <v>2014</v>
      </c>
      <c r="S762" s="10">
        <f>(T762/86400)+DATE(1970,1,1)</f>
        <v>41941.208333333336</v>
      </c>
      <c r="T762">
        <v>1414558800</v>
      </c>
      <c r="U762" s="35"/>
      <c r="V762" s="38">
        <v>41941.208333333336</v>
      </c>
      <c r="W762" t="str">
        <f>(TEXT(S762,"mmm"))</f>
        <v>Oct</v>
      </c>
      <c r="X762" t="s">
        <v>2052</v>
      </c>
      <c r="Y762">
        <f>Table1[[#This Row],[Dete Ended Conversion5]]-Table1[[#This Row],[Date Created Conversion3]]</f>
        <v>35</v>
      </c>
      <c r="Z762" s="35">
        <f>Table1[[#This Row],[Dete Ended Conversion5]]-Table1[[#This Row],[Date Created Conversion3]]</f>
        <v>35</v>
      </c>
      <c r="AA762" s="8" t="str">
        <f>(TEXT(V762,"yyy"))</f>
        <v>2014</v>
      </c>
      <c r="AB762" t="b">
        <v>0</v>
      </c>
      <c r="AC762" t="b">
        <v>0</v>
      </c>
      <c r="AD762" s="5" t="str">
        <f>AE762</f>
        <v>food</v>
      </c>
      <c r="AE762" s="32" t="s">
        <v>2006</v>
      </c>
      <c r="AF762" s="32" t="s">
        <v>2007</v>
      </c>
    </row>
    <row r="763" spans="1:32" ht="34" x14ac:dyDescent="0.2">
      <c r="A763">
        <v>99</v>
      </c>
      <c r="B763" s="2" t="s">
        <v>228</v>
      </c>
      <c r="C763" s="1" t="s">
        <v>229</v>
      </c>
      <c r="D763" s="3">
        <v>7600</v>
      </c>
      <c r="E763" s="3">
        <v>14951</v>
      </c>
      <c r="F763" t="s">
        <v>19</v>
      </c>
      <c r="G763" s="23">
        <f>IFERROR(E763/D763,0)</f>
        <v>1.9672368421052631</v>
      </c>
      <c r="H763" s="4">
        <f>G763*100</f>
        <v>196.7236842105263</v>
      </c>
      <c r="I763" s="30">
        <f>E763/J763</f>
        <v>91.16463414634147</v>
      </c>
      <c r="J763" s="8">
        <v>164</v>
      </c>
      <c r="K763" t="s">
        <v>20</v>
      </c>
      <c r="L763" t="s">
        <v>21</v>
      </c>
      <c r="M763" s="11">
        <f>(O763/86400)+DATE(1970,1,1)</f>
        <v>41968.25</v>
      </c>
      <c r="N763" s="37">
        <v>41968.25</v>
      </c>
      <c r="O763">
        <v>1416895200</v>
      </c>
      <c r="P763" t="str">
        <f>TEXT(M763,"mmm")</f>
        <v>Nov</v>
      </c>
      <c r="Q763" t="s">
        <v>2048</v>
      </c>
      <c r="R763" t="str">
        <f>TEXT(M763,"yyy")</f>
        <v>2014</v>
      </c>
      <c r="S763" s="10">
        <f>(T763/86400)+DATE(1970,1,1)</f>
        <v>41997.25</v>
      </c>
      <c r="T763">
        <v>1419400800</v>
      </c>
      <c r="U763" s="35"/>
      <c r="V763" s="38">
        <v>41997.25</v>
      </c>
      <c r="W763" t="str">
        <f>(TEXT(S763,"mmm"))</f>
        <v>Dec</v>
      </c>
      <c r="X763" t="s">
        <v>2055</v>
      </c>
      <c r="Y763">
        <f>Table1[[#This Row],[Dete Ended Conversion5]]-Table1[[#This Row],[Date Created Conversion3]]</f>
        <v>29</v>
      </c>
      <c r="Z763" s="35">
        <f>Table1[[#This Row],[Dete Ended Conversion5]]-Table1[[#This Row],[Date Created Conversion3]]</f>
        <v>29</v>
      </c>
      <c r="AA763" s="8" t="str">
        <f>(TEXT(V763,"yyy"))</f>
        <v>2014</v>
      </c>
      <c r="AB763" t="b">
        <v>0</v>
      </c>
      <c r="AC763" t="b">
        <v>0</v>
      </c>
      <c r="AD763" s="5" t="str">
        <f>AE763</f>
        <v>theater</v>
      </c>
      <c r="AE763" s="32" t="s">
        <v>2012</v>
      </c>
      <c r="AF763" s="32" t="s">
        <v>2013</v>
      </c>
    </row>
    <row r="764" spans="1:32" ht="17" x14ac:dyDescent="0.2">
      <c r="A764">
        <v>5</v>
      </c>
      <c r="B764" s="2" t="s">
        <v>30</v>
      </c>
      <c r="C764" s="1" t="s">
        <v>31</v>
      </c>
      <c r="D764" s="3">
        <v>7600</v>
      </c>
      <c r="E764" s="3">
        <v>13195</v>
      </c>
      <c r="F764" t="s">
        <v>19</v>
      </c>
      <c r="G764" s="23">
        <f>IFERROR(E764/D764,0)</f>
        <v>1.7361842105263159</v>
      </c>
      <c r="H764" s="4">
        <f>G764*100</f>
        <v>173.61842105263159</v>
      </c>
      <c r="I764" s="30">
        <f>E764/J764</f>
        <v>75.833333333333329</v>
      </c>
      <c r="J764" s="8">
        <v>174</v>
      </c>
      <c r="K764" t="s">
        <v>32</v>
      </c>
      <c r="L764" t="s">
        <v>33</v>
      </c>
      <c r="M764" s="11">
        <f>(O764/86400)+DATE(1970,1,1)</f>
        <v>41149.208333333336</v>
      </c>
      <c r="N764" s="37">
        <v>41149.208333333336</v>
      </c>
      <c r="O764">
        <v>1346130000</v>
      </c>
      <c r="P764" t="str">
        <f>TEXT(M764,"mmm")</f>
        <v>Aug</v>
      </c>
      <c r="Q764" t="s">
        <v>2049</v>
      </c>
      <c r="R764" t="str">
        <f>TEXT(M764,"yyy")</f>
        <v>2012</v>
      </c>
      <c r="S764" s="10">
        <f>(T764/86400)+DATE(1970,1,1)</f>
        <v>41160.208333333336</v>
      </c>
      <c r="T764">
        <v>1347080400</v>
      </c>
      <c r="U764" s="35"/>
      <c r="V764" s="38">
        <v>41160.208333333336</v>
      </c>
      <c r="W764" t="str">
        <f>(TEXT(S764,"mmm"))</f>
        <v>Sep</v>
      </c>
      <c r="X764" t="s">
        <v>2051</v>
      </c>
      <c r="Y764">
        <f>Table1[[#This Row],[Dete Ended Conversion5]]-Table1[[#This Row],[Date Created Conversion3]]</f>
        <v>11</v>
      </c>
      <c r="Z764" s="35">
        <f>Table1[[#This Row],[Dete Ended Conversion5]]-Table1[[#This Row],[Date Created Conversion3]]</f>
        <v>11</v>
      </c>
      <c r="AA764" s="8" t="str">
        <f>(TEXT(V764,"yyy"))</f>
        <v>2012</v>
      </c>
      <c r="AB764" t="b">
        <v>0</v>
      </c>
      <c r="AC764" t="b">
        <v>0</v>
      </c>
      <c r="AD764" s="5" t="str">
        <f>AE764</f>
        <v>theater</v>
      </c>
      <c r="AE764" s="32" t="s">
        <v>2012</v>
      </c>
      <c r="AF764" s="32" t="s">
        <v>2013</v>
      </c>
    </row>
    <row r="765" spans="1:32" ht="17" x14ac:dyDescent="0.2">
      <c r="A765">
        <v>797</v>
      </c>
      <c r="B765" s="2" t="s">
        <v>1605</v>
      </c>
      <c r="C765" s="1" t="s">
        <v>1606</v>
      </c>
      <c r="D765" s="3">
        <v>7600</v>
      </c>
      <c r="E765" s="3">
        <v>8332</v>
      </c>
      <c r="F765" t="s">
        <v>19</v>
      </c>
      <c r="G765" s="23">
        <f>IFERROR(E765/D765,0)</f>
        <v>1.0963157894736841</v>
      </c>
      <c r="H765" s="4">
        <f>G765*100</f>
        <v>109.63157894736841</v>
      </c>
      <c r="I765" s="30">
        <f>E765/J765</f>
        <v>45.037837837837834</v>
      </c>
      <c r="J765" s="8">
        <v>185</v>
      </c>
      <c r="K765" t="s">
        <v>20</v>
      </c>
      <c r="L765" t="s">
        <v>21</v>
      </c>
      <c r="M765" s="11">
        <f>(O765/86400)+DATE(1970,1,1)</f>
        <v>43464.25</v>
      </c>
      <c r="N765" s="37">
        <v>43464.25</v>
      </c>
      <c r="O765">
        <v>1546149600</v>
      </c>
      <c r="P765" t="str">
        <f>TEXT(M765,"mmm")</f>
        <v>Dec</v>
      </c>
      <c r="Q765" t="s">
        <v>2055</v>
      </c>
      <c r="R765" t="str">
        <f>TEXT(M765,"yyy")</f>
        <v>2018</v>
      </c>
      <c r="S765" s="10">
        <f>(T765/86400)+DATE(1970,1,1)</f>
        <v>43487.25</v>
      </c>
      <c r="T765">
        <v>1548136800</v>
      </c>
      <c r="U765" s="35"/>
      <c r="V765" s="38">
        <v>43487.25</v>
      </c>
      <c r="W765" t="str">
        <f>(TEXT(S765,"mmm"))</f>
        <v>Jan</v>
      </c>
      <c r="X765" t="s">
        <v>2050</v>
      </c>
      <c r="Y765">
        <f>Table1[[#This Row],[Dete Ended Conversion5]]-Table1[[#This Row],[Date Created Conversion3]]</f>
        <v>23</v>
      </c>
      <c r="Z765" s="35">
        <f>Table1[[#This Row],[Dete Ended Conversion5]]-Table1[[#This Row],[Date Created Conversion3]]</f>
        <v>23</v>
      </c>
      <c r="AA765" s="8" t="str">
        <f>(TEXT(V765,"yyy"))</f>
        <v>2019</v>
      </c>
      <c r="AB765" t="b">
        <v>0</v>
      </c>
      <c r="AC765" t="b">
        <v>0</v>
      </c>
      <c r="AD765" s="5" t="str">
        <f>AE765</f>
        <v>technology</v>
      </c>
      <c r="AE765" s="32" t="s">
        <v>2010</v>
      </c>
      <c r="AF765" s="32" t="s">
        <v>2011</v>
      </c>
    </row>
    <row r="766" spans="1:32" ht="17" x14ac:dyDescent="0.2">
      <c r="A766">
        <v>521</v>
      </c>
      <c r="B766" s="2" t="s">
        <v>1064</v>
      </c>
      <c r="C766" s="1" t="s">
        <v>125</v>
      </c>
      <c r="D766" s="3">
        <v>7600</v>
      </c>
      <c r="E766" s="3">
        <v>11061</v>
      </c>
      <c r="F766" t="s">
        <v>19</v>
      </c>
      <c r="G766" s="23">
        <f>IFERROR(E766/D766,0)</f>
        <v>1.4553947368421052</v>
      </c>
      <c r="H766" s="4">
        <f>G766*100</f>
        <v>145.53947368421052</v>
      </c>
      <c r="I766" s="30">
        <f>E766/J766</f>
        <v>29.975609756097562</v>
      </c>
      <c r="J766" s="8">
        <v>369</v>
      </c>
      <c r="K766" t="s">
        <v>20</v>
      </c>
      <c r="L766" t="s">
        <v>21</v>
      </c>
      <c r="M766" s="11">
        <f>(O766/86400)+DATE(1970,1,1)</f>
        <v>42605.208333333328</v>
      </c>
      <c r="N766" s="37">
        <v>42605.208333333328</v>
      </c>
      <c r="O766">
        <v>1471928400</v>
      </c>
      <c r="P766" t="str">
        <f>TEXT(M766,"mmm")</f>
        <v>Aug</v>
      </c>
      <c r="Q766" t="s">
        <v>2049</v>
      </c>
      <c r="R766" t="str">
        <f>TEXT(M766,"yyy")</f>
        <v>2016</v>
      </c>
      <c r="S766" s="10">
        <f>(T766/86400)+DATE(1970,1,1)</f>
        <v>42611.208333333328</v>
      </c>
      <c r="T766">
        <v>1472446800</v>
      </c>
      <c r="U766" s="35"/>
      <c r="V766" s="38">
        <v>42611.208333333328</v>
      </c>
      <c r="W766" t="str">
        <f>(TEXT(S766,"mmm"))</f>
        <v>Aug</v>
      </c>
      <c r="X766" t="s">
        <v>2049</v>
      </c>
      <c r="Y766">
        <f>Table1[[#This Row],[Dete Ended Conversion5]]-Table1[[#This Row],[Date Created Conversion3]]</f>
        <v>6</v>
      </c>
      <c r="Z766" s="35">
        <f>Table1[[#This Row],[Dete Ended Conversion5]]-Table1[[#This Row],[Date Created Conversion3]]</f>
        <v>6</v>
      </c>
      <c r="AA766" s="8" t="str">
        <f>(TEXT(V766,"yyy"))</f>
        <v>2016</v>
      </c>
      <c r="AB766" t="b">
        <v>0</v>
      </c>
      <c r="AC766" t="b">
        <v>1</v>
      </c>
      <c r="AD766" s="5" t="str">
        <f>AE766</f>
        <v>film &amp; video</v>
      </c>
      <c r="AE766" s="32" t="s">
        <v>2014</v>
      </c>
      <c r="AF766" s="32" t="s">
        <v>2017</v>
      </c>
    </row>
    <row r="767" spans="1:32" ht="17" x14ac:dyDescent="0.2">
      <c r="A767">
        <v>839</v>
      </c>
      <c r="B767" s="2" t="s">
        <v>1687</v>
      </c>
      <c r="C767" s="1" t="s">
        <v>1688</v>
      </c>
      <c r="D767" s="3">
        <v>7700</v>
      </c>
      <c r="E767" s="3">
        <v>14644</v>
      </c>
      <c r="F767" t="s">
        <v>19</v>
      </c>
      <c r="G767" s="23">
        <f>IFERROR(E767/D767,0)</f>
        <v>1.9018181818181819</v>
      </c>
      <c r="H767" s="4">
        <f>G767*100</f>
        <v>190.18181818181819</v>
      </c>
      <c r="I767" s="30">
        <f>E767/J767</f>
        <v>93.273885350318466</v>
      </c>
      <c r="J767" s="8">
        <v>157</v>
      </c>
      <c r="K767" t="s">
        <v>20</v>
      </c>
      <c r="L767" t="s">
        <v>21</v>
      </c>
      <c r="M767" s="11">
        <f>(O767/86400)+DATE(1970,1,1)</f>
        <v>41715.208333333336</v>
      </c>
      <c r="N767" s="37">
        <v>41715.208333333336</v>
      </c>
      <c r="O767">
        <v>1395032400</v>
      </c>
      <c r="P767" t="str">
        <f>TEXT(M767,"mmm")</f>
        <v>Mar</v>
      </c>
      <c r="Q767" t="s">
        <v>2054</v>
      </c>
      <c r="R767" t="str">
        <f>TEXT(M767,"yyy")</f>
        <v>2014</v>
      </c>
      <c r="S767" s="10">
        <f>(T767/86400)+DATE(1970,1,1)</f>
        <v>41760.208333333336</v>
      </c>
      <c r="T767">
        <v>1398920400</v>
      </c>
      <c r="U767" s="35"/>
      <c r="V767" s="38">
        <v>41760.208333333336</v>
      </c>
      <c r="W767" t="str">
        <f>(TEXT(S767,"mmm"))</f>
        <v>May</v>
      </c>
      <c r="X767" t="s">
        <v>2059</v>
      </c>
      <c r="Y767">
        <f>Table1[[#This Row],[Dete Ended Conversion5]]-Table1[[#This Row],[Date Created Conversion3]]</f>
        <v>45</v>
      </c>
      <c r="Z767" s="35">
        <f>Table1[[#This Row],[Dete Ended Conversion5]]-Table1[[#This Row],[Date Created Conversion3]]</f>
        <v>45</v>
      </c>
      <c r="AA767" s="8" t="str">
        <f>(TEXT(V767,"yyy"))</f>
        <v>2014</v>
      </c>
      <c r="AB767" t="b">
        <v>0</v>
      </c>
      <c r="AC767" t="b">
        <v>1</v>
      </c>
      <c r="AD767" s="5" t="str">
        <f>AE767</f>
        <v>film &amp; video</v>
      </c>
      <c r="AE767" s="32" t="s">
        <v>2014</v>
      </c>
      <c r="AF767" s="32" t="s">
        <v>2015</v>
      </c>
    </row>
    <row r="768" spans="1:32" ht="17" x14ac:dyDescent="0.2">
      <c r="A768">
        <v>411</v>
      </c>
      <c r="B768" s="2" t="s">
        <v>849</v>
      </c>
      <c r="C768" s="1" t="s">
        <v>850</v>
      </c>
      <c r="D768" s="3">
        <v>7800</v>
      </c>
      <c r="E768" s="3">
        <v>8161</v>
      </c>
      <c r="F768" t="s">
        <v>19</v>
      </c>
      <c r="G768" s="23">
        <f>IFERROR(E768/D768,0)</f>
        <v>1.0462820512820512</v>
      </c>
      <c r="H768" s="4">
        <f>G768*100</f>
        <v>104.62820512820512</v>
      </c>
      <c r="I768" s="30">
        <f>E768/J768</f>
        <v>99.524390243902445</v>
      </c>
      <c r="J768" s="8">
        <v>82</v>
      </c>
      <c r="K768" t="s">
        <v>20</v>
      </c>
      <c r="L768" t="s">
        <v>21</v>
      </c>
      <c r="M768" s="11">
        <f>(O768/86400)+DATE(1970,1,1)</f>
        <v>42884.208333333328</v>
      </c>
      <c r="N768" s="37">
        <v>42884.208333333328</v>
      </c>
      <c r="O768">
        <v>1496034000</v>
      </c>
      <c r="P768" t="str">
        <f>TEXT(M768,"mmm")</f>
        <v>May</v>
      </c>
      <c r="Q768" t="s">
        <v>2059</v>
      </c>
      <c r="R768" t="str">
        <f>TEXT(M768,"yyy")</f>
        <v>2017</v>
      </c>
      <c r="S768" s="10">
        <f>(T768/86400)+DATE(1970,1,1)</f>
        <v>42886.208333333328</v>
      </c>
      <c r="T768">
        <v>1496206800</v>
      </c>
      <c r="U768" s="35"/>
      <c r="V768" s="38">
        <v>42886.208333333328</v>
      </c>
      <c r="W768" t="str">
        <f>(TEXT(S768,"mmm"))</f>
        <v>May</v>
      </c>
      <c r="X768" t="s">
        <v>2059</v>
      </c>
      <c r="Y768">
        <f>Table1[[#This Row],[Dete Ended Conversion5]]-Table1[[#This Row],[Date Created Conversion3]]</f>
        <v>2</v>
      </c>
      <c r="Z768" s="35">
        <f>Table1[[#This Row],[Dete Ended Conversion5]]-Table1[[#This Row],[Date Created Conversion3]]</f>
        <v>2</v>
      </c>
      <c r="AA768" s="8" t="str">
        <f>(TEXT(V768,"yyy"))</f>
        <v>2017</v>
      </c>
      <c r="AB768" t="b">
        <v>0</v>
      </c>
      <c r="AC768" t="b">
        <v>0</v>
      </c>
      <c r="AD768" s="5" t="str">
        <f>AE768</f>
        <v>theater</v>
      </c>
      <c r="AE768" s="32" t="s">
        <v>2012</v>
      </c>
      <c r="AF768" s="32" t="s">
        <v>2013</v>
      </c>
    </row>
    <row r="769" spans="1:32" ht="17" x14ac:dyDescent="0.2">
      <c r="A769">
        <v>510</v>
      </c>
      <c r="B769" s="2" t="s">
        <v>1042</v>
      </c>
      <c r="C769" s="1" t="s">
        <v>1043</v>
      </c>
      <c r="D769" s="3">
        <v>7800</v>
      </c>
      <c r="E769" s="3">
        <v>9289</v>
      </c>
      <c r="F769" t="s">
        <v>19</v>
      </c>
      <c r="G769" s="23">
        <f>IFERROR(E769/D769,0)</f>
        <v>1.1908974358974358</v>
      </c>
      <c r="H769" s="4">
        <f>G769*100</f>
        <v>119.08974358974358</v>
      </c>
      <c r="I769" s="30">
        <f>E769/J769</f>
        <v>70.908396946564892</v>
      </c>
      <c r="J769" s="8">
        <v>131</v>
      </c>
      <c r="K769" t="s">
        <v>24</v>
      </c>
      <c r="L769" t="s">
        <v>25</v>
      </c>
      <c r="M769" s="11">
        <f>(O769/86400)+DATE(1970,1,1)</f>
        <v>43251.208333333328</v>
      </c>
      <c r="N769" s="37">
        <v>43251.208333333328</v>
      </c>
      <c r="O769">
        <v>1527742800</v>
      </c>
      <c r="P769" t="str">
        <f>TEXT(M769,"mmm")</f>
        <v>May</v>
      </c>
      <c r="Q769" t="s">
        <v>2059</v>
      </c>
      <c r="R769" t="str">
        <f>TEXT(M769,"yyy")</f>
        <v>2018</v>
      </c>
      <c r="S769" s="10">
        <f>(T769/86400)+DATE(1970,1,1)</f>
        <v>43275.208333333328</v>
      </c>
      <c r="T769">
        <v>1529816400</v>
      </c>
      <c r="U769" s="35"/>
      <c r="V769" s="38">
        <v>43275.208333333328</v>
      </c>
      <c r="W769" t="str">
        <f>(TEXT(S769,"mmm"))</f>
        <v>Jun</v>
      </c>
      <c r="X769" t="s">
        <v>2053</v>
      </c>
      <c r="Y769">
        <f>Table1[[#This Row],[Dete Ended Conversion5]]-Table1[[#This Row],[Date Created Conversion3]]</f>
        <v>24</v>
      </c>
      <c r="Z769" s="35">
        <f>Table1[[#This Row],[Dete Ended Conversion5]]-Table1[[#This Row],[Date Created Conversion3]]</f>
        <v>24</v>
      </c>
      <c r="AA769" s="8" t="str">
        <f>(TEXT(V769,"yyy"))</f>
        <v>2018</v>
      </c>
      <c r="AB769" t="b">
        <v>0</v>
      </c>
      <c r="AC769" t="b">
        <v>0</v>
      </c>
      <c r="AD769" s="5" t="str">
        <f>AE769</f>
        <v>film &amp; video</v>
      </c>
      <c r="AE769" s="32" t="s">
        <v>2014</v>
      </c>
      <c r="AF769" s="32" t="s">
        <v>2017</v>
      </c>
    </row>
    <row r="770" spans="1:32" ht="17" x14ac:dyDescent="0.2">
      <c r="A770">
        <v>273</v>
      </c>
      <c r="B770" s="2" t="s">
        <v>575</v>
      </c>
      <c r="C770" s="1" t="s">
        <v>576</v>
      </c>
      <c r="D770" s="3">
        <v>7800</v>
      </c>
      <c r="E770" s="3">
        <v>10704</v>
      </c>
      <c r="F770" t="s">
        <v>19</v>
      </c>
      <c r="G770" s="23">
        <f>IFERROR(E770/D770,0)</f>
        <v>1.3723076923076922</v>
      </c>
      <c r="H770" s="4">
        <f>G770*100</f>
        <v>137.23076923076923</v>
      </c>
      <c r="I770" s="30">
        <f>E770/J770</f>
        <v>37.957446808510639</v>
      </c>
      <c r="J770" s="8">
        <v>282</v>
      </c>
      <c r="K770" t="s">
        <v>15</v>
      </c>
      <c r="L770" t="s">
        <v>16</v>
      </c>
      <c r="M770" s="11">
        <f>(O770/86400)+DATE(1970,1,1)</f>
        <v>42995.208333333328</v>
      </c>
      <c r="N770" s="37">
        <v>42995.208333333328</v>
      </c>
      <c r="O770">
        <v>1505624400</v>
      </c>
      <c r="P770" t="str">
        <f>TEXT(M770,"mmm")</f>
        <v>Sep</v>
      </c>
      <c r="Q770" t="s">
        <v>2051</v>
      </c>
      <c r="R770" t="str">
        <f>TEXT(M770,"yyy")</f>
        <v>2017</v>
      </c>
      <c r="S770" s="10">
        <f>(T770/86400)+DATE(1970,1,1)</f>
        <v>42998.208333333328</v>
      </c>
      <c r="T770">
        <v>1505883600</v>
      </c>
      <c r="U770" s="35"/>
      <c r="V770" s="38">
        <v>42998.208333333328</v>
      </c>
      <c r="W770" t="str">
        <f>(TEXT(S770,"mmm"))</f>
        <v>Sep</v>
      </c>
      <c r="X770" t="s">
        <v>2051</v>
      </c>
      <c r="Y770">
        <f>Table1[[#This Row],[Dete Ended Conversion5]]-Table1[[#This Row],[Date Created Conversion3]]</f>
        <v>3</v>
      </c>
      <c r="Z770" s="35">
        <f>Table1[[#This Row],[Dete Ended Conversion5]]-Table1[[#This Row],[Date Created Conversion3]]</f>
        <v>3</v>
      </c>
      <c r="AA770" s="8" t="str">
        <f>(TEXT(V770,"yyy"))</f>
        <v>2017</v>
      </c>
      <c r="AB770" t="b">
        <v>0</v>
      </c>
      <c r="AC770" t="b">
        <v>0</v>
      </c>
      <c r="AD770" s="5" t="str">
        <f>AE770</f>
        <v>theater</v>
      </c>
      <c r="AE770" s="32" t="s">
        <v>2012</v>
      </c>
      <c r="AF770" s="32" t="s">
        <v>2013</v>
      </c>
    </row>
    <row r="771" spans="1:32" ht="17" x14ac:dyDescent="0.2">
      <c r="A771">
        <v>905</v>
      </c>
      <c r="B771" s="2" t="s">
        <v>1818</v>
      </c>
      <c r="C771" s="1" t="s">
        <v>1819</v>
      </c>
      <c r="D771" s="3">
        <v>7900</v>
      </c>
      <c r="E771" s="3">
        <v>12955</v>
      </c>
      <c r="F771" t="s">
        <v>19</v>
      </c>
      <c r="G771" s="23">
        <f>IFERROR(E771/D771,0)</f>
        <v>1.6398734177215191</v>
      </c>
      <c r="H771" s="4">
        <f>G771*100</f>
        <v>163.98734177215189</v>
      </c>
      <c r="I771" s="30">
        <f>E771/J771</f>
        <v>54.894067796610166</v>
      </c>
      <c r="J771" s="8">
        <v>236</v>
      </c>
      <c r="K771" t="s">
        <v>20</v>
      </c>
      <c r="L771" t="s">
        <v>21</v>
      </c>
      <c r="M771" s="11">
        <f>(O771/86400)+DATE(1970,1,1)</f>
        <v>41536.208333333336</v>
      </c>
      <c r="N771" s="37">
        <v>41536.208333333336</v>
      </c>
      <c r="O771">
        <v>1379566800</v>
      </c>
      <c r="P771" t="str">
        <f>TEXT(M771,"mmm")</f>
        <v>Sep</v>
      </c>
      <c r="Q771" t="s">
        <v>2051</v>
      </c>
      <c r="R771" t="str">
        <f>TEXT(M771,"yyy")</f>
        <v>2013</v>
      </c>
      <c r="S771" s="10">
        <f>(T771/86400)+DATE(1970,1,1)</f>
        <v>41539.208333333336</v>
      </c>
      <c r="T771">
        <v>1379826000</v>
      </c>
      <c r="U771" s="35"/>
      <c r="V771" s="38">
        <v>41539.208333333336</v>
      </c>
      <c r="W771" t="str">
        <f>(TEXT(S771,"mmm"))</f>
        <v>Sep</v>
      </c>
      <c r="X771" t="s">
        <v>2051</v>
      </c>
      <c r="Y771">
        <f>Table1[[#This Row],[Dete Ended Conversion5]]-Table1[[#This Row],[Date Created Conversion3]]</f>
        <v>3</v>
      </c>
      <c r="Z771" s="35">
        <f>Table1[[#This Row],[Dete Ended Conversion5]]-Table1[[#This Row],[Date Created Conversion3]]</f>
        <v>3</v>
      </c>
      <c r="AA771" s="8" t="str">
        <f>(TEXT(V771,"yyy"))</f>
        <v>2013</v>
      </c>
      <c r="AB771" t="b">
        <v>0</v>
      </c>
      <c r="AC771" t="b">
        <v>0</v>
      </c>
      <c r="AD771" s="5" t="str">
        <f>AE771</f>
        <v>theater</v>
      </c>
      <c r="AE771" s="32" t="s">
        <v>2012</v>
      </c>
      <c r="AF771" s="32" t="s">
        <v>2013</v>
      </c>
    </row>
    <row r="772" spans="1:32" ht="17" x14ac:dyDescent="0.2">
      <c r="A772">
        <v>969</v>
      </c>
      <c r="B772" s="2" t="s">
        <v>1943</v>
      </c>
      <c r="C772" s="1" t="s">
        <v>1944</v>
      </c>
      <c r="D772" s="3">
        <v>7900</v>
      </c>
      <c r="E772" s="3">
        <v>8550</v>
      </c>
      <c r="F772" t="s">
        <v>19</v>
      </c>
      <c r="G772" s="23">
        <f>IFERROR(E772/D772,0)</f>
        <v>1.0822784810126582</v>
      </c>
      <c r="H772" s="4">
        <f>G772*100</f>
        <v>108.22784810126582</v>
      </c>
      <c r="I772" s="30">
        <f>E772/J772</f>
        <v>91.935483870967744</v>
      </c>
      <c r="J772" s="8">
        <v>93</v>
      </c>
      <c r="K772" t="s">
        <v>20</v>
      </c>
      <c r="L772" t="s">
        <v>21</v>
      </c>
      <c r="M772" s="11">
        <f>(O772/86400)+DATE(1970,1,1)</f>
        <v>43821.25</v>
      </c>
      <c r="N772" s="37">
        <v>43821.25</v>
      </c>
      <c r="O772">
        <v>1576994400</v>
      </c>
      <c r="P772" t="str">
        <f>TEXT(M772,"mmm")</f>
        <v>Dec</v>
      </c>
      <c r="Q772" t="s">
        <v>2055</v>
      </c>
      <c r="R772" t="str">
        <f>TEXT(M772,"yyy")</f>
        <v>2019</v>
      </c>
      <c r="S772" s="10">
        <f>(T772/86400)+DATE(1970,1,1)</f>
        <v>43828.25</v>
      </c>
      <c r="T772">
        <v>1577599200</v>
      </c>
      <c r="U772" s="35"/>
      <c r="V772" s="38">
        <v>43828.25</v>
      </c>
      <c r="W772" t="str">
        <f>(TEXT(S772,"mmm"))</f>
        <v>Dec</v>
      </c>
      <c r="X772" t="s">
        <v>2055</v>
      </c>
      <c r="Y772">
        <f>Table1[[#This Row],[Dete Ended Conversion5]]-Table1[[#This Row],[Date Created Conversion3]]</f>
        <v>7</v>
      </c>
      <c r="Z772" s="35">
        <f>Table1[[#This Row],[Dete Ended Conversion5]]-Table1[[#This Row],[Date Created Conversion3]]</f>
        <v>7</v>
      </c>
      <c r="AA772" s="8" t="str">
        <f>(TEXT(V772,"yyy"))</f>
        <v>2019</v>
      </c>
      <c r="AB772" t="b">
        <v>0</v>
      </c>
      <c r="AC772" t="b">
        <v>0</v>
      </c>
      <c r="AD772" s="5" t="str">
        <f>AE772</f>
        <v>theater</v>
      </c>
      <c r="AE772" s="32" t="s">
        <v>2012</v>
      </c>
      <c r="AF772" s="32" t="s">
        <v>2013</v>
      </c>
    </row>
    <row r="773" spans="1:32" ht="17" x14ac:dyDescent="0.2">
      <c r="A773">
        <v>160</v>
      </c>
      <c r="B773" s="2" t="s">
        <v>350</v>
      </c>
      <c r="C773" s="1" t="s">
        <v>351</v>
      </c>
      <c r="D773" s="3">
        <v>8000</v>
      </c>
      <c r="E773" s="3">
        <v>12985</v>
      </c>
      <c r="F773" t="s">
        <v>19</v>
      </c>
      <c r="G773" s="23">
        <f>IFERROR(E773/D773,0)</f>
        <v>1.6231249999999999</v>
      </c>
      <c r="H773" s="4">
        <f>G773*100</f>
        <v>162.3125</v>
      </c>
      <c r="I773" s="30">
        <f>E773/J773</f>
        <v>79.176829268292678</v>
      </c>
      <c r="J773" s="8">
        <v>164</v>
      </c>
      <c r="K773" t="s">
        <v>20</v>
      </c>
      <c r="L773" t="s">
        <v>21</v>
      </c>
      <c r="M773" s="11">
        <f>(O773/86400)+DATE(1970,1,1)</f>
        <v>43582.208333333328</v>
      </c>
      <c r="N773" s="37">
        <v>43582.208333333328</v>
      </c>
      <c r="O773">
        <v>1556341200</v>
      </c>
      <c r="P773" t="str">
        <f>TEXT(M773,"mmm")</f>
        <v>Apr</v>
      </c>
      <c r="Q773" t="s">
        <v>2057</v>
      </c>
      <c r="R773" t="str">
        <f>TEXT(M773,"yyy")</f>
        <v>2019</v>
      </c>
      <c r="S773" s="10">
        <f>(T773/86400)+DATE(1970,1,1)</f>
        <v>43598.208333333328</v>
      </c>
      <c r="T773">
        <v>1557723600</v>
      </c>
      <c r="U773" s="35"/>
      <c r="V773" s="38">
        <v>43598.208333333328</v>
      </c>
      <c r="W773" t="str">
        <f>(TEXT(S773,"mmm"))</f>
        <v>May</v>
      </c>
      <c r="X773" t="s">
        <v>2059</v>
      </c>
      <c r="Y773">
        <f>Table1[[#This Row],[Dete Ended Conversion5]]-Table1[[#This Row],[Date Created Conversion3]]</f>
        <v>16</v>
      </c>
      <c r="Z773" s="35">
        <f>Table1[[#This Row],[Dete Ended Conversion5]]-Table1[[#This Row],[Date Created Conversion3]]</f>
        <v>16</v>
      </c>
      <c r="AA773" s="8" t="str">
        <f>(TEXT(V773,"yyy"))</f>
        <v>2019</v>
      </c>
      <c r="AB773" t="b">
        <v>0</v>
      </c>
      <c r="AC773" t="b">
        <v>0</v>
      </c>
      <c r="AD773" s="5" t="str">
        <f>AE773</f>
        <v>technology</v>
      </c>
      <c r="AE773" s="32" t="s">
        <v>2010</v>
      </c>
      <c r="AF773" s="32" t="s">
        <v>2019</v>
      </c>
    </row>
    <row r="774" spans="1:32" ht="34" x14ac:dyDescent="0.2">
      <c r="A774">
        <v>56</v>
      </c>
      <c r="B774" s="2" t="s">
        <v>142</v>
      </c>
      <c r="C774" s="1" t="s">
        <v>143</v>
      </c>
      <c r="D774" s="3">
        <v>8000</v>
      </c>
      <c r="E774" s="3">
        <v>11493</v>
      </c>
      <c r="F774" t="s">
        <v>19</v>
      </c>
      <c r="G774" s="23">
        <f>IFERROR(E774/D774,0)</f>
        <v>1.436625</v>
      </c>
      <c r="H774" s="4">
        <f>G774*100</f>
        <v>143.66249999999999</v>
      </c>
      <c r="I774" s="30">
        <f>E774/J774</f>
        <v>70.079268292682926</v>
      </c>
      <c r="J774" s="8">
        <v>164</v>
      </c>
      <c r="K774" t="s">
        <v>20</v>
      </c>
      <c r="L774" t="s">
        <v>21</v>
      </c>
      <c r="M774" s="11">
        <f>(O774/86400)+DATE(1970,1,1)</f>
        <v>42014.25</v>
      </c>
      <c r="N774" s="37">
        <v>42014.25</v>
      </c>
      <c r="O774">
        <v>1420869600</v>
      </c>
      <c r="P774" t="str">
        <f>TEXT(M774,"mmm")</f>
        <v>Jan</v>
      </c>
      <c r="Q774" t="s">
        <v>2050</v>
      </c>
      <c r="R774" t="str">
        <f>TEXT(M774,"yyy")</f>
        <v>2015</v>
      </c>
      <c r="S774" s="10">
        <f>(T774/86400)+DATE(1970,1,1)</f>
        <v>42021.25</v>
      </c>
      <c r="T774">
        <v>1421474400</v>
      </c>
      <c r="U774" s="35"/>
      <c r="V774" s="38">
        <v>42021.25</v>
      </c>
      <c r="W774" t="str">
        <f>(TEXT(S774,"mmm"))</f>
        <v>Jan</v>
      </c>
      <c r="X774" t="s">
        <v>2050</v>
      </c>
      <c r="Y774">
        <f>Table1[[#This Row],[Dete Ended Conversion5]]-Table1[[#This Row],[Date Created Conversion3]]</f>
        <v>7</v>
      </c>
      <c r="Z774" s="35">
        <f>Table1[[#This Row],[Dete Ended Conversion5]]-Table1[[#This Row],[Date Created Conversion3]]</f>
        <v>7</v>
      </c>
      <c r="AA774" s="8" t="str">
        <f>(TEXT(V774,"yyy"))</f>
        <v>2015</v>
      </c>
      <c r="AB774" t="b">
        <v>0</v>
      </c>
      <c r="AC774" t="b">
        <v>0</v>
      </c>
      <c r="AD774" s="5" t="str">
        <f>AE774</f>
        <v>technology</v>
      </c>
      <c r="AE774" s="32" t="s">
        <v>2010</v>
      </c>
      <c r="AF774" s="32" t="s">
        <v>2019</v>
      </c>
    </row>
    <row r="775" spans="1:32" ht="17" x14ac:dyDescent="0.2">
      <c r="A775">
        <v>279</v>
      </c>
      <c r="B775" s="2" t="s">
        <v>587</v>
      </c>
      <c r="C775" s="1" t="s">
        <v>588</v>
      </c>
      <c r="D775" s="3">
        <v>8000</v>
      </c>
      <c r="E775" s="3">
        <v>13656</v>
      </c>
      <c r="F775" t="s">
        <v>19</v>
      </c>
      <c r="G775" s="23">
        <f>IFERROR(E775/D775,0)</f>
        <v>1.7070000000000001</v>
      </c>
      <c r="H775" s="4">
        <f>G775*100</f>
        <v>170.70000000000002</v>
      </c>
      <c r="I775" s="30">
        <f>E775/J775</f>
        <v>25.010989010989011</v>
      </c>
      <c r="J775" s="8">
        <v>546</v>
      </c>
      <c r="K775" t="s">
        <v>20</v>
      </c>
      <c r="L775" t="s">
        <v>21</v>
      </c>
      <c r="M775" s="11">
        <f>(O775/86400)+DATE(1970,1,1)</f>
        <v>43346.208333333328</v>
      </c>
      <c r="N775" s="37">
        <v>43346.208333333328</v>
      </c>
      <c r="O775">
        <v>1535950800</v>
      </c>
      <c r="P775" t="str">
        <f>TEXT(M775,"mmm")</f>
        <v>Sep</v>
      </c>
      <c r="Q775" t="s">
        <v>2051</v>
      </c>
      <c r="R775" t="str">
        <f>TEXT(M775,"yyy")</f>
        <v>2018</v>
      </c>
      <c r="S775" s="10">
        <f>(T775/86400)+DATE(1970,1,1)</f>
        <v>43349.208333333328</v>
      </c>
      <c r="T775">
        <v>1536210000</v>
      </c>
      <c r="U775" s="35"/>
      <c r="V775" s="38">
        <v>43349.208333333328</v>
      </c>
      <c r="W775" t="str">
        <f>(TEXT(S775,"mmm"))</f>
        <v>Sep</v>
      </c>
      <c r="X775" t="s">
        <v>2051</v>
      </c>
      <c r="Y775">
        <f>Table1[[#This Row],[Dete Ended Conversion5]]-Table1[[#This Row],[Date Created Conversion3]]</f>
        <v>3</v>
      </c>
      <c r="Z775" s="35">
        <f>Table1[[#This Row],[Dete Ended Conversion5]]-Table1[[#This Row],[Date Created Conversion3]]</f>
        <v>3</v>
      </c>
      <c r="AA775" s="8" t="str">
        <f>(TEXT(V775,"yyy"))</f>
        <v>2018</v>
      </c>
      <c r="AB775" t="b">
        <v>0</v>
      </c>
      <c r="AC775" t="b">
        <v>0</v>
      </c>
      <c r="AD775" s="5" t="str">
        <f>AE775</f>
        <v>theater</v>
      </c>
      <c r="AE775" s="32" t="s">
        <v>2012</v>
      </c>
      <c r="AF775" s="32" t="s">
        <v>2013</v>
      </c>
    </row>
    <row r="776" spans="1:32" ht="34" x14ac:dyDescent="0.2">
      <c r="A776">
        <v>37</v>
      </c>
      <c r="B776" s="2" t="s">
        <v>104</v>
      </c>
      <c r="C776" s="1" t="s">
        <v>105</v>
      </c>
      <c r="D776" s="3">
        <v>8100</v>
      </c>
      <c r="E776" s="3">
        <v>11339</v>
      </c>
      <c r="F776" t="s">
        <v>19</v>
      </c>
      <c r="G776" s="23">
        <f>IFERROR(E776/D776,0)</f>
        <v>1.3998765432098765</v>
      </c>
      <c r="H776" s="4">
        <f>G776*100</f>
        <v>139.98765432098764</v>
      </c>
      <c r="I776" s="30">
        <f>E776/J776</f>
        <v>105.97196261682242</v>
      </c>
      <c r="J776" s="8">
        <v>107</v>
      </c>
      <c r="K776" t="s">
        <v>20</v>
      </c>
      <c r="L776" t="s">
        <v>21</v>
      </c>
      <c r="M776" s="11">
        <f>(O776/86400)+DATE(1970,1,1)</f>
        <v>43744.208333333328</v>
      </c>
      <c r="N776" s="37">
        <v>43744.208333333328</v>
      </c>
      <c r="O776">
        <v>1570338000</v>
      </c>
      <c r="P776" t="str">
        <f>TEXT(M776,"mmm")</f>
        <v>Oct</v>
      </c>
      <c r="Q776" t="s">
        <v>2052</v>
      </c>
      <c r="R776" t="str">
        <f>TEXT(M776,"yyy")</f>
        <v>2019</v>
      </c>
      <c r="S776" s="10">
        <f>(T776/86400)+DATE(1970,1,1)</f>
        <v>43777.25</v>
      </c>
      <c r="T776">
        <v>1573192800</v>
      </c>
      <c r="U776" s="35"/>
      <c r="V776" s="38">
        <v>43777.25</v>
      </c>
      <c r="W776" t="str">
        <f>(TEXT(S776,"mmm"))</f>
        <v>Nov</v>
      </c>
      <c r="X776" t="s">
        <v>2048</v>
      </c>
      <c r="Y776">
        <f>Table1[[#This Row],[Dete Ended Conversion5]]-Table1[[#This Row],[Date Created Conversion3]]</f>
        <v>33.041666666671517</v>
      </c>
      <c r="Z776" s="35">
        <f>Table1[[#This Row],[Dete Ended Conversion5]]-Table1[[#This Row],[Date Created Conversion3]]</f>
        <v>33.041666666671517</v>
      </c>
      <c r="AA776" s="8" t="str">
        <f>(TEXT(V776,"yyy"))</f>
        <v>2019</v>
      </c>
      <c r="AB776" t="b">
        <v>0</v>
      </c>
      <c r="AC776" t="b">
        <v>1</v>
      </c>
      <c r="AD776" s="5" t="str">
        <f>AE776</f>
        <v>publishing</v>
      </c>
      <c r="AE776" s="32" t="s">
        <v>2020</v>
      </c>
      <c r="AF776" s="32" t="s">
        <v>2026</v>
      </c>
    </row>
    <row r="777" spans="1:32" ht="17" x14ac:dyDescent="0.2">
      <c r="A777">
        <v>437</v>
      </c>
      <c r="B777" s="2" t="s">
        <v>900</v>
      </c>
      <c r="C777" s="1" t="s">
        <v>901</v>
      </c>
      <c r="D777" s="3">
        <v>8100</v>
      </c>
      <c r="E777" s="3">
        <v>9969</v>
      </c>
      <c r="F777" t="s">
        <v>19</v>
      </c>
      <c r="G777" s="23">
        <f>IFERROR(E777/D777,0)</f>
        <v>1.2307407407407407</v>
      </c>
      <c r="H777" s="4">
        <f>G777*100</f>
        <v>123.07407407407408</v>
      </c>
      <c r="I777" s="30">
        <f>E777/J777</f>
        <v>51.921875</v>
      </c>
      <c r="J777" s="8">
        <v>192</v>
      </c>
      <c r="K777" t="s">
        <v>20</v>
      </c>
      <c r="L777" t="s">
        <v>21</v>
      </c>
      <c r="M777" s="11">
        <f>(O777/86400)+DATE(1970,1,1)</f>
        <v>42260.208333333328</v>
      </c>
      <c r="N777" s="37">
        <v>42260.208333333328</v>
      </c>
      <c r="O777">
        <v>1442120400</v>
      </c>
      <c r="P777" t="str">
        <f>TEXT(M777,"mmm")</f>
        <v>Sep</v>
      </c>
      <c r="Q777" t="s">
        <v>2051</v>
      </c>
      <c r="R777" t="str">
        <f>TEXT(M777,"yyy")</f>
        <v>2015</v>
      </c>
      <c r="S777" s="10">
        <f>(T777/86400)+DATE(1970,1,1)</f>
        <v>42263.208333333328</v>
      </c>
      <c r="T777">
        <v>1442379600</v>
      </c>
      <c r="U777" s="35"/>
      <c r="V777" s="38">
        <v>42263.208333333328</v>
      </c>
      <c r="W777" t="str">
        <f>(TEXT(S777,"mmm"))</f>
        <v>Sep</v>
      </c>
      <c r="X777" t="s">
        <v>2051</v>
      </c>
      <c r="Y777">
        <f>Table1[[#This Row],[Dete Ended Conversion5]]-Table1[[#This Row],[Date Created Conversion3]]</f>
        <v>3</v>
      </c>
      <c r="Z777" s="35">
        <f>Table1[[#This Row],[Dete Ended Conversion5]]-Table1[[#This Row],[Date Created Conversion3]]</f>
        <v>3</v>
      </c>
      <c r="AA777" s="8" t="str">
        <f>(TEXT(V777,"yyy"))</f>
        <v>2015</v>
      </c>
      <c r="AB777" t="b">
        <v>0</v>
      </c>
      <c r="AC777" t="b">
        <v>1</v>
      </c>
      <c r="AD777" s="5" t="str">
        <f>AE777</f>
        <v>film &amp; video</v>
      </c>
      <c r="AE777" s="32" t="s">
        <v>2014</v>
      </c>
      <c r="AF777" s="32" t="s">
        <v>2022</v>
      </c>
    </row>
    <row r="778" spans="1:32" ht="34" x14ac:dyDescent="0.2">
      <c r="A778">
        <v>212</v>
      </c>
      <c r="B778" s="2" t="s">
        <v>454</v>
      </c>
      <c r="C778" s="1" t="s">
        <v>455</v>
      </c>
      <c r="D778" s="3">
        <v>8100</v>
      </c>
      <c r="E778" s="3">
        <v>12300</v>
      </c>
      <c r="F778" t="s">
        <v>19</v>
      </c>
      <c r="G778" s="23">
        <f>IFERROR(E778/D778,0)</f>
        <v>1.5185185185185186</v>
      </c>
      <c r="H778" s="4">
        <f>G778*100</f>
        <v>151.85185185185185</v>
      </c>
      <c r="I778" s="30">
        <f>E778/J778</f>
        <v>73.214285714285708</v>
      </c>
      <c r="J778" s="8">
        <v>168</v>
      </c>
      <c r="K778" t="s">
        <v>20</v>
      </c>
      <c r="L778" t="s">
        <v>21</v>
      </c>
      <c r="M778" s="11">
        <f>(O778/86400)+DATE(1970,1,1)</f>
        <v>43814.25</v>
      </c>
      <c r="N778" s="37">
        <v>43814.25</v>
      </c>
      <c r="O778">
        <v>1576389600</v>
      </c>
      <c r="P778" t="str">
        <f>TEXT(M778,"mmm")</f>
        <v>Dec</v>
      </c>
      <c r="Q778" t="s">
        <v>2055</v>
      </c>
      <c r="R778" t="str">
        <f>TEXT(M778,"yyy")</f>
        <v>2019</v>
      </c>
      <c r="S778" s="10">
        <f>(T778/86400)+DATE(1970,1,1)</f>
        <v>43860.25</v>
      </c>
      <c r="T778">
        <v>1580364000</v>
      </c>
      <c r="U778" s="35"/>
      <c r="V778" s="38">
        <v>43860.25</v>
      </c>
      <c r="W778" t="str">
        <f>(TEXT(S778,"mmm"))</f>
        <v>Jan</v>
      </c>
      <c r="X778" t="s">
        <v>2050</v>
      </c>
      <c r="Y778">
        <f>Table1[[#This Row],[Dete Ended Conversion5]]-Table1[[#This Row],[Date Created Conversion3]]</f>
        <v>46</v>
      </c>
      <c r="Z778" s="35">
        <f>Table1[[#This Row],[Dete Ended Conversion5]]-Table1[[#This Row],[Date Created Conversion3]]</f>
        <v>46</v>
      </c>
      <c r="AA778" s="8" t="str">
        <f>(TEXT(V778,"yyy"))</f>
        <v>2020</v>
      </c>
      <c r="AB778" t="b">
        <v>0</v>
      </c>
      <c r="AC778" t="b">
        <v>0</v>
      </c>
      <c r="AD778" s="5" t="str">
        <f>AE778</f>
        <v>theater</v>
      </c>
      <c r="AE778" s="32" t="s">
        <v>2012</v>
      </c>
      <c r="AF778" s="32" t="s">
        <v>2013</v>
      </c>
    </row>
    <row r="779" spans="1:32" ht="17" x14ac:dyDescent="0.2">
      <c r="A779">
        <v>397</v>
      </c>
      <c r="B779" s="2" t="s">
        <v>822</v>
      </c>
      <c r="C779" s="1" t="s">
        <v>823</v>
      </c>
      <c r="D779" s="3">
        <v>8100</v>
      </c>
      <c r="E779" s="3">
        <v>14083</v>
      </c>
      <c r="F779" t="s">
        <v>19</v>
      </c>
      <c r="G779" s="23">
        <f>IFERROR(E779/D779,0)</f>
        <v>1.738641975308642</v>
      </c>
      <c r="H779" s="4">
        <f>G779*100</f>
        <v>173.8641975308642</v>
      </c>
      <c r="I779" s="30">
        <f>E779/J779</f>
        <v>31.019823788546255</v>
      </c>
      <c r="J779" s="8">
        <v>454</v>
      </c>
      <c r="K779" t="s">
        <v>20</v>
      </c>
      <c r="L779" t="s">
        <v>21</v>
      </c>
      <c r="M779" s="11">
        <f>(O779/86400)+DATE(1970,1,1)</f>
        <v>41417.208333333336</v>
      </c>
      <c r="N779" s="37">
        <v>41417.208333333336</v>
      </c>
      <c r="O779">
        <v>1369285200</v>
      </c>
      <c r="P779" t="str">
        <f>TEXT(M779,"mmm")</f>
        <v>May</v>
      </c>
      <c r="Q779" t="s">
        <v>2059</v>
      </c>
      <c r="R779" t="str">
        <f>TEXT(M779,"yyy")</f>
        <v>2013</v>
      </c>
      <c r="S779" s="10">
        <f>(T779/86400)+DATE(1970,1,1)</f>
        <v>41423.208333333336</v>
      </c>
      <c r="T779">
        <v>1369803600</v>
      </c>
      <c r="U779" s="35"/>
      <c r="V779" s="38">
        <v>41423.208333333336</v>
      </c>
      <c r="W779" t="str">
        <f>(TEXT(S779,"mmm"))</f>
        <v>May</v>
      </c>
      <c r="X779" t="s">
        <v>2059</v>
      </c>
      <c r="Y779">
        <f>Table1[[#This Row],[Dete Ended Conversion5]]-Table1[[#This Row],[Date Created Conversion3]]</f>
        <v>6</v>
      </c>
      <c r="Z779" s="35">
        <f>Table1[[#This Row],[Dete Ended Conversion5]]-Table1[[#This Row],[Date Created Conversion3]]</f>
        <v>6</v>
      </c>
      <c r="AA779" s="8" t="str">
        <f>(TEXT(V779,"yyy"))</f>
        <v>2013</v>
      </c>
      <c r="AB779" t="b">
        <v>0</v>
      </c>
      <c r="AC779" t="b">
        <v>0</v>
      </c>
      <c r="AD779" s="5" t="str">
        <f>AE779</f>
        <v>music</v>
      </c>
      <c r="AE779" s="32" t="s">
        <v>2008</v>
      </c>
      <c r="AF779" s="32" t="s">
        <v>2009</v>
      </c>
    </row>
    <row r="780" spans="1:32" ht="34" x14ac:dyDescent="0.2">
      <c r="A780">
        <v>438</v>
      </c>
      <c r="B780" s="2" t="s">
        <v>902</v>
      </c>
      <c r="C780" s="1" t="s">
        <v>903</v>
      </c>
      <c r="D780" s="3">
        <v>8300</v>
      </c>
      <c r="E780" s="3">
        <v>14827</v>
      </c>
      <c r="F780" t="s">
        <v>19</v>
      </c>
      <c r="G780" s="23">
        <f>IFERROR(E780/D780,0)</f>
        <v>1.7863855421686747</v>
      </c>
      <c r="H780" s="4">
        <f>G780*100</f>
        <v>178.63855421686748</v>
      </c>
      <c r="I780" s="30">
        <f>E780/J780</f>
        <v>60.02834008097166</v>
      </c>
      <c r="J780" s="8">
        <v>247</v>
      </c>
      <c r="K780" t="s">
        <v>20</v>
      </c>
      <c r="L780" t="s">
        <v>21</v>
      </c>
      <c r="M780" s="11">
        <f>(O780/86400)+DATE(1970,1,1)</f>
        <v>41337.25</v>
      </c>
      <c r="N780" s="37">
        <v>41337.25</v>
      </c>
      <c r="O780">
        <v>1362376800</v>
      </c>
      <c r="P780" t="str">
        <f>TEXT(M780,"mmm")</f>
        <v>Mar</v>
      </c>
      <c r="Q780" t="s">
        <v>2054</v>
      </c>
      <c r="R780" t="str">
        <f>TEXT(M780,"yyy")</f>
        <v>2013</v>
      </c>
      <c r="S780" s="10">
        <f>(T780/86400)+DATE(1970,1,1)</f>
        <v>41367.208333333336</v>
      </c>
      <c r="T780">
        <v>1364965200</v>
      </c>
      <c r="U780" s="35"/>
      <c r="V780" s="38">
        <v>41367.208333333336</v>
      </c>
      <c r="W780" t="str">
        <f>(TEXT(S780,"mmm"))</f>
        <v>Apr</v>
      </c>
      <c r="X780" t="s">
        <v>2057</v>
      </c>
      <c r="Y780">
        <f>Table1[[#This Row],[Dete Ended Conversion5]]-Table1[[#This Row],[Date Created Conversion3]]</f>
        <v>29.958333333335759</v>
      </c>
      <c r="Z780" s="35">
        <f>Table1[[#This Row],[Dete Ended Conversion5]]-Table1[[#This Row],[Date Created Conversion3]]</f>
        <v>29.958333333335759</v>
      </c>
      <c r="AA780" s="8" t="str">
        <f>(TEXT(V780,"yyy"))</f>
        <v>2013</v>
      </c>
      <c r="AB780" t="b">
        <v>0</v>
      </c>
      <c r="AC780" t="b">
        <v>0</v>
      </c>
      <c r="AD780" s="5" t="str">
        <f>AE780</f>
        <v>theater</v>
      </c>
      <c r="AE780" s="32" t="s">
        <v>2012</v>
      </c>
      <c r="AF780" s="32" t="s">
        <v>2013</v>
      </c>
    </row>
    <row r="781" spans="1:32" ht="34" x14ac:dyDescent="0.2">
      <c r="A781">
        <v>147</v>
      </c>
      <c r="B781" s="2" t="s">
        <v>324</v>
      </c>
      <c r="C781" s="1" t="s">
        <v>325</v>
      </c>
      <c r="D781" s="3">
        <v>8300</v>
      </c>
      <c r="E781" s="3">
        <v>9337</v>
      </c>
      <c r="F781" t="s">
        <v>19</v>
      </c>
      <c r="G781" s="23">
        <f>IFERROR(E781/D781,0)</f>
        <v>1.1249397590361445</v>
      </c>
      <c r="H781" s="4">
        <f>G781*100</f>
        <v>112.49397590361446</v>
      </c>
      <c r="I781" s="30">
        <f>E781/J781</f>
        <v>46.91959798994975</v>
      </c>
      <c r="J781" s="8">
        <v>199</v>
      </c>
      <c r="K781" t="s">
        <v>20</v>
      </c>
      <c r="L781" t="s">
        <v>21</v>
      </c>
      <c r="M781" s="11">
        <f>(O781/86400)+DATE(1970,1,1)</f>
        <v>42534.208333333328</v>
      </c>
      <c r="N781" s="37">
        <v>42534.208333333328</v>
      </c>
      <c r="O781">
        <v>1465794000</v>
      </c>
      <c r="P781" t="str">
        <f>TEXT(M781,"mmm")</f>
        <v>Jun</v>
      </c>
      <c r="Q781" t="s">
        <v>2053</v>
      </c>
      <c r="R781" t="str">
        <f>TEXT(M781,"yyy")</f>
        <v>2016</v>
      </c>
      <c r="S781" s="10">
        <f>(T781/86400)+DATE(1970,1,1)</f>
        <v>42540.208333333328</v>
      </c>
      <c r="T781">
        <v>1466312400</v>
      </c>
      <c r="U781" s="35"/>
      <c r="V781" s="38">
        <v>42540.208333333328</v>
      </c>
      <c r="W781" t="str">
        <f>(TEXT(S781,"mmm"))</f>
        <v>Jun</v>
      </c>
      <c r="X781" t="s">
        <v>2053</v>
      </c>
      <c r="Y781">
        <f>Table1[[#This Row],[Dete Ended Conversion5]]-Table1[[#This Row],[Date Created Conversion3]]</f>
        <v>6</v>
      </c>
      <c r="Z781" s="35">
        <f>Table1[[#This Row],[Dete Ended Conversion5]]-Table1[[#This Row],[Date Created Conversion3]]</f>
        <v>6</v>
      </c>
      <c r="AA781" s="8" t="str">
        <f>(TEXT(V781,"yyy"))</f>
        <v>2016</v>
      </c>
      <c r="AB781" t="b">
        <v>0</v>
      </c>
      <c r="AC781" t="b">
        <v>1</v>
      </c>
      <c r="AD781" s="5" t="str">
        <f>AE781</f>
        <v>theater</v>
      </c>
      <c r="AE781" s="32" t="s">
        <v>2012</v>
      </c>
      <c r="AF781" s="32" t="s">
        <v>2013</v>
      </c>
    </row>
    <row r="782" spans="1:32" ht="17" x14ac:dyDescent="0.2">
      <c r="A782">
        <v>718</v>
      </c>
      <c r="B782" s="2" t="s">
        <v>1450</v>
      </c>
      <c r="C782" s="1" t="s">
        <v>1451</v>
      </c>
      <c r="D782" s="3">
        <v>8300</v>
      </c>
      <c r="E782" s="3">
        <v>8317</v>
      </c>
      <c r="F782" t="s">
        <v>19</v>
      </c>
      <c r="G782" s="23">
        <f>IFERROR(E782/D782,0)</f>
        <v>1.0020481927710843</v>
      </c>
      <c r="H782" s="4">
        <f>G782*100</f>
        <v>100.20481927710843</v>
      </c>
      <c r="I782" s="30">
        <f>E782/J782</f>
        <v>28.003367003367003</v>
      </c>
      <c r="J782" s="8">
        <v>297</v>
      </c>
      <c r="K782" t="s">
        <v>20</v>
      </c>
      <c r="L782" t="s">
        <v>21</v>
      </c>
      <c r="M782" s="11">
        <f>(O782/86400)+DATE(1970,1,1)</f>
        <v>41442.208333333336</v>
      </c>
      <c r="N782" s="37">
        <v>41442.208333333336</v>
      </c>
      <c r="O782">
        <v>1371445200</v>
      </c>
      <c r="P782" t="str">
        <f>TEXT(M782,"mmm")</f>
        <v>Jun</v>
      </c>
      <c r="Q782" t="s">
        <v>2053</v>
      </c>
      <c r="R782" t="str">
        <f>TEXT(M782,"yyy")</f>
        <v>2013</v>
      </c>
      <c r="S782" s="10">
        <f>(T782/86400)+DATE(1970,1,1)</f>
        <v>41468.208333333336</v>
      </c>
      <c r="T782">
        <v>1373691600</v>
      </c>
      <c r="U782" s="35"/>
      <c r="V782" s="38">
        <v>41468.208333333336</v>
      </c>
      <c r="W782" t="str">
        <f>(TEXT(S782,"mmm"))</f>
        <v>Jul</v>
      </c>
      <c r="X782" t="s">
        <v>2056</v>
      </c>
      <c r="Y782">
        <f>Table1[[#This Row],[Dete Ended Conversion5]]-Table1[[#This Row],[Date Created Conversion3]]</f>
        <v>26</v>
      </c>
      <c r="Z782" s="35">
        <f>Table1[[#This Row],[Dete Ended Conversion5]]-Table1[[#This Row],[Date Created Conversion3]]</f>
        <v>26</v>
      </c>
      <c r="AA782" s="8" t="str">
        <f>(TEXT(V782,"yyy"))</f>
        <v>2013</v>
      </c>
      <c r="AB782" t="b">
        <v>0</v>
      </c>
      <c r="AC782" t="b">
        <v>0</v>
      </c>
      <c r="AD782" s="5" t="str">
        <f>AE782</f>
        <v>technology</v>
      </c>
      <c r="AE782" s="32" t="s">
        <v>2010</v>
      </c>
      <c r="AF782" s="32" t="s">
        <v>2019</v>
      </c>
    </row>
    <row r="783" spans="1:32" ht="34" x14ac:dyDescent="0.2">
      <c r="A783">
        <v>526</v>
      </c>
      <c r="B783" s="2" t="s">
        <v>1073</v>
      </c>
      <c r="C783" s="1" t="s">
        <v>1074</v>
      </c>
      <c r="D783" s="3">
        <v>8300</v>
      </c>
      <c r="E783" s="3">
        <v>12944</v>
      </c>
      <c r="F783" t="s">
        <v>19</v>
      </c>
      <c r="G783" s="23">
        <f>IFERROR(E783/D783,0)</f>
        <v>1.5595180722891566</v>
      </c>
      <c r="H783" s="4">
        <f>G783*100</f>
        <v>155.95180722891567</v>
      </c>
      <c r="I783" s="30">
        <f>E783/J783</f>
        <v>88.054421768707485</v>
      </c>
      <c r="J783" s="8">
        <v>147</v>
      </c>
      <c r="K783" t="s">
        <v>20</v>
      </c>
      <c r="L783" t="s">
        <v>21</v>
      </c>
      <c r="M783" s="11">
        <f>(O783/86400)+DATE(1970,1,1)</f>
        <v>42364.25</v>
      </c>
      <c r="N783" s="37">
        <v>42364.25</v>
      </c>
      <c r="O783">
        <v>1451109600</v>
      </c>
      <c r="P783" t="str">
        <f>TEXT(M783,"mmm")</f>
        <v>Dec</v>
      </c>
      <c r="Q783" t="s">
        <v>2055</v>
      </c>
      <c r="R783" t="str">
        <f>TEXT(M783,"yyy")</f>
        <v>2015</v>
      </c>
      <c r="S783" s="10">
        <f>(T783/86400)+DATE(1970,1,1)</f>
        <v>42401.25</v>
      </c>
      <c r="T783">
        <v>1454306400</v>
      </c>
      <c r="U783" s="35"/>
      <c r="V783" s="38">
        <v>42401.25</v>
      </c>
      <c r="W783" t="str">
        <f>(TEXT(S783,"mmm"))</f>
        <v>Feb</v>
      </c>
      <c r="X783" t="s">
        <v>2058</v>
      </c>
      <c r="Y783">
        <f>Table1[[#This Row],[Dete Ended Conversion5]]-Table1[[#This Row],[Date Created Conversion3]]</f>
        <v>37</v>
      </c>
      <c r="Z783" s="35">
        <f>Table1[[#This Row],[Dete Ended Conversion5]]-Table1[[#This Row],[Date Created Conversion3]]</f>
        <v>37</v>
      </c>
      <c r="AA783" s="8" t="str">
        <f>(TEXT(V783,"yyy"))</f>
        <v>2016</v>
      </c>
      <c r="AB783" t="b">
        <v>0</v>
      </c>
      <c r="AC783" t="b">
        <v>1</v>
      </c>
      <c r="AD783" s="5" t="str">
        <f>AE783</f>
        <v>theater</v>
      </c>
      <c r="AE783" s="32" t="s">
        <v>2012</v>
      </c>
      <c r="AF783" s="32" t="s">
        <v>2013</v>
      </c>
    </row>
    <row r="784" spans="1:32" ht="17" x14ac:dyDescent="0.2">
      <c r="A784">
        <v>893</v>
      </c>
      <c r="B784" s="2" t="s">
        <v>1794</v>
      </c>
      <c r="C784" s="1" t="s">
        <v>1795</v>
      </c>
      <c r="D784" s="3">
        <v>8400</v>
      </c>
      <c r="E784" s="3">
        <v>10770</v>
      </c>
      <c r="F784" t="s">
        <v>19</v>
      </c>
      <c r="G784" s="23">
        <f>IFERROR(E784/D784,0)</f>
        <v>1.2821428571428573</v>
      </c>
      <c r="H784" s="4">
        <f>G784*100</f>
        <v>128.21428571428572</v>
      </c>
      <c r="I784" s="30">
        <f>E784/J784</f>
        <v>54.120603015075375</v>
      </c>
      <c r="J784" s="8">
        <v>199</v>
      </c>
      <c r="K784" t="s">
        <v>94</v>
      </c>
      <c r="L784" t="s">
        <v>95</v>
      </c>
      <c r="M784" s="11">
        <f>(O784/86400)+DATE(1970,1,1)</f>
        <v>42170.208333333328</v>
      </c>
      <c r="N784" s="37">
        <v>42170.208333333328</v>
      </c>
      <c r="O784">
        <v>1434344400</v>
      </c>
      <c r="P784" t="str">
        <f>TEXT(M784,"mmm")</f>
        <v>Jun</v>
      </c>
      <c r="Q784" t="s">
        <v>2053</v>
      </c>
      <c r="R784" t="str">
        <f>TEXT(M784,"yyy")</f>
        <v>2015</v>
      </c>
      <c r="S784" s="10">
        <f>(T784/86400)+DATE(1970,1,1)</f>
        <v>42174.208333333328</v>
      </c>
      <c r="T784">
        <v>1434690000</v>
      </c>
      <c r="U784" s="35"/>
      <c r="V784" s="38">
        <v>42174.208333333328</v>
      </c>
      <c r="W784" t="str">
        <f>(TEXT(S784,"mmm"))</f>
        <v>Jun</v>
      </c>
      <c r="X784" t="s">
        <v>2053</v>
      </c>
      <c r="Y784">
        <f>Table1[[#This Row],[Dete Ended Conversion5]]-Table1[[#This Row],[Date Created Conversion3]]</f>
        <v>4</v>
      </c>
      <c r="Z784" s="35">
        <f>Table1[[#This Row],[Dete Ended Conversion5]]-Table1[[#This Row],[Date Created Conversion3]]</f>
        <v>4</v>
      </c>
      <c r="AA784" s="8" t="str">
        <f>(TEXT(V784,"yyy"))</f>
        <v>2015</v>
      </c>
      <c r="AB784" t="b">
        <v>0</v>
      </c>
      <c r="AC784" t="b">
        <v>1</v>
      </c>
      <c r="AD784" s="5" t="str">
        <f>AE784</f>
        <v>film &amp; video</v>
      </c>
      <c r="AE784" s="32" t="s">
        <v>2014</v>
      </c>
      <c r="AF784" s="32" t="s">
        <v>2015</v>
      </c>
    </row>
    <row r="785" spans="1:32" ht="17" x14ac:dyDescent="0.2">
      <c r="A785">
        <v>242</v>
      </c>
      <c r="B785" s="2" t="s">
        <v>513</v>
      </c>
      <c r="C785" s="1" t="s">
        <v>514</v>
      </c>
      <c r="D785" s="3">
        <v>8400</v>
      </c>
      <c r="E785" s="3">
        <v>10729</v>
      </c>
      <c r="F785" t="s">
        <v>19</v>
      </c>
      <c r="G785" s="23">
        <f>IFERROR(E785/D785,0)</f>
        <v>1.2772619047619047</v>
      </c>
      <c r="H785" s="4">
        <f>G785*100</f>
        <v>127.72619047619047</v>
      </c>
      <c r="I785" s="30">
        <f>E785/J785</f>
        <v>42.915999999999997</v>
      </c>
      <c r="J785" s="8">
        <v>250</v>
      </c>
      <c r="K785" t="s">
        <v>20</v>
      </c>
      <c r="L785" t="s">
        <v>21</v>
      </c>
      <c r="M785" s="11">
        <f>(O785/86400)+DATE(1970,1,1)</f>
        <v>42865.208333333328</v>
      </c>
      <c r="N785" s="37">
        <v>42865.208333333328</v>
      </c>
      <c r="O785">
        <v>1494392400</v>
      </c>
      <c r="P785" t="str">
        <f>TEXT(M785,"mmm")</f>
        <v>May</v>
      </c>
      <c r="Q785" t="s">
        <v>2059</v>
      </c>
      <c r="R785" t="str">
        <f>TEXT(M785,"yyy")</f>
        <v>2017</v>
      </c>
      <c r="S785" s="10">
        <f>(T785/86400)+DATE(1970,1,1)</f>
        <v>42875.208333333328</v>
      </c>
      <c r="T785">
        <v>1495256400</v>
      </c>
      <c r="U785" s="35"/>
      <c r="V785" s="38">
        <v>42875.208333333328</v>
      </c>
      <c r="W785" t="str">
        <f>(TEXT(S785,"mmm"))</f>
        <v>May</v>
      </c>
      <c r="X785" t="s">
        <v>2059</v>
      </c>
      <c r="Y785">
        <f>Table1[[#This Row],[Dete Ended Conversion5]]-Table1[[#This Row],[Date Created Conversion3]]</f>
        <v>10</v>
      </c>
      <c r="Z785" s="35">
        <f>Table1[[#This Row],[Dete Ended Conversion5]]-Table1[[#This Row],[Date Created Conversion3]]</f>
        <v>10</v>
      </c>
      <c r="AA785" s="8" t="str">
        <f>(TEXT(V785,"yyy"))</f>
        <v>2017</v>
      </c>
      <c r="AB785" t="b">
        <v>0</v>
      </c>
      <c r="AC785" t="b">
        <v>1</v>
      </c>
      <c r="AD785" s="5" t="str">
        <f>AE785</f>
        <v>music</v>
      </c>
      <c r="AE785" s="32" t="s">
        <v>2008</v>
      </c>
      <c r="AF785" s="32" t="s">
        <v>2009</v>
      </c>
    </row>
    <row r="786" spans="1:32" ht="34" x14ac:dyDescent="0.2">
      <c r="A786">
        <v>724</v>
      </c>
      <c r="B786" s="2" t="s">
        <v>1462</v>
      </c>
      <c r="C786" s="1" t="s">
        <v>1463</v>
      </c>
      <c r="D786" s="3">
        <v>8400</v>
      </c>
      <c r="E786" s="3">
        <v>11261</v>
      </c>
      <c r="F786" t="s">
        <v>19</v>
      </c>
      <c r="G786" s="23">
        <f>IFERROR(E786/D786,0)</f>
        <v>1.3405952380952382</v>
      </c>
      <c r="H786" s="4">
        <f>G786*100</f>
        <v>134.05952380952382</v>
      </c>
      <c r="I786" s="30">
        <f>E786/J786</f>
        <v>93.066115702479337</v>
      </c>
      <c r="J786" s="8">
        <v>121</v>
      </c>
      <c r="K786" t="s">
        <v>36</v>
      </c>
      <c r="L786" t="s">
        <v>37</v>
      </c>
      <c r="M786" s="11">
        <f>(O786/86400)+DATE(1970,1,1)</f>
        <v>41934.208333333336</v>
      </c>
      <c r="N786" s="37">
        <v>41934.208333333336</v>
      </c>
      <c r="O786">
        <v>1413954000</v>
      </c>
      <c r="P786" t="str">
        <f>TEXT(M786,"mmm")</f>
        <v>Oct</v>
      </c>
      <c r="Q786" t="s">
        <v>2052</v>
      </c>
      <c r="R786" t="str">
        <f>TEXT(M786,"yyy")</f>
        <v>2014</v>
      </c>
      <c r="S786" s="10">
        <f>(T786/86400)+DATE(1970,1,1)</f>
        <v>41936.208333333336</v>
      </c>
      <c r="T786">
        <v>1414126800</v>
      </c>
      <c r="U786" s="35"/>
      <c r="V786" s="38">
        <v>41936.208333333336</v>
      </c>
      <c r="W786" t="str">
        <f>(TEXT(S786,"mmm"))</f>
        <v>Oct</v>
      </c>
      <c r="X786" t="s">
        <v>2052</v>
      </c>
      <c r="Y786">
        <f>Table1[[#This Row],[Dete Ended Conversion5]]-Table1[[#This Row],[Date Created Conversion3]]</f>
        <v>2</v>
      </c>
      <c r="Z786" s="35">
        <f>Table1[[#This Row],[Dete Ended Conversion5]]-Table1[[#This Row],[Date Created Conversion3]]</f>
        <v>2</v>
      </c>
      <c r="AA786" s="8" t="str">
        <f>(TEXT(V786,"yyy"))</f>
        <v>2014</v>
      </c>
      <c r="AB786" t="b">
        <v>0</v>
      </c>
      <c r="AC786" t="b">
        <v>1</v>
      </c>
      <c r="AD786" s="5" t="str">
        <f>AE786</f>
        <v>theater</v>
      </c>
      <c r="AE786" s="32" t="s">
        <v>2012</v>
      </c>
      <c r="AF786" s="32" t="s">
        <v>2013</v>
      </c>
    </row>
    <row r="787" spans="1:32" ht="17" x14ac:dyDescent="0.2">
      <c r="A787">
        <v>282</v>
      </c>
      <c r="B787" s="2" t="s">
        <v>593</v>
      </c>
      <c r="C787" s="1" t="s">
        <v>594</v>
      </c>
      <c r="D787" s="3">
        <v>8400</v>
      </c>
      <c r="E787" s="3">
        <v>9076</v>
      </c>
      <c r="F787" t="s">
        <v>19</v>
      </c>
      <c r="G787" s="23">
        <f>IFERROR(E787/D787,0)</f>
        <v>1.0804761904761904</v>
      </c>
      <c r="H787" s="4">
        <f>G787*100</f>
        <v>108.04761904761904</v>
      </c>
      <c r="I787" s="30">
        <f>E787/J787</f>
        <v>68.240601503759393</v>
      </c>
      <c r="J787" s="8">
        <v>133</v>
      </c>
      <c r="K787" t="s">
        <v>20</v>
      </c>
      <c r="L787" t="s">
        <v>21</v>
      </c>
      <c r="M787" s="11">
        <f>(O787/86400)+DATE(1970,1,1)</f>
        <v>42701.25</v>
      </c>
      <c r="N787" s="37">
        <v>42701.25</v>
      </c>
      <c r="O787">
        <v>1480226400</v>
      </c>
      <c r="P787" t="str">
        <f>TEXT(M787,"mmm")</f>
        <v>Nov</v>
      </c>
      <c r="Q787" t="s">
        <v>2048</v>
      </c>
      <c r="R787" t="str">
        <f>TEXT(M787,"yyy")</f>
        <v>2016</v>
      </c>
      <c r="S787" s="10">
        <f>(T787/86400)+DATE(1970,1,1)</f>
        <v>42707.25</v>
      </c>
      <c r="T787">
        <v>1480744800</v>
      </c>
      <c r="U787" s="35"/>
      <c r="V787" s="38">
        <v>42707.25</v>
      </c>
      <c r="W787" t="str">
        <f>(TEXT(S787,"mmm"))</f>
        <v>Dec</v>
      </c>
      <c r="X787" t="s">
        <v>2055</v>
      </c>
      <c r="Y787">
        <f>Table1[[#This Row],[Dete Ended Conversion5]]-Table1[[#This Row],[Date Created Conversion3]]</f>
        <v>6</v>
      </c>
      <c r="Z787" s="35">
        <f>Table1[[#This Row],[Dete Ended Conversion5]]-Table1[[#This Row],[Date Created Conversion3]]</f>
        <v>6</v>
      </c>
      <c r="AA787" s="8" t="str">
        <f>(TEXT(V787,"yyy"))</f>
        <v>2016</v>
      </c>
      <c r="AB787" t="b">
        <v>0</v>
      </c>
      <c r="AC787" t="b">
        <v>1</v>
      </c>
      <c r="AD787" s="5" t="str">
        <f>AE787</f>
        <v>film &amp; video</v>
      </c>
      <c r="AE787" s="32" t="s">
        <v>2014</v>
      </c>
      <c r="AF787" s="32" t="s">
        <v>2033</v>
      </c>
    </row>
    <row r="788" spans="1:32" ht="17" x14ac:dyDescent="0.2">
      <c r="A788">
        <v>615</v>
      </c>
      <c r="B788" s="2" t="s">
        <v>1248</v>
      </c>
      <c r="C788" s="1" t="s">
        <v>1249</v>
      </c>
      <c r="D788" s="3">
        <v>8500</v>
      </c>
      <c r="E788" s="3">
        <v>14488</v>
      </c>
      <c r="F788" t="s">
        <v>19</v>
      </c>
      <c r="G788" s="23">
        <f>IFERROR(E788/D788,0)</f>
        <v>1.7044705882352942</v>
      </c>
      <c r="H788" s="4">
        <f>G788*100</f>
        <v>170.44705882352943</v>
      </c>
      <c r="I788" s="30">
        <f>E788/J788</f>
        <v>85.223529411764702</v>
      </c>
      <c r="J788" s="8">
        <v>170</v>
      </c>
      <c r="K788" t="s">
        <v>94</v>
      </c>
      <c r="L788" t="s">
        <v>95</v>
      </c>
      <c r="M788" s="11">
        <f>(O788/86400)+DATE(1970,1,1)</f>
        <v>42489.208333333328</v>
      </c>
      <c r="N788" s="37">
        <v>42489.208333333328</v>
      </c>
      <c r="O788">
        <v>1461906000</v>
      </c>
      <c r="P788" t="str">
        <f>TEXT(M788,"mmm")</f>
        <v>Apr</v>
      </c>
      <c r="Q788" t="s">
        <v>2057</v>
      </c>
      <c r="R788" t="str">
        <f>TEXT(M788,"yyy")</f>
        <v>2016</v>
      </c>
      <c r="S788" s="10">
        <f>(T788/86400)+DATE(1970,1,1)</f>
        <v>42499.208333333328</v>
      </c>
      <c r="T788">
        <v>1462770000</v>
      </c>
      <c r="U788" s="35"/>
      <c r="V788" s="38">
        <v>42499.208333333328</v>
      </c>
      <c r="W788" t="str">
        <f>(TEXT(S788,"mmm"))</f>
        <v>May</v>
      </c>
      <c r="X788" t="s">
        <v>2059</v>
      </c>
      <c r="Y788">
        <f>Table1[[#This Row],[Dete Ended Conversion5]]-Table1[[#This Row],[Date Created Conversion3]]</f>
        <v>10</v>
      </c>
      <c r="Z788" s="35">
        <f>Table1[[#This Row],[Dete Ended Conversion5]]-Table1[[#This Row],[Date Created Conversion3]]</f>
        <v>10</v>
      </c>
      <c r="AA788" s="8" t="str">
        <f>(TEXT(V788,"yyy"))</f>
        <v>2016</v>
      </c>
      <c r="AB788" t="b">
        <v>0</v>
      </c>
      <c r="AC788" t="b">
        <v>0</v>
      </c>
      <c r="AD788" s="5" t="str">
        <f>AE788</f>
        <v>theater</v>
      </c>
      <c r="AE788" s="32" t="s">
        <v>2012</v>
      </c>
      <c r="AF788" s="32" t="s">
        <v>2013</v>
      </c>
    </row>
    <row r="789" spans="1:32" ht="17" x14ac:dyDescent="0.2">
      <c r="A789">
        <v>749</v>
      </c>
      <c r="B789" s="2" t="s">
        <v>1510</v>
      </c>
      <c r="C789" s="1" t="s">
        <v>1511</v>
      </c>
      <c r="D789" s="3">
        <v>8600</v>
      </c>
      <c r="E789" s="3">
        <v>13527</v>
      </c>
      <c r="F789" t="s">
        <v>19</v>
      </c>
      <c r="G789" s="23">
        <f>IFERROR(E789/D789,0)</f>
        <v>1.5729069767441861</v>
      </c>
      <c r="H789" s="4">
        <f>G789*100</f>
        <v>157.29069767441862</v>
      </c>
      <c r="I789" s="30">
        <f>E789/J789</f>
        <v>36.959016393442624</v>
      </c>
      <c r="J789" s="8">
        <v>366</v>
      </c>
      <c r="K789" t="s">
        <v>94</v>
      </c>
      <c r="L789" t="s">
        <v>95</v>
      </c>
      <c r="M789" s="11">
        <f>(O789/86400)+DATE(1970,1,1)</f>
        <v>41920.208333333336</v>
      </c>
      <c r="N789" s="37">
        <v>41920.208333333336</v>
      </c>
      <c r="O789">
        <v>1412744400</v>
      </c>
      <c r="P789" t="str">
        <f>TEXT(M789,"mmm")</f>
        <v>Oct</v>
      </c>
      <c r="Q789" t="s">
        <v>2052</v>
      </c>
      <c r="R789" t="str">
        <f>TEXT(M789,"yyy")</f>
        <v>2014</v>
      </c>
      <c r="S789" s="10">
        <f>(T789/86400)+DATE(1970,1,1)</f>
        <v>41932.208333333336</v>
      </c>
      <c r="T789">
        <v>1413781200</v>
      </c>
      <c r="U789" s="35"/>
      <c r="V789" s="38">
        <v>41932.208333333336</v>
      </c>
      <c r="W789" t="str">
        <f>(TEXT(S789,"mmm"))</f>
        <v>Oct</v>
      </c>
      <c r="X789" t="s">
        <v>2052</v>
      </c>
      <c r="Y789">
        <f>Table1[[#This Row],[Dete Ended Conversion5]]-Table1[[#This Row],[Date Created Conversion3]]</f>
        <v>12</v>
      </c>
      <c r="Z789" s="35">
        <f>Table1[[#This Row],[Dete Ended Conversion5]]-Table1[[#This Row],[Date Created Conversion3]]</f>
        <v>12</v>
      </c>
      <c r="AA789" s="8" t="str">
        <f>(TEXT(V789,"yyy"))</f>
        <v>2014</v>
      </c>
      <c r="AB789" t="b">
        <v>0</v>
      </c>
      <c r="AC789" t="b">
        <v>1</v>
      </c>
      <c r="AD789" s="5" t="str">
        <f>AE789</f>
        <v>technology</v>
      </c>
      <c r="AE789" s="32" t="s">
        <v>2010</v>
      </c>
      <c r="AF789" s="32" t="s">
        <v>2019</v>
      </c>
    </row>
    <row r="790" spans="1:32" ht="17" x14ac:dyDescent="0.2">
      <c r="A790">
        <v>480</v>
      </c>
      <c r="B790" s="2" t="s">
        <v>984</v>
      </c>
      <c r="C790" s="1" t="s">
        <v>985</v>
      </c>
      <c r="D790" s="3">
        <v>8600</v>
      </c>
      <c r="E790" s="3">
        <v>8656</v>
      </c>
      <c r="F790" t="s">
        <v>19</v>
      </c>
      <c r="G790" s="23">
        <f>IFERROR(E790/D790,0)</f>
        <v>1.0065116279069768</v>
      </c>
      <c r="H790" s="4">
        <f>G790*100</f>
        <v>100.65116279069768</v>
      </c>
      <c r="I790" s="30">
        <f>E790/J790</f>
        <v>99.494252873563212</v>
      </c>
      <c r="J790" s="8">
        <v>87</v>
      </c>
      <c r="K790" t="s">
        <v>20</v>
      </c>
      <c r="L790" t="s">
        <v>21</v>
      </c>
      <c r="M790" s="11">
        <f>(O790/86400)+DATE(1970,1,1)</f>
        <v>40248.25</v>
      </c>
      <c r="N790" s="37">
        <v>40248.25</v>
      </c>
      <c r="O790">
        <v>1268287200</v>
      </c>
      <c r="P790" t="str">
        <f>TEXT(M790,"mmm")</f>
        <v>Mar</v>
      </c>
      <c r="Q790" t="s">
        <v>2054</v>
      </c>
      <c r="R790" t="str">
        <f>TEXT(M790,"yyy")</f>
        <v>2010</v>
      </c>
      <c r="S790" s="10">
        <f>(T790/86400)+DATE(1970,1,1)</f>
        <v>40257.208333333336</v>
      </c>
      <c r="T790">
        <v>1269061200</v>
      </c>
      <c r="U790" s="35"/>
      <c r="V790" s="38">
        <v>40257.208333333336</v>
      </c>
      <c r="W790" t="str">
        <f>(TEXT(S790,"mmm"))</f>
        <v>Mar</v>
      </c>
      <c r="X790" t="s">
        <v>2054</v>
      </c>
      <c r="Y790">
        <f>Table1[[#This Row],[Dete Ended Conversion5]]-Table1[[#This Row],[Date Created Conversion3]]</f>
        <v>8.9583333333357587</v>
      </c>
      <c r="Z790" s="35">
        <f>Table1[[#This Row],[Dete Ended Conversion5]]-Table1[[#This Row],[Date Created Conversion3]]</f>
        <v>8.9583333333357587</v>
      </c>
      <c r="AA790" s="8" t="str">
        <f>(TEXT(V790,"yyy"))</f>
        <v>2010</v>
      </c>
      <c r="AB790" t="b">
        <v>0</v>
      </c>
      <c r="AC790" t="b">
        <v>1</v>
      </c>
      <c r="AD790" s="5" t="str">
        <f>AE790</f>
        <v>photography</v>
      </c>
      <c r="AE790" s="32" t="s">
        <v>2027</v>
      </c>
      <c r="AF790" s="32" t="s">
        <v>2028</v>
      </c>
    </row>
    <row r="791" spans="1:32" ht="34" x14ac:dyDescent="0.2">
      <c r="A791">
        <v>422</v>
      </c>
      <c r="B791" s="2" t="s">
        <v>870</v>
      </c>
      <c r="C791" s="1" t="s">
        <v>871</v>
      </c>
      <c r="D791" s="3">
        <v>8700</v>
      </c>
      <c r="E791" s="3">
        <v>11075</v>
      </c>
      <c r="F791" t="s">
        <v>19</v>
      </c>
      <c r="G791" s="23">
        <f>IFERROR(E791/D791,0)</f>
        <v>1.2729885057471264</v>
      </c>
      <c r="H791" s="4">
        <f>G791*100</f>
        <v>127.29885057471265</v>
      </c>
      <c r="I791" s="30">
        <f>E791/J791</f>
        <v>54.024390243902438</v>
      </c>
      <c r="J791" s="8">
        <v>205</v>
      </c>
      <c r="K791" t="s">
        <v>20</v>
      </c>
      <c r="L791" t="s">
        <v>21</v>
      </c>
      <c r="M791" s="11">
        <f>(O791/86400)+DATE(1970,1,1)</f>
        <v>40285.208333333336</v>
      </c>
      <c r="N791" s="37">
        <v>40285.208333333336</v>
      </c>
      <c r="O791">
        <v>1271480400</v>
      </c>
      <c r="P791" t="str">
        <f>TEXT(M791,"mmm")</f>
        <v>Apr</v>
      </c>
      <c r="Q791" t="s">
        <v>2057</v>
      </c>
      <c r="R791" t="str">
        <f>TEXT(M791,"yyy")</f>
        <v>2010</v>
      </c>
      <c r="S791" s="10">
        <f>(T791/86400)+DATE(1970,1,1)</f>
        <v>40305.208333333336</v>
      </c>
      <c r="T791">
        <v>1273208400</v>
      </c>
      <c r="U791" s="35"/>
      <c r="V791" s="38">
        <v>40305.208333333336</v>
      </c>
      <c r="W791" t="str">
        <f>(TEXT(S791,"mmm"))</f>
        <v>May</v>
      </c>
      <c r="X791" t="s">
        <v>2059</v>
      </c>
      <c r="Y791">
        <f>Table1[[#This Row],[Dete Ended Conversion5]]-Table1[[#This Row],[Date Created Conversion3]]</f>
        <v>20</v>
      </c>
      <c r="Z791" s="35">
        <f>Table1[[#This Row],[Dete Ended Conversion5]]-Table1[[#This Row],[Date Created Conversion3]]</f>
        <v>20</v>
      </c>
      <c r="AA791" s="8" t="str">
        <f>(TEXT(V791,"yyy"))</f>
        <v>2010</v>
      </c>
      <c r="AB791" t="b">
        <v>0</v>
      </c>
      <c r="AC791" t="b">
        <v>1</v>
      </c>
      <c r="AD791" s="5" t="str">
        <f>AE791</f>
        <v>theater</v>
      </c>
      <c r="AE791" s="32" t="s">
        <v>2012</v>
      </c>
      <c r="AF791" s="32" t="s">
        <v>2013</v>
      </c>
    </row>
    <row r="792" spans="1:32" ht="34" x14ac:dyDescent="0.2">
      <c r="A792">
        <v>704</v>
      </c>
      <c r="B792" s="2" t="s">
        <v>1422</v>
      </c>
      <c r="C792" s="1" t="s">
        <v>1423</v>
      </c>
      <c r="D792" s="3">
        <v>8700</v>
      </c>
      <c r="E792" s="3">
        <v>10682</v>
      </c>
      <c r="F792" t="s">
        <v>19</v>
      </c>
      <c r="G792" s="23">
        <f>IFERROR(E792/D792,0)</f>
        <v>1.2278160919540231</v>
      </c>
      <c r="H792" s="4">
        <f>G792*100</f>
        <v>122.78160919540231</v>
      </c>
      <c r="I792" s="30">
        <f>E792/J792</f>
        <v>92.08620689655173</v>
      </c>
      <c r="J792" s="8">
        <v>116</v>
      </c>
      <c r="K792" t="s">
        <v>20</v>
      </c>
      <c r="L792" t="s">
        <v>21</v>
      </c>
      <c r="M792" s="11">
        <f>(O792/86400)+DATE(1970,1,1)</f>
        <v>42555.208333333328</v>
      </c>
      <c r="N792" s="37">
        <v>42555.208333333328</v>
      </c>
      <c r="O792">
        <v>1467608400</v>
      </c>
      <c r="P792" t="str">
        <f>TEXT(M792,"mmm")</f>
        <v>Jul</v>
      </c>
      <c r="Q792" t="s">
        <v>2056</v>
      </c>
      <c r="R792" t="str">
        <f>TEXT(M792,"yyy")</f>
        <v>2016</v>
      </c>
      <c r="S792" s="10">
        <f>(T792/86400)+DATE(1970,1,1)</f>
        <v>42570.208333333328</v>
      </c>
      <c r="T792">
        <v>1468904400</v>
      </c>
      <c r="U792" s="35"/>
      <c r="V792" s="38">
        <v>42570.208333333328</v>
      </c>
      <c r="W792" t="str">
        <f>(TEXT(S792,"mmm"))</f>
        <v>Jul</v>
      </c>
      <c r="X792" t="s">
        <v>2056</v>
      </c>
      <c r="Y792">
        <f>Table1[[#This Row],[Dete Ended Conversion5]]-Table1[[#This Row],[Date Created Conversion3]]</f>
        <v>15</v>
      </c>
      <c r="Z792" s="35">
        <f>Table1[[#This Row],[Dete Ended Conversion5]]-Table1[[#This Row],[Date Created Conversion3]]</f>
        <v>15</v>
      </c>
      <c r="AA792" s="8" t="str">
        <f>(TEXT(V792,"yyy"))</f>
        <v>2016</v>
      </c>
      <c r="AB792" t="b">
        <v>0</v>
      </c>
      <c r="AC792" t="b">
        <v>0</v>
      </c>
      <c r="AD792" s="5" t="str">
        <f>AE792</f>
        <v>film &amp; video</v>
      </c>
      <c r="AE792" s="32" t="s">
        <v>2014</v>
      </c>
      <c r="AF792" s="32" t="s">
        <v>2022</v>
      </c>
    </row>
    <row r="793" spans="1:32" ht="17" x14ac:dyDescent="0.2">
      <c r="A793">
        <v>40</v>
      </c>
      <c r="B793" s="2" t="s">
        <v>110</v>
      </c>
      <c r="C793" s="1" t="s">
        <v>111</v>
      </c>
      <c r="D793" s="3">
        <v>8800</v>
      </c>
      <c r="E793" s="3">
        <v>14878</v>
      </c>
      <c r="F793" t="s">
        <v>19</v>
      </c>
      <c r="G793" s="23">
        <f>IFERROR(E793/D793,0)</f>
        <v>1.6906818181818182</v>
      </c>
      <c r="H793" s="4">
        <f>G793*100</f>
        <v>169.06818181818181</v>
      </c>
      <c r="I793" s="30">
        <f>E793/J793</f>
        <v>75.141414141414145</v>
      </c>
      <c r="J793" s="8">
        <v>198</v>
      </c>
      <c r="K793" t="s">
        <v>20</v>
      </c>
      <c r="L793" t="s">
        <v>21</v>
      </c>
      <c r="M793" s="11">
        <f>(O793/86400)+DATE(1970,1,1)</f>
        <v>40334.208333333336</v>
      </c>
      <c r="N793" s="37">
        <v>40334.208333333336</v>
      </c>
      <c r="O793">
        <v>1275714000</v>
      </c>
      <c r="P793" t="str">
        <f>TEXT(M793,"mmm")</f>
        <v>Jun</v>
      </c>
      <c r="Q793" t="s">
        <v>2053</v>
      </c>
      <c r="R793" t="str">
        <f>TEXT(M793,"yyy")</f>
        <v>2010</v>
      </c>
      <c r="S793" s="10">
        <f>(T793/86400)+DATE(1970,1,1)</f>
        <v>40353.208333333336</v>
      </c>
      <c r="T793">
        <v>1277355600</v>
      </c>
      <c r="U793" s="35"/>
      <c r="V793" s="38">
        <v>40353.208333333336</v>
      </c>
      <c r="W793" t="str">
        <f>(TEXT(S793,"mmm"))</f>
        <v>Jun</v>
      </c>
      <c r="X793" t="s">
        <v>2053</v>
      </c>
      <c r="Y793">
        <f>Table1[[#This Row],[Dete Ended Conversion5]]-Table1[[#This Row],[Date Created Conversion3]]</f>
        <v>19</v>
      </c>
      <c r="Z793" s="35">
        <f>Table1[[#This Row],[Dete Ended Conversion5]]-Table1[[#This Row],[Date Created Conversion3]]</f>
        <v>19</v>
      </c>
      <c r="AA793" s="8" t="str">
        <f>(TEXT(V793,"yyy"))</f>
        <v>2010</v>
      </c>
      <c r="AB793" t="b">
        <v>0</v>
      </c>
      <c r="AC793" t="b">
        <v>1</v>
      </c>
      <c r="AD793" s="5" t="str">
        <f>AE793</f>
        <v>technology</v>
      </c>
      <c r="AE793" s="32" t="s">
        <v>2010</v>
      </c>
      <c r="AF793" s="32" t="s">
        <v>2019</v>
      </c>
    </row>
    <row r="794" spans="1:32" ht="17" x14ac:dyDescent="0.2">
      <c r="A794">
        <v>53</v>
      </c>
      <c r="B794" s="2" t="s">
        <v>136</v>
      </c>
      <c r="C794" s="1" t="s">
        <v>137</v>
      </c>
      <c r="D794" s="3">
        <v>8800</v>
      </c>
      <c r="E794" s="3">
        <v>12356</v>
      </c>
      <c r="F794" t="s">
        <v>19</v>
      </c>
      <c r="G794" s="23">
        <f>IFERROR(E794/D794,0)</f>
        <v>1.4040909090909091</v>
      </c>
      <c r="H794" s="4">
        <f>G794*100</f>
        <v>140.40909090909091</v>
      </c>
      <c r="I794" s="30">
        <f>E794/J794</f>
        <v>59.119617224880386</v>
      </c>
      <c r="J794" s="8">
        <v>209</v>
      </c>
      <c r="K794" t="s">
        <v>20</v>
      </c>
      <c r="L794" t="s">
        <v>21</v>
      </c>
      <c r="M794" s="11">
        <f>(O794/86400)+DATE(1970,1,1)</f>
        <v>41779.208333333336</v>
      </c>
      <c r="N794" s="37">
        <v>41779.208333333336</v>
      </c>
      <c r="O794">
        <v>1400562000</v>
      </c>
      <c r="P794" t="str">
        <f>TEXT(M794,"mmm")</f>
        <v>May</v>
      </c>
      <c r="Q794" t="s">
        <v>2059</v>
      </c>
      <c r="R794" t="str">
        <f>TEXT(M794,"yyy")</f>
        <v>2014</v>
      </c>
      <c r="S794" s="10">
        <f>(T794/86400)+DATE(1970,1,1)</f>
        <v>41818.208333333336</v>
      </c>
      <c r="T794">
        <v>1403931600</v>
      </c>
      <c r="U794" s="35"/>
      <c r="V794" s="38">
        <v>41818.208333333336</v>
      </c>
      <c r="W794" t="str">
        <f>(TEXT(S794,"mmm"))</f>
        <v>Jun</v>
      </c>
      <c r="X794" t="s">
        <v>2053</v>
      </c>
      <c r="Y794">
        <f>Table1[[#This Row],[Dete Ended Conversion5]]-Table1[[#This Row],[Date Created Conversion3]]</f>
        <v>39</v>
      </c>
      <c r="Z794" s="35">
        <f>Table1[[#This Row],[Dete Ended Conversion5]]-Table1[[#This Row],[Date Created Conversion3]]</f>
        <v>39</v>
      </c>
      <c r="AA794" s="8" t="str">
        <f>(TEXT(V794,"yyy"))</f>
        <v>2014</v>
      </c>
      <c r="AB794" t="b">
        <v>0</v>
      </c>
      <c r="AC794" t="b">
        <v>0</v>
      </c>
      <c r="AD794" s="5" t="str">
        <f>AE794</f>
        <v>film &amp; video</v>
      </c>
      <c r="AE794" s="32" t="s">
        <v>2014</v>
      </c>
      <c r="AF794" s="32" t="s">
        <v>2017</v>
      </c>
    </row>
    <row r="795" spans="1:32" ht="17" x14ac:dyDescent="0.2">
      <c r="A795">
        <v>861</v>
      </c>
      <c r="B795" s="2" t="s">
        <v>1730</v>
      </c>
      <c r="C795" s="1" t="s">
        <v>1731</v>
      </c>
      <c r="D795" s="3">
        <v>8800</v>
      </c>
      <c r="E795" s="3">
        <v>9317</v>
      </c>
      <c r="F795" t="s">
        <v>19</v>
      </c>
      <c r="G795" s="23">
        <f>IFERROR(E795/D795,0)</f>
        <v>1.0587500000000001</v>
      </c>
      <c r="H795" s="4">
        <f>G795*100</f>
        <v>105.87500000000001</v>
      </c>
      <c r="I795" s="30">
        <f>E795/J795</f>
        <v>57.159509202453989</v>
      </c>
      <c r="J795" s="8">
        <v>163</v>
      </c>
      <c r="K795" t="s">
        <v>20</v>
      </c>
      <c r="L795" t="s">
        <v>21</v>
      </c>
      <c r="M795" s="11">
        <f>(O795/86400)+DATE(1970,1,1)</f>
        <v>40258.208333333336</v>
      </c>
      <c r="N795" s="37">
        <v>40258.208333333336</v>
      </c>
      <c r="O795">
        <v>1269147600</v>
      </c>
      <c r="P795" t="str">
        <f>TEXT(M795,"mmm")</f>
        <v>Mar</v>
      </c>
      <c r="Q795" t="s">
        <v>2054</v>
      </c>
      <c r="R795" t="str">
        <f>TEXT(M795,"yyy")</f>
        <v>2010</v>
      </c>
      <c r="S795" s="10">
        <f>(T795/86400)+DATE(1970,1,1)</f>
        <v>40266.208333333336</v>
      </c>
      <c r="T795">
        <v>1269838800</v>
      </c>
      <c r="U795" s="35"/>
      <c r="V795" s="38">
        <v>40266.208333333336</v>
      </c>
      <c r="W795" t="str">
        <f>(TEXT(S795,"mmm"))</f>
        <v>Mar</v>
      </c>
      <c r="X795" t="s">
        <v>2054</v>
      </c>
      <c r="Y795">
        <f>Table1[[#This Row],[Dete Ended Conversion5]]-Table1[[#This Row],[Date Created Conversion3]]</f>
        <v>8</v>
      </c>
      <c r="Z795" s="35">
        <f>Table1[[#This Row],[Dete Ended Conversion5]]-Table1[[#This Row],[Date Created Conversion3]]</f>
        <v>8</v>
      </c>
      <c r="AA795" s="8" t="str">
        <f>(TEXT(V795,"yyy"))</f>
        <v>2010</v>
      </c>
      <c r="AB795" t="b">
        <v>0</v>
      </c>
      <c r="AC795" t="b">
        <v>0</v>
      </c>
      <c r="AD795" s="5" t="str">
        <f>AE795</f>
        <v>theater</v>
      </c>
      <c r="AE795" s="32" t="s">
        <v>2012</v>
      </c>
      <c r="AF795" s="32" t="s">
        <v>2013</v>
      </c>
    </row>
    <row r="796" spans="1:32" ht="17" x14ac:dyDescent="0.2">
      <c r="A796">
        <v>585</v>
      </c>
      <c r="B796" s="2" t="s">
        <v>1188</v>
      </c>
      <c r="C796" s="1" t="s">
        <v>1189</v>
      </c>
      <c r="D796" s="3">
        <v>8900</v>
      </c>
      <c r="E796" s="3">
        <v>13065</v>
      </c>
      <c r="F796" t="s">
        <v>19</v>
      </c>
      <c r="G796" s="23">
        <f>IFERROR(E796/D796,0)</f>
        <v>1.4679775280898877</v>
      </c>
      <c r="H796" s="4">
        <f>G796*100</f>
        <v>146.79775280898878</v>
      </c>
      <c r="I796" s="30">
        <f>E796/J796</f>
        <v>96.066176470588232</v>
      </c>
      <c r="J796" s="8">
        <v>136</v>
      </c>
      <c r="K796" t="s">
        <v>20</v>
      </c>
      <c r="L796" t="s">
        <v>21</v>
      </c>
      <c r="M796" s="11">
        <f>(O796/86400)+DATE(1970,1,1)</f>
        <v>40255.208333333336</v>
      </c>
      <c r="N796" s="37">
        <v>40255.208333333336</v>
      </c>
      <c r="O796">
        <v>1268888400</v>
      </c>
      <c r="P796" t="str">
        <f>TEXT(M796,"mmm")</f>
        <v>Mar</v>
      </c>
      <c r="Q796" t="s">
        <v>2054</v>
      </c>
      <c r="R796" t="str">
        <f>TEXT(M796,"yyy")</f>
        <v>2010</v>
      </c>
      <c r="S796" s="10">
        <f>(T796/86400)+DATE(1970,1,1)</f>
        <v>40265.208333333336</v>
      </c>
      <c r="T796">
        <v>1269752400</v>
      </c>
      <c r="U796" s="35"/>
      <c r="V796" s="38">
        <v>40265.208333333336</v>
      </c>
      <c r="W796" t="str">
        <f>(TEXT(S796,"mmm"))</f>
        <v>Mar</v>
      </c>
      <c r="X796" t="s">
        <v>2054</v>
      </c>
      <c r="Y796">
        <f>Table1[[#This Row],[Dete Ended Conversion5]]-Table1[[#This Row],[Date Created Conversion3]]</f>
        <v>10</v>
      </c>
      <c r="Z796" s="35">
        <f>Table1[[#This Row],[Dete Ended Conversion5]]-Table1[[#This Row],[Date Created Conversion3]]</f>
        <v>10</v>
      </c>
      <c r="AA796" s="8" t="str">
        <f>(TEXT(V796,"yyy"))</f>
        <v>2010</v>
      </c>
      <c r="AB796" t="b">
        <v>0</v>
      </c>
      <c r="AC796" t="b">
        <v>0</v>
      </c>
      <c r="AD796" s="5" t="str">
        <f>AE796</f>
        <v>publishing</v>
      </c>
      <c r="AE796" s="32" t="s">
        <v>2020</v>
      </c>
      <c r="AF796" s="32" t="s">
        <v>2032</v>
      </c>
    </row>
    <row r="797" spans="1:32" ht="17" x14ac:dyDescent="0.2">
      <c r="A797">
        <v>727</v>
      </c>
      <c r="B797" s="2" t="s">
        <v>1468</v>
      </c>
      <c r="C797" s="1" t="s">
        <v>1469</v>
      </c>
      <c r="D797" s="3">
        <v>8900</v>
      </c>
      <c r="E797" s="3">
        <v>14685</v>
      </c>
      <c r="F797" t="s">
        <v>19</v>
      </c>
      <c r="G797" s="23">
        <f>IFERROR(E797/D797,0)</f>
        <v>1.65</v>
      </c>
      <c r="H797" s="4">
        <f>G797*100</f>
        <v>165</v>
      </c>
      <c r="I797" s="30">
        <f>E797/J797</f>
        <v>81.132596685082873</v>
      </c>
      <c r="J797" s="8">
        <v>181</v>
      </c>
      <c r="K797" t="s">
        <v>20</v>
      </c>
      <c r="L797" t="s">
        <v>21</v>
      </c>
      <c r="M797" s="11">
        <f>(O797/86400)+DATE(1970,1,1)</f>
        <v>43485.25</v>
      </c>
      <c r="N797" s="37">
        <v>43485.25</v>
      </c>
      <c r="O797">
        <v>1547964000</v>
      </c>
      <c r="P797" t="str">
        <f>TEXT(M797,"mmm")</f>
        <v>Jan</v>
      </c>
      <c r="Q797" t="s">
        <v>2050</v>
      </c>
      <c r="R797" t="str">
        <f>TEXT(M797,"yyy")</f>
        <v>2019</v>
      </c>
      <c r="S797" s="10">
        <f>(T797/86400)+DATE(1970,1,1)</f>
        <v>43543.208333333328</v>
      </c>
      <c r="T797">
        <v>1552971600</v>
      </c>
      <c r="U797" s="35"/>
      <c r="V797" s="38">
        <v>43543.208333333328</v>
      </c>
      <c r="W797" t="str">
        <f>(TEXT(S797,"mmm"))</f>
        <v>Mar</v>
      </c>
      <c r="X797" t="s">
        <v>2054</v>
      </c>
      <c r="Y797">
        <f>Table1[[#This Row],[Dete Ended Conversion5]]-Table1[[#This Row],[Date Created Conversion3]]</f>
        <v>57.958333333328483</v>
      </c>
      <c r="Z797" s="35">
        <f>Table1[[#This Row],[Dete Ended Conversion5]]-Table1[[#This Row],[Date Created Conversion3]]</f>
        <v>57.958333333328483</v>
      </c>
      <c r="AA797" s="8" t="str">
        <f>(TEXT(V797,"yyy"))</f>
        <v>2019</v>
      </c>
      <c r="AB797" t="b">
        <v>0</v>
      </c>
      <c r="AC797" t="b">
        <v>0</v>
      </c>
      <c r="AD797" s="5" t="str">
        <f>AE797</f>
        <v>technology</v>
      </c>
      <c r="AE797" s="32" t="s">
        <v>2010</v>
      </c>
      <c r="AF797" s="32" t="s">
        <v>2011</v>
      </c>
    </row>
    <row r="798" spans="1:32" ht="17" x14ac:dyDescent="0.2">
      <c r="A798">
        <v>30</v>
      </c>
      <c r="B798" s="2" t="s">
        <v>88</v>
      </c>
      <c r="C798" s="1" t="s">
        <v>89</v>
      </c>
      <c r="D798" s="3">
        <v>9000</v>
      </c>
      <c r="E798" s="3">
        <v>14455</v>
      </c>
      <c r="F798" t="s">
        <v>19</v>
      </c>
      <c r="G798" s="23">
        <f>IFERROR(E798/D798,0)</f>
        <v>1.606111111111111</v>
      </c>
      <c r="H798" s="4">
        <f>G798*100</f>
        <v>160.61111111111111</v>
      </c>
      <c r="I798" s="30">
        <f>E798/J798</f>
        <v>112.05426356589147</v>
      </c>
      <c r="J798" s="8">
        <v>129</v>
      </c>
      <c r="K798" t="s">
        <v>20</v>
      </c>
      <c r="L798" t="s">
        <v>21</v>
      </c>
      <c r="M798" s="11">
        <f>(O798/86400)+DATE(1970,1,1)</f>
        <v>43609.208333333328</v>
      </c>
      <c r="N798" s="37">
        <v>43609.208333333328</v>
      </c>
      <c r="O798">
        <v>1558674000</v>
      </c>
      <c r="P798" t="str">
        <f>TEXT(M798,"mmm")</f>
        <v>May</v>
      </c>
      <c r="Q798" t="s">
        <v>2059</v>
      </c>
      <c r="R798" t="str">
        <f>TEXT(M798,"yyy")</f>
        <v>2019</v>
      </c>
      <c r="S798" s="10">
        <f>(T798/86400)+DATE(1970,1,1)</f>
        <v>43614.208333333328</v>
      </c>
      <c r="T798">
        <v>1559106000</v>
      </c>
      <c r="U798" s="35"/>
      <c r="V798" s="38">
        <v>43614.208333333328</v>
      </c>
      <c r="W798" t="str">
        <f>(TEXT(S798,"mmm"))</f>
        <v>May</v>
      </c>
      <c r="X798" t="s">
        <v>2059</v>
      </c>
      <c r="Y798">
        <f>Table1[[#This Row],[Dete Ended Conversion5]]-Table1[[#This Row],[Date Created Conversion3]]</f>
        <v>5</v>
      </c>
      <c r="Z798" s="35">
        <f>Table1[[#This Row],[Dete Ended Conversion5]]-Table1[[#This Row],[Date Created Conversion3]]</f>
        <v>5</v>
      </c>
      <c r="AA798" s="8" t="str">
        <f>(TEXT(V798,"yyy"))</f>
        <v>2019</v>
      </c>
      <c r="AB798" t="b">
        <v>0</v>
      </c>
      <c r="AC798" t="b">
        <v>0</v>
      </c>
      <c r="AD798" s="5" t="str">
        <f>AE798</f>
        <v>film &amp; video</v>
      </c>
      <c r="AE798" s="32" t="s">
        <v>2014</v>
      </c>
      <c r="AF798" s="32" t="s">
        <v>2022</v>
      </c>
    </row>
    <row r="799" spans="1:32" ht="17" x14ac:dyDescent="0.2">
      <c r="A799">
        <v>144</v>
      </c>
      <c r="B799" s="2" t="s">
        <v>318</v>
      </c>
      <c r="C799" s="1" t="s">
        <v>319</v>
      </c>
      <c r="D799" s="3">
        <v>9000</v>
      </c>
      <c r="E799" s="3">
        <v>11619</v>
      </c>
      <c r="F799" t="s">
        <v>19</v>
      </c>
      <c r="G799" s="23">
        <f>IFERROR(E799/D799,0)</f>
        <v>1.2909999999999999</v>
      </c>
      <c r="H799" s="4">
        <f>G799*100</f>
        <v>129.1</v>
      </c>
      <c r="I799" s="30">
        <f>E799/J799</f>
        <v>86.066666666666663</v>
      </c>
      <c r="J799" s="8">
        <v>135</v>
      </c>
      <c r="K799" t="s">
        <v>20</v>
      </c>
      <c r="L799" t="s">
        <v>21</v>
      </c>
      <c r="M799" s="11">
        <f>(O799/86400)+DATE(1970,1,1)</f>
        <v>43633.208333333328</v>
      </c>
      <c r="N799" s="37">
        <v>43633.208333333328</v>
      </c>
      <c r="O799">
        <v>1560747600</v>
      </c>
      <c r="P799" t="str">
        <f>TEXT(M799,"mmm")</f>
        <v>Jun</v>
      </c>
      <c r="Q799" t="s">
        <v>2053</v>
      </c>
      <c r="R799" t="str">
        <f>TEXT(M799,"yyy")</f>
        <v>2019</v>
      </c>
      <c r="S799" s="10">
        <f>(T799/86400)+DATE(1970,1,1)</f>
        <v>43641.208333333328</v>
      </c>
      <c r="T799">
        <v>1561438800</v>
      </c>
      <c r="U799" s="35"/>
      <c r="V799" s="38">
        <v>43641.208333333328</v>
      </c>
      <c r="W799" t="str">
        <f>(TEXT(S799,"mmm"))</f>
        <v>Jun</v>
      </c>
      <c r="X799" t="s">
        <v>2053</v>
      </c>
      <c r="Y799">
        <f>Table1[[#This Row],[Dete Ended Conversion5]]-Table1[[#This Row],[Date Created Conversion3]]</f>
        <v>8</v>
      </c>
      <c r="Z799" s="35">
        <f>Table1[[#This Row],[Dete Ended Conversion5]]-Table1[[#This Row],[Date Created Conversion3]]</f>
        <v>8</v>
      </c>
      <c r="AA799" s="8" t="str">
        <f>(TEXT(V799,"yyy"))</f>
        <v>2019</v>
      </c>
      <c r="AB799" t="b">
        <v>0</v>
      </c>
      <c r="AC799" t="b">
        <v>0</v>
      </c>
      <c r="AD799" s="5" t="str">
        <f>AE799</f>
        <v>theater</v>
      </c>
      <c r="AE799" s="32" t="s">
        <v>2012</v>
      </c>
      <c r="AF799" s="32" t="s">
        <v>2013</v>
      </c>
    </row>
    <row r="800" spans="1:32" ht="34" x14ac:dyDescent="0.2">
      <c r="A800">
        <v>815</v>
      </c>
      <c r="B800" s="2" t="s">
        <v>1640</v>
      </c>
      <c r="C800" s="1" t="s">
        <v>1641</v>
      </c>
      <c r="D800" s="3">
        <v>9000</v>
      </c>
      <c r="E800" s="3">
        <v>11721</v>
      </c>
      <c r="F800" t="s">
        <v>19</v>
      </c>
      <c r="G800" s="23">
        <f>IFERROR(E800/D800,0)</f>
        <v>1.3023333333333333</v>
      </c>
      <c r="H800" s="4">
        <f>G800*100</f>
        <v>130.23333333333335</v>
      </c>
      <c r="I800" s="30">
        <f>E800/J800</f>
        <v>64.049180327868854</v>
      </c>
      <c r="J800" s="8">
        <v>183</v>
      </c>
      <c r="K800" t="s">
        <v>15</v>
      </c>
      <c r="L800" t="s">
        <v>16</v>
      </c>
      <c r="M800" s="11">
        <f>(O800/86400)+DATE(1970,1,1)</f>
        <v>43068.25</v>
      </c>
      <c r="N800" s="37">
        <v>43068.25</v>
      </c>
      <c r="O800">
        <v>1511935200</v>
      </c>
      <c r="P800" t="str">
        <f>TEXT(M800,"mmm")</f>
        <v>Nov</v>
      </c>
      <c r="Q800" t="s">
        <v>2048</v>
      </c>
      <c r="R800" t="str">
        <f>TEXT(M800,"yyy")</f>
        <v>2017</v>
      </c>
      <c r="S800" s="10">
        <f>(T800/86400)+DATE(1970,1,1)</f>
        <v>43094.25</v>
      </c>
      <c r="T800">
        <v>1514181600</v>
      </c>
      <c r="U800" s="35"/>
      <c r="V800" s="38">
        <v>43094.25</v>
      </c>
      <c r="W800" t="str">
        <f>(TEXT(S800,"mmm"))</f>
        <v>Dec</v>
      </c>
      <c r="X800" t="s">
        <v>2055</v>
      </c>
      <c r="Y800">
        <f>Table1[[#This Row],[Dete Ended Conversion5]]-Table1[[#This Row],[Date Created Conversion3]]</f>
        <v>26</v>
      </c>
      <c r="Z800" s="35">
        <f>Table1[[#This Row],[Dete Ended Conversion5]]-Table1[[#This Row],[Date Created Conversion3]]</f>
        <v>26</v>
      </c>
      <c r="AA800" s="8" t="str">
        <f>(TEXT(V800,"yyy"))</f>
        <v>2017</v>
      </c>
      <c r="AB800" t="b">
        <v>0</v>
      </c>
      <c r="AC800" t="b">
        <v>0</v>
      </c>
      <c r="AD800" s="5" t="str">
        <f>AE800</f>
        <v>music</v>
      </c>
      <c r="AE800" s="32" t="s">
        <v>2008</v>
      </c>
      <c r="AF800" s="32" t="s">
        <v>2009</v>
      </c>
    </row>
    <row r="801" spans="1:32" ht="17" x14ac:dyDescent="0.2">
      <c r="A801">
        <v>841</v>
      </c>
      <c r="B801" s="2" t="s">
        <v>1691</v>
      </c>
      <c r="C801" s="1" t="s">
        <v>1692</v>
      </c>
      <c r="D801" s="3">
        <v>9100</v>
      </c>
      <c r="E801" s="3">
        <v>12991</v>
      </c>
      <c r="F801" t="s">
        <v>19</v>
      </c>
      <c r="G801" s="23">
        <f>IFERROR(E801/D801,0)</f>
        <v>1.4275824175824177</v>
      </c>
      <c r="H801" s="4">
        <f>G801*100</f>
        <v>142.75824175824175</v>
      </c>
      <c r="I801" s="30">
        <f>E801/J801</f>
        <v>83.812903225806451</v>
      </c>
      <c r="J801" s="8">
        <v>155</v>
      </c>
      <c r="K801" t="s">
        <v>20</v>
      </c>
      <c r="L801" t="s">
        <v>21</v>
      </c>
      <c r="M801" s="11">
        <f>(O801/86400)+DATE(1970,1,1)</f>
        <v>42419.25</v>
      </c>
      <c r="N801" s="37">
        <v>42419.25</v>
      </c>
      <c r="O801">
        <v>1455861600</v>
      </c>
      <c r="P801" t="str">
        <f>TEXT(M801,"mmm")</f>
        <v>Feb</v>
      </c>
      <c r="Q801" t="s">
        <v>2058</v>
      </c>
      <c r="R801" t="str">
        <f>TEXT(M801,"yyy")</f>
        <v>2016</v>
      </c>
      <c r="S801" s="10">
        <f>(T801/86400)+DATE(1970,1,1)</f>
        <v>42435.25</v>
      </c>
      <c r="T801">
        <v>1457244000</v>
      </c>
      <c r="U801" s="35"/>
      <c r="V801" s="38">
        <v>42435.25</v>
      </c>
      <c r="W801" t="str">
        <f>(TEXT(S801,"mmm"))</f>
        <v>Mar</v>
      </c>
      <c r="X801" t="s">
        <v>2054</v>
      </c>
      <c r="Y801">
        <f>Table1[[#This Row],[Dete Ended Conversion5]]-Table1[[#This Row],[Date Created Conversion3]]</f>
        <v>16</v>
      </c>
      <c r="Z801" s="35">
        <f>Table1[[#This Row],[Dete Ended Conversion5]]-Table1[[#This Row],[Date Created Conversion3]]</f>
        <v>16</v>
      </c>
      <c r="AA801" s="8" t="str">
        <f>(TEXT(V801,"yyy"))</f>
        <v>2016</v>
      </c>
      <c r="AB801" t="b">
        <v>0</v>
      </c>
      <c r="AC801" t="b">
        <v>0</v>
      </c>
      <c r="AD801" s="5" t="str">
        <f>AE801</f>
        <v>technology</v>
      </c>
      <c r="AE801" s="32" t="s">
        <v>2010</v>
      </c>
      <c r="AF801" s="32" t="s">
        <v>2011</v>
      </c>
    </row>
    <row r="802" spans="1:32" ht="17" x14ac:dyDescent="0.2">
      <c r="A802">
        <v>512</v>
      </c>
      <c r="B802" s="2" t="s">
        <v>1046</v>
      </c>
      <c r="C802" s="1" t="s">
        <v>1047</v>
      </c>
      <c r="D802" s="3">
        <v>9100</v>
      </c>
      <c r="E802" s="3">
        <v>12678</v>
      </c>
      <c r="F802" t="s">
        <v>19</v>
      </c>
      <c r="G802" s="23">
        <f>IFERROR(E802/D802,0)</f>
        <v>1.3931868131868133</v>
      </c>
      <c r="H802" s="4">
        <f>G802*100</f>
        <v>139.31868131868131</v>
      </c>
      <c r="I802" s="30">
        <f>E802/J802</f>
        <v>53.046025104602514</v>
      </c>
      <c r="J802" s="8">
        <v>239</v>
      </c>
      <c r="K802" t="s">
        <v>20</v>
      </c>
      <c r="L802" t="s">
        <v>21</v>
      </c>
      <c r="M802" s="11">
        <f>(O802/86400)+DATE(1970,1,1)</f>
        <v>41825.208333333336</v>
      </c>
      <c r="N802" s="37">
        <v>41825.208333333336</v>
      </c>
      <c r="O802">
        <v>1404536400</v>
      </c>
      <c r="P802" t="str">
        <f>TEXT(M802,"mmm")</f>
        <v>Jul</v>
      </c>
      <c r="Q802" t="s">
        <v>2056</v>
      </c>
      <c r="R802" t="str">
        <f>TEXT(M802,"yyy")</f>
        <v>2014</v>
      </c>
      <c r="S802" s="10">
        <f>(T802/86400)+DATE(1970,1,1)</f>
        <v>41826.208333333336</v>
      </c>
      <c r="T802">
        <v>1404622800</v>
      </c>
      <c r="U802" s="35"/>
      <c r="V802" s="38">
        <v>41826.208333333336</v>
      </c>
      <c r="W802" t="str">
        <f>(TEXT(S802,"mmm"))</f>
        <v>Jul</v>
      </c>
      <c r="X802" t="s">
        <v>2056</v>
      </c>
      <c r="Y802">
        <f>Table1[[#This Row],[Dete Ended Conversion5]]-Table1[[#This Row],[Date Created Conversion3]]</f>
        <v>1</v>
      </c>
      <c r="Z802" s="35">
        <f>Table1[[#This Row],[Dete Ended Conversion5]]-Table1[[#This Row],[Date Created Conversion3]]</f>
        <v>1</v>
      </c>
      <c r="AA802" s="8" t="str">
        <f>(TEXT(V802,"yyy"))</f>
        <v>2014</v>
      </c>
      <c r="AB802" t="b">
        <v>0</v>
      </c>
      <c r="AC802" t="b">
        <v>1</v>
      </c>
      <c r="AD802" s="5" t="str">
        <f>AE802</f>
        <v>games</v>
      </c>
      <c r="AE802" s="32" t="s">
        <v>2023</v>
      </c>
      <c r="AF802" s="32" t="s">
        <v>2024</v>
      </c>
    </row>
    <row r="803" spans="1:32" ht="17" x14ac:dyDescent="0.2">
      <c r="A803">
        <v>938</v>
      </c>
      <c r="B803" s="2" t="s">
        <v>1883</v>
      </c>
      <c r="C803" s="1" t="s">
        <v>1884</v>
      </c>
      <c r="D803" s="3">
        <v>9200</v>
      </c>
      <c r="E803" s="3">
        <v>10093</v>
      </c>
      <c r="F803" t="s">
        <v>19</v>
      </c>
      <c r="G803" s="23">
        <f>IFERROR(E803/D803,0)</f>
        <v>1.0970652173913042</v>
      </c>
      <c r="H803" s="4">
        <f>G803*100</f>
        <v>109.70652173913042</v>
      </c>
      <c r="I803" s="30">
        <f>E803/J803</f>
        <v>105.13541666666667</v>
      </c>
      <c r="J803" s="8">
        <v>96</v>
      </c>
      <c r="K803" t="s">
        <v>20</v>
      </c>
      <c r="L803" t="s">
        <v>21</v>
      </c>
      <c r="M803" s="11">
        <f>(O803/86400)+DATE(1970,1,1)</f>
        <v>43263.208333333328</v>
      </c>
      <c r="N803" s="37">
        <v>43263.208333333328</v>
      </c>
      <c r="O803">
        <v>1528779600</v>
      </c>
      <c r="P803" t="str">
        <f>TEXT(M803,"mmm")</f>
        <v>Jun</v>
      </c>
      <c r="Q803" t="s">
        <v>2053</v>
      </c>
      <c r="R803" t="str">
        <f>TEXT(M803,"yyy")</f>
        <v>2018</v>
      </c>
      <c r="S803" s="10">
        <f>(T803/86400)+DATE(1970,1,1)</f>
        <v>43299.208333333328</v>
      </c>
      <c r="T803">
        <v>1531890000</v>
      </c>
      <c r="U803" s="35"/>
      <c r="V803" s="38">
        <v>43299.208333333328</v>
      </c>
      <c r="W803" t="str">
        <f>(TEXT(S803,"mmm"))</f>
        <v>Jul</v>
      </c>
      <c r="X803" t="s">
        <v>2056</v>
      </c>
      <c r="Y803">
        <f>Table1[[#This Row],[Dete Ended Conversion5]]-Table1[[#This Row],[Date Created Conversion3]]</f>
        <v>36</v>
      </c>
      <c r="Z803" s="35">
        <f>Table1[[#This Row],[Dete Ended Conversion5]]-Table1[[#This Row],[Date Created Conversion3]]</f>
        <v>36</v>
      </c>
      <c r="AA803" s="8" t="str">
        <f>(TEXT(V803,"yyy"))</f>
        <v>2018</v>
      </c>
      <c r="AB803" t="b">
        <v>0</v>
      </c>
      <c r="AC803" t="b">
        <v>1</v>
      </c>
      <c r="AD803" s="5" t="str">
        <f>AE803</f>
        <v>publishing</v>
      </c>
      <c r="AE803" s="32" t="s">
        <v>2020</v>
      </c>
      <c r="AF803" s="32" t="s">
        <v>2026</v>
      </c>
    </row>
    <row r="804" spans="1:32" ht="17" x14ac:dyDescent="0.2">
      <c r="A804">
        <v>695</v>
      </c>
      <c r="B804" s="2" t="s">
        <v>1405</v>
      </c>
      <c r="C804" s="1" t="s">
        <v>1406</v>
      </c>
      <c r="D804" s="3">
        <v>9200</v>
      </c>
      <c r="E804" s="3">
        <v>12322</v>
      </c>
      <c r="F804" t="s">
        <v>19</v>
      </c>
      <c r="G804" s="23">
        <f>IFERROR(E804/D804,0)</f>
        <v>1.3393478260869565</v>
      </c>
      <c r="H804" s="4">
        <f>G804*100</f>
        <v>133.93478260869566</v>
      </c>
      <c r="I804" s="30">
        <f>E804/J804</f>
        <v>62.867346938775512</v>
      </c>
      <c r="J804" s="8">
        <v>196</v>
      </c>
      <c r="K804" t="s">
        <v>94</v>
      </c>
      <c r="L804" t="s">
        <v>95</v>
      </c>
      <c r="M804" s="11">
        <f>(O804/86400)+DATE(1970,1,1)</f>
        <v>42322.25</v>
      </c>
      <c r="N804" s="37">
        <v>42322.25</v>
      </c>
      <c r="O804">
        <v>1447480800</v>
      </c>
      <c r="P804" t="str">
        <f>TEXT(M804,"mmm")</f>
        <v>Nov</v>
      </c>
      <c r="Q804" t="s">
        <v>2048</v>
      </c>
      <c r="R804" t="str">
        <f>TEXT(M804,"yyy")</f>
        <v>2015</v>
      </c>
      <c r="S804" s="10">
        <f>(T804/86400)+DATE(1970,1,1)</f>
        <v>42338.25</v>
      </c>
      <c r="T804">
        <v>1448863200</v>
      </c>
      <c r="U804" s="35"/>
      <c r="V804" s="38">
        <v>42338.25</v>
      </c>
      <c r="W804" t="str">
        <f>(TEXT(S804,"mmm"))</f>
        <v>Nov</v>
      </c>
      <c r="X804" t="s">
        <v>2048</v>
      </c>
      <c r="Y804">
        <f>Table1[[#This Row],[Dete Ended Conversion5]]-Table1[[#This Row],[Date Created Conversion3]]</f>
        <v>16</v>
      </c>
      <c r="Z804" s="35">
        <f>Table1[[#This Row],[Dete Ended Conversion5]]-Table1[[#This Row],[Date Created Conversion3]]</f>
        <v>16</v>
      </c>
      <c r="AA804" s="8" t="str">
        <f>(TEXT(V804,"yyy"))</f>
        <v>2015</v>
      </c>
      <c r="AB804" t="b">
        <v>1</v>
      </c>
      <c r="AC804" t="b">
        <v>0</v>
      </c>
      <c r="AD804" s="5" t="str">
        <f>AE804</f>
        <v>music</v>
      </c>
      <c r="AE804" s="32" t="s">
        <v>2008</v>
      </c>
      <c r="AF804" s="32" t="s">
        <v>2009</v>
      </c>
    </row>
    <row r="805" spans="1:32" ht="17" x14ac:dyDescent="0.2">
      <c r="A805">
        <v>489</v>
      </c>
      <c r="B805" s="2" t="s">
        <v>1002</v>
      </c>
      <c r="C805" s="1" t="s">
        <v>1003</v>
      </c>
      <c r="D805" s="3">
        <v>9200</v>
      </c>
      <c r="E805" s="3">
        <v>9339</v>
      </c>
      <c r="F805" t="s">
        <v>19</v>
      </c>
      <c r="G805" s="23">
        <f>IFERROR(E805/D805,0)</f>
        <v>1.015108695652174</v>
      </c>
      <c r="H805" s="4">
        <f>G805*100</f>
        <v>101.5108695652174</v>
      </c>
      <c r="I805" s="30">
        <f>E805/J805</f>
        <v>109.87058823529412</v>
      </c>
      <c r="J805" s="8">
        <v>85</v>
      </c>
      <c r="K805" t="s">
        <v>94</v>
      </c>
      <c r="L805" t="s">
        <v>95</v>
      </c>
      <c r="M805" s="11">
        <f>(O805/86400)+DATE(1970,1,1)</f>
        <v>40406.208333333336</v>
      </c>
      <c r="N805" s="37">
        <v>40406.208333333336</v>
      </c>
      <c r="O805">
        <v>1281934800</v>
      </c>
      <c r="P805" t="str">
        <f>TEXT(M805,"mmm")</f>
        <v>Aug</v>
      </c>
      <c r="Q805" t="s">
        <v>2049</v>
      </c>
      <c r="R805" t="str">
        <f>TEXT(M805,"yyy")</f>
        <v>2010</v>
      </c>
      <c r="S805" s="10">
        <f>(T805/86400)+DATE(1970,1,1)</f>
        <v>40411.208333333336</v>
      </c>
      <c r="T805">
        <v>1282366800</v>
      </c>
      <c r="U805" s="35"/>
      <c r="V805" s="38">
        <v>40411.208333333336</v>
      </c>
      <c r="W805" t="str">
        <f>(TEXT(S805,"mmm"))</f>
        <v>Aug</v>
      </c>
      <c r="X805" t="s">
        <v>2049</v>
      </c>
      <c r="Y805">
        <f>Table1[[#This Row],[Dete Ended Conversion5]]-Table1[[#This Row],[Date Created Conversion3]]</f>
        <v>5</v>
      </c>
      <c r="Z805" s="35">
        <f>Table1[[#This Row],[Dete Ended Conversion5]]-Table1[[#This Row],[Date Created Conversion3]]</f>
        <v>5</v>
      </c>
      <c r="AA805" s="8" t="str">
        <f>(TEXT(V805,"yyy"))</f>
        <v>2010</v>
      </c>
      <c r="AB805" t="b">
        <v>0</v>
      </c>
      <c r="AC805" t="b">
        <v>0</v>
      </c>
      <c r="AD805" s="5" t="str">
        <f>AE805</f>
        <v>technology</v>
      </c>
      <c r="AE805" s="32" t="s">
        <v>2010</v>
      </c>
      <c r="AF805" s="32" t="s">
        <v>2019</v>
      </c>
    </row>
    <row r="806" spans="1:32" ht="17" x14ac:dyDescent="0.2">
      <c r="A806">
        <v>408</v>
      </c>
      <c r="B806" s="2" t="s">
        <v>844</v>
      </c>
      <c r="C806" s="1" t="s">
        <v>845</v>
      </c>
      <c r="D806" s="3">
        <v>9200</v>
      </c>
      <c r="E806" s="3">
        <v>12129</v>
      </c>
      <c r="F806" t="s">
        <v>19</v>
      </c>
      <c r="G806" s="23">
        <f>IFERROR(E806/D806,0)</f>
        <v>1.3183695652173912</v>
      </c>
      <c r="H806" s="4">
        <f>G806*100</f>
        <v>131.83695652173913</v>
      </c>
      <c r="I806" s="30">
        <f>E806/J806</f>
        <v>78.759740259740255</v>
      </c>
      <c r="J806" s="8">
        <v>154</v>
      </c>
      <c r="K806" t="s">
        <v>15</v>
      </c>
      <c r="L806" t="s">
        <v>16</v>
      </c>
      <c r="M806" s="11">
        <f>(O806/86400)+DATE(1970,1,1)</f>
        <v>42541.208333333328</v>
      </c>
      <c r="N806" s="37">
        <v>42541.208333333328</v>
      </c>
      <c r="O806">
        <v>1466398800</v>
      </c>
      <c r="P806" t="str">
        <f>TEXT(M806,"mmm")</f>
        <v>Jun</v>
      </c>
      <c r="Q806" t="s">
        <v>2053</v>
      </c>
      <c r="R806" t="str">
        <f>TEXT(M806,"yyy")</f>
        <v>2016</v>
      </c>
      <c r="S806" s="10">
        <f>(T806/86400)+DATE(1970,1,1)</f>
        <v>42561.208333333328</v>
      </c>
      <c r="T806">
        <v>1468126800</v>
      </c>
      <c r="U806" s="35"/>
      <c r="V806" s="38">
        <v>42561.208333333328</v>
      </c>
      <c r="W806" t="str">
        <f>(TEXT(S806,"mmm"))</f>
        <v>Jul</v>
      </c>
      <c r="X806" t="s">
        <v>2056</v>
      </c>
      <c r="Y806">
        <f>Table1[[#This Row],[Dete Ended Conversion5]]-Table1[[#This Row],[Date Created Conversion3]]</f>
        <v>20</v>
      </c>
      <c r="Z806" s="35">
        <f>Table1[[#This Row],[Dete Ended Conversion5]]-Table1[[#This Row],[Date Created Conversion3]]</f>
        <v>20</v>
      </c>
      <c r="AA806" s="8" t="str">
        <f>(TEXT(V806,"yyy"))</f>
        <v>2016</v>
      </c>
      <c r="AB806" t="b">
        <v>0</v>
      </c>
      <c r="AC806" t="b">
        <v>0</v>
      </c>
      <c r="AD806" s="5" t="str">
        <f>AE806</f>
        <v>film &amp; video</v>
      </c>
      <c r="AE806" s="32" t="s">
        <v>2014</v>
      </c>
      <c r="AF806" s="32" t="s">
        <v>2015</v>
      </c>
    </row>
    <row r="807" spans="1:32" ht="17" x14ac:dyDescent="0.2">
      <c r="A807">
        <v>642</v>
      </c>
      <c r="B807" s="2" t="s">
        <v>1302</v>
      </c>
      <c r="C807" s="1" t="s">
        <v>1303</v>
      </c>
      <c r="D807" s="3">
        <v>9200</v>
      </c>
      <c r="E807" s="3">
        <v>13382</v>
      </c>
      <c r="F807" t="s">
        <v>19</v>
      </c>
      <c r="G807" s="23">
        <f>IFERROR(E807/D807,0)</f>
        <v>1.4545652173913044</v>
      </c>
      <c r="H807" s="4">
        <f>G807*100</f>
        <v>145.45652173913044</v>
      </c>
      <c r="I807" s="30">
        <f>E807/J807</f>
        <v>103.73643410852713</v>
      </c>
      <c r="J807" s="8">
        <v>129</v>
      </c>
      <c r="K807" t="s">
        <v>15</v>
      </c>
      <c r="L807" t="s">
        <v>16</v>
      </c>
      <c r="M807" s="11">
        <f>(O807/86400)+DATE(1970,1,1)</f>
        <v>43451.25</v>
      </c>
      <c r="N807" s="37">
        <v>43451.25</v>
      </c>
      <c r="O807">
        <v>1545026400</v>
      </c>
      <c r="P807" t="str">
        <f>TEXT(M807,"mmm")</f>
        <v>Dec</v>
      </c>
      <c r="Q807" t="s">
        <v>2055</v>
      </c>
      <c r="R807" t="str">
        <f>TEXT(M807,"yyy")</f>
        <v>2018</v>
      </c>
      <c r="S807" s="10">
        <f>(T807/86400)+DATE(1970,1,1)</f>
        <v>43460.25</v>
      </c>
      <c r="T807">
        <v>1545804000</v>
      </c>
      <c r="U807" s="35"/>
      <c r="V807" s="38">
        <v>43460.25</v>
      </c>
      <c r="W807" t="str">
        <f>(TEXT(S807,"mmm"))</f>
        <v>Dec</v>
      </c>
      <c r="X807" t="s">
        <v>2055</v>
      </c>
      <c r="Y807">
        <f>Table1[[#This Row],[Dete Ended Conversion5]]-Table1[[#This Row],[Date Created Conversion3]]</f>
        <v>9</v>
      </c>
      <c r="Z807" s="35">
        <f>Table1[[#This Row],[Dete Ended Conversion5]]-Table1[[#This Row],[Date Created Conversion3]]</f>
        <v>9</v>
      </c>
      <c r="AA807" s="8" t="str">
        <f>(TEXT(V807,"yyy"))</f>
        <v>2018</v>
      </c>
      <c r="AB807" t="b">
        <v>0</v>
      </c>
      <c r="AC807" t="b">
        <v>0</v>
      </c>
      <c r="AD807" s="5" t="str">
        <f>AE807</f>
        <v>technology</v>
      </c>
      <c r="AE807" s="32" t="s">
        <v>2010</v>
      </c>
      <c r="AF807" s="32" t="s">
        <v>2019</v>
      </c>
    </row>
    <row r="808" spans="1:32" ht="34" x14ac:dyDescent="0.2">
      <c r="A808">
        <v>237</v>
      </c>
      <c r="B808" s="2" t="s">
        <v>503</v>
      </c>
      <c r="C808" s="1" t="s">
        <v>504</v>
      </c>
      <c r="D808" s="3">
        <v>9300</v>
      </c>
      <c r="E808" s="3">
        <v>14822</v>
      </c>
      <c r="F808" t="s">
        <v>19</v>
      </c>
      <c r="G808" s="23">
        <f>IFERROR(E808/D808,0)</f>
        <v>1.593763440860215</v>
      </c>
      <c r="H808" s="4">
        <f>G808*100</f>
        <v>159.3763440860215</v>
      </c>
      <c r="I808" s="30">
        <f>E808/J808</f>
        <v>45.051671732522799</v>
      </c>
      <c r="J808" s="8">
        <v>329</v>
      </c>
      <c r="K808" t="s">
        <v>20</v>
      </c>
      <c r="L808" t="s">
        <v>21</v>
      </c>
      <c r="M808" s="11">
        <f>(O808/86400)+DATE(1970,1,1)</f>
        <v>41754.208333333336</v>
      </c>
      <c r="N808" s="37">
        <v>41754.208333333336</v>
      </c>
      <c r="O808">
        <v>1398402000</v>
      </c>
      <c r="P808" t="str">
        <f>TEXT(M808,"mmm")</f>
        <v>Apr</v>
      </c>
      <c r="Q808" t="s">
        <v>2057</v>
      </c>
      <c r="R808" t="str">
        <f>TEXT(M808,"yyy")</f>
        <v>2014</v>
      </c>
      <c r="S808" s="10">
        <f>(T808/86400)+DATE(1970,1,1)</f>
        <v>41756.208333333336</v>
      </c>
      <c r="T808">
        <v>1398574800</v>
      </c>
      <c r="U808" s="35"/>
      <c r="V808" s="38">
        <v>41756.208333333336</v>
      </c>
      <c r="W808" t="str">
        <f>(TEXT(S808,"mmm"))</f>
        <v>Apr</v>
      </c>
      <c r="X808" t="s">
        <v>2057</v>
      </c>
      <c r="Y808">
        <f>Table1[[#This Row],[Dete Ended Conversion5]]-Table1[[#This Row],[Date Created Conversion3]]</f>
        <v>2</v>
      </c>
      <c r="Z808" s="35">
        <f>Table1[[#This Row],[Dete Ended Conversion5]]-Table1[[#This Row],[Date Created Conversion3]]</f>
        <v>2</v>
      </c>
      <c r="AA808" s="8" t="str">
        <f>(TEXT(V808,"yyy"))</f>
        <v>2014</v>
      </c>
      <c r="AB808" t="b">
        <v>0</v>
      </c>
      <c r="AC808" t="b">
        <v>0</v>
      </c>
      <c r="AD808" s="5" t="str">
        <f>AE808</f>
        <v>film &amp; video</v>
      </c>
      <c r="AE808" s="32" t="s">
        <v>2014</v>
      </c>
      <c r="AF808" s="32" t="s">
        <v>2022</v>
      </c>
    </row>
    <row r="809" spans="1:32" ht="34" x14ac:dyDescent="0.2">
      <c r="A809">
        <v>34</v>
      </c>
      <c r="B809" s="2" t="s">
        <v>98</v>
      </c>
      <c r="C809" s="1" t="s">
        <v>99</v>
      </c>
      <c r="D809" s="3">
        <v>9300</v>
      </c>
      <c r="E809" s="3">
        <v>14025</v>
      </c>
      <c r="F809" t="s">
        <v>19</v>
      </c>
      <c r="G809" s="23">
        <f>IFERROR(E809/D809,0)</f>
        <v>1.5080645161290323</v>
      </c>
      <c r="H809" s="4">
        <f>G809*100</f>
        <v>150.80645161290323</v>
      </c>
      <c r="I809" s="30">
        <f>E809/J809</f>
        <v>85</v>
      </c>
      <c r="J809" s="8">
        <v>165</v>
      </c>
      <c r="K809" t="s">
        <v>20</v>
      </c>
      <c r="L809" t="s">
        <v>21</v>
      </c>
      <c r="M809" s="11">
        <f>(O809/86400)+DATE(1970,1,1)</f>
        <v>42817.208333333328</v>
      </c>
      <c r="N809" s="37">
        <v>42817.208333333328</v>
      </c>
      <c r="O809">
        <v>1490245200</v>
      </c>
      <c r="P809" t="str">
        <f>TEXT(M809,"mmm")</f>
        <v>Mar</v>
      </c>
      <c r="Q809" t="s">
        <v>2054</v>
      </c>
      <c r="R809" t="str">
        <f>TEXT(M809,"yyy")</f>
        <v>2017</v>
      </c>
      <c r="S809" s="10">
        <f>(T809/86400)+DATE(1970,1,1)</f>
        <v>42822.208333333328</v>
      </c>
      <c r="T809">
        <v>1490677200</v>
      </c>
      <c r="U809" s="35"/>
      <c r="V809" s="38">
        <v>42822.208333333328</v>
      </c>
      <c r="W809" t="str">
        <f>(TEXT(S809,"mmm"))</f>
        <v>Mar</v>
      </c>
      <c r="X809" t="s">
        <v>2054</v>
      </c>
      <c r="Y809">
        <f>Table1[[#This Row],[Dete Ended Conversion5]]-Table1[[#This Row],[Date Created Conversion3]]</f>
        <v>5</v>
      </c>
      <c r="Z809" s="35">
        <f>Table1[[#This Row],[Dete Ended Conversion5]]-Table1[[#This Row],[Date Created Conversion3]]</f>
        <v>5</v>
      </c>
      <c r="AA809" s="8" t="str">
        <f>(TEXT(V809,"yyy"))</f>
        <v>2017</v>
      </c>
      <c r="AB809" t="b">
        <v>0</v>
      </c>
      <c r="AC809" t="b">
        <v>0</v>
      </c>
      <c r="AD809" s="5" t="str">
        <f>AE809</f>
        <v>film &amp; video</v>
      </c>
      <c r="AE809" s="32" t="s">
        <v>2014</v>
      </c>
      <c r="AF809" s="32" t="s">
        <v>2015</v>
      </c>
    </row>
    <row r="810" spans="1:32" ht="17" x14ac:dyDescent="0.2">
      <c r="A810">
        <v>148</v>
      </c>
      <c r="B810" s="2" t="s">
        <v>326</v>
      </c>
      <c r="C810" s="1" t="s">
        <v>327</v>
      </c>
      <c r="D810" s="3">
        <v>9300</v>
      </c>
      <c r="E810" s="3">
        <v>11255</v>
      </c>
      <c r="F810" t="s">
        <v>19</v>
      </c>
      <c r="G810" s="23">
        <f>IFERROR(E810/D810,0)</f>
        <v>1.2102150537634409</v>
      </c>
      <c r="H810" s="4">
        <f>G810*100</f>
        <v>121.02150537634408</v>
      </c>
      <c r="I810" s="30">
        <f>E810/J810</f>
        <v>105.18691588785046</v>
      </c>
      <c r="J810" s="8">
        <v>107</v>
      </c>
      <c r="K810" t="s">
        <v>20</v>
      </c>
      <c r="L810" t="s">
        <v>21</v>
      </c>
      <c r="M810" s="11">
        <f>(O810/86400)+DATE(1970,1,1)</f>
        <v>42941.208333333328</v>
      </c>
      <c r="N810" s="37">
        <v>42941.208333333328</v>
      </c>
      <c r="O810">
        <v>1500958800</v>
      </c>
      <c r="P810" t="str">
        <f>TEXT(M810,"mmm")</f>
        <v>Jul</v>
      </c>
      <c r="Q810" t="s">
        <v>2056</v>
      </c>
      <c r="R810" t="str">
        <f>TEXT(M810,"yyy")</f>
        <v>2017</v>
      </c>
      <c r="S810" s="10">
        <f>(T810/86400)+DATE(1970,1,1)</f>
        <v>42950.208333333328</v>
      </c>
      <c r="T810">
        <v>1501736400</v>
      </c>
      <c r="U810" s="35"/>
      <c r="V810" s="38">
        <v>42950.208333333328</v>
      </c>
      <c r="W810" t="str">
        <f>(TEXT(S810,"mmm"))</f>
        <v>Aug</v>
      </c>
      <c r="X810" t="s">
        <v>2049</v>
      </c>
      <c r="Y810">
        <f>Table1[[#This Row],[Dete Ended Conversion5]]-Table1[[#This Row],[Date Created Conversion3]]</f>
        <v>9</v>
      </c>
      <c r="Z810" s="35">
        <f>Table1[[#This Row],[Dete Ended Conversion5]]-Table1[[#This Row],[Date Created Conversion3]]</f>
        <v>9</v>
      </c>
      <c r="AA810" s="8" t="str">
        <f>(TEXT(V810,"yyy"))</f>
        <v>2017</v>
      </c>
      <c r="AB810" t="b">
        <v>0</v>
      </c>
      <c r="AC810" t="b">
        <v>0</v>
      </c>
      <c r="AD810" s="5" t="str">
        <f>AE810</f>
        <v>technology</v>
      </c>
      <c r="AE810" s="32" t="s">
        <v>2010</v>
      </c>
      <c r="AF810" s="32" t="s">
        <v>2019</v>
      </c>
    </row>
    <row r="811" spans="1:32" ht="34" x14ac:dyDescent="0.2">
      <c r="A811">
        <v>641</v>
      </c>
      <c r="B811" s="2" t="s">
        <v>1300</v>
      </c>
      <c r="C811" s="1" t="s">
        <v>1301</v>
      </c>
      <c r="D811" s="3">
        <v>9400</v>
      </c>
      <c r="E811" s="3">
        <v>11277</v>
      </c>
      <c r="F811" t="s">
        <v>19</v>
      </c>
      <c r="G811" s="23">
        <f>IFERROR(E811/D811,0)</f>
        <v>1.1996808510638297</v>
      </c>
      <c r="H811" s="4">
        <f>G811*100</f>
        <v>119.96808510638297</v>
      </c>
      <c r="I811" s="30">
        <f>E811/J811</f>
        <v>58.128865979381445</v>
      </c>
      <c r="J811" s="8">
        <v>194</v>
      </c>
      <c r="K811" t="s">
        <v>86</v>
      </c>
      <c r="L811" t="s">
        <v>87</v>
      </c>
      <c r="M811" s="11">
        <f>(O811/86400)+DATE(1970,1,1)</f>
        <v>42786.25</v>
      </c>
      <c r="N811" s="37">
        <v>42786.25</v>
      </c>
      <c r="O811">
        <v>1487570400</v>
      </c>
      <c r="P811" t="str">
        <f>TEXT(M811,"mmm")</f>
        <v>Feb</v>
      </c>
      <c r="Q811" t="s">
        <v>2058</v>
      </c>
      <c r="R811" t="str">
        <f>TEXT(M811,"yyy")</f>
        <v>2017</v>
      </c>
      <c r="S811" s="10">
        <f>(T811/86400)+DATE(1970,1,1)</f>
        <v>42814.208333333328</v>
      </c>
      <c r="T811">
        <v>1489986000</v>
      </c>
      <c r="U811" s="35"/>
      <c r="V811" s="38">
        <v>42814.208333333328</v>
      </c>
      <c r="W811" t="str">
        <f>(TEXT(S811,"mmm"))</f>
        <v>Mar</v>
      </c>
      <c r="X811" t="s">
        <v>2054</v>
      </c>
      <c r="Y811">
        <f>Table1[[#This Row],[Dete Ended Conversion5]]-Table1[[#This Row],[Date Created Conversion3]]</f>
        <v>27.958333333328483</v>
      </c>
      <c r="Z811" s="35">
        <f>Table1[[#This Row],[Dete Ended Conversion5]]-Table1[[#This Row],[Date Created Conversion3]]</f>
        <v>27.958333333328483</v>
      </c>
      <c r="AA811" s="8" t="str">
        <f>(TEXT(V811,"yyy"))</f>
        <v>2017</v>
      </c>
      <c r="AB811" t="b">
        <v>0</v>
      </c>
      <c r="AC811" t="b">
        <v>0</v>
      </c>
      <c r="AD811" s="5" t="str">
        <f>AE811</f>
        <v>theater</v>
      </c>
      <c r="AE811" s="32" t="s">
        <v>2012</v>
      </c>
      <c r="AF811" s="32" t="s">
        <v>2013</v>
      </c>
    </row>
    <row r="812" spans="1:32" ht="34" x14ac:dyDescent="0.2">
      <c r="A812">
        <v>554</v>
      </c>
      <c r="B812" s="2" t="s">
        <v>1129</v>
      </c>
      <c r="C812" s="1" t="s">
        <v>1130</v>
      </c>
      <c r="D812" s="3">
        <v>9500</v>
      </c>
      <c r="E812" s="3">
        <v>14408</v>
      </c>
      <c r="F812" t="s">
        <v>19</v>
      </c>
      <c r="G812" s="23">
        <f>IFERROR(E812/D812,0)</f>
        <v>1.5166315789473683</v>
      </c>
      <c r="H812" s="4">
        <f>G812*100</f>
        <v>151.66315789473683</v>
      </c>
      <c r="I812" s="30">
        <f>E812/J812</f>
        <v>26.007220216606498</v>
      </c>
      <c r="J812" s="8">
        <v>554</v>
      </c>
      <c r="K812" t="s">
        <v>15</v>
      </c>
      <c r="L812" t="s">
        <v>16</v>
      </c>
      <c r="M812" s="11">
        <f>(O812/86400)+DATE(1970,1,1)</f>
        <v>42723.25</v>
      </c>
      <c r="N812" s="37">
        <v>42723.25</v>
      </c>
      <c r="O812">
        <v>1482127200</v>
      </c>
      <c r="P812" t="str">
        <f>TEXT(M812,"mmm")</f>
        <v>Dec</v>
      </c>
      <c r="Q812" t="s">
        <v>2055</v>
      </c>
      <c r="R812" t="str">
        <f>TEXT(M812,"yyy")</f>
        <v>2016</v>
      </c>
      <c r="S812" s="10">
        <f>(T812/86400)+DATE(1970,1,1)</f>
        <v>42729.25</v>
      </c>
      <c r="T812">
        <v>1482645600</v>
      </c>
      <c r="U812" s="35"/>
      <c r="V812" s="38">
        <v>42729.25</v>
      </c>
      <c r="W812" t="str">
        <f>(TEXT(S812,"mmm"))</f>
        <v>Dec</v>
      </c>
      <c r="X812" t="s">
        <v>2055</v>
      </c>
      <c r="Y812">
        <f>Table1[[#This Row],[Dete Ended Conversion5]]-Table1[[#This Row],[Date Created Conversion3]]</f>
        <v>6</v>
      </c>
      <c r="Z812" s="35">
        <f>Table1[[#This Row],[Dete Ended Conversion5]]-Table1[[#This Row],[Date Created Conversion3]]</f>
        <v>6</v>
      </c>
      <c r="AA812" s="8" t="str">
        <f>(TEXT(V812,"yyy"))</f>
        <v>2016</v>
      </c>
      <c r="AB812" t="b">
        <v>0</v>
      </c>
      <c r="AC812" t="b">
        <v>0</v>
      </c>
      <c r="AD812" s="5" t="str">
        <f>AE812</f>
        <v>music</v>
      </c>
      <c r="AE812" s="32" t="s">
        <v>2008</v>
      </c>
      <c r="AF812" s="32" t="s">
        <v>2018</v>
      </c>
    </row>
    <row r="813" spans="1:32" ht="17" x14ac:dyDescent="0.2">
      <c r="A813">
        <v>333</v>
      </c>
      <c r="B813" s="2" t="s">
        <v>695</v>
      </c>
      <c r="C813" s="1" t="s">
        <v>696</v>
      </c>
      <c r="D813" s="3">
        <v>9600</v>
      </c>
      <c r="E813" s="3">
        <v>11900</v>
      </c>
      <c r="F813" t="s">
        <v>19</v>
      </c>
      <c r="G813" s="23">
        <f>IFERROR(E813/D813,0)</f>
        <v>1.2395833333333333</v>
      </c>
      <c r="H813" s="4">
        <f>G813*100</f>
        <v>123.95833333333333</v>
      </c>
      <c r="I813" s="30">
        <f>E813/J813</f>
        <v>47.035573122529641</v>
      </c>
      <c r="J813" s="8">
        <v>253</v>
      </c>
      <c r="K813" t="s">
        <v>20</v>
      </c>
      <c r="L813" t="s">
        <v>21</v>
      </c>
      <c r="M813" s="11">
        <f>(O813/86400)+DATE(1970,1,1)</f>
        <v>43424.25</v>
      </c>
      <c r="N813" s="37">
        <v>43424.25</v>
      </c>
      <c r="O813">
        <v>1542693600</v>
      </c>
      <c r="P813" t="str">
        <f>TEXT(M813,"mmm")</f>
        <v>Nov</v>
      </c>
      <c r="Q813" t="s">
        <v>2048</v>
      </c>
      <c r="R813" t="str">
        <f>TEXT(M813,"yyy")</f>
        <v>2018</v>
      </c>
      <c r="S813" s="10">
        <f>(T813/86400)+DATE(1970,1,1)</f>
        <v>43452.25</v>
      </c>
      <c r="T813">
        <v>1545112800</v>
      </c>
      <c r="U813" s="35"/>
      <c r="V813" s="38">
        <v>43452.25</v>
      </c>
      <c r="W813" t="str">
        <f>(TEXT(S813,"mmm"))</f>
        <v>Dec</v>
      </c>
      <c r="X813" t="s">
        <v>2055</v>
      </c>
      <c r="Y813">
        <f>Table1[[#This Row],[Dete Ended Conversion5]]-Table1[[#This Row],[Date Created Conversion3]]</f>
        <v>28</v>
      </c>
      <c r="Z813" s="35">
        <f>Table1[[#This Row],[Dete Ended Conversion5]]-Table1[[#This Row],[Date Created Conversion3]]</f>
        <v>28</v>
      </c>
      <c r="AA813" s="8" t="str">
        <f>(TEXT(V813,"yyy"))</f>
        <v>2018</v>
      </c>
      <c r="AB813" t="b">
        <v>0</v>
      </c>
      <c r="AC813" t="b">
        <v>0</v>
      </c>
      <c r="AD813" s="5" t="str">
        <f>AE813</f>
        <v>theater</v>
      </c>
      <c r="AE813" s="32" t="s">
        <v>2012</v>
      </c>
      <c r="AF813" s="32" t="s">
        <v>2013</v>
      </c>
    </row>
    <row r="814" spans="1:32" ht="17" x14ac:dyDescent="0.2">
      <c r="A814">
        <v>130</v>
      </c>
      <c r="B814" s="2" t="s">
        <v>290</v>
      </c>
      <c r="C814" s="1" t="s">
        <v>291</v>
      </c>
      <c r="D814" s="3">
        <v>9600</v>
      </c>
      <c r="E814" s="3">
        <v>14925</v>
      </c>
      <c r="F814" t="s">
        <v>19</v>
      </c>
      <c r="G814" s="23">
        <f>IFERROR(E814/D814,0)</f>
        <v>1.5546875</v>
      </c>
      <c r="H814" s="4">
        <f>G814*100</f>
        <v>155.46875</v>
      </c>
      <c r="I814" s="30">
        <f>E814/J814</f>
        <v>28.001876172607879</v>
      </c>
      <c r="J814" s="8">
        <v>533</v>
      </c>
      <c r="K814" t="s">
        <v>32</v>
      </c>
      <c r="L814" t="s">
        <v>33</v>
      </c>
      <c r="M814" s="11">
        <f>(O814/86400)+DATE(1970,1,1)</f>
        <v>40842.208333333336</v>
      </c>
      <c r="N814" s="37">
        <v>40842.208333333336</v>
      </c>
      <c r="O814">
        <v>1319605200</v>
      </c>
      <c r="P814" t="str">
        <f>TEXT(M814,"mmm")</f>
        <v>Oct</v>
      </c>
      <c r="Q814" t="s">
        <v>2052</v>
      </c>
      <c r="R814" t="str">
        <f>TEXT(M814,"yyy")</f>
        <v>2011</v>
      </c>
      <c r="S814" s="10">
        <f>(T814/86400)+DATE(1970,1,1)</f>
        <v>40858.25</v>
      </c>
      <c r="T814">
        <v>1320991200</v>
      </c>
      <c r="U814" s="35"/>
      <c r="V814" s="38">
        <v>40858.25</v>
      </c>
      <c r="W814" t="str">
        <f>(TEXT(S814,"mmm"))</f>
        <v>Nov</v>
      </c>
      <c r="X814" t="s">
        <v>2048</v>
      </c>
      <c r="Y814">
        <f>Table1[[#This Row],[Dete Ended Conversion5]]-Table1[[#This Row],[Date Created Conversion3]]</f>
        <v>16.041666666664241</v>
      </c>
      <c r="Z814" s="35">
        <f>Table1[[#This Row],[Dete Ended Conversion5]]-Table1[[#This Row],[Date Created Conversion3]]</f>
        <v>16.041666666664241</v>
      </c>
      <c r="AA814" s="8" t="str">
        <f>(TEXT(V814,"yyy"))</f>
        <v>2011</v>
      </c>
      <c r="AB814" t="b">
        <v>0</v>
      </c>
      <c r="AC814" t="b">
        <v>0</v>
      </c>
      <c r="AD814" s="5" t="str">
        <f>AE814</f>
        <v>film &amp; video</v>
      </c>
      <c r="AE814" s="32" t="s">
        <v>2014</v>
      </c>
      <c r="AF814" s="32" t="s">
        <v>2017</v>
      </c>
    </row>
    <row r="815" spans="1:32" ht="17" x14ac:dyDescent="0.2">
      <c r="A815">
        <v>675</v>
      </c>
      <c r="B815" s="2" t="s">
        <v>1366</v>
      </c>
      <c r="C815" s="1" t="s">
        <v>1367</v>
      </c>
      <c r="D815" s="3">
        <v>9700</v>
      </c>
      <c r="E815" s="3">
        <v>11929</v>
      </c>
      <c r="F815" t="s">
        <v>19</v>
      </c>
      <c r="G815" s="23">
        <f>IFERROR(E815/D815,0)</f>
        <v>1.2297938144329896</v>
      </c>
      <c r="H815" s="4">
        <f>G815*100</f>
        <v>122.97938144329896</v>
      </c>
      <c r="I815" s="30">
        <f>E815/J815</f>
        <v>36.0392749244713</v>
      </c>
      <c r="J815" s="8">
        <v>331</v>
      </c>
      <c r="K815" t="s">
        <v>20</v>
      </c>
      <c r="L815" t="s">
        <v>21</v>
      </c>
      <c r="M815" s="11">
        <f>(O815/86400)+DATE(1970,1,1)</f>
        <v>43719.208333333328</v>
      </c>
      <c r="N815" s="37">
        <v>43719.208333333328</v>
      </c>
      <c r="O815">
        <v>1568178000</v>
      </c>
      <c r="P815" t="str">
        <f>TEXT(M815,"mmm")</f>
        <v>Sep</v>
      </c>
      <c r="Q815" t="s">
        <v>2051</v>
      </c>
      <c r="R815" t="str">
        <f>TEXT(M815,"yyy")</f>
        <v>2019</v>
      </c>
      <c r="S815" s="10">
        <f>(T815/86400)+DATE(1970,1,1)</f>
        <v>43726.208333333328</v>
      </c>
      <c r="T815">
        <v>1568782800</v>
      </c>
      <c r="U815" s="35"/>
      <c r="V815" s="38">
        <v>43726.208333333328</v>
      </c>
      <c r="W815" t="str">
        <f>(TEXT(S815,"mmm"))</f>
        <v>Sep</v>
      </c>
      <c r="X815" t="s">
        <v>2051</v>
      </c>
      <c r="Y815">
        <f>Table1[[#This Row],[Dete Ended Conversion5]]-Table1[[#This Row],[Date Created Conversion3]]</f>
        <v>7</v>
      </c>
      <c r="Z815" s="35">
        <f>Table1[[#This Row],[Dete Ended Conversion5]]-Table1[[#This Row],[Date Created Conversion3]]</f>
        <v>7</v>
      </c>
      <c r="AA815" s="8" t="str">
        <f>(TEXT(V815,"yyy"))</f>
        <v>2019</v>
      </c>
      <c r="AB815" t="b">
        <v>0</v>
      </c>
      <c r="AC815" t="b">
        <v>0</v>
      </c>
      <c r="AD815" s="5" t="str">
        <f>AE815</f>
        <v>journalism</v>
      </c>
      <c r="AE815" s="32" t="s">
        <v>2037</v>
      </c>
      <c r="AF815" s="32" t="s">
        <v>2038</v>
      </c>
    </row>
    <row r="816" spans="1:32" ht="17" x14ac:dyDescent="0.2">
      <c r="A816">
        <v>75</v>
      </c>
      <c r="B816" s="2" t="s">
        <v>180</v>
      </c>
      <c r="C816" s="1" t="s">
        <v>181</v>
      </c>
      <c r="D816" s="3">
        <v>9700</v>
      </c>
      <c r="E816" s="3">
        <v>14606</v>
      </c>
      <c r="F816" t="s">
        <v>19</v>
      </c>
      <c r="G816" s="23">
        <f>IFERROR(E816/D816,0)</f>
        <v>1.5057731958762886</v>
      </c>
      <c r="H816" s="4">
        <f>G816*100</f>
        <v>150.57731958762886</v>
      </c>
      <c r="I816" s="30">
        <f>E816/J816</f>
        <v>85.917647058823533</v>
      </c>
      <c r="J816" s="8">
        <v>170</v>
      </c>
      <c r="K816" t="s">
        <v>20</v>
      </c>
      <c r="L816" t="s">
        <v>21</v>
      </c>
      <c r="M816" s="11">
        <f>(O816/86400)+DATE(1970,1,1)</f>
        <v>43296.208333333328</v>
      </c>
      <c r="N816" s="37">
        <v>43296.208333333328</v>
      </c>
      <c r="O816">
        <v>1531630800</v>
      </c>
      <c r="P816" t="str">
        <f>TEXT(M816,"mmm")</f>
        <v>Jul</v>
      </c>
      <c r="Q816" t="s">
        <v>2056</v>
      </c>
      <c r="R816" t="str">
        <f>TEXT(M816,"yyy")</f>
        <v>2018</v>
      </c>
      <c r="S816" s="10">
        <f>(T816/86400)+DATE(1970,1,1)</f>
        <v>43304.208333333328</v>
      </c>
      <c r="T816">
        <v>1532322000</v>
      </c>
      <c r="U816" s="35"/>
      <c r="V816" s="38">
        <v>43304.208333333328</v>
      </c>
      <c r="W816" t="str">
        <f>(TEXT(S816,"mmm"))</f>
        <v>Jul</v>
      </c>
      <c r="X816" t="s">
        <v>2056</v>
      </c>
      <c r="Y816">
        <f>Table1[[#This Row],[Dete Ended Conversion5]]-Table1[[#This Row],[Date Created Conversion3]]</f>
        <v>8</v>
      </c>
      <c r="Z816" s="35">
        <f>Table1[[#This Row],[Dete Ended Conversion5]]-Table1[[#This Row],[Date Created Conversion3]]</f>
        <v>8</v>
      </c>
      <c r="AA816" s="8" t="str">
        <f>(TEXT(V816,"yyy"))</f>
        <v>2018</v>
      </c>
      <c r="AB816" t="b">
        <v>0</v>
      </c>
      <c r="AC816" t="b">
        <v>0</v>
      </c>
      <c r="AD816" s="5" t="str">
        <f>AE816</f>
        <v>photography</v>
      </c>
      <c r="AE816" s="32" t="s">
        <v>2027</v>
      </c>
      <c r="AF816" s="32" t="s">
        <v>2028</v>
      </c>
    </row>
    <row r="817" spans="1:32" ht="17" x14ac:dyDescent="0.2">
      <c r="A817">
        <v>166</v>
      </c>
      <c r="B817" s="2" t="s">
        <v>362</v>
      </c>
      <c r="C817" s="1" t="s">
        <v>363</v>
      </c>
      <c r="D817" s="3">
        <v>9800</v>
      </c>
      <c r="E817" s="3">
        <v>13439</v>
      </c>
      <c r="F817" t="s">
        <v>19</v>
      </c>
      <c r="G817" s="23">
        <f>IFERROR(E817/D817,0)</f>
        <v>1.3713265306122449</v>
      </c>
      <c r="H817" s="4">
        <f>G817*100</f>
        <v>137.13265306122449</v>
      </c>
      <c r="I817" s="30">
        <f>E817/J817</f>
        <v>55.077868852459019</v>
      </c>
      <c r="J817" s="8">
        <v>244</v>
      </c>
      <c r="K817" t="s">
        <v>20</v>
      </c>
      <c r="L817" t="s">
        <v>21</v>
      </c>
      <c r="M817" s="11">
        <f>(O817/86400)+DATE(1970,1,1)</f>
        <v>40534.25</v>
      </c>
      <c r="N817" s="37">
        <v>40534.25</v>
      </c>
      <c r="O817">
        <v>1292997600</v>
      </c>
      <c r="P817" t="str">
        <f>TEXT(M817,"mmm")</f>
        <v>Dec</v>
      </c>
      <c r="Q817" t="s">
        <v>2055</v>
      </c>
      <c r="R817" t="str">
        <f>TEXT(M817,"yyy")</f>
        <v>2010</v>
      </c>
      <c r="S817" s="10">
        <f>(T817/86400)+DATE(1970,1,1)</f>
        <v>40538.25</v>
      </c>
      <c r="T817">
        <v>1293343200</v>
      </c>
      <c r="U817" s="35"/>
      <c r="V817" s="38">
        <v>40538.25</v>
      </c>
      <c r="W817" t="str">
        <f>(TEXT(S817,"mmm"))</f>
        <v>Dec</v>
      </c>
      <c r="X817" t="s">
        <v>2055</v>
      </c>
      <c r="Y817">
        <f>Table1[[#This Row],[Dete Ended Conversion5]]-Table1[[#This Row],[Date Created Conversion3]]</f>
        <v>4</v>
      </c>
      <c r="Z817" s="35">
        <f>Table1[[#This Row],[Dete Ended Conversion5]]-Table1[[#This Row],[Date Created Conversion3]]</f>
        <v>4</v>
      </c>
      <c r="AA817" s="8" t="str">
        <f>(TEXT(V817,"yyy"))</f>
        <v>2010</v>
      </c>
      <c r="AB817" t="b">
        <v>0</v>
      </c>
      <c r="AC817" t="b">
        <v>0</v>
      </c>
      <c r="AD817" s="5" t="str">
        <f>AE817</f>
        <v>photography</v>
      </c>
      <c r="AE817" s="32" t="s">
        <v>2027</v>
      </c>
      <c r="AF817" s="32" t="s">
        <v>2028</v>
      </c>
    </row>
    <row r="818" spans="1:32" ht="17" x14ac:dyDescent="0.2">
      <c r="A818">
        <v>991</v>
      </c>
      <c r="B818" s="2" t="s">
        <v>1056</v>
      </c>
      <c r="C818" s="1" t="s">
        <v>1986</v>
      </c>
      <c r="D818" s="3">
        <v>9800</v>
      </c>
      <c r="E818" s="3">
        <v>11091</v>
      </c>
      <c r="F818" t="s">
        <v>19</v>
      </c>
      <c r="G818" s="23">
        <f>IFERROR(E818/D818,0)</f>
        <v>1.131734693877551</v>
      </c>
      <c r="H818" s="4">
        <f>G818*100</f>
        <v>113.17346938775511</v>
      </c>
      <c r="I818" s="30">
        <f>E818/J818</f>
        <v>46.020746887966808</v>
      </c>
      <c r="J818" s="8">
        <v>241</v>
      </c>
      <c r="K818" t="s">
        <v>20</v>
      </c>
      <c r="L818" t="s">
        <v>21</v>
      </c>
      <c r="M818" s="11">
        <f>(O818/86400)+DATE(1970,1,1)</f>
        <v>41907.208333333336</v>
      </c>
      <c r="N818" s="37">
        <v>41907.208333333336</v>
      </c>
      <c r="O818">
        <v>1411621200</v>
      </c>
      <c r="P818" t="str">
        <f>TEXT(M818,"mmm")</f>
        <v>Sep</v>
      </c>
      <c r="Q818" t="s">
        <v>2051</v>
      </c>
      <c r="R818" t="str">
        <f>TEXT(M818,"yyy")</f>
        <v>2014</v>
      </c>
      <c r="S818" s="10">
        <f>(T818/86400)+DATE(1970,1,1)</f>
        <v>41911.208333333336</v>
      </c>
      <c r="T818">
        <v>1411966800</v>
      </c>
      <c r="U818" s="35"/>
      <c r="V818" s="38">
        <v>41911.208333333336</v>
      </c>
      <c r="W818" t="str">
        <f>(TEXT(S818,"mmm"))</f>
        <v>Sep</v>
      </c>
      <c r="X818" t="s">
        <v>2051</v>
      </c>
      <c r="Y818">
        <f>Table1[[#This Row],[Dete Ended Conversion5]]-Table1[[#This Row],[Date Created Conversion3]]</f>
        <v>4</v>
      </c>
      <c r="Z818" s="35">
        <f>Table1[[#This Row],[Dete Ended Conversion5]]-Table1[[#This Row],[Date Created Conversion3]]</f>
        <v>4</v>
      </c>
      <c r="AA818" s="8" t="str">
        <f>(TEXT(V818,"yyy"))</f>
        <v>2014</v>
      </c>
      <c r="AB818" t="b">
        <v>0</v>
      </c>
      <c r="AC818" t="b">
        <v>1</v>
      </c>
      <c r="AD818" s="5" t="str">
        <f>AE818</f>
        <v>music</v>
      </c>
      <c r="AE818" s="32" t="s">
        <v>2008</v>
      </c>
      <c r="AF818" s="32" t="s">
        <v>2009</v>
      </c>
    </row>
    <row r="819" spans="1:32" ht="17" x14ac:dyDescent="0.2">
      <c r="A819">
        <v>957</v>
      </c>
      <c r="B819" s="2" t="s">
        <v>1920</v>
      </c>
      <c r="C819" s="1" t="s">
        <v>1921</v>
      </c>
      <c r="D819" s="3">
        <v>9800</v>
      </c>
      <c r="E819" s="3">
        <v>12434</v>
      </c>
      <c r="F819" t="s">
        <v>19</v>
      </c>
      <c r="G819" s="23">
        <f>IFERROR(E819/D819,0)</f>
        <v>1.2687755102040816</v>
      </c>
      <c r="H819" s="4">
        <f>G819*100</f>
        <v>126.87755102040816</v>
      </c>
      <c r="I819" s="30">
        <f>E819/J819</f>
        <v>94.916030534351151</v>
      </c>
      <c r="J819" s="8">
        <v>131</v>
      </c>
      <c r="K819" t="s">
        <v>20</v>
      </c>
      <c r="L819" t="s">
        <v>21</v>
      </c>
      <c r="M819" s="11">
        <f>(O819/86400)+DATE(1970,1,1)</f>
        <v>40955.25</v>
      </c>
      <c r="N819" s="37">
        <v>40955.25</v>
      </c>
      <c r="O819">
        <v>1329372000</v>
      </c>
      <c r="P819" t="str">
        <f>TEXT(M819,"mmm")</f>
        <v>Feb</v>
      </c>
      <c r="Q819" t="s">
        <v>2058</v>
      </c>
      <c r="R819" t="str">
        <f>TEXT(M819,"yyy")</f>
        <v>2012</v>
      </c>
      <c r="S819" s="10">
        <f>(T819/86400)+DATE(1970,1,1)</f>
        <v>40958.25</v>
      </c>
      <c r="T819">
        <v>1329631200</v>
      </c>
      <c r="U819" s="35"/>
      <c r="V819" s="38">
        <v>40958.25</v>
      </c>
      <c r="W819" t="str">
        <f>(TEXT(S819,"mmm"))</f>
        <v>Feb</v>
      </c>
      <c r="X819" t="s">
        <v>2058</v>
      </c>
      <c r="Y819">
        <f>Table1[[#This Row],[Dete Ended Conversion5]]-Table1[[#This Row],[Date Created Conversion3]]</f>
        <v>3</v>
      </c>
      <c r="Z819" s="35">
        <f>Table1[[#This Row],[Dete Ended Conversion5]]-Table1[[#This Row],[Date Created Conversion3]]</f>
        <v>3</v>
      </c>
      <c r="AA819" s="8" t="str">
        <f>(TEXT(V819,"yyy"))</f>
        <v>2012</v>
      </c>
      <c r="AB819" t="b">
        <v>0</v>
      </c>
      <c r="AC819" t="b">
        <v>0</v>
      </c>
      <c r="AD819" s="5" t="str">
        <f>AE819</f>
        <v>theater</v>
      </c>
      <c r="AE819" s="32" t="s">
        <v>2012</v>
      </c>
      <c r="AF819" s="32" t="s">
        <v>2013</v>
      </c>
    </row>
    <row r="820" spans="1:32" ht="17" x14ac:dyDescent="0.2">
      <c r="A820">
        <v>536</v>
      </c>
      <c r="B820" s="2" t="s">
        <v>1093</v>
      </c>
      <c r="C820" s="1" t="s">
        <v>1094</v>
      </c>
      <c r="D820" s="3">
        <v>9800</v>
      </c>
      <c r="E820" s="3">
        <v>14697</v>
      </c>
      <c r="F820" t="s">
        <v>19</v>
      </c>
      <c r="G820" s="23">
        <f>IFERROR(E820/D820,0)</f>
        <v>1.4996938775510205</v>
      </c>
      <c r="H820" s="4">
        <f>G820*100</f>
        <v>149.96938775510205</v>
      </c>
      <c r="I820" s="30">
        <f>E820/J820</f>
        <v>104.97857142857143</v>
      </c>
      <c r="J820" s="8">
        <v>140</v>
      </c>
      <c r="K820" t="s">
        <v>94</v>
      </c>
      <c r="L820" t="s">
        <v>95</v>
      </c>
      <c r="M820" s="11">
        <f>(O820/86400)+DATE(1970,1,1)</f>
        <v>40414.208333333336</v>
      </c>
      <c r="N820" s="37">
        <v>40414.208333333336</v>
      </c>
      <c r="O820">
        <v>1282626000</v>
      </c>
      <c r="P820" t="str">
        <f>TEXT(M820,"mmm")</f>
        <v>Aug</v>
      </c>
      <c r="Q820" t="s">
        <v>2049</v>
      </c>
      <c r="R820" t="str">
        <f>TEXT(M820,"yyy")</f>
        <v>2010</v>
      </c>
      <c r="S820" s="10">
        <f>(T820/86400)+DATE(1970,1,1)</f>
        <v>40440.208333333336</v>
      </c>
      <c r="T820">
        <v>1284872400</v>
      </c>
      <c r="U820" s="35"/>
      <c r="V820" s="38">
        <v>40440.208333333336</v>
      </c>
      <c r="W820" t="str">
        <f>(TEXT(S820,"mmm"))</f>
        <v>Sep</v>
      </c>
      <c r="X820" t="s">
        <v>2051</v>
      </c>
      <c r="Y820">
        <f>Table1[[#This Row],[Dete Ended Conversion5]]-Table1[[#This Row],[Date Created Conversion3]]</f>
        <v>26</v>
      </c>
      <c r="Z820" s="35">
        <f>Table1[[#This Row],[Dete Ended Conversion5]]-Table1[[#This Row],[Date Created Conversion3]]</f>
        <v>26</v>
      </c>
      <c r="AA820" s="8" t="str">
        <f>(TEXT(V820,"yyy"))</f>
        <v>2010</v>
      </c>
      <c r="AB820" t="b">
        <v>0</v>
      </c>
      <c r="AC820" t="b">
        <v>0</v>
      </c>
      <c r="AD820" s="5" t="str">
        <f>AE820</f>
        <v>publishing</v>
      </c>
      <c r="AE820" s="32" t="s">
        <v>2020</v>
      </c>
      <c r="AF820" s="32" t="s">
        <v>2026</v>
      </c>
    </row>
    <row r="821" spans="1:32" ht="17" x14ac:dyDescent="0.2">
      <c r="A821">
        <v>709</v>
      </c>
      <c r="B821" s="2" t="s">
        <v>1432</v>
      </c>
      <c r="C821" s="1" t="s">
        <v>1433</v>
      </c>
      <c r="D821" s="3">
        <v>9800</v>
      </c>
      <c r="E821" s="3">
        <v>13954</v>
      </c>
      <c r="F821" t="s">
        <v>19</v>
      </c>
      <c r="G821" s="23">
        <f>IFERROR(E821/D821,0)</f>
        <v>1.4238775510204082</v>
      </c>
      <c r="H821" s="4">
        <f>G821*100</f>
        <v>142.38775510204081</v>
      </c>
      <c r="I821" s="30">
        <f>E821/J821</f>
        <v>75.021505376344081</v>
      </c>
      <c r="J821" s="8">
        <v>186</v>
      </c>
      <c r="K821" t="s">
        <v>94</v>
      </c>
      <c r="L821" t="s">
        <v>95</v>
      </c>
      <c r="M821" s="11">
        <f>(O821/86400)+DATE(1970,1,1)</f>
        <v>41018.208333333336</v>
      </c>
      <c r="N821" s="37">
        <v>41018.208333333336</v>
      </c>
      <c r="O821">
        <v>1334811600</v>
      </c>
      <c r="P821" t="str">
        <f>TEXT(M821,"mmm")</f>
        <v>Apr</v>
      </c>
      <c r="Q821" t="s">
        <v>2057</v>
      </c>
      <c r="R821" t="str">
        <f>TEXT(M821,"yyy")</f>
        <v>2012</v>
      </c>
      <c r="S821" s="10">
        <f>(T821/86400)+DATE(1970,1,1)</f>
        <v>41025.208333333336</v>
      </c>
      <c r="T821">
        <v>1335416400</v>
      </c>
      <c r="U821" s="35"/>
      <c r="V821" s="38">
        <v>41025.208333333336</v>
      </c>
      <c r="W821" t="str">
        <f>(TEXT(S821,"mmm"))</f>
        <v>Apr</v>
      </c>
      <c r="X821" t="s">
        <v>2057</v>
      </c>
      <c r="Y821">
        <f>Table1[[#This Row],[Dete Ended Conversion5]]-Table1[[#This Row],[Date Created Conversion3]]</f>
        <v>7</v>
      </c>
      <c r="Z821" s="35">
        <f>Table1[[#This Row],[Dete Ended Conversion5]]-Table1[[#This Row],[Date Created Conversion3]]</f>
        <v>7</v>
      </c>
      <c r="AA821" s="8" t="str">
        <f>(TEXT(V821,"yyy"))</f>
        <v>2012</v>
      </c>
      <c r="AB821" t="b">
        <v>0</v>
      </c>
      <c r="AC821" t="b">
        <v>0</v>
      </c>
      <c r="AD821" s="5" t="str">
        <f>AE821</f>
        <v>theater</v>
      </c>
      <c r="AE821" s="32" t="s">
        <v>2012</v>
      </c>
      <c r="AF821" s="32" t="s">
        <v>2013</v>
      </c>
    </row>
    <row r="822" spans="1:32" ht="17" x14ac:dyDescent="0.2">
      <c r="A822">
        <v>652</v>
      </c>
      <c r="B822" s="2" t="s">
        <v>1322</v>
      </c>
      <c r="C822" s="1" t="s">
        <v>1323</v>
      </c>
      <c r="D822" s="3">
        <v>10000</v>
      </c>
      <c r="E822" s="3">
        <v>12684</v>
      </c>
      <c r="F822" t="s">
        <v>19</v>
      </c>
      <c r="G822" s="23">
        <f>IFERROR(E822/D822,0)</f>
        <v>1.2684</v>
      </c>
      <c r="H822" s="4">
        <f>G822*100</f>
        <v>126.84</v>
      </c>
      <c r="I822" s="30">
        <f>E822/J822</f>
        <v>31.012224938875306</v>
      </c>
      <c r="J822" s="8">
        <v>409</v>
      </c>
      <c r="K822" t="s">
        <v>20</v>
      </c>
      <c r="L822" t="s">
        <v>21</v>
      </c>
      <c r="M822" s="11">
        <f>(O822/86400)+DATE(1970,1,1)</f>
        <v>42587.208333333328</v>
      </c>
      <c r="N822" s="37">
        <v>42587.208333333328</v>
      </c>
      <c r="O822">
        <v>1470373200</v>
      </c>
      <c r="P822" t="str">
        <f>TEXT(M822,"mmm")</f>
        <v>Aug</v>
      </c>
      <c r="Q822" t="s">
        <v>2049</v>
      </c>
      <c r="R822" t="str">
        <f>TEXT(M822,"yyy")</f>
        <v>2016</v>
      </c>
      <c r="S822" s="10">
        <f>(T822/86400)+DATE(1970,1,1)</f>
        <v>42630.208333333328</v>
      </c>
      <c r="T822">
        <v>1474088400</v>
      </c>
      <c r="U822" s="35"/>
      <c r="V822" s="38">
        <v>42630.208333333328</v>
      </c>
      <c r="W822" t="str">
        <f>(TEXT(S822,"mmm"))</f>
        <v>Sep</v>
      </c>
      <c r="X822" t="s">
        <v>2051</v>
      </c>
      <c r="Y822">
        <f>Table1[[#This Row],[Dete Ended Conversion5]]-Table1[[#This Row],[Date Created Conversion3]]</f>
        <v>43</v>
      </c>
      <c r="Z822" s="35">
        <f>Table1[[#This Row],[Dete Ended Conversion5]]-Table1[[#This Row],[Date Created Conversion3]]</f>
        <v>43</v>
      </c>
      <c r="AA822" s="8" t="str">
        <f>(TEXT(V822,"yyy"))</f>
        <v>2016</v>
      </c>
      <c r="AB822" t="b">
        <v>0</v>
      </c>
      <c r="AC822" t="b">
        <v>0</v>
      </c>
      <c r="AD822" s="5" t="str">
        <f>AE822</f>
        <v>technology</v>
      </c>
      <c r="AE822" s="32" t="s">
        <v>2010</v>
      </c>
      <c r="AF822" s="32" t="s">
        <v>2011</v>
      </c>
    </row>
    <row r="823" spans="1:32" ht="17" x14ac:dyDescent="0.2">
      <c r="A823">
        <v>609</v>
      </c>
      <c r="B823" s="2" t="s">
        <v>1236</v>
      </c>
      <c r="C823" s="1" t="s">
        <v>1237</v>
      </c>
      <c r="D823" s="3">
        <v>10000</v>
      </c>
      <c r="E823" s="3">
        <v>12042</v>
      </c>
      <c r="F823" t="s">
        <v>19</v>
      </c>
      <c r="G823" s="23">
        <f>IFERROR(E823/D823,0)</f>
        <v>1.2041999999999999</v>
      </c>
      <c r="H823" s="4">
        <f>G823*100</f>
        <v>120.41999999999999</v>
      </c>
      <c r="I823" s="30">
        <f>E823/J823</f>
        <v>102.92307692307692</v>
      </c>
      <c r="J823" s="8">
        <v>117</v>
      </c>
      <c r="K823" t="s">
        <v>20</v>
      </c>
      <c r="L823" t="s">
        <v>21</v>
      </c>
      <c r="M823" s="11">
        <f>(O823/86400)+DATE(1970,1,1)</f>
        <v>43481.25</v>
      </c>
      <c r="N823" s="37">
        <v>43481.25</v>
      </c>
      <c r="O823">
        <v>1547618400</v>
      </c>
      <c r="P823" t="str">
        <f>TEXT(M823,"mmm")</f>
        <v>Jan</v>
      </c>
      <c r="Q823" t="s">
        <v>2050</v>
      </c>
      <c r="R823" t="str">
        <f>TEXT(M823,"yyy")</f>
        <v>2019</v>
      </c>
      <c r="S823" s="10">
        <f>(T823/86400)+DATE(1970,1,1)</f>
        <v>43498.25</v>
      </c>
      <c r="T823">
        <v>1549087200</v>
      </c>
      <c r="U823" s="35"/>
      <c r="V823" s="38">
        <v>43498.25</v>
      </c>
      <c r="W823" t="str">
        <f>(TEXT(S823,"mmm"))</f>
        <v>Feb</v>
      </c>
      <c r="X823" t="s">
        <v>2058</v>
      </c>
      <c r="Y823">
        <f>Table1[[#This Row],[Dete Ended Conversion5]]-Table1[[#This Row],[Date Created Conversion3]]</f>
        <v>17</v>
      </c>
      <c r="Z823" s="35">
        <f>Table1[[#This Row],[Dete Ended Conversion5]]-Table1[[#This Row],[Date Created Conversion3]]</f>
        <v>17</v>
      </c>
      <c r="AA823" s="8" t="str">
        <f>(TEXT(V823,"yyy"))</f>
        <v>2019</v>
      </c>
      <c r="AB823" t="b">
        <v>0</v>
      </c>
      <c r="AC823" t="b">
        <v>0</v>
      </c>
      <c r="AD823" s="5" t="str">
        <f>AE823</f>
        <v>film &amp; video</v>
      </c>
      <c r="AE823" s="32" t="s">
        <v>2014</v>
      </c>
      <c r="AF823" s="32" t="s">
        <v>2036</v>
      </c>
    </row>
    <row r="824" spans="1:32" ht="17" x14ac:dyDescent="0.2">
      <c r="A824">
        <v>951</v>
      </c>
      <c r="B824" s="2" t="s">
        <v>1908</v>
      </c>
      <c r="C824" s="1" t="s">
        <v>1909</v>
      </c>
      <c r="D824" s="3">
        <v>14500</v>
      </c>
      <c r="E824" s="3">
        <v>159056</v>
      </c>
      <c r="F824" t="s">
        <v>19</v>
      </c>
      <c r="G824" s="23">
        <f>IFERROR(E824/D824,0)</f>
        <v>10.969379310344827</v>
      </c>
      <c r="H824" s="4">
        <f>G824*100</f>
        <v>1096.9379310344827</v>
      </c>
      <c r="I824" s="30">
        <f>E824/J824</f>
        <v>102.02437459910199</v>
      </c>
      <c r="J824" s="8">
        <v>1559</v>
      </c>
      <c r="K824" t="s">
        <v>20</v>
      </c>
      <c r="L824" t="s">
        <v>21</v>
      </c>
      <c r="M824" s="11">
        <f>(O824/86400)+DATE(1970,1,1)</f>
        <v>42730.25</v>
      </c>
      <c r="N824" s="37">
        <v>42730.25</v>
      </c>
      <c r="O824">
        <v>1482732000</v>
      </c>
      <c r="P824" t="str">
        <f>TEXT(M824,"mmm")</f>
        <v>Dec</v>
      </c>
      <c r="Q824" t="s">
        <v>2055</v>
      </c>
      <c r="R824" t="str">
        <f>TEXT(M824,"yyy")</f>
        <v>2016</v>
      </c>
      <c r="S824" s="10">
        <f>(T824/86400)+DATE(1970,1,1)</f>
        <v>42731.25</v>
      </c>
      <c r="T824">
        <v>1482818400</v>
      </c>
      <c r="U824" s="35"/>
      <c r="V824" s="38">
        <v>42731.25</v>
      </c>
      <c r="W824" t="str">
        <f>(TEXT(S824,"mmm"))</f>
        <v>Dec</v>
      </c>
      <c r="X824" t="s">
        <v>2055</v>
      </c>
      <c r="Y824">
        <f>Table1[[#This Row],[Dete Ended Conversion5]]-Table1[[#This Row],[Date Created Conversion3]]</f>
        <v>1</v>
      </c>
      <c r="Z824" s="35">
        <f>Table1[[#This Row],[Dete Ended Conversion5]]-Table1[[#This Row],[Date Created Conversion3]]</f>
        <v>1</v>
      </c>
      <c r="AA824" s="8" t="str">
        <f>(TEXT(V824,"yyy"))</f>
        <v>2016</v>
      </c>
      <c r="AB824" t="b">
        <v>0</v>
      </c>
      <c r="AC824" t="b">
        <v>1</v>
      </c>
      <c r="AD824" s="5" t="str">
        <f>AE824</f>
        <v>music</v>
      </c>
      <c r="AE824" s="32" t="s">
        <v>2008</v>
      </c>
      <c r="AF824" s="32" t="s">
        <v>2009</v>
      </c>
    </row>
    <row r="825" spans="1:32" ht="17" x14ac:dyDescent="0.2">
      <c r="A825">
        <v>643</v>
      </c>
      <c r="B825" s="2" t="s">
        <v>1304</v>
      </c>
      <c r="C825" s="1" t="s">
        <v>1305</v>
      </c>
      <c r="D825" s="3">
        <v>14900</v>
      </c>
      <c r="E825" s="3">
        <v>32986</v>
      </c>
      <c r="F825" t="s">
        <v>19</v>
      </c>
      <c r="G825" s="23">
        <f>IFERROR(E825/D825,0)</f>
        <v>2.2138255033557046</v>
      </c>
      <c r="H825" s="4">
        <f>G825*100</f>
        <v>221.38255033557047</v>
      </c>
      <c r="I825" s="30">
        <f>E825/J825</f>
        <v>87.962666666666664</v>
      </c>
      <c r="J825" s="8">
        <v>375</v>
      </c>
      <c r="K825" t="s">
        <v>20</v>
      </c>
      <c r="L825" t="s">
        <v>21</v>
      </c>
      <c r="M825" s="11">
        <f>(O825/86400)+DATE(1970,1,1)</f>
        <v>42795.25</v>
      </c>
      <c r="N825" s="37">
        <v>42795.25</v>
      </c>
      <c r="O825">
        <v>1488348000</v>
      </c>
      <c r="P825" t="str">
        <f>TEXT(M825,"mmm")</f>
        <v>Mar</v>
      </c>
      <c r="Q825" t="s">
        <v>2054</v>
      </c>
      <c r="R825" t="str">
        <f>TEXT(M825,"yyy")</f>
        <v>2017</v>
      </c>
      <c r="S825" s="10">
        <f>(T825/86400)+DATE(1970,1,1)</f>
        <v>42813.208333333328</v>
      </c>
      <c r="T825">
        <v>1489899600</v>
      </c>
      <c r="U825" s="35"/>
      <c r="V825" s="38">
        <v>42813.208333333328</v>
      </c>
      <c r="W825" t="str">
        <f>(TEXT(S825,"mmm"))</f>
        <v>Mar</v>
      </c>
      <c r="X825" t="s">
        <v>2054</v>
      </c>
      <c r="Y825">
        <f>Table1[[#This Row],[Dete Ended Conversion5]]-Table1[[#This Row],[Date Created Conversion3]]</f>
        <v>17.958333333328483</v>
      </c>
      <c r="Z825" s="35">
        <f>Table1[[#This Row],[Dete Ended Conversion5]]-Table1[[#This Row],[Date Created Conversion3]]</f>
        <v>17.958333333328483</v>
      </c>
      <c r="AA825" s="8" t="str">
        <f>(TEXT(V825,"yyy"))</f>
        <v>2017</v>
      </c>
      <c r="AB825" t="b">
        <v>0</v>
      </c>
      <c r="AC825" t="b">
        <v>0</v>
      </c>
      <c r="AD825" s="5" t="str">
        <f>AE825</f>
        <v>theater</v>
      </c>
      <c r="AE825" s="32" t="s">
        <v>2012</v>
      </c>
      <c r="AF825" s="32" t="s">
        <v>2013</v>
      </c>
    </row>
    <row r="826" spans="1:32" ht="17" x14ac:dyDescent="0.2">
      <c r="A826">
        <v>733</v>
      </c>
      <c r="B826" s="2" t="s">
        <v>1480</v>
      </c>
      <c r="C826" s="1" t="s">
        <v>1481</v>
      </c>
      <c r="D826" s="3">
        <v>15800</v>
      </c>
      <c r="E826" s="3">
        <v>83267</v>
      </c>
      <c r="F826" t="s">
        <v>19</v>
      </c>
      <c r="G826" s="23">
        <f>IFERROR(E826/D826,0)</f>
        <v>5.2700632911392402</v>
      </c>
      <c r="H826" s="4">
        <f>G826*100</f>
        <v>527.00632911392404</v>
      </c>
      <c r="I826" s="30">
        <f>E826/J826</f>
        <v>84.96632653061225</v>
      </c>
      <c r="J826" s="8">
        <v>980</v>
      </c>
      <c r="K826" t="s">
        <v>20</v>
      </c>
      <c r="L826" t="s">
        <v>21</v>
      </c>
      <c r="M826" s="11">
        <f>(O826/86400)+DATE(1970,1,1)</f>
        <v>41844.208333333336</v>
      </c>
      <c r="N826" s="37">
        <v>41844.208333333336</v>
      </c>
      <c r="O826">
        <v>1406178000</v>
      </c>
      <c r="P826" t="str">
        <f>TEXT(M826,"mmm")</f>
        <v>Jul</v>
      </c>
      <c r="Q826" t="s">
        <v>2056</v>
      </c>
      <c r="R826" t="str">
        <f>TEXT(M826,"yyy")</f>
        <v>2014</v>
      </c>
      <c r="S826" s="10">
        <f>(T826/86400)+DATE(1970,1,1)</f>
        <v>41857.208333333336</v>
      </c>
      <c r="T826">
        <v>1407301200</v>
      </c>
      <c r="U826" s="35"/>
      <c r="V826" s="38">
        <v>41857.208333333336</v>
      </c>
      <c r="W826" t="str">
        <f>(TEXT(S826,"mmm"))</f>
        <v>Aug</v>
      </c>
      <c r="X826" t="s">
        <v>2049</v>
      </c>
      <c r="Y826">
        <f>Table1[[#This Row],[Dete Ended Conversion5]]-Table1[[#This Row],[Date Created Conversion3]]</f>
        <v>13</v>
      </c>
      <c r="Z826" s="35">
        <f>Table1[[#This Row],[Dete Ended Conversion5]]-Table1[[#This Row],[Date Created Conversion3]]</f>
        <v>13</v>
      </c>
      <c r="AA826" s="8" t="str">
        <f>(TEXT(V826,"yyy"))</f>
        <v>2014</v>
      </c>
      <c r="AB826" t="b">
        <v>0</v>
      </c>
      <c r="AC826" t="b">
        <v>0</v>
      </c>
      <c r="AD826" s="5" t="str">
        <f>AE826</f>
        <v>music</v>
      </c>
      <c r="AE826" s="32" t="s">
        <v>2008</v>
      </c>
      <c r="AF826" s="32" t="s">
        <v>2030</v>
      </c>
    </row>
    <row r="827" spans="1:32" ht="17" x14ac:dyDescent="0.2">
      <c r="A827">
        <v>195</v>
      </c>
      <c r="B827" s="2" t="s">
        <v>420</v>
      </c>
      <c r="C827" s="1" t="s">
        <v>421</v>
      </c>
      <c r="D827" s="3">
        <v>15800</v>
      </c>
      <c r="E827" s="3">
        <v>57157</v>
      </c>
      <c r="F827" t="s">
        <v>19</v>
      </c>
      <c r="G827" s="23">
        <f>IFERROR(E827/D827,0)</f>
        <v>3.61753164556962</v>
      </c>
      <c r="H827" s="4">
        <f>G827*100</f>
        <v>361.75316455696202</v>
      </c>
      <c r="I827" s="30">
        <f>E827/J827</f>
        <v>109.07824427480917</v>
      </c>
      <c r="J827" s="8">
        <v>524</v>
      </c>
      <c r="K827" t="s">
        <v>20</v>
      </c>
      <c r="L827" t="s">
        <v>21</v>
      </c>
      <c r="M827" s="11">
        <f>(O827/86400)+DATE(1970,1,1)</f>
        <v>43310.208333333328</v>
      </c>
      <c r="N827" s="37">
        <v>43310.208333333328</v>
      </c>
      <c r="O827">
        <v>1532840400</v>
      </c>
      <c r="P827" t="str">
        <f>TEXT(M827,"mmm")</f>
        <v>Jul</v>
      </c>
      <c r="Q827" t="s">
        <v>2056</v>
      </c>
      <c r="R827" t="str">
        <f>TEXT(M827,"yyy")</f>
        <v>2018</v>
      </c>
      <c r="S827" s="10">
        <f>(T827/86400)+DATE(1970,1,1)</f>
        <v>43317.208333333328</v>
      </c>
      <c r="T827">
        <v>1533445200</v>
      </c>
      <c r="U827" s="35"/>
      <c r="V827" s="38">
        <v>43317.208333333328</v>
      </c>
      <c r="W827" t="str">
        <f>(TEXT(S827,"mmm"))</f>
        <v>Aug</v>
      </c>
      <c r="X827" t="s">
        <v>2049</v>
      </c>
      <c r="Y827">
        <f>Table1[[#This Row],[Dete Ended Conversion5]]-Table1[[#This Row],[Date Created Conversion3]]</f>
        <v>7</v>
      </c>
      <c r="Z827" s="35">
        <f>Table1[[#This Row],[Dete Ended Conversion5]]-Table1[[#This Row],[Date Created Conversion3]]</f>
        <v>7</v>
      </c>
      <c r="AA827" s="8" t="str">
        <f>(TEXT(V827,"yyy"))</f>
        <v>2018</v>
      </c>
      <c r="AB827" t="b">
        <v>0</v>
      </c>
      <c r="AC827" t="b">
        <v>0</v>
      </c>
      <c r="AD827" s="5" t="str">
        <f>AE827</f>
        <v>music</v>
      </c>
      <c r="AE827" s="32" t="s">
        <v>2008</v>
      </c>
      <c r="AF827" s="32" t="s">
        <v>2016</v>
      </c>
    </row>
    <row r="828" spans="1:32" ht="34" x14ac:dyDescent="0.2">
      <c r="A828">
        <v>670</v>
      </c>
      <c r="B828" s="2" t="s">
        <v>1310</v>
      </c>
      <c r="C828" s="1" t="s">
        <v>1357</v>
      </c>
      <c r="D828" s="3">
        <v>16200</v>
      </c>
      <c r="E828" s="3">
        <v>75955</v>
      </c>
      <c r="F828" t="s">
        <v>19</v>
      </c>
      <c r="G828" s="23">
        <f>IFERROR(E828/D828,0)</f>
        <v>4.6885802469135802</v>
      </c>
      <c r="H828" s="4">
        <f>G828*100</f>
        <v>468.85802469135803</v>
      </c>
      <c r="I828" s="30">
        <f>E828/J828</f>
        <v>68.987284287011803</v>
      </c>
      <c r="J828" s="8">
        <v>1101</v>
      </c>
      <c r="K828" t="s">
        <v>20</v>
      </c>
      <c r="L828" t="s">
        <v>21</v>
      </c>
      <c r="M828" s="11">
        <f>(O828/86400)+DATE(1970,1,1)</f>
        <v>42425.25</v>
      </c>
      <c r="N828" s="37">
        <v>42425.25</v>
      </c>
      <c r="O828">
        <v>1456380000</v>
      </c>
      <c r="P828" t="str">
        <f>TEXT(M828,"mmm")</f>
        <v>Feb</v>
      </c>
      <c r="Q828" t="s">
        <v>2058</v>
      </c>
      <c r="R828" t="str">
        <f>TEXT(M828,"yyy")</f>
        <v>2016</v>
      </c>
      <c r="S828" s="10">
        <f>(T828/86400)+DATE(1970,1,1)</f>
        <v>42437.25</v>
      </c>
      <c r="T828">
        <v>1457416800</v>
      </c>
      <c r="U828" s="35"/>
      <c r="V828" s="38">
        <v>42437.25</v>
      </c>
      <c r="W828" t="str">
        <f>(TEXT(S828,"mmm"))</f>
        <v>Mar</v>
      </c>
      <c r="X828" t="s">
        <v>2054</v>
      </c>
      <c r="Y828">
        <f>Table1[[#This Row],[Dete Ended Conversion5]]-Table1[[#This Row],[Date Created Conversion3]]</f>
        <v>12</v>
      </c>
      <c r="Z828" s="35">
        <f>Table1[[#This Row],[Dete Ended Conversion5]]-Table1[[#This Row],[Date Created Conversion3]]</f>
        <v>12</v>
      </c>
      <c r="AA828" s="8" t="str">
        <f>(TEXT(V828,"yyy"))</f>
        <v>2016</v>
      </c>
      <c r="AB828" t="b">
        <v>0</v>
      </c>
      <c r="AC828" t="b">
        <v>0</v>
      </c>
      <c r="AD828" s="5" t="str">
        <f>AE828</f>
        <v>music</v>
      </c>
      <c r="AE828" s="32" t="s">
        <v>2008</v>
      </c>
      <c r="AF828" s="32" t="s">
        <v>2018</v>
      </c>
    </row>
    <row r="829" spans="1:32" ht="17" x14ac:dyDescent="0.2">
      <c r="A829">
        <v>81</v>
      </c>
      <c r="B829" s="2" t="s">
        <v>192</v>
      </c>
      <c r="C829" s="1" t="s">
        <v>193</v>
      </c>
      <c r="D829" s="3">
        <v>16800</v>
      </c>
      <c r="E829" s="3">
        <v>37857</v>
      </c>
      <c r="F829" t="s">
        <v>19</v>
      </c>
      <c r="G829" s="23">
        <f>IFERROR(E829/D829,0)</f>
        <v>2.253392857142857</v>
      </c>
      <c r="H829" s="4">
        <f>G829*100</f>
        <v>225.33928571428569</v>
      </c>
      <c r="I829" s="30">
        <f>E829/J829</f>
        <v>92.109489051094897</v>
      </c>
      <c r="J829" s="8">
        <v>411</v>
      </c>
      <c r="K829" t="s">
        <v>20</v>
      </c>
      <c r="L829" t="s">
        <v>21</v>
      </c>
      <c r="M829" s="11">
        <f>(O829/86400)+DATE(1970,1,1)</f>
        <v>43062.25</v>
      </c>
      <c r="N829" s="37">
        <v>43062.25</v>
      </c>
      <c r="O829">
        <v>1511416800</v>
      </c>
      <c r="P829" t="str">
        <f>TEXT(M829,"mmm")</f>
        <v>Nov</v>
      </c>
      <c r="Q829" t="s">
        <v>2048</v>
      </c>
      <c r="R829" t="str">
        <f>TEXT(M829,"yyy")</f>
        <v>2017</v>
      </c>
      <c r="S829" s="10">
        <f>(T829/86400)+DATE(1970,1,1)</f>
        <v>43087.25</v>
      </c>
      <c r="T829">
        <v>1513576800</v>
      </c>
      <c r="U829" s="35"/>
      <c r="V829" s="38">
        <v>43087.25</v>
      </c>
      <c r="W829" t="str">
        <f>(TEXT(S829,"mmm"))</f>
        <v>Dec</v>
      </c>
      <c r="X829" t="s">
        <v>2055</v>
      </c>
      <c r="Y829">
        <f>Table1[[#This Row],[Dete Ended Conversion5]]-Table1[[#This Row],[Date Created Conversion3]]</f>
        <v>25</v>
      </c>
      <c r="Z829" s="35">
        <f>Table1[[#This Row],[Dete Ended Conversion5]]-Table1[[#This Row],[Date Created Conversion3]]</f>
        <v>25</v>
      </c>
      <c r="AA829" s="8" t="str">
        <f>(TEXT(V829,"yyy"))</f>
        <v>2017</v>
      </c>
      <c r="AB829" t="b">
        <v>0</v>
      </c>
      <c r="AC829" t="b">
        <v>0</v>
      </c>
      <c r="AD829" s="5" t="str">
        <f>AE829</f>
        <v>music</v>
      </c>
      <c r="AE829" s="32" t="s">
        <v>2008</v>
      </c>
      <c r="AF829" s="32" t="s">
        <v>2009</v>
      </c>
    </row>
    <row r="830" spans="1:32" ht="17" x14ac:dyDescent="0.2">
      <c r="A830">
        <v>853</v>
      </c>
      <c r="B830" s="2" t="s">
        <v>1715</v>
      </c>
      <c r="C830" s="1" t="s">
        <v>1716</v>
      </c>
      <c r="D830" s="3">
        <v>17100</v>
      </c>
      <c r="E830" s="3">
        <v>111502</v>
      </c>
      <c r="F830" t="s">
        <v>19</v>
      </c>
      <c r="G830" s="23">
        <f>IFERROR(E830/D830,0)</f>
        <v>6.5205847953216374</v>
      </c>
      <c r="H830" s="4">
        <f>G830*100</f>
        <v>652.05847953216369</v>
      </c>
      <c r="I830" s="30">
        <f>E830/J830</f>
        <v>76.006816632583508</v>
      </c>
      <c r="J830" s="8">
        <v>1467</v>
      </c>
      <c r="K830" t="s">
        <v>15</v>
      </c>
      <c r="L830" t="s">
        <v>16</v>
      </c>
      <c r="M830" s="11">
        <f>(O830/86400)+DATE(1970,1,1)</f>
        <v>40714.208333333336</v>
      </c>
      <c r="N830" s="37">
        <v>40714.208333333336</v>
      </c>
      <c r="O830">
        <v>1308546000</v>
      </c>
      <c r="P830" t="str">
        <f>TEXT(M830,"mmm")</f>
        <v>Jun</v>
      </c>
      <c r="Q830" t="s">
        <v>2053</v>
      </c>
      <c r="R830" t="str">
        <f>TEXT(M830,"yyy")</f>
        <v>2011</v>
      </c>
      <c r="S830" s="10">
        <f>(T830/86400)+DATE(1970,1,1)</f>
        <v>40719.208333333336</v>
      </c>
      <c r="T830">
        <v>1308978000</v>
      </c>
      <c r="U830" s="35"/>
      <c r="V830" s="38">
        <v>40719.208333333336</v>
      </c>
      <c r="W830" t="str">
        <f>(TEXT(S830,"mmm"))</f>
        <v>Jun</v>
      </c>
      <c r="X830" t="s">
        <v>2053</v>
      </c>
      <c r="Y830">
        <f>Table1[[#This Row],[Dete Ended Conversion5]]-Table1[[#This Row],[Date Created Conversion3]]</f>
        <v>5</v>
      </c>
      <c r="Z830" s="35">
        <f>Table1[[#This Row],[Dete Ended Conversion5]]-Table1[[#This Row],[Date Created Conversion3]]</f>
        <v>5</v>
      </c>
      <c r="AA830" s="8" t="str">
        <f>(TEXT(V830,"yyy"))</f>
        <v>2011</v>
      </c>
      <c r="AB830" t="b">
        <v>0</v>
      </c>
      <c r="AC830" t="b">
        <v>1</v>
      </c>
      <c r="AD830" s="5" t="str">
        <f>AE830</f>
        <v>music</v>
      </c>
      <c r="AE830" s="32" t="s">
        <v>2008</v>
      </c>
      <c r="AF830" s="32" t="s">
        <v>2018</v>
      </c>
    </row>
    <row r="831" spans="1:32" ht="17" x14ac:dyDescent="0.2">
      <c r="A831">
        <v>837</v>
      </c>
      <c r="B831" s="2" t="s">
        <v>1683</v>
      </c>
      <c r="C831" s="1" t="s">
        <v>1684</v>
      </c>
      <c r="D831" s="3">
        <v>17700</v>
      </c>
      <c r="E831" s="3">
        <v>150960</v>
      </c>
      <c r="F831" t="s">
        <v>19</v>
      </c>
      <c r="G831" s="23">
        <f>IFERROR(E831/D831,0)</f>
        <v>8.5288135593220336</v>
      </c>
      <c r="H831" s="4">
        <f>G831*100</f>
        <v>852.88135593220341</v>
      </c>
      <c r="I831" s="30">
        <f>E831/J831</f>
        <v>84.00667779632721</v>
      </c>
      <c r="J831" s="8">
        <v>1797</v>
      </c>
      <c r="K831" t="s">
        <v>20</v>
      </c>
      <c r="L831" t="s">
        <v>21</v>
      </c>
      <c r="M831" s="11">
        <f>(O831/86400)+DATE(1970,1,1)</f>
        <v>40629.208333333336</v>
      </c>
      <c r="N831" s="37">
        <v>40629.208333333336</v>
      </c>
      <c r="O831">
        <v>1301202000</v>
      </c>
      <c r="P831" t="str">
        <f>TEXT(M831,"mmm")</f>
        <v>Mar</v>
      </c>
      <c r="Q831" t="s">
        <v>2054</v>
      </c>
      <c r="R831" t="str">
        <f>TEXT(M831,"yyy")</f>
        <v>2011</v>
      </c>
      <c r="S831" s="10">
        <f>(T831/86400)+DATE(1970,1,1)</f>
        <v>40683.208333333336</v>
      </c>
      <c r="T831">
        <v>1305867600</v>
      </c>
      <c r="U831" s="35"/>
      <c r="V831" s="38">
        <v>40683.208333333336</v>
      </c>
      <c r="W831" t="str">
        <f>(TEXT(S831,"mmm"))</f>
        <v>May</v>
      </c>
      <c r="X831" t="s">
        <v>2059</v>
      </c>
      <c r="Y831">
        <f>Table1[[#This Row],[Dete Ended Conversion5]]-Table1[[#This Row],[Date Created Conversion3]]</f>
        <v>54</v>
      </c>
      <c r="Z831" s="35">
        <f>Table1[[#This Row],[Dete Ended Conversion5]]-Table1[[#This Row],[Date Created Conversion3]]</f>
        <v>54</v>
      </c>
      <c r="AA831" s="8" t="str">
        <f>(TEXT(V831,"yyy"))</f>
        <v>2011</v>
      </c>
      <c r="AB831" t="b">
        <v>0</v>
      </c>
      <c r="AC831" t="b">
        <v>0</v>
      </c>
      <c r="AD831" s="5" t="str">
        <f>AE831</f>
        <v>music</v>
      </c>
      <c r="AE831" s="32" t="s">
        <v>2008</v>
      </c>
      <c r="AF831" s="32" t="s">
        <v>2031</v>
      </c>
    </row>
    <row r="832" spans="1:32" ht="17" x14ac:dyDescent="0.2">
      <c r="A832">
        <v>506</v>
      </c>
      <c r="B832" s="2" t="s">
        <v>1035</v>
      </c>
      <c r="C832" s="1" t="s">
        <v>1036</v>
      </c>
      <c r="D832" s="3">
        <v>18000</v>
      </c>
      <c r="E832" s="3">
        <v>166874</v>
      </c>
      <c r="F832" t="s">
        <v>19</v>
      </c>
      <c r="G832" s="23">
        <f>IFERROR(E832/D832,0)</f>
        <v>9.2707777777777771</v>
      </c>
      <c r="H832" s="4">
        <f>G832*100</f>
        <v>927.07777777777767</v>
      </c>
      <c r="I832" s="30">
        <f>E832/J832</f>
        <v>66.010284810126578</v>
      </c>
      <c r="J832" s="8">
        <v>2528</v>
      </c>
      <c r="K832" t="s">
        <v>20</v>
      </c>
      <c r="L832" t="s">
        <v>21</v>
      </c>
      <c r="M832" s="11">
        <f>(O832/86400)+DATE(1970,1,1)</f>
        <v>43062.25</v>
      </c>
      <c r="N832" s="37">
        <v>43062.25</v>
      </c>
      <c r="O832">
        <v>1511416800</v>
      </c>
      <c r="P832" t="str">
        <f>TEXT(M832,"mmm")</f>
        <v>Nov</v>
      </c>
      <c r="Q832" t="s">
        <v>2048</v>
      </c>
      <c r="R832" t="str">
        <f>TEXT(M832,"yyy")</f>
        <v>2017</v>
      </c>
      <c r="S832" s="10">
        <f>(T832/86400)+DATE(1970,1,1)</f>
        <v>43079.25</v>
      </c>
      <c r="T832">
        <v>1512885600</v>
      </c>
      <c r="U832" s="35"/>
      <c r="V832" s="38">
        <v>43079.25</v>
      </c>
      <c r="W832" t="str">
        <f>(TEXT(S832,"mmm"))</f>
        <v>Dec</v>
      </c>
      <c r="X832" t="s">
        <v>2055</v>
      </c>
      <c r="Y832">
        <f>Table1[[#This Row],[Dete Ended Conversion5]]-Table1[[#This Row],[Date Created Conversion3]]</f>
        <v>17</v>
      </c>
      <c r="Z832" s="35">
        <f>Table1[[#This Row],[Dete Ended Conversion5]]-Table1[[#This Row],[Date Created Conversion3]]</f>
        <v>17</v>
      </c>
      <c r="AA832" s="8" t="str">
        <f>(TEXT(V832,"yyy"))</f>
        <v>2017</v>
      </c>
      <c r="AB832" t="b">
        <v>0</v>
      </c>
      <c r="AC832" t="b">
        <v>1</v>
      </c>
      <c r="AD832" s="5" t="str">
        <f>AE832</f>
        <v>theater</v>
      </c>
      <c r="AE832" s="32" t="s">
        <v>2012</v>
      </c>
      <c r="AF832" s="32" t="s">
        <v>2013</v>
      </c>
    </row>
    <row r="833" spans="1:32" ht="34" x14ac:dyDescent="0.2">
      <c r="A833">
        <v>583</v>
      </c>
      <c r="B833" s="2" t="s">
        <v>1185</v>
      </c>
      <c r="C833" s="1" t="s">
        <v>1186</v>
      </c>
      <c r="D833" s="3">
        <v>18900</v>
      </c>
      <c r="E833" s="3">
        <v>60934</v>
      </c>
      <c r="F833" t="s">
        <v>19</v>
      </c>
      <c r="G833" s="23">
        <f>IFERROR(E833/D833,0)</f>
        <v>3.2240211640211642</v>
      </c>
      <c r="H833" s="4">
        <f>G833*100</f>
        <v>322.40211640211641</v>
      </c>
      <c r="I833" s="30">
        <f>E833/J833</f>
        <v>67.034103410341032</v>
      </c>
      <c r="J833" s="8">
        <v>909</v>
      </c>
      <c r="K833" t="s">
        <v>20</v>
      </c>
      <c r="L833" t="s">
        <v>21</v>
      </c>
      <c r="M833" s="11">
        <f>(O833/86400)+DATE(1970,1,1)</f>
        <v>40959.25</v>
      </c>
      <c r="N833" s="37">
        <v>40959.25</v>
      </c>
      <c r="O833">
        <v>1329717600</v>
      </c>
      <c r="P833" t="str">
        <f>TEXT(M833,"mmm")</f>
        <v>Feb</v>
      </c>
      <c r="Q833" t="s">
        <v>2058</v>
      </c>
      <c r="R833" t="str">
        <f>TEXT(M833,"yyy")</f>
        <v>2012</v>
      </c>
      <c r="S833" s="10">
        <f>(T833/86400)+DATE(1970,1,1)</f>
        <v>40976.25</v>
      </c>
      <c r="T833">
        <v>1331186400</v>
      </c>
      <c r="U833" s="35"/>
      <c r="V833" s="38">
        <v>40976.25</v>
      </c>
      <c r="W833" t="str">
        <f>(TEXT(S833,"mmm"))</f>
        <v>Mar</v>
      </c>
      <c r="X833" t="s">
        <v>2054</v>
      </c>
      <c r="Y833">
        <f>Table1[[#This Row],[Dete Ended Conversion5]]-Table1[[#This Row],[Date Created Conversion3]]</f>
        <v>17</v>
      </c>
      <c r="Z833" s="35">
        <f>Table1[[#This Row],[Dete Ended Conversion5]]-Table1[[#This Row],[Date Created Conversion3]]</f>
        <v>17</v>
      </c>
      <c r="AA833" s="8" t="str">
        <f>(TEXT(V833,"yyy"))</f>
        <v>2012</v>
      </c>
      <c r="AB833" t="b">
        <v>0</v>
      </c>
      <c r="AC833" t="b">
        <v>0</v>
      </c>
      <c r="AD833" s="5" t="str">
        <f>AE833</f>
        <v>film &amp; video</v>
      </c>
      <c r="AE833" s="32" t="s">
        <v>2014</v>
      </c>
      <c r="AF833" s="32" t="s">
        <v>2015</v>
      </c>
    </row>
    <row r="834" spans="1:32" ht="17" x14ac:dyDescent="0.2">
      <c r="A834">
        <v>247</v>
      </c>
      <c r="B834" s="2" t="s">
        <v>523</v>
      </c>
      <c r="C834" s="1" t="s">
        <v>524</v>
      </c>
      <c r="D834" s="3">
        <v>19800</v>
      </c>
      <c r="E834" s="3">
        <v>184658</v>
      </c>
      <c r="F834" t="s">
        <v>19</v>
      </c>
      <c r="G834" s="23">
        <f>IFERROR(E834/D834,0)</f>
        <v>9.3261616161616168</v>
      </c>
      <c r="H834" s="4">
        <f>G834*100</f>
        <v>932.61616161616166</v>
      </c>
      <c r="I834" s="30">
        <f>E834/J834</f>
        <v>98.013800424628457</v>
      </c>
      <c r="J834" s="8">
        <v>1884</v>
      </c>
      <c r="K834" t="s">
        <v>20</v>
      </c>
      <c r="L834" t="s">
        <v>21</v>
      </c>
      <c r="M834" s="11">
        <f>(O834/86400)+DATE(1970,1,1)</f>
        <v>42726.25</v>
      </c>
      <c r="N834" s="37">
        <v>42726.25</v>
      </c>
      <c r="O834">
        <v>1482386400</v>
      </c>
      <c r="P834" t="str">
        <f>TEXT(M834,"mmm")</f>
        <v>Dec</v>
      </c>
      <c r="Q834" t="s">
        <v>2055</v>
      </c>
      <c r="R834" t="str">
        <f>TEXT(M834,"yyy")</f>
        <v>2016</v>
      </c>
      <c r="S834" s="10">
        <f>(T834/86400)+DATE(1970,1,1)</f>
        <v>42741.25</v>
      </c>
      <c r="T834">
        <v>1483682400</v>
      </c>
      <c r="U834" s="35"/>
      <c r="V834" s="38">
        <v>42741.25</v>
      </c>
      <c r="W834" t="str">
        <f>(TEXT(S834,"mmm"))</f>
        <v>Jan</v>
      </c>
      <c r="X834" t="s">
        <v>2050</v>
      </c>
      <c r="Y834">
        <f>Table1[[#This Row],[Dete Ended Conversion5]]-Table1[[#This Row],[Date Created Conversion3]]</f>
        <v>15</v>
      </c>
      <c r="Z834" s="35">
        <f>Table1[[#This Row],[Dete Ended Conversion5]]-Table1[[#This Row],[Date Created Conversion3]]</f>
        <v>15</v>
      </c>
      <c r="AA834" s="8" t="str">
        <f>(TEXT(V834,"yyy"))</f>
        <v>2017</v>
      </c>
      <c r="AB834" t="b">
        <v>0</v>
      </c>
      <c r="AC834" t="b">
        <v>1</v>
      </c>
      <c r="AD834" s="5" t="str">
        <f>AE834</f>
        <v>publishing</v>
      </c>
      <c r="AE834" s="32" t="s">
        <v>2020</v>
      </c>
      <c r="AF834" s="32" t="s">
        <v>2026</v>
      </c>
    </row>
    <row r="835" spans="1:32" ht="34" x14ac:dyDescent="0.2">
      <c r="A835">
        <v>896</v>
      </c>
      <c r="B835" s="2" t="s">
        <v>1800</v>
      </c>
      <c r="C835" s="1" t="s">
        <v>1801</v>
      </c>
      <c r="D835" s="3">
        <v>19800</v>
      </c>
      <c r="E835" s="3">
        <v>153338</v>
      </c>
      <c r="F835" t="s">
        <v>19</v>
      </c>
      <c r="G835" s="23">
        <f>IFERROR(E835/D835,0)</f>
        <v>7.7443434343434348</v>
      </c>
      <c r="H835" s="4">
        <f>G835*100</f>
        <v>774.43434343434342</v>
      </c>
      <c r="I835" s="30">
        <f>E835/J835</f>
        <v>105.02602739726028</v>
      </c>
      <c r="J835" s="8">
        <v>1460</v>
      </c>
      <c r="K835" t="s">
        <v>24</v>
      </c>
      <c r="L835" t="s">
        <v>25</v>
      </c>
      <c r="M835" s="11">
        <f>(O835/86400)+DATE(1970,1,1)</f>
        <v>40738.208333333336</v>
      </c>
      <c r="N835" s="37">
        <v>40738.208333333336</v>
      </c>
      <c r="O835">
        <v>1310619600</v>
      </c>
      <c r="P835" t="str">
        <f>TEXT(M835,"mmm")</f>
        <v>Jul</v>
      </c>
      <c r="Q835" t="s">
        <v>2056</v>
      </c>
      <c r="R835" t="str">
        <f>TEXT(M835,"yyy")</f>
        <v>2011</v>
      </c>
      <c r="S835" s="10">
        <f>(T835/86400)+DATE(1970,1,1)</f>
        <v>40741.208333333336</v>
      </c>
      <c r="T835">
        <v>1310878800</v>
      </c>
      <c r="U835" s="35"/>
      <c r="V835" s="38">
        <v>40741.208333333336</v>
      </c>
      <c r="W835" t="str">
        <f>(TEXT(S835,"mmm"))</f>
        <v>Jul</v>
      </c>
      <c r="X835" t="s">
        <v>2056</v>
      </c>
      <c r="Y835">
        <f>Table1[[#This Row],[Dete Ended Conversion5]]-Table1[[#This Row],[Date Created Conversion3]]</f>
        <v>3</v>
      </c>
      <c r="Z835" s="35">
        <f>Table1[[#This Row],[Dete Ended Conversion5]]-Table1[[#This Row],[Date Created Conversion3]]</f>
        <v>3</v>
      </c>
      <c r="AA835" s="8" t="str">
        <f>(TEXT(V835,"yyy"))</f>
        <v>2011</v>
      </c>
      <c r="AB835" t="b">
        <v>0</v>
      </c>
      <c r="AC835" t="b">
        <v>1</v>
      </c>
      <c r="AD835" s="5" t="str">
        <f>AE835</f>
        <v>food</v>
      </c>
      <c r="AE835" s="32" t="s">
        <v>2006</v>
      </c>
      <c r="AF835" s="32" t="s">
        <v>2007</v>
      </c>
    </row>
    <row r="836" spans="1:32" ht="17" x14ac:dyDescent="0.2">
      <c r="A836">
        <v>560</v>
      </c>
      <c r="B836" s="2" t="s">
        <v>1140</v>
      </c>
      <c r="C836" s="1" t="s">
        <v>1141</v>
      </c>
      <c r="D836" s="3">
        <v>20000</v>
      </c>
      <c r="E836" s="3">
        <v>158832</v>
      </c>
      <c r="F836" t="s">
        <v>19</v>
      </c>
      <c r="G836" s="23">
        <f>IFERROR(E836/D836,0)</f>
        <v>7.9416000000000002</v>
      </c>
      <c r="H836" s="4">
        <f>G836*100</f>
        <v>794.16</v>
      </c>
      <c r="I836" s="30">
        <f>E836/J836</f>
        <v>49.994334277620396</v>
      </c>
      <c r="J836" s="8">
        <v>3177</v>
      </c>
      <c r="K836" t="s">
        <v>20</v>
      </c>
      <c r="L836" t="s">
        <v>21</v>
      </c>
      <c r="M836" s="11">
        <f>(O836/86400)+DATE(1970,1,1)</f>
        <v>40865.25</v>
      </c>
      <c r="N836" s="37">
        <v>40865.25</v>
      </c>
      <c r="O836">
        <v>1321596000</v>
      </c>
      <c r="P836" t="str">
        <f>TEXT(M836,"mmm")</f>
        <v>Nov</v>
      </c>
      <c r="Q836" t="s">
        <v>2048</v>
      </c>
      <c r="R836" t="str">
        <f>TEXT(M836,"yyy")</f>
        <v>2011</v>
      </c>
      <c r="S836" s="10">
        <f>(T836/86400)+DATE(1970,1,1)</f>
        <v>40905.25</v>
      </c>
      <c r="T836">
        <v>1325052000</v>
      </c>
      <c r="U836" s="35"/>
      <c r="V836" s="38">
        <v>40905.25</v>
      </c>
      <c r="W836" t="str">
        <f>(TEXT(S836,"mmm"))</f>
        <v>Dec</v>
      </c>
      <c r="X836" t="s">
        <v>2055</v>
      </c>
      <c r="Y836">
        <f>Table1[[#This Row],[Dete Ended Conversion5]]-Table1[[#This Row],[Date Created Conversion3]]</f>
        <v>40</v>
      </c>
      <c r="Z836" s="35">
        <f>Table1[[#This Row],[Dete Ended Conversion5]]-Table1[[#This Row],[Date Created Conversion3]]</f>
        <v>40</v>
      </c>
      <c r="AA836" s="8" t="str">
        <f>(TEXT(V836,"yyy"))</f>
        <v>2011</v>
      </c>
      <c r="AB836" t="b">
        <v>0</v>
      </c>
      <c r="AC836" t="b">
        <v>0</v>
      </c>
      <c r="AD836" s="5" t="str">
        <f>AE836</f>
        <v>film &amp; video</v>
      </c>
      <c r="AE836" s="32" t="s">
        <v>2014</v>
      </c>
      <c r="AF836" s="32" t="s">
        <v>2022</v>
      </c>
    </row>
    <row r="837" spans="1:32" ht="34" x14ac:dyDescent="0.2">
      <c r="A837">
        <v>92</v>
      </c>
      <c r="B837" s="2" t="s">
        <v>214</v>
      </c>
      <c r="C837" s="1" t="s">
        <v>215</v>
      </c>
      <c r="D837" s="3">
        <v>20000</v>
      </c>
      <c r="E837" s="3">
        <v>51775</v>
      </c>
      <c r="F837" t="s">
        <v>19</v>
      </c>
      <c r="G837" s="23">
        <f>IFERROR(E837/D837,0)</f>
        <v>2.5887500000000001</v>
      </c>
      <c r="H837" s="4">
        <f>G837*100</f>
        <v>258.875</v>
      </c>
      <c r="I837" s="30">
        <f>E837/J837</f>
        <v>103.96586345381526</v>
      </c>
      <c r="J837" s="8">
        <v>498</v>
      </c>
      <c r="K837" t="s">
        <v>86</v>
      </c>
      <c r="L837" t="s">
        <v>87</v>
      </c>
      <c r="M837" s="11">
        <f>(O837/86400)+DATE(1970,1,1)</f>
        <v>40352.208333333336</v>
      </c>
      <c r="N837" s="37">
        <v>40352.208333333336</v>
      </c>
      <c r="O837">
        <v>1277269200</v>
      </c>
      <c r="P837" t="str">
        <f>TEXT(M837,"mmm")</f>
        <v>Jun</v>
      </c>
      <c r="Q837" t="s">
        <v>2053</v>
      </c>
      <c r="R837" t="str">
        <f>TEXT(M837,"yyy")</f>
        <v>2010</v>
      </c>
      <c r="S837" s="10">
        <f>(T837/86400)+DATE(1970,1,1)</f>
        <v>40353.208333333336</v>
      </c>
      <c r="T837">
        <v>1277355600</v>
      </c>
      <c r="U837" s="35"/>
      <c r="V837" s="38">
        <v>40353.208333333336</v>
      </c>
      <c r="W837" t="str">
        <f>(TEXT(S837,"mmm"))</f>
        <v>Jun</v>
      </c>
      <c r="X837" t="s">
        <v>2053</v>
      </c>
      <c r="Y837">
        <f>Table1[[#This Row],[Dete Ended Conversion5]]-Table1[[#This Row],[Date Created Conversion3]]</f>
        <v>1</v>
      </c>
      <c r="Z837" s="35">
        <f>Table1[[#This Row],[Dete Ended Conversion5]]-Table1[[#This Row],[Date Created Conversion3]]</f>
        <v>1</v>
      </c>
      <c r="AA837" s="8" t="str">
        <f>(TEXT(V837,"yyy"))</f>
        <v>2010</v>
      </c>
      <c r="AB837" t="b">
        <v>0</v>
      </c>
      <c r="AC837" t="b">
        <v>1</v>
      </c>
      <c r="AD837" s="5" t="str">
        <f>AE837</f>
        <v>games</v>
      </c>
      <c r="AE837" s="32" t="s">
        <v>2023</v>
      </c>
      <c r="AF837" s="32" t="s">
        <v>2024</v>
      </c>
    </row>
    <row r="838" spans="1:32" ht="17" x14ac:dyDescent="0.2">
      <c r="A838">
        <v>569</v>
      </c>
      <c r="B838" s="2" t="s">
        <v>1158</v>
      </c>
      <c r="C838" s="1" t="s">
        <v>1159</v>
      </c>
      <c r="D838" s="3">
        <v>20100</v>
      </c>
      <c r="E838" s="3">
        <v>47705</v>
      </c>
      <c r="F838" t="s">
        <v>19</v>
      </c>
      <c r="G838" s="23">
        <f>IFERROR(E838/D838,0)</f>
        <v>2.3733830845771142</v>
      </c>
      <c r="H838" s="4">
        <f>G838*100</f>
        <v>237.33830845771143</v>
      </c>
      <c r="I838" s="30">
        <f>E838/J838</f>
        <v>80.993208828522924</v>
      </c>
      <c r="J838" s="8">
        <v>589</v>
      </c>
      <c r="K838" t="s">
        <v>94</v>
      </c>
      <c r="L838" t="s">
        <v>95</v>
      </c>
      <c r="M838" s="11">
        <f>(O838/86400)+DATE(1970,1,1)</f>
        <v>40554.25</v>
      </c>
      <c r="N838" s="37">
        <v>40554.25</v>
      </c>
      <c r="O838">
        <v>1294725600</v>
      </c>
      <c r="P838" t="str">
        <f>TEXT(M838,"mmm")</f>
        <v>Jan</v>
      </c>
      <c r="Q838" t="s">
        <v>2050</v>
      </c>
      <c r="R838" t="str">
        <f>TEXT(M838,"yyy")</f>
        <v>2011</v>
      </c>
      <c r="S838" s="10">
        <f>(T838/86400)+DATE(1970,1,1)</f>
        <v>40566.25</v>
      </c>
      <c r="T838">
        <v>1295762400</v>
      </c>
      <c r="U838" s="35"/>
      <c r="V838" s="38">
        <v>40566.25</v>
      </c>
      <c r="W838" t="str">
        <f>(TEXT(S838,"mmm"))</f>
        <v>Jan</v>
      </c>
      <c r="X838" t="s">
        <v>2050</v>
      </c>
      <c r="Y838">
        <f>Table1[[#This Row],[Dete Ended Conversion5]]-Table1[[#This Row],[Date Created Conversion3]]</f>
        <v>12</v>
      </c>
      <c r="Z838" s="35">
        <f>Table1[[#This Row],[Dete Ended Conversion5]]-Table1[[#This Row],[Date Created Conversion3]]</f>
        <v>12</v>
      </c>
      <c r="AA838" s="8" t="str">
        <f>(TEXT(V838,"yyy"))</f>
        <v>2011</v>
      </c>
      <c r="AB838" t="b">
        <v>0</v>
      </c>
      <c r="AC838" t="b">
        <v>0</v>
      </c>
      <c r="AD838" s="5" t="str">
        <f>AE838</f>
        <v>film &amp; video</v>
      </c>
      <c r="AE838" s="32" t="s">
        <v>2014</v>
      </c>
      <c r="AF838" s="32" t="s">
        <v>2022</v>
      </c>
    </row>
    <row r="839" spans="1:32" ht="34" x14ac:dyDescent="0.2">
      <c r="A839">
        <v>332</v>
      </c>
      <c r="B839" s="2" t="s">
        <v>693</v>
      </c>
      <c r="C839" s="1" t="s">
        <v>694</v>
      </c>
      <c r="D839" s="3">
        <v>20700</v>
      </c>
      <c r="E839" s="3">
        <v>41396</v>
      </c>
      <c r="F839" t="s">
        <v>19</v>
      </c>
      <c r="G839" s="23">
        <f>IFERROR(E839/D839,0)</f>
        <v>1.999806763285024</v>
      </c>
      <c r="H839" s="4">
        <f>G839*100</f>
        <v>199.9806763285024</v>
      </c>
      <c r="I839" s="30">
        <f>E839/J839</f>
        <v>88.076595744680844</v>
      </c>
      <c r="J839" s="8">
        <v>470</v>
      </c>
      <c r="K839" t="s">
        <v>20</v>
      </c>
      <c r="L839" t="s">
        <v>21</v>
      </c>
      <c r="M839" s="11">
        <f>(O839/86400)+DATE(1970,1,1)</f>
        <v>41361.208333333336</v>
      </c>
      <c r="N839" s="37">
        <v>41361.208333333336</v>
      </c>
      <c r="O839">
        <v>1364446800</v>
      </c>
      <c r="P839" t="str">
        <f>TEXT(M839,"mmm")</f>
        <v>Mar</v>
      </c>
      <c r="Q839" t="s">
        <v>2054</v>
      </c>
      <c r="R839" t="str">
        <f>TEXT(M839,"yyy")</f>
        <v>2013</v>
      </c>
      <c r="S839" s="10">
        <f>(T839/86400)+DATE(1970,1,1)</f>
        <v>41362.208333333336</v>
      </c>
      <c r="T839">
        <v>1364533200</v>
      </c>
      <c r="U839" s="35"/>
      <c r="V839" s="38">
        <v>41362.208333333336</v>
      </c>
      <c r="W839" t="str">
        <f>(TEXT(S839,"mmm"))</f>
        <v>Mar</v>
      </c>
      <c r="X839" t="s">
        <v>2054</v>
      </c>
      <c r="Y839">
        <f>Table1[[#This Row],[Dete Ended Conversion5]]-Table1[[#This Row],[Date Created Conversion3]]</f>
        <v>1</v>
      </c>
      <c r="Z839" s="35">
        <f>Table1[[#This Row],[Dete Ended Conversion5]]-Table1[[#This Row],[Date Created Conversion3]]</f>
        <v>1</v>
      </c>
      <c r="AA839" s="8" t="str">
        <f>(TEXT(V839,"yyy"))</f>
        <v>2013</v>
      </c>
      <c r="AB839" t="b">
        <v>0</v>
      </c>
      <c r="AC839" t="b">
        <v>0</v>
      </c>
      <c r="AD839" s="5" t="str">
        <f>AE839</f>
        <v>technology</v>
      </c>
      <c r="AE839" s="32" t="s">
        <v>2010</v>
      </c>
      <c r="AF839" s="32" t="s">
        <v>2019</v>
      </c>
    </row>
    <row r="840" spans="1:32" ht="17" x14ac:dyDescent="0.2">
      <c r="A840">
        <v>373</v>
      </c>
      <c r="B840" s="2" t="s">
        <v>775</v>
      </c>
      <c r="C840" s="1" t="s">
        <v>776</v>
      </c>
      <c r="D840" s="3">
        <v>22500</v>
      </c>
      <c r="E840" s="3">
        <v>164291</v>
      </c>
      <c r="F840" t="s">
        <v>19</v>
      </c>
      <c r="G840" s="23">
        <f>IFERROR(E840/D840,0)</f>
        <v>7.3018222222222224</v>
      </c>
      <c r="H840" s="4">
        <f>G840*100</f>
        <v>730.18222222222221</v>
      </c>
      <c r="I840" s="30">
        <f>E840/J840</f>
        <v>78.010921177587846</v>
      </c>
      <c r="J840" s="8">
        <v>2106</v>
      </c>
      <c r="K840" t="s">
        <v>20</v>
      </c>
      <c r="L840" t="s">
        <v>21</v>
      </c>
      <c r="M840" s="11">
        <f>(O840/86400)+DATE(1970,1,1)</f>
        <v>42964.208333333328</v>
      </c>
      <c r="N840" s="37">
        <v>42964.208333333328</v>
      </c>
      <c r="O840">
        <v>1502946000</v>
      </c>
      <c r="P840" t="str">
        <f>TEXT(M840,"mmm")</f>
        <v>Aug</v>
      </c>
      <c r="Q840" t="s">
        <v>2049</v>
      </c>
      <c r="R840" t="str">
        <f>TEXT(M840,"yyy")</f>
        <v>2017</v>
      </c>
      <c r="S840" s="10">
        <f>(T840/86400)+DATE(1970,1,1)</f>
        <v>42972.208333333328</v>
      </c>
      <c r="T840">
        <v>1503637200</v>
      </c>
      <c r="U840" s="35"/>
      <c r="V840" s="38">
        <v>42972.208333333328</v>
      </c>
      <c r="W840" t="str">
        <f>(TEXT(S840,"mmm"))</f>
        <v>Aug</v>
      </c>
      <c r="X840" t="s">
        <v>2049</v>
      </c>
      <c r="Y840">
        <f>Table1[[#This Row],[Dete Ended Conversion5]]-Table1[[#This Row],[Date Created Conversion3]]</f>
        <v>8</v>
      </c>
      <c r="Z840" s="35">
        <f>Table1[[#This Row],[Dete Ended Conversion5]]-Table1[[#This Row],[Date Created Conversion3]]</f>
        <v>8</v>
      </c>
      <c r="AA840" s="8" t="str">
        <f>(TEXT(V840,"yyy"))</f>
        <v>2017</v>
      </c>
      <c r="AB840" t="b">
        <v>0</v>
      </c>
      <c r="AC840" t="b">
        <v>0</v>
      </c>
      <c r="AD840" s="5" t="str">
        <f>AE840</f>
        <v>theater</v>
      </c>
      <c r="AE840" s="32" t="s">
        <v>2012</v>
      </c>
      <c r="AF840" s="32" t="s">
        <v>2013</v>
      </c>
    </row>
    <row r="841" spans="1:32" ht="17" x14ac:dyDescent="0.2">
      <c r="A841">
        <v>169</v>
      </c>
      <c r="B841" s="2" t="s">
        <v>368</v>
      </c>
      <c r="C841" s="1" t="s">
        <v>369</v>
      </c>
      <c r="D841" s="3">
        <v>23300</v>
      </c>
      <c r="E841" s="3">
        <v>98811</v>
      </c>
      <c r="F841" t="s">
        <v>19</v>
      </c>
      <c r="G841" s="23">
        <f>IFERROR(E841/D841,0)</f>
        <v>4.240815450643777</v>
      </c>
      <c r="H841" s="4">
        <f>G841*100</f>
        <v>424.08154506437768</v>
      </c>
      <c r="I841" s="30">
        <f>E841/J841</f>
        <v>77.988161010260455</v>
      </c>
      <c r="J841" s="8">
        <v>1267</v>
      </c>
      <c r="K841" t="s">
        <v>20</v>
      </c>
      <c r="L841" t="s">
        <v>21</v>
      </c>
      <c r="M841" s="11">
        <f>(O841/86400)+DATE(1970,1,1)</f>
        <v>41077.208333333336</v>
      </c>
      <c r="N841" s="37">
        <v>41077.208333333336</v>
      </c>
      <c r="O841">
        <v>1339909200</v>
      </c>
      <c r="P841" t="str">
        <f>TEXT(M841,"mmm")</f>
        <v>Jun</v>
      </c>
      <c r="Q841" t="s">
        <v>2053</v>
      </c>
      <c r="R841" t="str">
        <f>TEXT(M841,"yyy")</f>
        <v>2012</v>
      </c>
      <c r="S841" s="10">
        <f>(T841/86400)+DATE(1970,1,1)</f>
        <v>41105.208333333336</v>
      </c>
      <c r="T841">
        <v>1342328400</v>
      </c>
      <c r="U841" s="35"/>
      <c r="V841" s="38">
        <v>41105.208333333336</v>
      </c>
      <c r="W841" t="str">
        <f>(TEXT(S841,"mmm"))</f>
        <v>Jul</v>
      </c>
      <c r="X841" t="s">
        <v>2056</v>
      </c>
      <c r="Y841">
        <f>Table1[[#This Row],[Dete Ended Conversion5]]-Table1[[#This Row],[Date Created Conversion3]]</f>
        <v>28</v>
      </c>
      <c r="Z841" s="35">
        <f>Table1[[#This Row],[Dete Ended Conversion5]]-Table1[[#This Row],[Date Created Conversion3]]</f>
        <v>28</v>
      </c>
      <c r="AA841" s="8" t="str">
        <f>(TEXT(V841,"yyy"))</f>
        <v>2012</v>
      </c>
      <c r="AB841" t="b">
        <v>0</v>
      </c>
      <c r="AC841" t="b">
        <v>1</v>
      </c>
      <c r="AD841" s="5" t="str">
        <f>AE841</f>
        <v>film &amp; video</v>
      </c>
      <c r="AE841" s="32" t="s">
        <v>2014</v>
      </c>
      <c r="AF841" s="32" t="s">
        <v>2025</v>
      </c>
    </row>
    <row r="842" spans="1:32" ht="17" x14ac:dyDescent="0.2">
      <c r="A842">
        <v>855</v>
      </c>
      <c r="B842" s="2" t="s">
        <v>1719</v>
      </c>
      <c r="C842" s="1" t="s">
        <v>1720</v>
      </c>
      <c r="D842" s="3">
        <v>23400</v>
      </c>
      <c r="E842" s="3">
        <v>23956</v>
      </c>
      <c r="F842" t="s">
        <v>19</v>
      </c>
      <c r="G842" s="23">
        <f>IFERROR(E842/D842,0)</f>
        <v>1.0237606837606839</v>
      </c>
      <c r="H842" s="4">
        <f>G842*100</f>
        <v>102.37606837606839</v>
      </c>
      <c r="I842" s="30">
        <f>E842/J842</f>
        <v>53</v>
      </c>
      <c r="J842" s="8">
        <v>452</v>
      </c>
      <c r="K842" t="s">
        <v>24</v>
      </c>
      <c r="L842" t="s">
        <v>25</v>
      </c>
      <c r="M842" s="11">
        <f>(O842/86400)+DATE(1970,1,1)</f>
        <v>40712.208333333336</v>
      </c>
      <c r="N842" s="37">
        <v>40712.208333333336</v>
      </c>
      <c r="O842">
        <v>1308373200</v>
      </c>
      <c r="P842" t="str">
        <f>TEXT(M842,"mmm")</f>
        <v>Jun</v>
      </c>
      <c r="Q842" t="s">
        <v>2053</v>
      </c>
      <c r="R842" t="str">
        <f>TEXT(M842,"yyy")</f>
        <v>2011</v>
      </c>
      <c r="S842" s="10">
        <f>(T842/86400)+DATE(1970,1,1)</f>
        <v>40743.208333333336</v>
      </c>
      <c r="T842">
        <v>1311051600</v>
      </c>
      <c r="U842" s="35"/>
      <c r="V842" s="38">
        <v>40743.208333333336</v>
      </c>
      <c r="W842" t="str">
        <f>(TEXT(S842,"mmm"))</f>
        <v>Jul</v>
      </c>
      <c r="X842" t="s">
        <v>2056</v>
      </c>
      <c r="Y842">
        <f>Table1[[#This Row],[Dete Ended Conversion5]]-Table1[[#This Row],[Date Created Conversion3]]</f>
        <v>31</v>
      </c>
      <c r="Z842" s="35">
        <f>Table1[[#This Row],[Dete Ended Conversion5]]-Table1[[#This Row],[Date Created Conversion3]]</f>
        <v>31</v>
      </c>
      <c r="AA842" s="8" t="str">
        <f>(TEXT(V842,"yyy"))</f>
        <v>2011</v>
      </c>
      <c r="AB842" t="b">
        <v>0</v>
      </c>
      <c r="AC842" t="b">
        <v>0</v>
      </c>
      <c r="AD842" s="5" t="str">
        <f>AE842</f>
        <v>theater</v>
      </c>
      <c r="AE842" s="32" t="s">
        <v>2012</v>
      </c>
      <c r="AF842" s="32" t="s">
        <v>2013</v>
      </c>
    </row>
    <row r="843" spans="1:32" ht="17" x14ac:dyDescent="0.2">
      <c r="A843">
        <v>145</v>
      </c>
      <c r="B843" s="2" t="s">
        <v>320</v>
      </c>
      <c r="C843" s="1" t="s">
        <v>321</v>
      </c>
      <c r="D843" s="3">
        <v>25000</v>
      </c>
      <c r="E843" s="3">
        <v>59128</v>
      </c>
      <c r="F843" t="s">
        <v>19</v>
      </c>
      <c r="G843" s="23">
        <f>IFERROR(E843/D843,0)</f>
        <v>2.3651200000000001</v>
      </c>
      <c r="H843" s="4">
        <f>G843*100</f>
        <v>236.512</v>
      </c>
      <c r="I843" s="30">
        <f>E843/J843</f>
        <v>76.989583333333329</v>
      </c>
      <c r="J843" s="8">
        <v>768</v>
      </c>
      <c r="K843" t="s">
        <v>86</v>
      </c>
      <c r="L843" t="s">
        <v>87</v>
      </c>
      <c r="M843" s="11">
        <f>(O843/86400)+DATE(1970,1,1)</f>
        <v>41889.208333333336</v>
      </c>
      <c r="N843" s="37">
        <v>41889.208333333336</v>
      </c>
      <c r="O843">
        <v>1410066000</v>
      </c>
      <c r="P843" t="str">
        <f>TEXT(M843,"mmm")</f>
        <v>Sep</v>
      </c>
      <c r="Q843" t="s">
        <v>2051</v>
      </c>
      <c r="R843" t="str">
        <f>TEXT(M843,"yyy")</f>
        <v>2014</v>
      </c>
      <c r="S843" s="10">
        <f>(T843/86400)+DATE(1970,1,1)</f>
        <v>41894.208333333336</v>
      </c>
      <c r="T843">
        <v>1410498000</v>
      </c>
      <c r="U843" s="35"/>
      <c r="V843" s="38">
        <v>41894.208333333336</v>
      </c>
      <c r="W843" t="str">
        <f>(TEXT(S843,"mmm"))</f>
        <v>Sep</v>
      </c>
      <c r="X843" t="s">
        <v>2051</v>
      </c>
      <c r="Y843">
        <f>Table1[[#This Row],[Dete Ended Conversion5]]-Table1[[#This Row],[Date Created Conversion3]]</f>
        <v>5</v>
      </c>
      <c r="Z843" s="35">
        <f>Table1[[#This Row],[Dete Ended Conversion5]]-Table1[[#This Row],[Date Created Conversion3]]</f>
        <v>5</v>
      </c>
      <c r="AA843" s="8" t="str">
        <f>(TEXT(V843,"yyy"))</f>
        <v>2014</v>
      </c>
      <c r="AB843" t="b">
        <v>0</v>
      </c>
      <c r="AC843" t="b">
        <v>0</v>
      </c>
      <c r="AD843" s="5" t="str">
        <f>AE843</f>
        <v>technology</v>
      </c>
      <c r="AE843" s="32" t="s">
        <v>2010</v>
      </c>
      <c r="AF843" s="32" t="s">
        <v>2019</v>
      </c>
    </row>
    <row r="844" spans="1:32" ht="34" x14ac:dyDescent="0.2">
      <c r="A844">
        <v>503</v>
      </c>
      <c r="B844" s="2" t="s">
        <v>1029</v>
      </c>
      <c r="C844" s="1" t="s">
        <v>1030</v>
      </c>
      <c r="D844" s="3">
        <v>25500</v>
      </c>
      <c r="E844" s="3">
        <v>45983</v>
      </c>
      <c r="F844" t="s">
        <v>19</v>
      </c>
      <c r="G844" s="23">
        <f>IFERROR(E844/D844,0)</f>
        <v>1.8032549019607844</v>
      </c>
      <c r="H844" s="4">
        <f>G844*100</f>
        <v>180.32549019607845</v>
      </c>
      <c r="I844" s="30">
        <f>E844/J844</f>
        <v>99.963043478260872</v>
      </c>
      <c r="J844" s="8">
        <v>460</v>
      </c>
      <c r="K844" t="s">
        <v>20</v>
      </c>
      <c r="L844" t="s">
        <v>21</v>
      </c>
      <c r="M844" s="11">
        <f>(O844/86400)+DATE(1970,1,1)</f>
        <v>42186.208333333328</v>
      </c>
      <c r="N844" s="37">
        <v>42186.208333333328</v>
      </c>
      <c r="O844">
        <v>1435726800</v>
      </c>
      <c r="P844" t="str">
        <f>TEXT(M844,"mmm")</f>
        <v>Jul</v>
      </c>
      <c r="Q844" t="s">
        <v>2056</v>
      </c>
      <c r="R844" t="str">
        <f>TEXT(M844,"yyy")</f>
        <v>2015</v>
      </c>
      <c r="S844" s="10">
        <f>(T844/86400)+DATE(1970,1,1)</f>
        <v>42206.208333333328</v>
      </c>
      <c r="T844">
        <v>1437454800</v>
      </c>
      <c r="U844" s="35"/>
      <c r="V844" s="38">
        <v>42206.208333333328</v>
      </c>
      <c r="W844" t="str">
        <f>(TEXT(S844,"mmm"))</f>
        <v>Jul</v>
      </c>
      <c r="X844" t="s">
        <v>2056</v>
      </c>
      <c r="Y844">
        <f>Table1[[#This Row],[Dete Ended Conversion5]]-Table1[[#This Row],[Date Created Conversion3]]</f>
        <v>20</v>
      </c>
      <c r="Z844" s="35">
        <f>Table1[[#This Row],[Dete Ended Conversion5]]-Table1[[#This Row],[Date Created Conversion3]]</f>
        <v>20</v>
      </c>
      <c r="AA844" s="8" t="str">
        <f>(TEXT(V844,"yyy"))</f>
        <v>2015</v>
      </c>
      <c r="AB844" t="b">
        <v>0</v>
      </c>
      <c r="AC844" t="b">
        <v>0</v>
      </c>
      <c r="AD844" s="5" t="str">
        <f>AE844</f>
        <v>film &amp; video</v>
      </c>
      <c r="AE844" s="32" t="s">
        <v>2014</v>
      </c>
      <c r="AF844" s="32" t="s">
        <v>2017</v>
      </c>
    </row>
    <row r="845" spans="1:32" ht="17" x14ac:dyDescent="0.2">
      <c r="A845">
        <v>621</v>
      </c>
      <c r="B845" s="2" t="s">
        <v>1260</v>
      </c>
      <c r="C845" s="1" t="s">
        <v>1261</v>
      </c>
      <c r="D845" s="3">
        <v>25600</v>
      </c>
      <c r="E845" s="3">
        <v>158669</v>
      </c>
      <c r="F845" t="s">
        <v>19</v>
      </c>
      <c r="G845" s="23">
        <f>IFERROR(E845/D845,0)</f>
        <v>6.1980078125000002</v>
      </c>
      <c r="H845" s="4">
        <f>G845*100</f>
        <v>619.80078125</v>
      </c>
      <c r="I845" s="30">
        <f>E845/J845</f>
        <v>74.006063432835816</v>
      </c>
      <c r="J845" s="8">
        <v>2144</v>
      </c>
      <c r="K845" t="s">
        <v>20</v>
      </c>
      <c r="L845" t="s">
        <v>21</v>
      </c>
      <c r="M845" s="11">
        <f>(O845/86400)+DATE(1970,1,1)</f>
        <v>42626.208333333328</v>
      </c>
      <c r="N845" s="37">
        <v>42626.208333333328</v>
      </c>
      <c r="O845">
        <v>1473742800</v>
      </c>
      <c r="P845" t="str">
        <f>TEXT(M845,"mmm")</f>
        <v>Sep</v>
      </c>
      <c r="Q845" t="s">
        <v>2051</v>
      </c>
      <c r="R845" t="str">
        <f>TEXT(M845,"yyy")</f>
        <v>2016</v>
      </c>
      <c r="S845" s="10">
        <f>(T845/86400)+DATE(1970,1,1)</f>
        <v>42631.208333333328</v>
      </c>
      <c r="T845">
        <v>1474174800</v>
      </c>
      <c r="U845" s="35"/>
      <c r="V845" s="38">
        <v>42631.208333333328</v>
      </c>
      <c r="W845" t="str">
        <f>(TEXT(S845,"mmm"))</f>
        <v>Sep</v>
      </c>
      <c r="X845" t="s">
        <v>2051</v>
      </c>
      <c r="Y845">
        <f>Table1[[#This Row],[Dete Ended Conversion5]]-Table1[[#This Row],[Date Created Conversion3]]</f>
        <v>5</v>
      </c>
      <c r="Z845" s="35">
        <f>Table1[[#This Row],[Dete Ended Conversion5]]-Table1[[#This Row],[Date Created Conversion3]]</f>
        <v>5</v>
      </c>
      <c r="AA845" s="8" t="str">
        <f>(TEXT(V845,"yyy"))</f>
        <v>2016</v>
      </c>
      <c r="AB845" t="b">
        <v>0</v>
      </c>
      <c r="AC845" t="b">
        <v>0</v>
      </c>
      <c r="AD845" s="5" t="str">
        <f>AE845</f>
        <v>theater</v>
      </c>
      <c r="AE845" s="32" t="s">
        <v>2012</v>
      </c>
      <c r="AF845" s="32" t="s">
        <v>2013</v>
      </c>
    </row>
    <row r="846" spans="1:32" ht="34" x14ac:dyDescent="0.2">
      <c r="A846">
        <v>614</v>
      </c>
      <c r="B846" s="2" t="s">
        <v>1246</v>
      </c>
      <c r="C846" s="1" t="s">
        <v>1247</v>
      </c>
      <c r="D846" s="3">
        <v>26500</v>
      </c>
      <c r="E846" s="3">
        <v>41205</v>
      </c>
      <c r="F846" t="s">
        <v>19</v>
      </c>
      <c r="G846" s="23">
        <f>IFERROR(E846/D846,0)</f>
        <v>1.5549056603773586</v>
      </c>
      <c r="H846" s="4">
        <f>G846*100</f>
        <v>155.49056603773585</v>
      </c>
      <c r="I846" s="30">
        <f>E846/J846</f>
        <v>56.991701244813278</v>
      </c>
      <c r="J846" s="8">
        <v>723</v>
      </c>
      <c r="K846" t="s">
        <v>20</v>
      </c>
      <c r="L846" t="s">
        <v>21</v>
      </c>
      <c r="M846" s="11">
        <f>(O846/86400)+DATE(1970,1,1)</f>
        <v>42746.25</v>
      </c>
      <c r="N846" s="37">
        <v>42746.25</v>
      </c>
      <c r="O846">
        <v>1484114400</v>
      </c>
      <c r="P846" t="str">
        <f>TEXT(M846,"mmm")</f>
        <v>Jan</v>
      </c>
      <c r="Q846" t="s">
        <v>2050</v>
      </c>
      <c r="R846" t="str">
        <f>TEXT(M846,"yyy")</f>
        <v>2017</v>
      </c>
      <c r="S846" s="10">
        <f>(T846/86400)+DATE(1970,1,1)</f>
        <v>42764.25</v>
      </c>
      <c r="T846">
        <v>1485669600</v>
      </c>
      <c r="U846" s="35"/>
      <c r="V846" s="38">
        <v>42764.25</v>
      </c>
      <c r="W846" t="str">
        <f>(TEXT(S846,"mmm"))</f>
        <v>Jan</v>
      </c>
      <c r="X846" t="s">
        <v>2050</v>
      </c>
      <c r="Y846">
        <f>Table1[[#This Row],[Dete Ended Conversion5]]-Table1[[#This Row],[Date Created Conversion3]]</f>
        <v>18</v>
      </c>
      <c r="Z846" s="35">
        <f>Table1[[#This Row],[Dete Ended Conversion5]]-Table1[[#This Row],[Date Created Conversion3]]</f>
        <v>18</v>
      </c>
      <c r="AA846" s="8" t="str">
        <f>(TEXT(V846,"yyy"))</f>
        <v>2017</v>
      </c>
      <c r="AB846" t="b">
        <v>0</v>
      </c>
      <c r="AC846" t="b">
        <v>0</v>
      </c>
      <c r="AD846" s="5" t="str">
        <f>AE846</f>
        <v>theater</v>
      </c>
      <c r="AE846" s="32" t="s">
        <v>2012</v>
      </c>
      <c r="AF846" s="32" t="s">
        <v>2013</v>
      </c>
    </row>
    <row r="847" spans="1:32" ht="34" x14ac:dyDescent="0.2">
      <c r="A847">
        <v>182</v>
      </c>
      <c r="B847" s="2" t="s">
        <v>394</v>
      </c>
      <c r="C847" s="1" t="s">
        <v>395</v>
      </c>
      <c r="D847" s="3">
        <v>27100</v>
      </c>
      <c r="E847" s="3">
        <v>195750</v>
      </c>
      <c r="F847" t="s">
        <v>19</v>
      </c>
      <c r="G847" s="23">
        <f>IFERROR(E847/D847,0)</f>
        <v>7.2232472324723247</v>
      </c>
      <c r="H847" s="4">
        <f>G847*100</f>
        <v>722.32472324723244</v>
      </c>
      <c r="I847" s="30">
        <f>E847/J847</f>
        <v>58.996383363471971</v>
      </c>
      <c r="J847" s="8">
        <v>3318</v>
      </c>
      <c r="K847" t="s">
        <v>32</v>
      </c>
      <c r="L847" t="s">
        <v>33</v>
      </c>
      <c r="M847" s="11">
        <f>(O847/86400)+DATE(1970,1,1)</f>
        <v>43631.208333333328</v>
      </c>
      <c r="N847" s="37">
        <v>43631.208333333328</v>
      </c>
      <c r="O847">
        <v>1560574800</v>
      </c>
      <c r="P847" t="str">
        <f>TEXT(M847,"mmm")</f>
        <v>Jun</v>
      </c>
      <c r="Q847" t="s">
        <v>2053</v>
      </c>
      <c r="R847" t="str">
        <f>TEXT(M847,"yyy")</f>
        <v>2019</v>
      </c>
      <c r="S847" s="10">
        <f>(T847/86400)+DATE(1970,1,1)</f>
        <v>43647.208333333328</v>
      </c>
      <c r="T847">
        <v>1561957200</v>
      </c>
      <c r="U847" s="35"/>
      <c r="V847" s="38">
        <v>43647.208333333328</v>
      </c>
      <c r="W847" t="str">
        <f>(TEXT(S847,"mmm"))</f>
        <v>Jul</v>
      </c>
      <c r="X847" t="s">
        <v>2056</v>
      </c>
      <c r="Y847">
        <f>Table1[[#This Row],[Dete Ended Conversion5]]-Table1[[#This Row],[Date Created Conversion3]]</f>
        <v>16</v>
      </c>
      <c r="Z847" s="35">
        <f>Table1[[#This Row],[Dete Ended Conversion5]]-Table1[[#This Row],[Date Created Conversion3]]</f>
        <v>16</v>
      </c>
      <c r="AA847" s="8" t="str">
        <f>(TEXT(V847,"yyy"))</f>
        <v>2019</v>
      </c>
      <c r="AB847" t="b">
        <v>0</v>
      </c>
      <c r="AC847" t="b">
        <v>0</v>
      </c>
      <c r="AD847" s="5" t="str">
        <f>AE847</f>
        <v>theater</v>
      </c>
      <c r="AE847" s="32" t="s">
        <v>2012</v>
      </c>
      <c r="AF847" s="32" t="s">
        <v>2013</v>
      </c>
    </row>
    <row r="848" spans="1:32" ht="17" x14ac:dyDescent="0.2">
      <c r="A848">
        <v>439</v>
      </c>
      <c r="B848" s="2" t="s">
        <v>904</v>
      </c>
      <c r="C848" s="1" t="s">
        <v>905</v>
      </c>
      <c r="D848" s="3">
        <v>28400</v>
      </c>
      <c r="E848" s="3">
        <v>100900</v>
      </c>
      <c r="F848" t="s">
        <v>19</v>
      </c>
      <c r="G848" s="23">
        <f>IFERROR(E848/D848,0)</f>
        <v>3.5528169014084505</v>
      </c>
      <c r="H848" s="4">
        <f>G848*100</f>
        <v>355.28169014084506</v>
      </c>
      <c r="I848" s="30">
        <f>E848/J848</f>
        <v>44.003488879197555</v>
      </c>
      <c r="J848" s="8">
        <v>2293</v>
      </c>
      <c r="K848" t="s">
        <v>20</v>
      </c>
      <c r="L848" t="s">
        <v>21</v>
      </c>
      <c r="M848" s="11">
        <f>(O848/86400)+DATE(1970,1,1)</f>
        <v>42680.208333333328</v>
      </c>
      <c r="N848" s="37">
        <v>42680.208333333328</v>
      </c>
      <c r="O848">
        <v>1478408400</v>
      </c>
      <c r="P848" t="str">
        <f>TEXT(M848,"mmm")</f>
        <v>Nov</v>
      </c>
      <c r="Q848" t="s">
        <v>2048</v>
      </c>
      <c r="R848" t="str">
        <f>TEXT(M848,"yyy")</f>
        <v>2016</v>
      </c>
      <c r="S848" s="10">
        <f>(T848/86400)+DATE(1970,1,1)</f>
        <v>42687.25</v>
      </c>
      <c r="T848">
        <v>1479016800</v>
      </c>
      <c r="U848" s="35"/>
      <c r="V848" s="38">
        <v>42687.25</v>
      </c>
      <c r="W848" t="str">
        <f>(TEXT(S848,"mmm"))</f>
        <v>Nov</v>
      </c>
      <c r="X848" t="s">
        <v>2048</v>
      </c>
      <c r="Y848">
        <f>Table1[[#This Row],[Dete Ended Conversion5]]-Table1[[#This Row],[Date Created Conversion3]]</f>
        <v>7.0416666666715173</v>
      </c>
      <c r="Z848" s="35">
        <f>Table1[[#This Row],[Dete Ended Conversion5]]-Table1[[#This Row],[Date Created Conversion3]]</f>
        <v>7.0416666666715173</v>
      </c>
      <c r="AA848" s="8" t="str">
        <f>(TEXT(V848,"yyy"))</f>
        <v>2016</v>
      </c>
      <c r="AB848" t="b">
        <v>0</v>
      </c>
      <c r="AC848" t="b">
        <v>0</v>
      </c>
      <c r="AD848" s="5" t="str">
        <f>AE848</f>
        <v>film &amp; video</v>
      </c>
      <c r="AE848" s="32" t="s">
        <v>2014</v>
      </c>
      <c r="AF848" s="32" t="s">
        <v>2036</v>
      </c>
    </row>
    <row r="849" spans="1:32" ht="17" x14ac:dyDescent="0.2">
      <c r="A849">
        <v>730</v>
      </c>
      <c r="B849" s="2" t="s">
        <v>1474</v>
      </c>
      <c r="C849" s="1" t="s">
        <v>1475</v>
      </c>
      <c r="D849" s="3">
        <v>28800</v>
      </c>
      <c r="E849" s="3">
        <v>118847</v>
      </c>
      <c r="F849" t="s">
        <v>19</v>
      </c>
      <c r="G849" s="23">
        <f>IFERROR(E849/D849,0)</f>
        <v>4.1266319444444441</v>
      </c>
      <c r="H849" s="4">
        <f>G849*100</f>
        <v>412.6631944444444</v>
      </c>
      <c r="I849" s="30">
        <f>E849/J849</f>
        <v>110.96825396825396</v>
      </c>
      <c r="J849" s="8">
        <v>1071</v>
      </c>
      <c r="K849" t="s">
        <v>15</v>
      </c>
      <c r="L849" t="s">
        <v>16</v>
      </c>
      <c r="M849" s="11">
        <f>(O849/86400)+DATE(1970,1,1)</f>
        <v>42147.208333333328</v>
      </c>
      <c r="N849" s="37">
        <v>42147.208333333328</v>
      </c>
      <c r="O849">
        <v>1432357200</v>
      </c>
      <c r="P849" t="str">
        <f>TEXT(M849,"mmm")</f>
        <v>May</v>
      </c>
      <c r="Q849" t="s">
        <v>2059</v>
      </c>
      <c r="R849" t="str">
        <f>TEXT(M849,"yyy")</f>
        <v>2015</v>
      </c>
      <c r="S849" s="10">
        <f>(T849/86400)+DATE(1970,1,1)</f>
        <v>42153.208333333328</v>
      </c>
      <c r="T849">
        <v>1432875600</v>
      </c>
      <c r="U849" s="35"/>
      <c r="V849" s="38">
        <v>42153.208333333328</v>
      </c>
      <c r="W849" t="str">
        <f>(TEXT(S849,"mmm"))</f>
        <v>May</v>
      </c>
      <c r="X849" t="s">
        <v>2059</v>
      </c>
      <c r="Y849">
        <f>Table1[[#This Row],[Dete Ended Conversion5]]-Table1[[#This Row],[Date Created Conversion3]]</f>
        <v>6</v>
      </c>
      <c r="Z849" s="35">
        <f>Table1[[#This Row],[Dete Ended Conversion5]]-Table1[[#This Row],[Date Created Conversion3]]</f>
        <v>6</v>
      </c>
      <c r="AA849" s="8" t="str">
        <f>(TEXT(V849,"yyy"))</f>
        <v>2015</v>
      </c>
      <c r="AB849" t="b">
        <v>0</v>
      </c>
      <c r="AC849" t="b">
        <v>0</v>
      </c>
      <c r="AD849" s="5" t="str">
        <f>AE849</f>
        <v>technology</v>
      </c>
      <c r="AE849" s="32" t="s">
        <v>2010</v>
      </c>
      <c r="AF849" s="32" t="s">
        <v>2019</v>
      </c>
    </row>
    <row r="850" spans="1:32" ht="17" x14ac:dyDescent="0.2">
      <c r="A850">
        <v>240</v>
      </c>
      <c r="B850" s="2" t="s">
        <v>509</v>
      </c>
      <c r="C850" s="1" t="s">
        <v>510</v>
      </c>
      <c r="D850" s="3">
        <v>29400</v>
      </c>
      <c r="E850" s="3">
        <v>123124</v>
      </c>
      <c r="F850" t="s">
        <v>19</v>
      </c>
      <c r="G850" s="23">
        <f>IFERROR(E850/D850,0)</f>
        <v>4.1878911564625847</v>
      </c>
      <c r="H850" s="4">
        <f>G850*100</f>
        <v>418.78911564625849</v>
      </c>
      <c r="I850" s="30">
        <f>E850/J850</f>
        <v>69.015695067264573</v>
      </c>
      <c r="J850" s="8">
        <v>1784</v>
      </c>
      <c r="K850" t="s">
        <v>20</v>
      </c>
      <c r="L850" t="s">
        <v>21</v>
      </c>
      <c r="M850" s="11">
        <f>(O850/86400)+DATE(1970,1,1)</f>
        <v>40396.208333333336</v>
      </c>
      <c r="N850" s="37">
        <v>40396.208333333336</v>
      </c>
      <c r="O850">
        <v>1281070800</v>
      </c>
      <c r="P850" t="str">
        <f>TEXT(M850,"mmm")</f>
        <v>Aug</v>
      </c>
      <c r="Q850" t="s">
        <v>2049</v>
      </c>
      <c r="R850" t="str">
        <f>TEXT(M850,"yyy")</f>
        <v>2010</v>
      </c>
      <c r="S850" s="10">
        <f>(T850/86400)+DATE(1970,1,1)</f>
        <v>40397.208333333336</v>
      </c>
      <c r="T850">
        <v>1281157200</v>
      </c>
      <c r="U850" s="35"/>
      <c r="V850" s="38">
        <v>40397.208333333336</v>
      </c>
      <c r="W850" t="str">
        <f>(TEXT(S850,"mmm"))</f>
        <v>Aug</v>
      </c>
      <c r="X850" t="s">
        <v>2049</v>
      </c>
      <c r="Y850">
        <f>Table1[[#This Row],[Dete Ended Conversion5]]-Table1[[#This Row],[Date Created Conversion3]]</f>
        <v>1</v>
      </c>
      <c r="Z850" s="35">
        <f>Table1[[#This Row],[Dete Ended Conversion5]]-Table1[[#This Row],[Date Created Conversion3]]</f>
        <v>1</v>
      </c>
      <c r="AA850" s="8" t="str">
        <f>(TEXT(V850,"yyy"))</f>
        <v>2010</v>
      </c>
      <c r="AB850" t="b">
        <v>0</v>
      </c>
      <c r="AC850" t="b">
        <v>0</v>
      </c>
      <c r="AD850" s="5" t="str">
        <f>AE850</f>
        <v>theater</v>
      </c>
      <c r="AE850" s="32" t="s">
        <v>2012</v>
      </c>
      <c r="AF850" s="32" t="s">
        <v>2013</v>
      </c>
    </row>
    <row r="851" spans="1:32" ht="34" x14ac:dyDescent="0.2">
      <c r="A851">
        <v>549</v>
      </c>
      <c r="B851" s="2" t="s">
        <v>1119</v>
      </c>
      <c r="C851" s="1" t="s">
        <v>1120</v>
      </c>
      <c r="D851" s="3">
        <v>29500</v>
      </c>
      <c r="E851" s="3">
        <v>83843</v>
      </c>
      <c r="F851" t="s">
        <v>19</v>
      </c>
      <c r="G851" s="23">
        <f>IFERROR(E851/D851,0)</f>
        <v>2.8421355932203389</v>
      </c>
      <c r="H851" s="4">
        <f>G851*100</f>
        <v>284.21355932203392</v>
      </c>
      <c r="I851" s="30">
        <f>E851/J851</f>
        <v>110.03018372703411</v>
      </c>
      <c r="J851" s="8">
        <v>762</v>
      </c>
      <c r="K851" t="s">
        <v>20</v>
      </c>
      <c r="L851" t="s">
        <v>21</v>
      </c>
      <c r="M851" s="11">
        <f>(O851/86400)+DATE(1970,1,1)</f>
        <v>41422.208333333336</v>
      </c>
      <c r="N851" s="37">
        <v>41422.208333333336</v>
      </c>
      <c r="O851">
        <v>1369717200</v>
      </c>
      <c r="P851" t="str">
        <f>TEXT(M851,"mmm")</f>
        <v>May</v>
      </c>
      <c r="Q851" t="s">
        <v>2059</v>
      </c>
      <c r="R851" t="str">
        <f>TEXT(M851,"yyy")</f>
        <v>2013</v>
      </c>
      <c r="S851" s="10">
        <f>(T851/86400)+DATE(1970,1,1)</f>
        <v>41431.208333333336</v>
      </c>
      <c r="T851">
        <v>1370494800</v>
      </c>
      <c r="U851" s="35"/>
      <c r="V851" s="38">
        <v>41431.208333333336</v>
      </c>
      <c r="W851" t="str">
        <f>(TEXT(S851,"mmm"))</f>
        <v>Jun</v>
      </c>
      <c r="X851" t="s">
        <v>2053</v>
      </c>
      <c r="Y851">
        <f>Table1[[#This Row],[Dete Ended Conversion5]]-Table1[[#This Row],[Date Created Conversion3]]</f>
        <v>9</v>
      </c>
      <c r="Z851" s="35">
        <f>Table1[[#This Row],[Dete Ended Conversion5]]-Table1[[#This Row],[Date Created Conversion3]]</f>
        <v>9</v>
      </c>
      <c r="AA851" s="8" t="str">
        <f>(TEXT(V851,"yyy"))</f>
        <v>2013</v>
      </c>
      <c r="AB851" t="b">
        <v>0</v>
      </c>
      <c r="AC851" t="b">
        <v>0</v>
      </c>
      <c r="AD851" s="5" t="str">
        <f>AE851</f>
        <v>technology</v>
      </c>
      <c r="AE851" s="32" t="s">
        <v>2010</v>
      </c>
      <c r="AF851" s="32" t="s">
        <v>2019</v>
      </c>
    </row>
    <row r="852" spans="1:32" ht="17" x14ac:dyDescent="0.2">
      <c r="A852">
        <v>484</v>
      </c>
      <c r="B852" s="2" t="s">
        <v>992</v>
      </c>
      <c r="C852" s="1" t="s">
        <v>993</v>
      </c>
      <c r="D852" s="3">
        <v>29600</v>
      </c>
      <c r="E852" s="3">
        <v>77021</v>
      </c>
      <c r="F852" t="s">
        <v>19</v>
      </c>
      <c r="G852" s="23">
        <f>IFERROR(E852/D852,0)</f>
        <v>2.6020608108108108</v>
      </c>
      <c r="H852" s="4">
        <f>G852*100</f>
        <v>260.20608108108109</v>
      </c>
      <c r="I852" s="30">
        <f>E852/J852</f>
        <v>48.99554707379135</v>
      </c>
      <c r="J852" s="8">
        <v>1572</v>
      </c>
      <c r="K852" t="s">
        <v>36</v>
      </c>
      <c r="L852" t="s">
        <v>37</v>
      </c>
      <c r="M852" s="11">
        <f>(O852/86400)+DATE(1970,1,1)</f>
        <v>41855.208333333336</v>
      </c>
      <c r="N852" s="37">
        <v>41855.208333333336</v>
      </c>
      <c r="O852">
        <v>1407128400</v>
      </c>
      <c r="P852" t="str">
        <f>TEXT(M852,"mmm")</f>
        <v>Aug</v>
      </c>
      <c r="Q852" t="s">
        <v>2049</v>
      </c>
      <c r="R852" t="str">
        <f>TEXT(M852,"yyy")</f>
        <v>2014</v>
      </c>
      <c r="S852" s="10">
        <f>(T852/86400)+DATE(1970,1,1)</f>
        <v>41904.208333333336</v>
      </c>
      <c r="T852">
        <v>1411362000</v>
      </c>
      <c r="U852" s="35"/>
      <c r="V852" s="38">
        <v>41904.208333333336</v>
      </c>
      <c r="W852" t="str">
        <f>(TEXT(S852,"mmm"))</f>
        <v>Sep</v>
      </c>
      <c r="X852" t="s">
        <v>2051</v>
      </c>
      <c r="Y852">
        <f>Table1[[#This Row],[Dete Ended Conversion5]]-Table1[[#This Row],[Date Created Conversion3]]</f>
        <v>49</v>
      </c>
      <c r="Z852" s="35">
        <f>Table1[[#This Row],[Dete Ended Conversion5]]-Table1[[#This Row],[Date Created Conversion3]]</f>
        <v>49</v>
      </c>
      <c r="AA852" s="8" t="str">
        <f>(TEXT(V852,"yyy"))</f>
        <v>2014</v>
      </c>
      <c r="AB852" t="b">
        <v>0</v>
      </c>
      <c r="AC852" t="b">
        <v>1</v>
      </c>
      <c r="AD852" s="5" t="str">
        <f>AE852</f>
        <v>food</v>
      </c>
      <c r="AE852" s="32" t="s">
        <v>2006</v>
      </c>
      <c r="AF852" s="32" t="s">
        <v>2007</v>
      </c>
    </row>
    <row r="853" spans="1:32" ht="17" x14ac:dyDescent="0.2">
      <c r="A853">
        <v>758</v>
      </c>
      <c r="B853" s="2" t="s">
        <v>1528</v>
      </c>
      <c r="C853" s="1" t="s">
        <v>1529</v>
      </c>
      <c r="D853" s="3">
        <v>29600</v>
      </c>
      <c r="E853" s="3">
        <v>167005</v>
      </c>
      <c r="F853" t="s">
        <v>19</v>
      </c>
      <c r="G853" s="23">
        <f>IFERROR(E853/D853,0)</f>
        <v>5.6420608108108112</v>
      </c>
      <c r="H853" s="4">
        <f>G853*100</f>
        <v>564.20608108108115</v>
      </c>
      <c r="I853" s="30">
        <f>E853/J853</f>
        <v>110.01646903820817</v>
      </c>
      <c r="J853" s="8">
        <v>1518</v>
      </c>
      <c r="K853" t="s">
        <v>15</v>
      </c>
      <c r="L853" t="s">
        <v>16</v>
      </c>
      <c r="M853" s="11">
        <f>(O853/86400)+DATE(1970,1,1)</f>
        <v>41936.208333333336</v>
      </c>
      <c r="N853" s="37">
        <v>41936.208333333336</v>
      </c>
      <c r="O853">
        <v>1414126800</v>
      </c>
      <c r="P853" t="str">
        <f>TEXT(M853,"mmm")</f>
        <v>Oct</v>
      </c>
      <c r="Q853" t="s">
        <v>2052</v>
      </c>
      <c r="R853" t="str">
        <f>TEXT(M853,"yyy")</f>
        <v>2014</v>
      </c>
      <c r="S853" s="10">
        <f>(T853/86400)+DATE(1970,1,1)</f>
        <v>41945.208333333336</v>
      </c>
      <c r="T853">
        <v>1414904400</v>
      </c>
      <c r="U853" s="35"/>
      <c r="V853" s="38">
        <v>41945.208333333336</v>
      </c>
      <c r="W853" t="str">
        <f>(TEXT(S853,"mmm"))</f>
        <v>Nov</v>
      </c>
      <c r="X853" t="s">
        <v>2048</v>
      </c>
      <c r="Y853">
        <f>Table1[[#This Row],[Dete Ended Conversion5]]-Table1[[#This Row],[Date Created Conversion3]]</f>
        <v>9</v>
      </c>
      <c r="Z853" s="35">
        <f>Table1[[#This Row],[Dete Ended Conversion5]]-Table1[[#This Row],[Date Created Conversion3]]</f>
        <v>9</v>
      </c>
      <c r="AA853" s="8" t="str">
        <f>(TEXT(V853,"yyy"))</f>
        <v>2014</v>
      </c>
      <c r="AB853" t="b">
        <v>0</v>
      </c>
      <c r="AC853" t="b">
        <v>0</v>
      </c>
      <c r="AD853" s="5" t="str">
        <f>AE853</f>
        <v>music</v>
      </c>
      <c r="AE853" s="32" t="s">
        <v>2008</v>
      </c>
      <c r="AF853" s="32" t="s">
        <v>2009</v>
      </c>
    </row>
    <row r="854" spans="1:32" ht="17" x14ac:dyDescent="0.2">
      <c r="A854">
        <v>570</v>
      </c>
      <c r="B854" s="2" t="s">
        <v>1160</v>
      </c>
      <c r="C854" s="1" t="s">
        <v>1161</v>
      </c>
      <c r="D854" s="3">
        <v>31200</v>
      </c>
      <c r="E854" s="3">
        <v>95364</v>
      </c>
      <c r="F854" t="s">
        <v>19</v>
      </c>
      <c r="G854" s="23">
        <f>IFERROR(E854/D854,0)</f>
        <v>3.0565384615384614</v>
      </c>
      <c r="H854" s="4">
        <f>G854*100</f>
        <v>305.65384615384613</v>
      </c>
      <c r="I854" s="30">
        <f>E854/J854</f>
        <v>34.995963302752294</v>
      </c>
      <c r="J854" s="8">
        <v>2725</v>
      </c>
      <c r="K854" t="s">
        <v>20</v>
      </c>
      <c r="L854" t="s">
        <v>21</v>
      </c>
      <c r="M854" s="11">
        <f>(O854/86400)+DATE(1970,1,1)</f>
        <v>41993.25</v>
      </c>
      <c r="N854" s="37">
        <v>41993.25</v>
      </c>
      <c r="O854">
        <v>1419055200</v>
      </c>
      <c r="P854" t="str">
        <f>TEXT(M854,"mmm")</f>
        <v>Dec</v>
      </c>
      <c r="Q854" t="s">
        <v>2055</v>
      </c>
      <c r="R854" t="str">
        <f>TEXT(M854,"yyy")</f>
        <v>2014</v>
      </c>
      <c r="S854" s="10">
        <f>(T854/86400)+DATE(1970,1,1)</f>
        <v>41999.25</v>
      </c>
      <c r="T854">
        <v>1419573600</v>
      </c>
      <c r="U854" s="35"/>
      <c r="V854" s="38">
        <v>41999.25</v>
      </c>
      <c r="W854" t="str">
        <f>(TEXT(S854,"mmm"))</f>
        <v>Dec</v>
      </c>
      <c r="X854" t="s">
        <v>2055</v>
      </c>
      <c r="Y854">
        <f>Table1[[#This Row],[Dete Ended Conversion5]]-Table1[[#This Row],[Date Created Conversion3]]</f>
        <v>6</v>
      </c>
      <c r="Z854" s="35">
        <f>Table1[[#This Row],[Dete Ended Conversion5]]-Table1[[#This Row],[Date Created Conversion3]]</f>
        <v>6</v>
      </c>
      <c r="AA854" s="8" t="str">
        <f>(TEXT(V854,"yyy"))</f>
        <v>2014</v>
      </c>
      <c r="AB854" t="b">
        <v>0</v>
      </c>
      <c r="AC854" t="b">
        <v>1</v>
      </c>
      <c r="AD854" s="5" t="str">
        <f>AE854</f>
        <v>music</v>
      </c>
      <c r="AE854" s="32" t="s">
        <v>2008</v>
      </c>
      <c r="AF854" s="32" t="s">
        <v>2009</v>
      </c>
    </row>
    <row r="855" spans="1:32" ht="17" x14ac:dyDescent="0.2">
      <c r="A855">
        <v>84</v>
      </c>
      <c r="B855" s="2" t="s">
        <v>198</v>
      </c>
      <c r="C855" s="1" t="s">
        <v>199</v>
      </c>
      <c r="D855" s="3">
        <v>31400</v>
      </c>
      <c r="E855" s="3">
        <v>41564</v>
      </c>
      <c r="F855" t="s">
        <v>19</v>
      </c>
      <c r="G855" s="23">
        <f>IFERROR(E855/D855,0)</f>
        <v>1.3236942675159236</v>
      </c>
      <c r="H855" s="4">
        <f>G855*100</f>
        <v>132.36942675159236</v>
      </c>
      <c r="I855" s="30">
        <f>E855/J855</f>
        <v>111.1336898395722</v>
      </c>
      <c r="J855" s="8">
        <v>374</v>
      </c>
      <c r="K855" t="s">
        <v>20</v>
      </c>
      <c r="L855" t="s">
        <v>21</v>
      </c>
      <c r="M855" s="11">
        <f>(O855/86400)+DATE(1970,1,1)</f>
        <v>41118.208333333336</v>
      </c>
      <c r="N855" s="37">
        <v>41118.208333333336</v>
      </c>
      <c r="O855">
        <v>1343451600</v>
      </c>
      <c r="P855" t="str">
        <f>TEXT(M855,"mmm")</f>
        <v>Jul</v>
      </c>
      <c r="Q855" t="s">
        <v>2056</v>
      </c>
      <c r="R855" t="str">
        <f>TEXT(M855,"yyy")</f>
        <v>2012</v>
      </c>
      <c r="S855" s="10">
        <f>(T855/86400)+DATE(1970,1,1)</f>
        <v>41128.208333333336</v>
      </c>
      <c r="T855">
        <v>1344315600</v>
      </c>
      <c r="U855" s="35"/>
      <c r="V855" s="38">
        <v>41128.208333333336</v>
      </c>
      <c r="W855" t="str">
        <f>(TEXT(S855,"mmm"))</f>
        <v>Aug</v>
      </c>
      <c r="X855" t="s">
        <v>2049</v>
      </c>
      <c r="Y855">
        <f>Table1[[#This Row],[Dete Ended Conversion5]]-Table1[[#This Row],[Date Created Conversion3]]</f>
        <v>10</v>
      </c>
      <c r="Z855" s="35">
        <f>Table1[[#This Row],[Dete Ended Conversion5]]-Table1[[#This Row],[Date Created Conversion3]]</f>
        <v>10</v>
      </c>
      <c r="AA855" s="8" t="str">
        <f>(TEXT(V855,"yyy"))</f>
        <v>2012</v>
      </c>
      <c r="AB855" t="b">
        <v>0</v>
      </c>
      <c r="AC855" t="b">
        <v>0</v>
      </c>
      <c r="AD855" s="5" t="str">
        <f>AE855</f>
        <v>technology</v>
      </c>
      <c r="AE855" s="32" t="s">
        <v>2010</v>
      </c>
      <c r="AF855" s="32" t="s">
        <v>2019</v>
      </c>
    </row>
    <row r="856" spans="1:32" ht="17" x14ac:dyDescent="0.2">
      <c r="A856">
        <v>307</v>
      </c>
      <c r="B856" s="2" t="s">
        <v>643</v>
      </c>
      <c r="C856" s="1" t="s">
        <v>644</v>
      </c>
      <c r="D856" s="3">
        <v>32900</v>
      </c>
      <c r="E856" s="3">
        <v>43473</v>
      </c>
      <c r="F856" t="s">
        <v>19</v>
      </c>
      <c r="G856" s="23">
        <f>IFERROR(E856/D856,0)</f>
        <v>1.3213677811550153</v>
      </c>
      <c r="H856" s="4">
        <f>G856*100</f>
        <v>132.13677811550153</v>
      </c>
      <c r="I856" s="30">
        <f>E856/J856</f>
        <v>65.968133535660087</v>
      </c>
      <c r="J856" s="8">
        <v>659</v>
      </c>
      <c r="K856" t="s">
        <v>32</v>
      </c>
      <c r="L856" t="s">
        <v>33</v>
      </c>
      <c r="M856" s="11">
        <f>(O856/86400)+DATE(1970,1,1)</f>
        <v>41066.208333333336</v>
      </c>
      <c r="N856" s="37">
        <v>41066.208333333336</v>
      </c>
      <c r="O856">
        <v>1338958800</v>
      </c>
      <c r="P856" t="str">
        <f>TEXT(M856,"mmm")</f>
        <v>Jun</v>
      </c>
      <c r="Q856" t="s">
        <v>2053</v>
      </c>
      <c r="R856" t="str">
        <f>TEXT(M856,"yyy")</f>
        <v>2012</v>
      </c>
      <c r="S856" s="10">
        <f>(T856/86400)+DATE(1970,1,1)</f>
        <v>41086.208333333336</v>
      </c>
      <c r="T856">
        <v>1340686800</v>
      </c>
      <c r="U856" s="35"/>
      <c r="V856" s="38">
        <v>41086.208333333336</v>
      </c>
      <c r="W856" t="str">
        <f>(TEXT(S856,"mmm"))</f>
        <v>Jun</v>
      </c>
      <c r="X856" t="s">
        <v>2053</v>
      </c>
      <c r="Y856">
        <f>Table1[[#This Row],[Dete Ended Conversion5]]-Table1[[#This Row],[Date Created Conversion3]]</f>
        <v>20</v>
      </c>
      <c r="Z856" s="35">
        <f>Table1[[#This Row],[Dete Ended Conversion5]]-Table1[[#This Row],[Date Created Conversion3]]</f>
        <v>20</v>
      </c>
      <c r="AA856" s="8" t="str">
        <f>(TEXT(V856,"yyy"))</f>
        <v>2012</v>
      </c>
      <c r="AB856" t="b">
        <v>0</v>
      </c>
      <c r="AC856" t="b">
        <v>1</v>
      </c>
      <c r="AD856" s="5" t="str">
        <f>AE856</f>
        <v>publishing</v>
      </c>
      <c r="AE856" s="32" t="s">
        <v>2020</v>
      </c>
      <c r="AF856" s="32" t="s">
        <v>2026</v>
      </c>
    </row>
    <row r="857" spans="1:32" ht="17" x14ac:dyDescent="0.2">
      <c r="A857">
        <v>48</v>
      </c>
      <c r="B857" s="2" t="s">
        <v>126</v>
      </c>
      <c r="C857" s="1" t="s">
        <v>127</v>
      </c>
      <c r="D857" s="3">
        <v>33300</v>
      </c>
      <c r="E857" s="3">
        <v>128862</v>
      </c>
      <c r="F857" t="s">
        <v>19</v>
      </c>
      <c r="G857" s="23">
        <f>IFERROR(E857/D857,0)</f>
        <v>3.86972972972973</v>
      </c>
      <c r="H857" s="4">
        <f>G857*100</f>
        <v>386.97297297297297</v>
      </c>
      <c r="I857" s="30">
        <f>E857/J857</f>
        <v>53.007815713698065</v>
      </c>
      <c r="J857" s="8">
        <v>2431</v>
      </c>
      <c r="K857" t="s">
        <v>20</v>
      </c>
      <c r="L857" t="s">
        <v>21</v>
      </c>
      <c r="M857" s="11">
        <f>(O857/86400)+DATE(1970,1,1)</f>
        <v>42180.208333333328</v>
      </c>
      <c r="N857" s="37">
        <v>42180.208333333328</v>
      </c>
      <c r="O857">
        <v>1435208400</v>
      </c>
      <c r="P857" t="str">
        <f>TEXT(M857,"mmm")</f>
        <v>Jun</v>
      </c>
      <c r="Q857" t="s">
        <v>2053</v>
      </c>
      <c r="R857" t="str">
        <f>TEXT(M857,"yyy")</f>
        <v>2015</v>
      </c>
      <c r="S857" s="10">
        <f>(T857/86400)+DATE(1970,1,1)</f>
        <v>42192.208333333328</v>
      </c>
      <c r="T857">
        <v>1436245200</v>
      </c>
      <c r="U857" s="35"/>
      <c r="V857" s="38">
        <v>42192.208333333328</v>
      </c>
      <c r="W857" t="str">
        <f>(TEXT(S857,"mmm"))</f>
        <v>Jul</v>
      </c>
      <c r="X857" t="s">
        <v>2056</v>
      </c>
      <c r="Y857">
        <f>Table1[[#This Row],[Dete Ended Conversion5]]-Table1[[#This Row],[Date Created Conversion3]]</f>
        <v>12</v>
      </c>
      <c r="Z857" s="35">
        <f>Table1[[#This Row],[Dete Ended Conversion5]]-Table1[[#This Row],[Date Created Conversion3]]</f>
        <v>12</v>
      </c>
      <c r="AA857" s="8" t="str">
        <f>(TEXT(V857,"yyy"))</f>
        <v>2015</v>
      </c>
      <c r="AB857" t="b">
        <v>0</v>
      </c>
      <c r="AC857" t="b">
        <v>0</v>
      </c>
      <c r="AD857" s="5" t="str">
        <f>AE857</f>
        <v>theater</v>
      </c>
      <c r="AE857" s="32" t="s">
        <v>2012</v>
      </c>
      <c r="AF857" s="32" t="s">
        <v>2013</v>
      </c>
    </row>
    <row r="858" spans="1:32" ht="17" x14ac:dyDescent="0.2">
      <c r="A858">
        <v>353</v>
      </c>
      <c r="B858" s="2" t="s">
        <v>735</v>
      </c>
      <c r="C858" s="1" t="s">
        <v>736</v>
      </c>
      <c r="D858" s="3">
        <v>33600</v>
      </c>
      <c r="E858" s="3">
        <v>137961</v>
      </c>
      <c r="F858" t="s">
        <v>19</v>
      </c>
      <c r="G858" s="23">
        <f>IFERROR(E858/D858,0)</f>
        <v>4.105982142857143</v>
      </c>
      <c r="H858" s="4">
        <f>G858*100</f>
        <v>410.59821428571428</v>
      </c>
      <c r="I858" s="30">
        <f>E858/J858</f>
        <v>81.010569583088667</v>
      </c>
      <c r="J858" s="8">
        <v>1703</v>
      </c>
      <c r="K858" t="s">
        <v>20</v>
      </c>
      <c r="L858" t="s">
        <v>21</v>
      </c>
      <c r="M858" s="11">
        <f>(O858/86400)+DATE(1970,1,1)</f>
        <v>43651.208333333328</v>
      </c>
      <c r="N858" s="37">
        <v>43651.208333333328</v>
      </c>
      <c r="O858">
        <v>1562302800</v>
      </c>
      <c r="P858" t="str">
        <f>TEXT(M858,"mmm")</f>
        <v>Jul</v>
      </c>
      <c r="Q858" t="s">
        <v>2056</v>
      </c>
      <c r="R858" t="str">
        <f>TEXT(M858,"yyy")</f>
        <v>2019</v>
      </c>
      <c r="S858" s="10">
        <f>(T858/86400)+DATE(1970,1,1)</f>
        <v>43652.208333333328</v>
      </c>
      <c r="T858">
        <v>1562389200</v>
      </c>
      <c r="U858" s="35"/>
      <c r="V858" s="38">
        <v>43652.208333333328</v>
      </c>
      <c r="W858" t="str">
        <f>(TEXT(S858,"mmm"))</f>
        <v>Jul</v>
      </c>
      <c r="X858" t="s">
        <v>2056</v>
      </c>
      <c r="Y858">
        <f>Table1[[#This Row],[Dete Ended Conversion5]]-Table1[[#This Row],[Date Created Conversion3]]</f>
        <v>1</v>
      </c>
      <c r="Z858" s="35">
        <f>Table1[[#This Row],[Dete Ended Conversion5]]-Table1[[#This Row],[Date Created Conversion3]]</f>
        <v>1</v>
      </c>
      <c r="AA858" s="8" t="str">
        <f>(TEXT(V858,"yyy"))</f>
        <v>2019</v>
      </c>
      <c r="AB858" t="b">
        <v>0</v>
      </c>
      <c r="AC858" t="b">
        <v>0</v>
      </c>
      <c r="AD858" s="5" t="str">
        <f>AE858</f>
        <v>theater</v>
      </c>
      <c r="AE858" s="32" t="s">
        <v>2012</v>
      </c>
      <c r="AF858" s="32" t="s">
        <v>2013</v>
      </c>
    </row>
    <row r="859" spans="1:32" ht="34" x14ac:dyDescent="0.2">
      <c r="A859">
        <v>330</v>
      </c>
      <c r="B859" s="2" t="s">
        <v>689</v>
      </c>
      <c r="C859" s="1" t="s">
        <v>690</v>
      </c>
      <c r="D859" s="3">
        <v>33700</v>
      </c>
      <c r="E859" s="3">
        <v>62330</v>
      </c>
      <c r="F859" t="s">
        <v>19</v>
      </c>
      <c r="G859" s="23">
        <f>IFERROR(E859/D859,0)</f>
        <v>1.8495548961424333</v>
      </c>
      <c r="H859" s="4">
        <f>G859*100</f>
        <v>184.95548961424333</v>
      </c>
      <c r="I859" s="30">
        <f>E859/J859</f>
        <v>45.003610108303249</v>
      </c>
      <c r="J859" s="8">
        <v>1385</v>
      </c>
      <c r="K859" t="s">
        <v>36</v>
      </c>
      <c r="L859" t="s">
        <v>37</v>
      </c>
      <c r="M859" s="11">
        <f>(O859/86400)+DATE(1970,1,1)</f>
        <v>43077.25</v>
      </c>
      <c r="N859" s="37">
        <v>43077.25</v>
      </c>
      <c r="O859">
        <v>1512712800</v>
      </c>
      <c r="P859" t="str">
        <f>TEXT(M859,"mmm")</f>
        <v>Dec</v>
      </c>
      <c r="Q859" t="s">
        <v>2055</v>
      </c>
      <c r="R859" t="str">
        <f>TEXT(M859,"yyy")</f>
        <v>2017</v>
      </c>
      <c r="S859" s="10">
        <f>(T859/86400)+DATE(1970,1,1)</f>
        <v>43078.25</v>
      </c>
      <c r="T859">
        <v>1512799200</v>
      </c>
      <c r="U859" s="35"/>
      <c r="V859" s="38">
        <v>43078.25</v>
      </c>
      <c r="W859" t="str">
        <f>(TEXT(S859,"mmm"))</f>
        <v>Dec</v>
      </c>
      <c r="X859" t="s">
        <v>2055</v>
      </c>
      <c r="Y859">
        <f>Table1[[#This Row],[Dete Ended Conversion5]]-Table1[[#This Row],[Date Created Conversion3]]</f>
        <v>1</v>
      </c>
      <c r="Z859" s="35">
        <f>Table1[[#This Row],[Dete Ended Conversion5]]-Table1[[#This Row],[Date Created Conversion3]]</f>
        <v>1</v>
      </c>
      <c r="AA859" s="8" t="str">
        <f>(TEXT(V859,"yyy"))</f>
        <v>2017</v>
      </c>
      <c r="AB859" t="b">
        <v>0</v>
      </c>
      <c r="AC859" t="b">
        <v>0</v>
      </c>
      <c r="AD859" s="5" t="str">
        <f>AE859</f>
        <v>film &amp; video</v>
      </c>
      <c r="AE859" s="32" t="s">
        <v>2014</v>
      </c>
      <c r="AF859" s="32" t="s">
        <v>2015</v>
      </c>
    </row>
    <row r="860" spans="1:32" ht="17" x14ac:dyDescent="0.2">
      <c r="A860">
        <v>458</v>
      </c>
      <c r="B860" s="2" t="s">
        <v>941</v>
      </c>
      <c r="C860" s="1" t="s">
        <v>942</v>
      </c>
      <c r="D860" s="3">
        <v>33800</v>
      </c>
      <c r="E860" s="3">
        <v>118706</v>
      </c>
      <c r="F860" t="s">
        <v>19</v>
      </c>
      <c r="G860" s="23">
        <f>IFERROR(E860/D860,0)</f>
        <v>3.5120118343195266</v>
      </c>
      <c r="H860" s="4">
        <f>G860*100</f>
        <v>351.20118343195264</v>
      </c>
      <c r="I860" s="30">
        <f>E860/J860</f>
        <v>55.993396226415094</v>
      </c>
      <c r="J860" s="8">
        <v>2120</v>
      </c>
      <c r="K860" t="s">
        <v>20</v>
      </c>
      <c r="L860" t="s">
        <v>21</v>
      </c>
      <c r="M860" s="11">
        <f>(O860/86400)+DATE(1970,1,1)</f>
        <v>40265.208333333336</v>
      </c>
      <c r="N860" s="37">
        <v>40265.208333333336</v>
      </c>
      <c r="O860">
        <v>1269752400</v>
      </c>
      <c r="P860" t="str">
        <f>TEXT(M860,"mmm")</f>
        <v>Mar</v>
      </c>
      <c r="Q860" t="s">
        <v>2054</v>
      </c>
      <c r="R860" t="str">
        <f>TEXT(M860,"yyy")</f>
        <v>2010</v>
      </c>
      <c r="S860" s="10">
        <f>(T860/86400)+DATE(1970,1,1)</f>
        <v>40309.208333333336</v>
      </c>
      <c r="T860">
        <v>1273554000</v>
      </c>
      <c r="U860" s="35"/>
      <c r="V860" s="38">
        <v>40309.208333333336</v>
      </c>
      <c r="W860" t="str">
        <f>(TEXT(S860,"mmm"))</f>
        <v>May</v>
      </c>
      <c r="X860" t="s">
        <v>2059</v>
      </c>
      <c r="Y860">
        <f>Table1[[#This Row],[Dete Ended Conversion5]]-Table1[[#This Row],[Date Created Conversion3]]</f>
        <v>44</v>
      </c>
      <c r="Z860" s="35">
        <f>Table1[[#This Row],[Dete Ended Conversion5]]-Table1[[#This Row],[Date Created Conversion3]]</f>
        <v>44</v>
      </c>
      <c r="AA860" s="8" t="str">
        <f>(TEXT(V860,"yyy"))</f>
        <v>2010</v>
      </c>
      <c r="AB860" t="b">
        <v>0</v>
      </c>
      <c r="AC860" t="b">
        <v>0</v>
      </c>
      <c r="AD860" s="5" t="str">
        <f>AE860</f>
        <v>theater</v>
      </c>
      <c r="AE860" s="32" t="s">
        <v>2012</v>
      </c>
      <c r="AF860" s="32" t="s">
        <v>2013</v>
      </c>
    </row>
    <row r="861" spans="1:32" ht="17" x14ac:dyDescent="0.2">
      <c r="A861">
        <v>654</v>
      </c>
      <c r="B861" s="2" t="s">
        <v>1326</v>
      </c>
      <c r="C861" s="1" t="s">
        <v>1327</v>
      </c>
      <c r="D861" s="3">
        <v>35000</v>
      </c>
      <c r="E861" s="3">
        <v>177936</v>
      </c>
      <c r="F861" t="s">
        <v>19</v>
      </c>
      <c r="G861" s="23">
        <f>IFERROR(E861/D861,0)</f>
        <v>5.0838857142857146</v>
      </c>
      <c r="H861" s="4">
        <f>G861*100</f>
        <v>508.38857142857148</v>
      </c>
      <c r="I861" s="30">
        <f>E861/J861</f>
        <v>58.9973474801061</v>
      </c>
      <c r="J861" s="8">
        <v>3016</v>
      </c>
      <c r="K861" t="s">
        <v>20</v>
      </c>
      <c r="L861" t="s">
        <v>21</v>
      </c>
      <c r="M861" s="11">
        <f>(O861/86400)+DATE(1970,1,1)</f>
        <v>42240.208333333328</v>
      </c>
      <c r="N861" s="37">
        <v>42240.208333333328</v>
      </c>
      <c r="O861">
        <v>1440392400</v>
      </c>
      <c r="P861" t="str">
        <f>TEXT(M861,"mmm")</f>
        <v>Aug</v>
      </c>
      <c r="Q861" t="s">
        <v>2049</v>
      </c>
      <c r="R861" t="str">
        <f>TEXT(M861,"yyy")</f>
        <v>2015</v>
      </c>
      <c r="S861" s="10">
        <f>(T861/86400)+DATE(1970,1,1)</f>
        <v>42245.208333333328</v>
      </c>
      <c r="T861">
        <v>1440824400</v>
      </c>
      <c r="U861" s="35"/>
      <c r="V861" s="38">
        <v>42245.208333333328</v>
      </c>
      <c r="W861" t="str">
        <f>(TEXT(S861,"mmm"))</f>
        <v>Aug</v>
      </c>
      <c r="X861" t="s">
        <v>2049</v>
      </c>
      <c r="Y861">
        <f>Table1[[#This Row],[Dete Ended Conversion5]]-Table1[[#This Row],[Date Created Conversion3]]</f>
        <v>5</v>
      </c>
      <c r="Z861" s="35">
        <f>Table1[[#This Row],[Dete Ended Conversion5]]-Table1[[#This Row],[Date Created Conversion3]]</f>
        <v>5</v>
      </c>
      <c r="AA861" s="8" t="str">
        <f>(TEXT(V861,"yyy"))</f>
        <v>2015</v>
      </c>
      <c r="AB861" t="b">
        <v>0</v>
      </c>
      <c r="AC861" t="b">
        <v>0</v>
      </c>
      <c r="AD861" s="5" t="str">
        <f>AE861</f>
        <v>music</v>
      </c>
      <c r="AE861" s="32" t="s">
        <v>2008</v>
      </c>
      <c r="AF861" s="32" t="s">
        <v>2030</v>
      </c>
    </row>
    <row r="862" spans="1:32" ht="34" x14ac:dyDescent="0.2">
      <c r="A862">
        <v>735</v>
      </c>
      <c r="B862" s="2" t="s">
        <v>1484</v>
      </c>
      <c r="C862" s="1" t="s">
        <v>1485</v>
      </c>
      <c r="D862" s="3">
        <v>37100</v>
      </c>
      <c r="E862" s="3">
        <v>131404</v>
      </c>
      <c r="F862" t="s">
        <v>19</v>
      </c>
      <c r="G862" s="23">
        <f>IFERROR(E862/D862,0)</f>
        <v>3.5418867924528303</v>
      </c>
      <c r="H862" s="4">
        <f>G862*100</f>
        <v>354.18867924528303</v>
      </c>
      <c r="I862" s="30">
        <f>E862/J862</f>
        <v>65.998995479658461</v>
      </c>
      <c r="J862" s="8">
        <v>1991</v>
      </c>
      <c r="K862" t="s">
        <v>20</v>
      </c>
      <c r="L862" t="s">
        <v>21</v>
      </c>
      <c r="M862" s="11">
        <f>(O862/86400)+DATE(1970,1,1)</f>
        <v>42459.208333333328</v>
      </c>
      <c r="N862" s="37">
        <v>42459.208333333328</v>
      </c>
      <c r="O862">
        <v>1459314000</v>
      </c>
      <c r="P862" t="str">
        <f>TEXT(M862,"mmm")</f>
        <v>Mar</v>
      </c>
      <c r="Q862" t="s">
        <v>2054</v>
      </c>
      <c r="R862" t="str">
        <f>TEXT(M862,"yyy")</f>
        <v>2016</v>
      </c>
      <c r="S862" s="10">
        <f>(T862/86400)+DATE(1970,1,1)</f>
        <v>42466.208333333328</v>
      </c>
      <c r="T862">
        <v>1459918800</v>
      </c>
      <c r="U862" s="35"/>
      <c r="V862" s="38">
        <v>42466.208333333328</v>
      </c>
      <c r="W862" t="str">
        <f>(TEXT(S862,"mmm"))</f>
        <v>Apr</v>
      </c>
      <c r="X862" t="s">
        <v>2057</v>
      </c>
      <c r="Y862">
        <f>Table1[[#This Row],[Dete Ended Conversion5]]-Table1[[#This Row],[Date Created Conversion3]]</f>
        <v>7</v>
      </c>
      <c r="Z862" s="35">
        <f>Table1[[#This Row],[Dete Ended Conversion5]]-Table1[[#This Row],[Date Created Conversion3]]</f>
        <v>7</v>
      </c>
      <c r="AA862" s="8" t="str">
        <f>(TEXT(V862,"yyy"))</f>
        <v>2016</v>
      </c>
      <c r="AB862" t="b">
        <v>0</v>
      </c>
      <c r="AC862" t="b">
        <v>0</v>
      </c>
      <c r="AD862" s="5" t="str">
        <f>AE862</f>
        <v>photography</v>
      </c>
      <c r="AE862" s="32" t="s">
        <v>2027</v>
      </c>
      <c r="AF862" s="32" t="s">
        <v>2028</v>
      </c>
    </row>
    <row r="863" spans="1:32" ht="17" x14ac:dyDescent="0.2">
      <c r="A863">
        <v>908</v>
      </c>
      <c r="B863" s="2" t="s">
        <v>1824</v>
      </c>
      <c r="C863" s="1" t="s">
        <v>1825</v>
      </c>
      <c r="D863" s="3">
        <v>38200</v>
      </c>
      <c r="E863" s="3">
        <v>121950</v>
      </c>
      <c r="F863" t="s">
        <v>19</v>
      </c>
      <c r="G863" s="23">
        <f>IFERROR(E863/D863,0)</f>
        <v>3.1924083769633507</v>
      </c>
      <c r="H863" s="4">
        <f>G863*100</f>
        <v>319.24083769633506</v>
      </c>
      <c r="I863" s="30">
        <f>E863/J863</f>
        <v>30.99898322318251</v>
      </c>
      <c r="J863" s="8">
        <v>3934</v>
      </c>
      <c r="K863" t="s">
        <v>20</v>
      </c>
      <c r="L863" t="s">
        <v>21</v>
      </c>
      <c r="M863" s="11">
        <f>(O863/86400)+DATE(1970,1,1)</f>
        <v>41031.208333333336</v>
      </c>
      <c r="N863" s="37">
        <v>41031.208333333336</v>
      </c>
      <c r="O863">
        <v>1335934800</v>
      </c>
      <c r="P863" t="str">
        <f>TEXT(M863,"mmm")</f>
        <v>May</v>
      </c>
      <c r="Q863" t="s">
        <v>2059</v>
      </c>
      <c r="R863" t="str">
        <f>TEXT(M863,"yyy")</f>
        <v>2012</v>
      </c>
      <c r="S863" s="10">
        <f>(T863/86400)+DATE(1970,1,1)</f>
        <v>41042.208333333336</v>
      </c>
      <c r="T863">
        <v>1336885200</v>
      </c>
      <c r="U863" s="35"/>
      <c r="V863" s="38">
        <v>41042.208333333336</v>
      </c>
      <c r="W863" t="str">
        <f>(TEXT(S863,"mmm"))</f>
        <v>May</v>
      </c>
      <c r="X863" t="s">
        <v>2059</v>
      </c>
      <c r="Y863">
        <f>Table1[[#This Row],[Dete Ended Conversion5]]-Table1[[#This Row],[Date Created Conversion3]]</f>
        <v>11</v>
      </c>
      <c r="Z863" s="35">
        <f>Table1[[#This Row],[Dete Ended Conversion5]]-Table1[[#This Row],[Date Created Conversion3]]</f>
        <v>11</v>
      </c>
      <c r="AA863" s="8" t="str">
        <f>(TEXT(V863,"yyy"))</f>
        <v>2012</v>
      </c>
      <c r="AB863" t="b">
        <v>0</v>
      </c>
      <c r="AC863" t="b">
        <v>0</v>
      </c>
      <c r="AD863" s="5" t="str">
        <f>AE863</f>
        <v>games</v>
      </c>
      <c r="AE863" s="32" t="s">
        <v>2023</v>
      </c>
      <c r="AF863" s="32" t="s">
        <v>2024</v>
      </c>
    </row>
    <row r="864" spans="1:32" ht="17" x14ac:dyDescent="0.2">
      <c r="A864">
        <v>714</v>
      </c>
      <c r="B864" s="2" t="s">
        <v>1442</v>
      </c>
      <c r="C864" s="1" t="s">
        <v>1443</v>
      </c>
      <c r="D864" s="3">
        <v>38500</v>
      </c>
      <c r="E864" s="3">
        <v>182036</v>
      </c>
      <c r="F864" t="s">
        <v>19</v>
      </c>
      <c r="G864" s="23">
        <f>IFERROR(E864/D864,0)</f>
        <v>4.7282077922077921</v>
      </c>
      <c r="H864" s="4">
        <f>G864*100</f>
        <v>472.82077922077923</v>
      </c>
      <c r="I864" s="30">
        <f>E864/J864</f>
        <v>101.98095238095237</v>
      </c>
      <c r="J864" s="8">
        <v>1785</v>
      </c>
      <c r="K864" t="s">
        <v>20</v>
      </c>
      <c r="L864" t="s">
        <v>21</v>
      </c>
      <c r="M864" s="11">
        <f>(O864/86400)+DATE(1970,1,1)</f>
        <v>41870.208333333336</v>
      </c>
      <c r="N864" s="37">
        <v>41870.208333333336</v>
      </c>
      <c r="O864">
        <v>1408424400</v>
      </c>
      <c r="P864" t="str">
        <f>TEXT(M864,"mmm")</f>
        <v>Aug</v>
      </c>
      <c r="Q864" t="s">
        <v>2049</v>
      </c>
      <c r="R864" t="str">
        <f>TEXT(M864,"yyy")</f>
        <v>2014</v>
      </c>
      <c r="S864" s="10">
        <f>(T864/86400)+DATE(1970,1,1)</f>
        <v>41871.208333333336</v>
      </c>
      <c r="T864">
        <v>1408510800</v>
      </c>
      <c r="U864" s="35"/>
      <c r="V864" s="38">
        <v>41871.208333333336</v>
      </c>
      <c r="W864" t="str">
        <f>(TEXT(S864,"mmm"))</f>
        <v>Aug</v>
      </c>
      <c r="X864" t="s">
        <v>2049</v>
      </c>
      <c r="Y864">
        <f>Table1[[#This Row],[Dete Ended Conversion5]]-Table1[[#This Row],[Date Created Conversion3]]</f>
        <v>1</v>
      </c>
      <c r="Z864" s="35">
        <f>Table1[[#This Row],[Dete Ended Conversion5]]-Table1[[#This Row],[Date Created Conversion3]]</f>
        <v>1</v>
      </c>
      <c r="AA864" s="8" t="str">
        <f>(TEXT(V864,"yyy"))</f>
        <v>2014</v>
      </c>
      <c r="AB864" t="b">
        <v>0</v>
      </c>
      <c r="AC864" t="b">
        <v>0</v>
      </c>
      <c r="AD864" s="5" t="str">
        <f>AE864</f>
        <v>music</v>
      </c>
      <c r="AE864" s="32" t="s">
        <v>2008</v>
      </c>
      <c r="AF864" s="32" t="s">
        <v>2009</v>
      </c>
    </row>
    <row r="865" spans="1:32" ht="17" x14ac:dyDescent="0.2">
      <c r="A865">
        <v>177</v>
      </c>
      <c r="B865" s="2" t="s">
        <v>384</v>
      </c>
      <c r="C865" s="1" t="s">
        <v>385</v>
      </c>
      <c r="D865" s="3">
        <v>38800</v>
      </c>
      <c r="E865" s="3">
        <v>161593</v>
      </c>
      <c r="F865" t="s">
        <v>19</v>
      </c>
      <c r="G865" s="23">
        <f>IFERROR(E865/D865,0)</f>
        <v>4.1647680412371137</v>
      </c>
      <c r="H865" s="4">
        <f>G865*100</f>
        <v>416.47680412371136</v>
      </c>
      <c r="I865" s="30">
        <f>E865/J865</f>
        <v>58.997079225994888</v>
      </c>
      <c r="J865" s="8">
        <v>2739</v>
      </c>
      <c r="K865" t="s">
        <v>20</v>
      </c>
      <c r="L865" t="s">
        <v>21</v>
      </c>
      <c r="M865" s="11">
        <f>(O865/86400)+DATE(1970,1,1)</f>
        <v>40497.25</v>
      </c>
      <c r="N865" s="37">
        <v>40497.25</v>
      </c>
      <c r="O865">
        <v>1289800800</v>
      </c>
      <c r="P865" t="str">
        <f>TEXT(M865,"mmm")</f>
        <v>Nov</v>
      </c>
      <c r="Q865" t="s">
        <v>2048</v>
      </c>
      <c r="R865" t="str">
        <f>TEXT(M865,"yyy")</f>
        <v>2010</v>
      </c>
      <c r="S865" s="10">
        <f>(T865/86400)+DATE(1970,1,1)</f>
        <v>40522.25</v>
      </c>
      <c r="T865">
        <v>1291960800</v>
      </c>
      <c r="U865" s="35"/>
      <c r="V865" s="38">
        <v>40522.25</v>
      </c>
      <c r="W865" t="str">
        <f>(TEXT(S865,"mmm"))</f>
        <v>Dec</v>
      </c>
      <c r="X865" t="s">
        <v>2055</v>
      </c>
      <c r="Y865">
        <f>Table1[[#This Row],[Dete Ended Conversion5]]-Table1[[#This Row],[Date Created Conversion3]]</f>
        <v>25</v>
      </c>
      <c r="Z865" s="35">
        <f>Table1[[#This Row],[Dete Ended Conversion5]]-Table1[[#This Row],[Date Created Conversion3]]</f>
        <v>25</v>
      </c>
      <c r="AA865" s="8" t="str">
        <f>(TEXT(V865,"yyy"))</f>
        <v>2010</v>
      </c>
      <c r="AB865" t="b">
        <v>0</v>
      </c>
      <c r="AC865" t="b">
        <v>0</v>
      </c>
      <c r="AD865" s="5" t="str">
        <f>AE865</f>
        <v>theater</v>
      </c>
      <c r="AE865" s="32" t="s">
        <v>2012</v>
      </c>
      <c r="AF865" s="32" t="s">
        <v>2013</v>
      </c>
    </row>
    <row r="866" spans="1:32" ht="34" x14ac:dyDescent="0.2">
      <c r="A866">
        <v>385</v>
      </c>
      <c r="B866" s="2" t="s">
        <v>799</v>
      </c>
      <c r="C866" s="1" t="s">
        <v>800</v>
      </c>
      <c r="D866" s="3">
        <v>38900</v>
      </c>
      <c r="E866" s="3">
        <v>56859</v>
      </c>
      <c r="F866" t="s">
        <v>19</v>
      </c>
      <c r="G866" s="23">
        <f>IFERROR(E866/D866,0)</f>
        <v>1.4616709511568124</v>
      </c>
      <c r="H866" s="4">
        <f>G866*100</f>
        <v>146.16709511568124</v>
      </c>
      <c r="I866" s="30">
        <f>E866/J866</f>
        <v>50.007915567282325</v>
      </c>
      <c r="J866" s="8">
        <v>1137</v>
      </c>
      <c r="K866" t="s">
        <v>20</v>
      </c>
      <c r="L866" t="s">
        <v>21</v>
      </c>
      <c r="M866" s="11">
        <f>(O866/86400)+DATE(1970,1,1)</f>
        <v>43553.208333333328</v>
      </c>
      <c r="N866" s="37">
        <v>43553.208333333328</v>
      </c>
      <c r="O866">
        <v>1553835600</v>
      </c>
      <c r="P866" t="str">
        <f>TEXT(M866,"mmm")</f>
        <v>Mar</v>
      </c>
      <c r="Q866" t="s">
        <v>2054</v>
      </c>
      <c r="R866" t="str">
        <f>TEXT(M866,"yyy")</f>
        <v>2019</v>
      </c>
      <c r="S866" s="10">
        <f>(T866/86400)+DATE(1970,1,1)</f>
        <v>43585.208333333328</v>
      </c>
      <c r="T866">
        <v>1556600400</v>
      </c>
      <c r="U866" s="35"/>
      <c r="V866" s="38">
        <v>43585.208333333328</v>
      </c>
      <c r="W866" t="str">
        <f>(TEXT(S866,"mmm"))</f>
        <v>Apr</v>
      </c>
      <c r="X866" t="s">
        <v>2057</v>
      </c>
      <c r="Y866">
        <f>Table1[[#This Row],[Dete Ended Conversion5]]-Table1[[#This Row],[Date Created Conversion3]]</f>
        <v>32</v>
      </c>
      <c r="Z866" s="35">
        <f>Table1[[#This Row],[Dete Ended Conversion5]]-Table1[[#This Row],[Date Created Conversion3]]</f>
        <v>32</v>
      </c>
      <c r="AA866" s="8" t="str">
        <f>(TEXT(V866,"yyy"))</f>
        <v>2019</v>
      </c>
      <c r="AB866" t="b">
        <v>0</v>
      </c>
      <c r="AC866" t="b">
        <v>0</v>
      </c>
      <c r="AD866" s="5" t="str">
        <f>AE866</f>
        <v>publishing</v>
      </c>
      <c r="AE866" s="32" t="s">
        <v>2020</v>
      </c>
      <c r="AF866" s="32" t="s">
        <v>2021</v>
      </c>
    </row>
    <row r="867" spans="1:32" ht="17" x14ac:dyDescent="0.2">
      <c r="A867">
        <v>406</v>
      </c>
      <c r="B867" s="2" t="s">
        <v>840</v>
      </c>
      <c r="C867" s="1" t="s">
        <v>841</v>
      </c>
      <c r="D867" s="3">
        <v>39300</v>
      </c>
      <c r="E867" s="3">
        <v>71583</v>
      </c>
      <c r="F867" t="s">
        <v>19</v>
      </c>
      <c r="G867" s="23">
        <f>IFERROR(E867/D867,0)</f>
        <v>1.8214503816793892</v>
      </c>
      <c r="H867" s="4">
        <f>G867*100</f>
        <v>182.14503816793894</v>
      </c>
      <c r="I867" s="30">
        <f>E867/J867</f>
        <v>110.98139534883721</v>
      </c>
      <c r="J867" s="8">
        <v>645</v>
      </c>
      <c r="K867" t="s">
        <v>20</v>
      </c>
      <c r="L867" t="s">
        <v>21</v>
      </c>
      <c r="M867" s="11">
        <f>(O867/86400)+DATE(1970,1,1)</f>
        <v>41304.25</v>
      </c>
      <c r="N867" s="37">
        <v>41304.25</v>
      </c>
      <c r="O867">
        <v>1359525600</v>
      </c>
      <c r="P867" t="str">
        <f>TEXT(M867,"mmm")</f>
        <v>Jan</v>
      </c>
      <c r="Q867" t="s">
        <v>2050</v>
      </c>
      <c r="R867" t="str">
        <f>TEXT(M867,"yyy")</f>
        <v>2013</v>
      </c>
      <c r="S867" s="10">
        <f>(T867/86400)+DATE(1970,1,1)</f>
        <v>41316.25</v>
      </c>
      <c r="T867">
        <v>1360562400</v>
      </c>
      <c r="U867" s="35"/>
      <c r="V867" s="38">
        <v>41316.25</v>
      </c>
      <c r="W867" t="str">
        <f>(TEXT(S867,"mmm"))</f>
        <v>Feb</v>
      </c>
      <c r="X867" t="s">
        <v>2058</v>
      </c>
      <c r="Y867">
        <f>Table1[[#This Row],[Dete Ended Conversion5]]-Table1[[#This Row],[Date Created Conversion3]]</f>
        <v>12</v>
      </c>
      <c r="Z867" s="35">
        <f>Table1[[#This Row],[Dete Ended Conversion5]]-Table1[[#This Row],[Date Created Conversion3]]</f>
        <v>12</v>
      </c>
      <c r="AA867" s="8" t="str">
        <f>(TEXT(V867,"yyy"))</f>
        <v>2013</v>
      </c>
      <c r="AB867" t="b">
        <v>1</v>
      </c>
      <c r="AC867" t="b">
        <v>0</v>
      </c>
      <c r="AD867" s="5" t="str">
        <f>AE867</f>
        <v>film &amp; video</v>
      </c>
      <c r="AE867" s="32" t="s">
        <v>2014</v>
      </c>
      <c r="AF867" s="32" t="s">
        <v>2015</v>
      </c>
    </row>
    <row r="868" spans="1:32" ht="17" x14ac:dyDescent="0.2">
      <c r="A868">
        <v>924</v>
      </c>
      <c r="B868" s="2" t="s">
        <v>1856</v>
      </c>
      <c r="C868" s="1" t="s">
        <v>1857</v>
      </c>
      <c r="D868" s="3">
        <v>39400</v>
      </c>
      <c r="E868" s="3">
        <v>192292</v>
      </c>
      <c r="F868" t="s">
        <v>19</v>
      </c>
      <c r="G868" s="23">
        <f>IFERROR(E868/D868,0)</f>
        <v>4.8805076142131982</v>
      </c>
      <c r="H868" s="4">
        <f>G868*100</f>
        <v>488.05076142131981</v>
      </c>
      <c r="I868" s="30">
        <f>E868/J868</f>
        <v>84.006989951944078</v>
      </c>
      <c r="J868" s="8">
        <v>2289</v>
      </c>
      <c r="K868" t="s">
        <v>94</v>
      </c>
      <c r="L868" t="s">
        <v>95</v>
      </c>
      <c r="M868" s="11">
        <f>(O868/86400)+DATE(1970,1,1)</f>
        <v>43769.208333333328</v>
      </c>
      <c r="N868" s="37">
        <v>43769.208333333328</v>
      </c>
      <c r="O868">
        <v>1572498000</v>
      </c>
      <c r="P868" t="str">
        <f>TEXT(M868,"mmm")</f>
        <v>Oct</v>
      </c>
      <c r="Q868" t="s">
        <v>2052</v>
      </c>
      <c r="R868" t="str">
        <f>TEXT(M868,"yyy")</f>
        <v>2019</v>
      </c>
      <c r="S868" s="10">
        <f>(T868/86400)+DATE(1970,1,1)</f>
        <v>43780.25</v>
      </c>
      <c r="T868">
        <v>1573452000</v>
      </c>
      <c r="U868" s="35"/>
      <c r="V868" s="38">
        <v>43780.25</v>
      </c>
      <c r="W868" t="str">
        <f>(TEXT(S868,"mmm"))</f>
        <v>Nov</v>
      </c>
      <c r="X868" t="s">
        <v>2048</v>
      </c>
      <c r="Y868">
        <f>Table1[[#This Row],[Dete Ended Conversion5]]-Table1[[#This Row],[Date Created Conversion3]]</f>
        <v>11.041666666671517</v>
      </c>
      <c r="Z868" s="35">
        <f>Table1[[#This Row],[Dete Ended Conversion5]]-Table1[[#This Row],[Date Created Conversion3]]</f>
        <v>11.041666666671517</v>
      </c>
      <c r="AA868" s="8" t="str">
        <f>(TEXT(V868,"yyy"))</f>
        <v>2019</v>
      </c>
      <c r="AB868" t="b">
        <v>0</v>
      </c>
      <c r="AC868" t="b">
        <v>0</v>
      </c>
      <c r="AD868" s="5" t="str">
        <f>AE868</f>
        <v>theater</v>
      </c>
      <c r="AE868" s="32" t="s">
        <v>2012</v>
      </c>
      <c r="AF868" s="32" t="s">
        <v>2013</v>
      </c>
    </row>
    <row r="869" spans="1:32" ht="17" x14ac:dyDescent="0.2">
      <c r="A869">
        <v>874</v>
      </c>
      <c r="B869" s="2" t="s">
        <v>1756</v>
      </c>
      <c r="C869" s="1" t="s">
        <v>1757</v>
      </c>
      <c r="D869" s="3">
        <v>40200</v>
      </c>
      <c r="E869" s="3">
        <v>139468</v>
      </c>
      <c r="F869" t="s">
        <v>19</v>
      </c>
      <c r="G869" s="23">
        <f>IFERROR(E869/D869,0)</f>
        <v>3.4693532338308457</v>
      </c>
      <c r="H869" s="4">
        <f>G869*100</f>
        <v>346.93532338308455</v>
      </c>
      <c r="I869" s="30">
        <f>E869/J869</f>
        <v>32.002753556677376</v>
      </c>
      <c r="J869" s="8">
        <v>4358</v>
      </c>
      <c r="K869" t="s">
        <v>20</v>
      </c>
      <c r="L869" t="s">
        <v>21</v>
      </c>
      <c r="M869" s="11">
        <f>(O869/86400)+DATE(1970,1,1)</f>
        <v>40291.208333333336</v>
      </c>
      <c r="N869" s="37">
        <v>40291.208333333336</v>
      </c>
      <c r="O869">
        <v>1271998800</v>
      </c>
      <c r="P869" t="str">
        <f>TEXT(M869,"mmm")</f>
        <v>Apr</v>
      </c>
      <c r="Q869" t="s">
        <v>2057</v>
      </c>
      <c r="R869" t="str">
        <f>TEXT(M869,"yyy")</f>
        <v>2010</v>
      </c>
      <c r="S869" s="10">
        <f>(T869/86400)+DATE(1970,1,1)</f>
        <v>40329.208333333336</v>
      </c>
      <c r="T869">
        <v>1275282000</v>
      </c>
      <c r="U869" s="35"/>
      <c r="V869" s="38">
        <v>40329.208333333336</v>
      </c>
      <c r="W869" t="str">
        <f>(TEXT(S869,"mmm"))</f>
        <v>May</v>
      </c>
      <c r="X869" t="s">
        <v>2059</v>
      </c>
      <c r="Y869">
        <f>Table1[[#This Row],[Dete Ended Conversion5]]-Table1[[#This Row],[Date Created Conversion3]]</f>
        <v>38</v>
      </c>
      <c r="Z869" s="35">
        <f>Table1[[#This Row],[Dete Ended Conversion5]]-Table1[[#This Row],[Date Created Conversion3]]</f>
        <v>38</v>
      </c>
      <c r="AA869" s="8" t="str">
        <f>(TEXT(V869,"yyy"))</f>
        <v>2010</v>
      </c>
      <c r="AB869" t="b">
        <v>0</v>
      </c>
      <c r="AC869" t="b">
        <v>1</v>
      </c>
      <c r="AD869" s="5" t="str">
        <f>AE869</f>
        <v>photography</v>
      </c>
      <c r="AE869" s="32" t="s">
        <v>2027</v>
      </c>
      <c r="AF869" s="32" t="s">
        <v>2028</v>
      </c>
    </row>
    <row r="870" spans="1:32" ht="17" x14ac:dyDescent="0.2">
      <c r="A870">
        <v>152</v>
      </c>
      <c r="B870" s="2" t="s">
        <v>334</v>
      </c>
      <c r="C870" s="1" t="s">
        <v>335</v>
      </c>
      <c r="D870" s="3">
        <v>41500</v>
      </c>
      <c r="E870" s="3">
        <v>175573</v>
      </c>
      <c r="F870" t="s">
        <v>19</v>
      </c>
      <c r="G870" s="23">
        <f>IFERROR(E870/D870,0)</f>
        <v>4.2306746987951804</v>
      </c>
      <c r="H870" s="4">
        <f>G870*100</f>
        <v>423.06746987951806</v>
      </c>
      <c r="I870" s="30">
        <f>E870/J870</f>
        <v>52.006220379146917</v>
      </c>
      <c r="J870" s="8">
        <v>3376</v>
      </c>
      <c r="K870" t="s">
        <v>20</v>
      </c>
      <c r="L870" t="s">
        <v>21</v>
      </c>
      <c r="M870" s="11">
        <f>(O870/86400)+DATE(1970,1,1)</f>
        <v>42783.25</v>
      </c>
      <c r="N870" s="37">
        <v>42783.25</v>
      </c>
      <c r="O870">
        <v>1487311200</v>
      </c>
      <c r="P870" t="str">
        <f>TEXT(M870,"mmm")</f>
        <v>Feb</v>
      </c>
      <c r="Q870" t="s">
        <v>2058</v>
      </c>
      <c r="R870" t="str">
        <f>TEXT(M870,"yyy")</f>
        <v>2017</v>
      </c>
      <c r="S870" s="10">
        <f>(T870/86400)+DATE(1970,1,1)</f>
        <v>42790.25</v>
      </c>
      <c r="T870">
        <v>1487916000</v>
      </c>
      <c r="U870" s="35"/>
      <c r="V870" s="38">
        <v>42790.25</v>
      </c>
      <c r="W870" t="str">
        <f>(TEXT(S870,"mmm"))</f>
        <v>Feb</v>
      </c>
      <c r="X870" t="s">
        <v>2058</v>
      </c>
      <c r="Y870">
        <f>Table1[[#This Row],[Dete Ended Conversion5]]-Table1[[#This Row],[Date Created Conversion3]]</f>
        <v>7</v>
      </c>
      <c r="Z870" s="35">
        <f>Table1[[#This Row],[Dete Ended Conversion5]]-Table1[[#This Row],[Date Created Conversion3]]</f>
        <v>7</v>
      </c>
      <c r="AA870" s="8" t="str">
        <f>(TEXT(V870,"yyy"))</f>
        <v>2017</v>
      </c>
      <c r="AB870" t="b">
        <v>0</v>
      </c>
      <c r="AC870" t="b">
        <v>0</v>
      </c>
      <c r="AD870" s="5" t="str">
        <f>AE870</f>
        <v>music</v>
      </c>
      <c r="AE870" s="32" t="s">
        <v>2008</v>
      </c>
      <c r="AF870" s="32" t="s">
        <v>2018</v>
      </c>
    </row>
    <row r="871" spans="1:32" ht="17" x14ac:dyDescent="0.2">
      <c r="A871">
        <v>219</v>
      </c>
      <c r="B871" s="2" t="s">
        <v>468</v>
      </c>
      <c r="C871" s="1" t="s">
        <v>469</v>
      </c>
      <c r="D871" s="3">
        <v>41700</v>
      </c>
      <c r="E871" s="3">
        <v>138497</v>
      </c>
      <c r="F871" t="s">
        <v>19</v>
      </c>
      <c r="G871" s="23">
        <f>IFERROR(E871/D871,0)</f>
        <v>3.3212709832134291</v>
      </c>
      <c r="H871" s="4">
        <f>G871*100</f>
        <v>332.12709832134288</v>
      </c>
      <c r="I871" s="30">
        <f>E871/J871</f>
        <v>89.991552956465242</v>
      </c>
      <c r="J871" s="8">
        <v>1539</v>
      </c>
      <c r="K871" t="s">
        <v>20</v>
      </c>
      <c r="L871" t="s">
        <v>21</v>
      </c>
      <c r="M871" s="11">
        <f>(O871/86400)+DATE(1970,1,1)</f>
        <v>41137.208333333336</v>
      </c>
      <c r="N871" s="37">
        <v>41137.208333333336</v>
      </c>
      <c r="O871">
        <v>1345093200</v>
      </c>
      <c r="P871" t="str">
        <f>TEXT(M871,"mmm")</f>
        <v>Aug</v>
      </c>
      <c r="Q871" t="s">
        <v>2049</v>
      </c>
      <c r="R871" t="str">
        <f>TEXT(M871,"yyy")</f>
        <v>2012</v>
      </c>
      <c r="S871" s="10">
        <f>(T871/86400)+DATE(1970,1,1)</f>
        <v>41149.208333333336</v>
      </c>
      <c r="T871">
        <v>1346130000</v>
      </c>
      <c r="U871" s="35"/>
      <c r="V871" s="38">
        <v>41149.208333333336</v>
      </c>
      <c r="W871" t="str">
        <f>(TEXT(S871,"mmm"))</f>
        <v>Aug</v>
      </c>
      <c r="X871" t="s">
        <v>2049</v>
      </c>
      <c r="Y871">
        <f>Table1[[#This Row],[Dete Ended Conversion5]]-Table1[[#This Row],[Date Created Conversion3]]</f>
        <v>12</v>
      </c>
      <c r="Z871" s="35">
        <f>Table1[[#This Row],[Dete Ended Conversion5]]-Table1[[#This Row],[Date Created Conversion3]]</f>
        <v>12</v>
      </c>
      <c r="AA871" s="8" t="str">
        <f>(TEXT(V871,"yyy"))</f>
        <v>2012</v>
      </c>
      <c r="AB871" t="b">
        <v>0</v>
      </c>
      <c r="AC871" t="b">
        <v>0</v>
      </c>
      <c r="AD871" s="5" t="str">
        <f>AE871</f>
        <v>film &amp; video</v>
      </c>
      <c r="AE871" s="32" t="s">
        <v>2014</v>
      </c>
      <c r="AF871" s="32" t="s">
        <v>2022</v>
      </c>
    </row>
    <row r="872" spans="1:32" ht="17" x14ac:dyDescent="0.2">
      <c r="A872">
        <v>698</v>
      </c>
      <c r="B872" s="2" t="s">
        <v>1411</v>
      </c>
      <c r="C872" s="1" t="s">
        <v>1412</v>
      </c>
      <c r="D872" s="3">
        <v>42100</v>
      </c>
      <c r="E872" s="3">
        <v>188057</v>
      </c>
      <c r="F872" t="s">
        <v>19</v>
      </c>
      <c r="G872" s="23">
        <f>IFERROR(E872/D872,0)</f>
        <v>4.466912114014252</v>
      </c>
      <c r="H872" s="4">
        <f>G872*100</f>
        <v>446.69121140142522</v>
      </c>
      <c r="I872" s="30">
        <f>E872/J872</f>
        <v>65.004147943311438</v>
      </c>
      <c r="J872" s="8">
        <v>2893</v>
      </c>
      <c r="K872" t="s">
        <v>15</v>
      </c>
      <c r="L872" t="s">
        <v>16</v>
      </c>
      <c r="M872" s="11">
        <f>(O872/86400)+DATE(1970,1,1)</f>
        <v>40871.25</v>
      </c>
      <c r="N872" s="37">
        <v>40871.25</v>
      </c>
      <c r="O872">
        <v>1322114400</v>
      </c>
      <c r="P872" t="str">
        <f>TEXT(M872,"mmm")</f>
        <v>Nov</v>
      </c>
      <c r="Q872" t="s">
        <v>2048</v>
      </c>
      <c r="R872" t="str">
        <f>TEXT(M872,"yyy")</f>
        <v>2011</v>
      </c>
      <c r="S872" s="10">
        <f>(T872/86400)+DATE(1970,1,1)</f>
        <v>40885.25</v>
      </c>
      <c r="T872">
        <v>1323324000</v>
      </c>
      <c r="U872" s="35"/>
      <c r="V872" s="38">
        <v>40885.25</v>
      </c>
      <c r="W872" t="str">
        <f>(TEXT(S872,"mmm"))</f>
        <v>Dec</v>
      </c>
      <c r="X872" t="s">
        <v>2055</v>
      </c>
      <c r="Y872">
        <f>Table1[[#This Row],[Dete Ended Conversion5]]-Table1[[#This Row],[Date Created Conversion3]]</f>
        <v>14</v>
      </c>
      <c r="Z872" s="35">
        <f>Table1[[#This Row],[Dete Ended Conversion5]]-Table1[[#This Row],[Date Created Conversion3]]</f>
        <v>14</v>
      </c>
      <c r="AA872" s="8" t="str">
        <f>(TEXT(V872,"yyy"))</f>
        <v>2011</v>
      </c>
      <c r="AB872" t="b">
        <v>0</v>
      </c>
      <c r="AC872" t="b">
        <v>0</v>
      </c>
      <c r="AD872" s="5" t="str">
        <f>AE872</f>
        <v>technology</v>
      </c>
      <c r="AE872" s="32" t="s">
        <v>2010</v>
      </c>
      <c r="AF872" s="32" t="s">
        <v>2019</v>
      </c>
    </row>
    <row r="873" spans="1:32" ht="17" x14ac:dyDescent="0.2">
      <c r="A873">
        <v>873</v>
      </c>
      <c r="B873" s="2" t="s">
        <v>1754</v>
      </c>
      <c r="C873" s="1" t="s">
        <v>1755</v>
      </c>
      <c r="D873" s="3">
        <v>42100</v>
      </c>
      <c r="E873" s="3">
        <v>79268</v>
      </c>
      <c r="F873" t="s">
        <v>19</v>
      </c>
      <c r="G873" s="23">
        <f>IFERROR(E873/D873,0)</f>
        <v>1.8828503562945369</v>
      </c>
      <c r="H873" s="4">
        <f>G873*100</f>
        <v>188.28503562945369</v>
      </c>
      <c r="I873" s="30">
        <f>E873/J873</f>
        <v>42.007419183889773</v>
      </c>
      <c r="J873" s="8">
        <v>1887</v>
      </c>
      <c r="K873" t="s">
        <v>20</v>
      </c>
      <c r="L873" t="s">
        <v>21</v>
      </c>
      <c r="M873" s="11">
        <f>(O873/86400)+DATE(1970,1,1)</f>
        <v>41647.25</v>
      </c>
      <c r="N873" s="37">
        <v>41647.25</v>
      </c>
      <c r="O873">
        <v>1389160800</v>
      </c>
      <c r="P873" t="str">
        <f>TEXT(M873,"mmm")</f>
        <v>Jan</v>
      </c>
      <c r="Q873" t="s">
        <v>2050</v>
      </c>
      <c r="R873" t="str">
        <f>TEXT(M873,"yyy")</f>
        <v>2014</v>
      </c>
      <c r="S873" s="10">
        <f>(T873/86400)+DATE(1970,1,1)</f>
        <v>41652.25</v>
      </c>
      <c r="T873">
        <v>1389592800</v>
      </c>
      <c r="U873" s="35"/>
      <c r="V873" s="38">
        <v>41652.25</v>
      </c>
      <c r="W873" t="str">
        <f>(TEXT(S873,"mmm"))</f>
        <v>Jan</v>
      </c>
      <c r="X873" t="s">
        <v>2050</v>
      </c>
      <c r="Y873">
        <f>Table1[[#This Row],[Dete Ended Conversion5]]-Table1[[#This Row],[Date Created Conversion3]]</f>
        <v>5</v>
      </c>
      <c r="Z873" s="35">
        <f>Table1[[#This Row],[Dete Ended Conversion5]]-Table1[[#This Row],[Date Created Conversion3]]</f>
        <v>5</v>
      </c>
      <c r="AA873" s="8" t="str">
        <f>(TEXT(V873,"yyy"))</f>
        <v>2014</v>
      </c>
      <c r="AB873" t="b">
        <v>0</v>
      </c>
      <c r="AC873" t="b">
        <v>0</v>
      </c>
      <c r="AD873" s="5" t="str">
        <f>AE873</f>
        <v>photography</v>
      </c>
      <c r="AE873" s="32" t="s">
        <v>2027</v>
      </c>
      <c r="AF873" s="32" t="s">
        <v>2028</v>
      </c>
    </row>
    <row r="874" spans="1:32" ht="17" x14ac:dyDescent="0.2">
      <c r="A874">
        <v>954</v>
      </c>
      <c r="B874" s="2" t="s">
        <v>1914</v>
      </c>
      <c r="C874" s="1" t="s">
        <v>1915</v>
      </c>
      <c r="D874" s="3">
        <v>42600</v>
      </c>
      <c r="E874" s="3">
        <v>156384</v>
      </c>
      <c r="F874" t="s">
        <v>19</v>
      </c>
      <c r="G874" s="23">
        <f>IFERROR(E874/D874,0)</f>
        <v>3.6709859154929578</v>
      </c>
      <c r="H874" s="4">
        <f>G874*100</f>
        <v>367.0985915492958</v>
      </c>
      <c r="I874" s="30">
        <f>E874/J874</f>
        <v>101.02325581395348</v>
      </c>
      <c r="J874" s="8">
        <v>1548</v>
      </c>
      <c r="K874" t="s">
        <v>24</v>
      </c>
      <c r="L874" t="s">
        <v>25</v>
      </c>
      <c r="M874" s="11">
        <f>(O874/86400)+DATE(1970,1,1)</f>
        <v>41174.208333333336</v>
      </c>
      <c r="N874" s="37">
        <v>41174.208333333336</v>
      </c>
      <c r="O874">
        <v>1348290000</v>
      </c>
      <c r="P874" t="str">
        <f>TEXT(M874,"mmm")</f>
        <v>Sep</v>
      </c>
      <c r="Q874" t="s">
        <v>2051</v>
      </c>
      <c r="R874" t="str">
        <f>TEXT(M874,"yyy")</f>
        <v>2012</v>
      </c>
      <c r="S874" s="10">
        <f>(T874/86400)+DATE(1970,1,1)</f>
        <v>41198.208333333336</v>
      </c>
      <c r="T874">
        <v>1350363600</v>
      </c>
      <c r="U874" s="35"/>
      <c r="V874" s="38">
        <v>41198.208333333336</v>
      </c>
      <c r="W874" t="str">
        <f>(TEXT(S874,"mmm"))</f>
        <v>Oct</v>
      </c>
      <c r="X874" t="s">
        <v>2052</v>
      </c>
      <c r="Y874">
        <f>Table1[[#This Row],[Dete Ended Conversion5]]-Table1[[#This Row],[Date Created Conversion3]]</f>
        <v>24</v>
      </c>
      <c r="Z874" s="35">
        <f>Table1[[#This Row],[Dete Ended Conversion5]]-Table1[[#This Row],[Date Created Conversion3]]</f>
        <v>24</v>
      </c>
      <c r="AA874" s="8" t="str">
        <f>(TEXT(V874,"yyy"))</f>
        <v>2012</v>
      </c>
      <c r="AB874" t="b">
        <v>0</v>
      </c>
      <c r="AC874" t="b">
        <v>0</v>
      </c>
      <c r="AD874" s="5" t="str">
        <f>AE874</f>
        <v>technology</v>
      </c>
      <c r="AE874" s="32" t="s">
        <v>2010</v>
      </c>
      <c r="AF874" s="32" t="s">
        <v>2011</v>
      </c>
    </row>
    <row r="875" spans="1:32" ht="34" x14ac:dyDescent="0.2">
      <c r="A875">
        <v>972</v>
      </c>
      <c r="B875" s="2" t="s">
        <v>1949</v>
      </c>
      <c r="C875" s="1" t="s">
        <v>1950</v>
      </c>
      <c r="D875" s="3">
        <v>42700</v>
      </c>
      <c r="E875" s="3">
        <v>97524</v>
      </c>
      <c r="F875" t="s">
        <v>19</v>
      </c>
      <c r="G875" s="23">
        <f>IFERROR(E875/D875,0)</f>
        <v>2.283934426229508</v>
      </c>
      <c r="H875" s="4">
        <f>G875*100</f>
        <v>228.3934426229508</v>
      </c>
      <c r="I875" s="30">
        <f>E875/J875</f>
        <v>58.015466983938133</v>
      </c>
      <c r="J875" s="8">
        <v>1681</v>
      </c>
      <c r="K875" t="s">
        <v>20</v>
      </c>
      <c r="L875" t="s">
        <v>21</v>
      </c>
      <c r="M875" s="11">
        <f>(O875/86400)+DATE(1970,1,1)</f>
        <v>41792.208333333336</v>
      </c>
      <c r="N875" s="37">
        <v>41792.208333333336</v>
      </c>
      <c r="O875">
        <v>1401685200</v>
      </c>
      <c r="P875" t="str">
        <f>TEXT(M875,"mmm")</f>
        <v>Jun</v>
      </c>
      <c r="Q875" t="s">
        <v>2053</v>
      </c>
      <c r="R875" t="str">
        <f>TEXT(M875,"yyy")</f>
        <v>2014</v>
      </c>
      <c r="S875" s="10">
        <f>(T875/86400)+DATE(1970,1,1)</f>
        <v>41801.208333333336</v>
      </c>
      <c r="T875">
        <v>1402462800</v>
      </c>
      <c r="U875" s="35"/>
      <c r="V875" s="38">
        <v>41801.208333333336</v>
      </c>
      <c r="W875" t="str">
        <f>(TEXT(S875,"mmm"))</f>
        <v>Jun</v>
      </c>
      <c r="X875" t="s">
        <v>2053</v>
      </c>
      <c r="Y875">
        <f>Table1[[#This Row],[Dete Ended Conversion5]]-Table1[[#This Row],[Date Created Conversion3]]</f>
        <v>9</v>
      </c>
      <c r="Z875" s="35">
        <f>Table1[[#This Row],[Dete Ended Conversion5]]-Table1[[#This Row],[Date Created Conversion3]]</f>
        <v>9</v>
      </c>
      <c r="AA875" s="8" t="str">
        <f>(TEXT(V875,"yyy"))</f>
        <v>2014</v>
      </c>
      <c r="AB875" t="b">
        <v>0</v>
      </c>
      <c r="AC875" t="b">
        <v>1</v>
      </c>
      <c r="AD875" s="5" t="str">
        <f>AE875</f>
        <v>technology</v>
      </c>
      <c r="AE875" s="32" t="s">
        <v>2010</v>
      </c>
      <c r="AF875" s="32" t="s">
        <v>2011</v>
      </c>
    </row>
    <row r="876" spans="1:32" ht="34" x14ac:dyDescent="0.2">
      <c r="A876">
        <v>610</v>
      </c>
      <c r="B876" s="2" t="s">
        <v>1238</v>
      </c>
      <c r="C876" s="1" t="s">
        <v>1239</v>
      </c>
      <c r="D876" s="3">
        <v>42800</v>
      </c>
      <c r="E876" s="3">
        <v>179356</v>
      </c>
      <c r="F876" t="s">
        <v>19</v>
      </c>
      <c r="G876" s="23">
        <f>IFERROR(E876/D876,0)</f>
        <v>4.1905607476635511</v>
      </c>
      <c r="H876" s="4">
        <f>G876*100</f>
        <v>419.0560747663551</v>
      </c>
      <c r="I876" s="30">
        <f>E876/J876</f>
        <v>27.998126756166094</v>
      </c>
      <c r="J876" s="8">
        <v>6406</v>
      </c>
      <c r="K876" t="s">
        <v>20</v>
      </c>
      <c r="L876" t="s">
        <v>21</v>
      </c>
      <c r="M876" s="11">
        <f>(O876/86400)+DATE(1970,1,1)</f>
        <v>41259.25</v>
      </c>
      <c r="N876" s="37">
        <v>41259.25</v>
      </c>
      <c r="O876">
        <v>1355637600</v>
      </c>
      <c r="P876" t="str">
        <f>TEXT(M876,"mmm")</f>
        <v>Dec</v>
      </c>
      <c r="Q876" t="s">
        <v>2055</v>
      </c>
      <c r="R876" t="str">
        <f>TEXT(M876,"yyy")</f>
        <v>2012</v>
      </c>
      <c r="S876" s="10">
        <f>(T876/86400)+DATE(1970,1,1)</f>
        <v>41273.25</v>
      </c>
      <c r="T876">
        <v>1356847200</v>
      </c>
      <c r="U876" s="35"/>
      <c r="V876" s="38">
        <v>41273.25</v>
      </c>
      <c r="W876" t="str">
        <f>(TEXT(S876,"mmm"))</f>
        <v>Dec</v>
      </c>
      <c r="X876" t="s">
        <v>2055</v>
      </c>
      <c r="Y876">
        <f>Table1[[#This Row],[Dete Ended Conversion5]]-Table1[[#This Row],[Date Created Conversion3]]</f>
        <v>14</v>
      </c>
      <c r="Z876" s="35">
        <f>Table1[[#This Row],[Dete Ended Conversion5]]-Table1[[#This Row],[Date Created Conversion3]]</f>
        <v>14</v>
      </c>
      <c r="AA876" s="8" t="str">
        <f>(TEXT(V876,"yyy"))</f>
        <v>2012</v>
      </c>
      <c r="AB876" t="b">
        <v>0</v>
      </c>
      <c r="AC876" t="b">
        <v>0</v>
      </c>
      <c r="AD876" s="5" t="str">
        <f>AE876</f>
        <v>theater</v>
      </c>
      <c r="AE876" s="32" t="s">
        <v>2012</v>
      </c>
      <c r="AF876" s="32" t="s">
        <v>2013</v>
      </c>
    </row>
    <row r="877" spans="1:32" ht="17" x14ac:dyDescent="0.2">
      <c r="A877">
        <v>832</v>
      </c>
      <c r="B877" s="2" t="s">
        <v>1673</v>
      </c>
      <c r="C877" s="1" t="s">
        <v>1674</v>
      </c>
      <c r="D877" s="3">
        <v>43200</v>
      </c>
      <c r="E877" s="3">
        <v>136156</v>
      </c>
      <c r="F877" t="s">
        <v>19</v>
      </c>
      <c r="G877" s="23">
        <f>IFERROR(E877/D877,0)</f>
        <v>3.1517592592592591</v>
      </c>
      <c r="H877" s="4">
        <f>G877*100</f>
        <v>315.17592592592592</v>
      </c>
      <c r="I877" s="30">
        <f>E877/J877</f>
        <v>104.97764070932922</v>
      </c>
      <c r="J877" s="8">
        <v>1297</v>
      </c>
      <c r="K877" t="s">
        <v>32</v>
      </c>
      <c r="L877" t="s">
        <v>33</v>
      </c>
      <c r="M877" s="11">
        <f>(O877/86400)+DATE(1970,1,1)</f>
        <v>42299.208333333328</v>
      </c>
      <c r="N877" s="37">
        <v>42299.208333333328</v>
      </c>
      <c r="O877">
        <v>1445490000</v>
      </c>
      <c r="P877" t="str">
        <f>TEXT(M877,"mmm")</f>
        <v>Oct</v>
      </c>
      <c r="Q877" t="s">
        <v>2052</v>
      </c>
      <c r="R877" t="str">
        <f>TEXT(M877,"yyy")</f>
        <v>2015</v>
      </c>
      <c r="S877" s="10">
        <f>(T877/86400)+DATE(1970,1,1)</f>
        <v>42333.25</v>
      </c>
      <c r="T877">
        <v>1448431200</v>
      </c>
      <c r="U877" s="35"/>
      <c r="V877" s="38">
        <v>42333.25</v>
      </c>
      <c r="W877" t="str">
        <f>(TEXT(S877,"mmm"))</f>
        <v>Nov</v>
      </c>
      <c r="X877" t="s">
        <v>2048</v>
      </c>
      <c r="Y877">
        <f>Table1[[#This Row],[Dete Ended Conversion5]]-Table1[[#This Row],[Date Created Conversion3]]</f>
        <v>34.041666666671517</v>
      </c>
      <c r="Z877" s="35">
        <f>Table1[[#This Row],[Dete Ended Conversion5]]-Table1[[#This Row],[Date Created Conversion3]]</f>
        <v>34.041666666671517</v>
      </c>
      <c r="AA877" s="8" t="str">
        <f>(TEXT(V877,"yyy"))</f>
        <v>2015</v>
      </c>
      <c r="AB877" t="b">
        <v>1</v>
      </c>
      <c r="AC877" t="b">
        <v>0</v>
      </c>
      <c r="AD877" s="5" t="str">
        <f>AE877</f>
        <v>publishing</v>
      </c>
      <c r="AE877" s="32" t="s">
        <v>2020</v>
      </c>
      <c r="AF877" s="32" t="s">
        <v>2032</v>
      </c>
    </row>
    <row r="878" spans="1:32" ht="17" x14ac:dyDescent="0.2">
      <c r="A878">
        <v>580</v>
      </c>
      <c r="B878" s="2" t="s">
        <v>533</v>
      </c>
      <c r="C878" s="1" t="s">
        <v>1180</v>
      </c>
      <c r="D878" s="3">
        <v>43800</v>
      </c>
      <c r="E878" s="3">
        <v>149578</v>
      </c>
      <c r="F878" t="s">
        <v>19</v>
      </c>
      <c r="G878" s="23">
        <f>IFERROR(E878/D878,0)</f>
        <v>3.4150228310502282</v>
      </c>
      <c r="H878" s="4">
        <f>G878*100</f>
        <v>341.5022831050228</v>
      </c>
      <c r="I878" s="30">
        <f>E878/J878</f>
        <v>48.003209242618745</v>
      </c>
      <c r="J878" s="8">
        <v>3116</v>
      </c>
      <c r="K878" t="s">
        <v>20</v>
      </c>
      <c r="L878" t="s">
        <v>21</v>
      </c>
      <c r="M878" s="11">
        <f>(O878/86400)+DATE(1970,1,1)</f>
        <v>41696.25</v>
      </c>
      <c r="N878" s="37">
        <v>41696.25</v>
      </c>
      <c r="O878">
        <v>1393394400</v>
      </c>
      <c r="P878" t="str">
        <f>TEXT(M878,"mmm")</f>
        <v>Feb</v>
      </c>
      <c r="Q878" t="s">
        <v>2058</v>
      </c>
      <c r="R878" t="str">
        <f>TEXT(M878,"yyy")</f>
        <v>2014</v>
      </c>
      <c r="S878" s="10">
        <f>(T878/86400)+DATE(1970,1,1)</f>
        <v>41704.25</v>
      </c>
      <c r="T878">
        <v>1394085600</v>
      </c>
      <c r="U878" s="35"/>
      <c r="V878" s="38">
        <v>41704.25</v>
      </c>
      <c r="W878" t="str">
        <f>(TEXT(S878,"mmm"))</f>
        <v>Mar</v>
      </c>
      <c r="X878" t="s">
        <v>2054</v>
      </c>
      <c r="Y878">
        <f>Table1[[#This Row],[Dete Ended Conversion5]]-Table1[[#This Row],[Date Created Conversion3]]</f>
        <v>8</v>
      </c>
      <c r="Z878" s="35">
        <f>Table1[[#This Row],[Dete Ended Conversion5]]-Table1[[#This Row],[Date Created Conversion3]]</f>
        <v>8</v>
      </c>
      <c r="AA878" s="8" t="str">
        <f>(TEXT(V878,"yyy"))</f>
        <v>2014</v>
      </c>
      <c r="AB878" t="b">
        <v>0</v>
      </c>
      <c r="AC878" t="b">
        <v>0</v>
      </c>
      <c r="AD878" s="5" t="str">
        <f>AE878</f>
        <v>theater</v>
      </c>
      <c r="AE878" s="32" t="s">
        <v>2012</v>
      </c>
      <c r="AF878" s="32" t="s">
        <v>2013</v>
      </c>
    </row>
    <row r="879" spans="1:32" ht="34" x14ac:dyDescent="0.2">
      <c r="A879">
        <v>179</v>
      </c>
      <c r="B879" s="2" t="s">
        <v>388</v>
      </c>
      <c r="C879" s="1" t="s">
        <v>389</v>
      </c>
      <c r="D879" s="3">
        <v>44500</v>
      </c>
      <c r="E879" s="3">
        <v>159185</v>
      </c>
      <c r="F879" t="s">
        <v>19</v>
      </c>
      <c r="G879" s="23">
        <f>IFERROR(E879/D879,0)</f>
        <v>3.5771910112359548</v>
      </c>
      <c r="H879" s="4">
        <f>G879*100</f>
        <v>357.71910112359546</v>
      </c>
      <c r="I879" s="30">
        <f>E879/J879</f>
        <v>45.005654509471306</v>
      </c>
      <c r="J879" s="8">
        <v>3537</v>
      </c>
      <c r="K879" t="s">
        <v>15</v>
      </c>
      <c r="L879" t="s">
        <v>16</v>
      </c>
      <c r="M879" s="11">
        <f>(O879/86400)+DATE(1970,1,1)</f>
        <v>41350.208333333336</v>
      </c>
      <c r="N879" s="37">
        <v>41350.208333333336</v>
      </c>
      <c r="O879">
        <v>1363496400</v>
      </c>
      <c r="P879" t="str">
        <f>TEXT(M879,"mmm")</f>
        <v>Mar</v>
      </c>
      <c r="Q879" t="s">
        <v>2054</v>
      </c>
      <c r="R879" t="str">
        <f>TEXT(M879,"yyy")</f>
        <v>2013</v>
      </c>
      <c r="S879" s="10">
        <f>(T879/86400)+DATE(1970,1,1)</f>
        <v>41351.208333333336</v>
      </c>
      <c r="T879">
        <v>1363582800</v>
      </c>
      <c r="U879" s="35"/>
      <c r="V879" s="38">
        <v>41351.208333333336</v>
      </c>
      <c r="W879" t="str">
        <f>(TEXT(S879,"mmm"))</f>
        <v>Mar</v>
      </c>
      <c r="X879" t="s">
        <v>2054</v>
      </c>
      <c r="Y879">
        <f>Table1[[#This Row],[Dete Ended Conversion5]]-Table1[[#This Row],[Date Created Conversion3]]</f>
        <v>1</v>
      </c>
      <c r="Z879" s="35">
        <f>Table1[[#This Row],[Dete Ended Conversion5]]-Table1[[#This Row],[Date Created Conversion3]]</f>
        <v>1</v>
      </c>
      <c r="AA879" s="8" t="str">
        <f>(TEXT(V879,"yyy"))</f>
        <v>2013</v>
      </c>
      <c r="AB879" t="b">
        <v>0</v>
      </c>
      <c r="AC879" t="b">
        <v>1</v>
      </c>
      <c r="AD879" s="5" t="str">
        <f>AE879</f>
        <v>theater</v>
      </c>
      <c r="AE879" s="32" t="s">
        <v>2012</v>
      </c>
      <c r="AF879" s="32" t="s">
        <v>2013</v>
      </c>
    </row>
    <row r="880" spans="1:32" ht="17" x14ac:dyDescent="0.2">
      <c r="A880">
        <v>121</v>
      </c>
      <c r="B880" s="2" t="s">
        <v>272</v>
      </c>
      <c r="C880" s="1" t="s">
        <v>273</v>
      </c>
      <c r="D880" s="3">
        <v>45300</v>
      </c>
      <c r="E880" s="3">
        <v>99361</v>
      </c>
      <c r="F880" t="s">
        <v>19</v>
      </c>
      <c r="G880" s="23">
        <f>IFERROR(E880/D880,0)</f>
        <v>2.1933995584988963</v>
      </c>
      <c r="H880" s="4">
        <f>G880*100</f>
        <v>219.33995584988963</v>
      </c>
      <c r="I880" s="30">
        <f>E880/J880</f>
        <v>110.0343300110742</v>
      </c>
      <c r="J880" s="8">
        <v>903</v>
      </c>
      <c r="K880" t="s">
        <v>20</v>
      </c>
      <c r="L880" t="s">
        <v>21</v>
      </c>
      <c r="M880" s="11">
        <f>(O880/86400)+DATE(1970,1,1)</f>
        <v>41917.208333333336</v>
      </c>
      <c r="N880" s="37">
        <v>41917.208333333336</v>
      </c>
      <c r="O880">
        <v>1412485200</v>
      </c>
      <c r="P880" t="str">
        <f>TEXT(M880,"mmm")</f>
        <v>Oct</v>
      </c>
      <c r="Q880" t="s">
        <v>2052</v>
      </c>
      <c r="R880" t="str">
        <f>TEXT(M880,"yyy")</f>
        <v>2014</v>
      </c>
      <c r="S880" s="10">
        <f>(T880/86400)+DATE(1970,1,1)</f>
        <v>41930.208333333336</v>
      </c>
      <c r="T880">
        <v>1413608400</v>
      </c>
      <c r="U880" s="35"/>
      <c r="V880" s="38">
        <v>41930.208333333336</v>
      </c>
      <c r="W880" t="str">
        <f>(TEXT(S880,"mmm"))</f>
        <v>Oct</v>
      </c>
      <c r="X880" t="s">
        <v>2052</v>
      </c>
      <c r="Y880">
        <f>Table1[[#This Row],[Dete Ended Conversion5]]-Table1[[#This Row],[Date Created Conversion3]]</f>
        <v>13</v>
      </c>
      <c r="Z880" s="35">
        <f>Table1[[#This Row],[Dete Ended Conversion5]]-Table1[[#This Row],[Date Created Conversion3]]</f>
        <v>13</v>
      </c>
      <c r="AA880" s="8" t="str">
        <f>(TEXT(V880,"yyy"))</f>
        <v>2014</v>
      </c>
      <c r="AB880" t="b">
        <v>0</v>
      </c>
      <c r="AC880" t="b">
        <v>0</v>
      </c>
      <c r="AD880" s="5" t="str">
        <f>AE880</f>
        <v>games</v>
      </c>
      <c r="AE880" s="32" t="s">
        <v>2023</v>
      </c>
      <c r="AF880" s="32" t="s">
        <v>2024</v>
      </c>
    </row>
    <row r="881" spans="1:32" ht="17" x14ac:dyDescent="0.2">
      <c r="A881">
        <v>264</v>
      </c>
      <c r="B881" s="2" t="s">
        <v>557</v>
      </c>
      <c r="C881" s="1" t="s">
        <v>558</v>
      </c>
      <c r="D881" s="3">
        <v>45600</v>
      </c>
      <c r="E881" s="3">
        <v>165375</v>
      </c>
      <c r="F881" t="s">
        <v>19</v>
      </c>
      <c r="G881" s="23">
        <f>IFERROR(E881/D881,0)</f>
        <v>3.6266447368421053</v>
      </c>
      <c r="H881" s="4">
        <f>G881*100</f>
        <v>362.66447368421052</v>
      </c>
      <c r="I881" s="30">
        <f>E881/J881</f>
        <v>30.002721335268504</v>
      </c>
      <c r="J881" s="8">
        <v>5512</v>
      </c>
      <c r="K881" t="s">
        <v>20</v>
      </c>
      <c r="L881" t="s">
        <v>21</v>
      </c>
      <c r="M881" s="11">
        <f>(O881/86400)+DATE(1970,1,1)</f>
        <v>41317.25</v>
      </c>
      <c r="N881" s="37">
        <v>41317.25</v>
      </c>
      <c r="O881">
        <v>1360648800</v>
      </c>
      <c r="P881" t="str">
        <f>TEXT(M881,"mmm")</f>
        <v>Feb</v>
      </c>
      <c r="Q881" t="s">
        <v>2058</v>
      </c>
      <c r="R881" t="str">
        <f>TEXT(M881,"yyy")</f>
        <v>2013</v>
      </c>
      <c r="S881" s="10">
        <f>(T881/86400)+DATE(1970,1,1)</f>
        <v>41333.25</v>
      </c>
      <c r="T881">
        <v>1362031200</v>
      </c>
      <c r="U881" s="35"/>
      <c r="V881" s="38">
        <v>41333.25</v>
      </c>
      <c r="W881" t="str">
        <f>(TEXT(S881,"mmm"))</f>
        <v>Feb</v>
      </c>
      <c r="X881" t="s">
        <v>2058</v>
      </c>
      <c r="Y881">
        <f>Table1[[#This Row],[Dete Ended Conversion5]]-Table1[[#This Row],[Date Created Conversion3]]</f>
        <v>16</v>
      </c>
      <c r="Z881" s="35">
        <f>Table1[[#This Row],[Dete Ended Conversion5]]-Table1[[#This Row],[Date Created Conversion3]]</f>
        <v>16</v>
      </c>
      <c r="AA881" s="8" t="str">
        <f>(TEXT(V881,"yyy"))</f>
        <v>2013</v>
      </c>
      <c r="AB881" t="b">
        <v>0</v>
      </c>
      <c r="AC881" t="b">
        <v>0</v>
      </c>
      <c r="AD881" s="5" t="str">
        <f>AE881</f>
        <v>theater</v>
      </c>
      <c r="AE881" s="32" t="s">
        <v>2012</v>
      </c>
      <c r="AF881" s="32" t="s">
        <v>2013</v>
      </c>
    </row>
    <row r="882" spans="1:32" ht="17" x14ac:dyDescent="0.2">
      <c r="A882">
        <v>29</v>
      </c>
      <c r="B882" s="2" t="s">
        <v>84</v>
      </c>
      <c r="C882" s="1" t="s">
        <v>85</v>
      </c>
      <c r="D882" s="3">
        <v>45900</v>
      </c>
      <c r="E882" s="3">
        <v>150965</v>
      </c>
      <c r="F882" t="s">
        <v>19</v>
      </c>
      <c r="G882" s="23">
        <f>IFERROR(E882/D882,0)</f>
        <v>3.2889978213507627</v>
      </c>
      <c r="H882" s="4">
        <f>G882*100</f>
        <v>328.89978213507629</v>
      </c>
      <c r="I882" s="30">
        <f>E882/J882</f>
        <v>94.000622665006233</v>
      </c>
      <c r="J882" s="8">
        <v>1606</v>
      </c>
      <c r="K882" t="s">
        <v>86</v>
      </c>
      <c r="L882" t="s">
        <v>87</v>
      </c>
      <c r="M882" s="11">
        <f>(O882/86400)+DATE(1970,1,1)</f>
        <v>43301.208333333328</v>
      </c>
      <c r="N882" s="37">
        <v>43301.208333333328</v>
      </c>
      <c r="O882">
        <v>1532062800</v>
      </c>
      <c r="P882" t="str">
        <f>TEXT(M882,"mmm")</f>
        <v>Jul</v>
      </c>
      <c r="Q882" t="s">
        <v>2056</v>
      </c>
      <c r="R882" t="str">
        <f>TEXT(M882,"yyy")</f>
        <v>2018</v>
      </c>
      <c r="S882" s="10">
        <f>(T882/86400)+DATE(1970,1,1)</f>
        <v>43341.208333333328</v>
      </c>
      <c r="T882">
        <v>1535518800</v>
      </c>
      <c r="U882" s="35"/>
      <c r="V882" s="38">
        <v>43341.208333333328</v>
      </c>
      <c r="W882" t="str">
        <f>(TEXT(S882,"mmm"))</f>
        <v>Aug</v>
      </c>
      <c r="X882" t="s">
        <v>2049</v>
      </c>
      <c r="Y882">
        <f>Table1[[#This Row],[Dete Ended Conversion5]]-Table1[[#This Row],[Date Created Conversion3]]</f>
        <v>40</v>
      </c>
      <c r="Z882" s="35">
        <f>Table1[[#This Row],[Dete Ended Conversion5]]-Table1[[#This Row],[Date Created Conversion3]]</f>
        <v>40</v>
      </c>
      <c r="AA882" s="8" t="str">
        <f>(TEXT(V882,"yyy"))</f>
        <v>2018</v>
      </c>
      <c r="AB882" t="b">
        <v>0</v>
      </c>
      <c r="AC882" t="b">
        <v>0</v>
      </c>
      <c r="AD882" s="5" t="str">
        <f>AE882</f>
        <v>film &amp; video</v>
      </c>
      <c r="AE882" s="32" t="s">
        <v>2014</v>
      </c>
      <c r="AF882" s="32" t="s">
        <v>2025</v>
      </c>
    </row>
    <row r="883" spans="1:32" ht="17" x14ac:dyDescent="0.2">
      <c r="A883">
        <v>396</v>
      </c>
      <c r="B883" s="2" t="s">
        <v>820</v>
      </c>
      <c r="C883" s="1" t="s">
        <v>821</v>
      </c>
      <c r="D883" s="3">
        <v>46100</v>
      </c>
      <c r="E883" s="3">
        <v>77012</v>
      </c>
      <c r="F883" t="s">
        <v>19</v>
      </c>
      <c r="G883" s="23">
        <f>IFERROR(E883/D883,0)</f>
        <v>1.6705422993492407</v>
      </c>
      <c r="H883" s="4">
        <f>G883*100</f>
        <v>167.05422993492408</v>
      </c>
      <c r="I883" s="30">
        <f>E883/J883</f>
        <v>48.012468827930178</v>
      </c>
      <c r="J883" s="8">
        <v>1604</v>
      </c>
      <c r="K883" t="s">
        <v>24</v>
      </c>
      <c r="L883" t="s">
        <v>25</v>
      </c>
      <c r="M883" s="11">
        <f>(O883/86400)+DATE(1970,1,1)</f>
        <v>43378.208333333328</v>
      </c>
      <c r="N883" s="37">
        <v>43378.208333333328</v>
      </c>
      <c r="O883">
        <v>1538715600</v>
      </c>
      <c r="P883" t="str">
        <f>TEXT(M883,"mmm")</f>
        <v>Oct</v>
      </c>
      <c r="Q883" t="s">
        <v>2052</v>
      </c>
      <c r="R883" t="str">
        <f>TEXT(M883,"yyy")</f>
        <v>2018</v>
      </c>
      <c r="S883" s="10">
        <f>(T883/86400)+DATE(1970,1,1)</f>
        <v>43386.208333333328</v>
      </c>
      <c r="T883">
        <v>1539406800</v>
      </c>
      <c r="U883" s="35"/>
      <c r="V883" s="38">
        <v>43386.208333333328</v>
      </c>
      <c r="W883" t="str">
        <f>(TEXT(S883,"mmm"))</f>
        <v>Oct</v>
      </c>
      <c r="X883" t="s">
        <v>2052</v>
      </c>
      <c r="Y883">
        <f>Table1[[#This Row],[Dete Ended Conversion5]]-Table1[[#This Row],[Date Created Conversion3]]</f>
        <v>8</v>
      </c>
      <c r="Z883" s="35">
        <f>Table1[[#This Row],[Dete Ended Conversion5]]-Table1[[#This Row],[Date Created Conversion3]]</f>
        <v>8</v>
      </c>
      <c r="AA883" s="8" t="str">
        <f>(TEXT(V883,"yyy"))</f>
        <v>2018</v>
      </c>
      <c r="AB883" t="b">
        <v>0</v>
      </c>
      <c r="AC883" t="b">
        <v>0</v>
      </c>
      <c r="AD883" s="5" t="str">
        <f>AE883</f>
        <v>film &amp; video</v>
      </c>
      <c r="AE883" s="32" t="s">
        <v>2014</v>
      </c>
      <c r="AF883" s="32" t="s">
        <v>2017</v>
      </c>
    </row>
    <row r="884" spans="1:32" ht="17" x14ac:dyDescent="0.2">
      <c r="A884">
        <v>224</v>
      </c>
      <c r="B884" s="2" t="s">
        <v>478</v>
      </c>
      <c r="C884" s="1" t="s">
        <v>479</v>
      </c>
      <c r="D884" s="3">
        <v>46300</v>
      </c>
      <c r="E884" s="3">
        <v>186885</v>
      </c>
      <c r="F884" t="s">
        <v>19</v>
      </c>
      <c r="G884" s="23">
        <f>IFERROR(E884/D884,0)</f>
        <v>4.0363930885529156</v>
      </c>
      <c r="H884" s="4">
        <f>G884*100</f>
        <v>403.63930885529157</v>
      </c>
      <c r="I884" s="30">
        <f>E884/J884</f>
        <v>51.999165275459099</v>
      </c>
      <c r="J884" s="8">
        <v>3594</v>
      </c>
      <c r="K884" t="s">
        <v>20</v>
      </c>
      <c r="L884" t="s">
        <v>21</v>
      </c>
      <c r="M884" s="11">
        <f>(O884/86400)+DATE(1970,1,1)</f>
        <v>41906.208333333336</v>
      </c>
      <c r="N884" s="37">
        <v>41906.208333333336</v>
      </c>
      <c r="O884">
        <v>1411534800</v>
      </c>
      <c r="P884" t="str">
        <f>TEXT(M884,"mmm")</f>
        <v>Sep</v>
      </c>
      <c r="Q884" t="s">
        <v>2051</v>
      </c>
      <c r="R884" t="str">
        <f>TEXT(M884,"yyy")</f>
        <v>2014</v>
      </c>
      <c r="S884" s="10">
        <f>(T884/86400)+DATE(1970,1,1)</f>
        <v>41951.25</v>
      </c>
      <c r="T884">
        <v>1415426400</v>
      </c>
      <c r="U884" s="35"/>
      <c r="V884" s="38">
        <v>41951.25</v>
      </c>
      <c r="W884" t="str">
        <f>(TEXT(S884,"mmm"))</f>
        <v>Nov</v>
      </c>
      <c r="X884" t="s">
        <v>2048</v>
      </c>
      <c r="Y884">
        <f>Table1[[#This Row],[Dete Ended Conversion5]]-Table1[[#This Row],[Date Created Conversion3]]</f>
        <v>45.041666666664241</v>
      </c>
      <c r="Z884" s="35">
        <f>Table1[[#This Row],[Dete Ended Conversion5]]-Table1[[#This Row],[Date Created Conversion3]]</f>
        <v>45.041666666664241</v>
      </c>
      <c r="AA884" s="8" t="str">
        <f>(TEXT(V884,"yyy"))</f>
        <v>2014</v>
      </c>
      <c r="AB884" t="b">
        <v>0</v>
      </c>
      <c r="AC884" t="b">
        <v>0</v>
      </c>
      <c r="AD884" s="5" t="str">
        <f>AE884</f>
        <v>film &amp; video</v>
      </c>
      <c r="AE884" s="32" t="s">
        <v>2014</v>
      </c>
      <c r="AF884" s="32" t="s">
        <v>2036</v>
      </c>
    </row>
    <row r="885" spans="1:32" ht="17" x14ac:dyDescent="0.2">
      <c r="A885">
        <v>722</v>
      </c>
      <c r="B885" s="2" t="s">
        <v>1458</v>
      </c>
      <c r="C885" s="1" t="s">
        <v>1459</v>
      </c>
      <c r="D885" s="3">
        <v>48500</v>
      </c>
      <c r="E885" s="3">
        <v>75906</v>
      </c>
      <c r="F885" t="s">
        <v>19</v>
      </c>
      <c r="G885" s="23">
        <f>IFERROR(E885/D885,0)</f>
        <v>1.5650721649484536</v>
      </c>
      <c r="H885" s="4">
        <f>G885*100</f>
        <v>156.50721649484535</v>
      </c>
      <c r="I885" s="30">
        <f>E885/J885</f>
        <v>25.00197628458498</v>
      </c>
      <c r="J885" s="8">
        <v>3036</v>
      </c>
      <c r="K885" t="s">
        <v>20</v>
      </c>
      <c r="L885" t="s">
        <v>21</v>
      </c>
      <c r="M885" s="11">
        <f>(O885/86400)+DATE(1970,1,1)</f>
        <v>43045.25</v>
      </c>
      <c r="N885" s="37">
        <v>43045.25</v>
      </c>
      <c r="O885">
        <v>1509948000</v>
      </c>
      <c r="P885" t="str">
        <f>TEXT(M885,"mmm")</f>
        <v>Nov</v>
      </c>
      <c r="Q885" t="s">
        <v>2048</v>
      </c>
      <c r="R885" t="str">
        <f>TEXT(M885,"yyy")</f>
        <v>2017</v>
      </c>
      <c r="S885" s="10">
        <f>(T885/86400)+DATE(1970,1,1)</f>
        <v>43072.25</v>
      </c>
      <c r="T885">
        <v>1512280800</v>
      </c>
      <c r="U885" s="35"/>
      <c r="V885" s="38">
        <v>43072.25</v>
      </c>
      <c r="W885" t="str">
        <f>(TEXT(S885,"mmm"))</f>
        <v>Dec</v>
      </c>
      <c r="X885" t="s">
        <v>2055</v>
      </c>
      <c r="Y885">
        <f>Table1[[#This Row],[Dete Ended Conversion5]]-Table1[[#This Row],[Date Created Conversion3]]</f>
        <v>27</v>
      </c>
      <c r="Z885" s="35">
        <f>Table1[[#This Row],[Dete Ended Conversion5]]-Table1[[#This Row],[Date Created Conversion3]]</f>
        <v>27</v>
      </c>
      <c r="AA885" s="8" t="str">
        <f>(TEXT(V885,"yyy"))</f>
        <v>2017</v>
      </c>
      <c r="AB885" t="b">
        <v>0</v>
      </c>
      <c r="AC885" t="b">
        <v>0</v>
      </c>
      <c r="AD885" s="5" t="str">
        <f>AE885</f>
        <v>film &amp; video</v>
      </c>
      <c r="AE885" s="32" t="s">
        <v>2014</v>
      </c>
      <c r="AF885" s="32" t="s">
        <v>2015</v>
      </c>
    </row>
    <row r="886" spans="1:32" ht="17" x14ac:dyDescent="0.2">
      <c r="A886">
        <v>669</v>
      </c>
      <c r="B886" s="2" t="s">
        <v>1355</v>
      </c>
      <c r="C886" s="1" t="s">
        <v>1356</v>
      </c>
      <c r="D886" s="3">
        <v>48800</v>
      </c>
      <c r="E886" s="3">
        <v>175020</v>
      </c>
      <c r="F886" t="s">
        <v>19</v>
      </c>
      <c r="G886" s="23">
        <f>IFERROR(E886/D886,0)</f>
        <v>3.5864754098360656</v>
      </c>
      <c r="H886" s="4">
        <f>G886*100</f>
        <v>358.64754098360658</v>
      </c>
      <c r="I886" s="30">
        <f>E886/J886</f>
        <v>107.97038864898211</v>
      </c>
      <c r="J886" s="8">
        <v>1621</v>
      </c>
      <c r="K886" t="s">
        <v>94</v>
      </c>
      <c r="L886" t="s">
        <v>95</v>
      </c>
      <c r="M886" s="11">
        <f>(O886/86400)+DATE(1970,1,1)</f>
        <v>42912.208333333328</v>
      </c>
      <c r="N886" s="37">
        <v>42912.208333333328</v>
      </c>
      <c r="O886">
        <v>1498453200</v>
      </c>
      <c r="P886" t="str">
        <f>TEXT(M886,"mmm")</f>
        <v>Jun</v>
      </c>
      <c r="Q886" t="s">
        <v>2053</v>
      </c>
      <c r="R886" t="str">
        <f>TEXT(M886,"yyy")</f>
        <v>2017</v>
      </c>
      <c r="S886" s="10">
        <f>(T886/86400)+DATE(1970,1,1)</f>
        <v>42921.208333333328</v>
      </c>
      <c r="T886">
        <v>1499230800</v>
      </c>
      <c r="U886" s="35"/>
      <c r="V886" s="38">
        <v>42921.208333333328</v>
      </c>
      <c r="W886" t="str">
        <f>(TEXT(S886,"mmm"))</f>
        <v>Jul</v>
      </c>
      <c r="X886" t="s">
        <v>2056</v>
      </c>
      <c r="Y886">
        <f>Table1[[#This Row],[Dete Ended Conversion5]]-Table1[[#This Row],[Date Created Conversion3]]</f>
        <v>9</v>
      </c>
      <c r="Z886" s="35">
        <f>Table1[[#This Row],[Dete Ended Conversion5]]-Table1[[#This Row],[Date Created Conversion3]]</f>
        <v>9</v>
      </c>
      <c r="AA886" s="8" t="str">
        <f>(TEXT(V886,"yyy"))</f>
        <v>2017</v>
      </c>
      <c r="AB886" t="b">
        <v>0</v>
      </c>
      <c r="AC886" t="b">
        <v>0</v>
      </c>
      <c r="AD886" s="5" t="str">
        <f>AE886</f>
        <v>theater</v>
      </c>
      <c r="AE886" s="32" t="s">
        <v>2012</v>
      </c>
      <c r="AF886" s="32" t="s">
        <v>2013</v>
      </c>
    </row>
    <row r="887" spans="1:32" ht="17" x14ac:dyDescent="0.2">
      <c r="A887">
        <v>404</v>
      </c>
      <c r="B887" s="2" t="s">
        <v>836</v>
      </c>
      <c r="C887" s="1" t="s">
        <v>837</v>
      </c>
      <c r="D887" s="3">
        <v>48900</v>
      </c>
      <c r="E887" s="3">
        <v>154321</v>
      </c>
      <c r="F887" t="s">
        <v>19</v>
      </c>
      <c r="G887" s="23">
        <f>IFERROR(E887/D887,0)</f>
        <v>3.1558486707566464</v>
      </c>
      <c r="H887" s="4">
        <f>G887*100</f>
        <v>315.58486707566465</v>
      </c>
      <c r="I887" s="30">
        <f>E887/J887</f>
        <v>68.985695127402778</v>
      </c>
      <c r="J887" s="8">
        <v>2237</v>
      </c>
      <c r="K887" t="s">
        <v>20</v>
      </c>
      <c r="L887" t="s">
        <v>21</v>
      </c>
      <c r="M887" s="11">
        <f>(O887/86400)+DATE(1970,1,1)</f>
        <v>43053.25</v>
      </c>
      <c r="N887" s="37">
        <v>43053.25</v>
      </c>
      <c r="O887">
        <v>1510639200</v>
      </c>
      <c r="P887" t="str">
        <f>TEXT(M887,"mmm")</f>
        <v>Nov</v>
      </c>
      <c r="Q887" t="s">
        <v>2048</v>
      </c>
      <c r="R887" t="str">
        <f>TEXT(M887,"yyy")</f>
        <v>2017</v>
      </c>
      <c r="S887" s="10">
        <f>(T887/86400)+DATE(1970,1,1)</f>
        <v>43056.25</v>
      </c>
      <c r="T887">
        <v>1510898400</v>
      </c>
      <c r="U887" s="35"/>
      <c r="V887" s="38">
        <v>43056.25</v>
      </c>
      <c r="W887" t="str">
        <f>(TEXT(S887,"mmm"))</f>
        <v>Nov</v>
      </c>
      <c r="X887" t="s">
        <v>2048</v>
      </c>
      <c r="Y887">
        <f>Table1[[#This Row],[Dete Ended Conversion5]]-Table1[[#This Row],[Date Created Conversion3]]</f>
        <v>3</v>
      </c>
      <c r="Z887" s="35">
        <f>Table1[[#This Row],[Dete Ended Conversion5]]-Table1[[#This Row],[Date Created Conversion3]]</f>
        <v>3</v>
      </c>
      <c r="AA887" s="8" t="str">
        <f>(TEXT(V887,"yyy"))</f>
        <v>2017</v>
      </c>
      <c r="AB887" t="b">
        <v>0</v>
      </c>
      <c r="AC887" t="b">
        <v>0</v>
      </c>
      <c r="AD887" s="5" t="str">
        <f>AE887</f>
        <v>theater</v>
      </c>
      <c r="AE887" s="32" t="s">
        <v>2012</v>
      </c>
      <c r="AF887" s="32" t="s">
        <v>2013</v>
      </c>
    </row>
    <row r="888" spans="1:32" ht="17" x14ac:dyDescent="0.2">
      <c r="A888">
        <v>33</v>
      </c>
      <c r="B888" s="2" t="s">
        <v>96</v>
      </c>
      <c r="C888" s="1" t="s">
        <v>97</v>
      </c>
      <c r="D888" s="3">
        <v>50200</v>
      </c>
      <c r="E888" s="3">
        <v>189666</v>
      </c>
      <c r="F888" t="s">
        <v>19</v>
      </c>
      <c r="G888" s="23">
        <f>IFERROR(E888/D888,0)</f>
        <v>3.7782071713147412</v>
      </c>
      <c r="H888" s="4">
        <f>G888*100</f>
        <v>377.82071713147411</v>
      </c>
      <c r="I888" s="30">
        <f>E888/J888</f>
        <v>35.000184535892231</v>
      </c>
      <c r="J888" s="8">
        <v>5419</v>
      </c>
      <c r="K888" t="s">
        <v>20</v>
      </c>
      <c r="L888" t="s">
        <v>21</v>
      </c>
      <c r="M888" s="11">
        <f>(O888/86400)+DATE(1970,1,1)</f>
        <v>41917.208333333336</v>
      </c>
      <c r="N888" s="37">
        <v>41917.208333333336</v>
      </c>
      <c r="O888">
        <v>1412485200</v>
      </c>
      <c r="P888" t="str">
        <f>TEXT(M888,"mmm")</f>
        <v>Oct</v>
      </c>
      <c r="Q888" t="s">
        <v>2052</v>
      </c>
      <c r="R888" t="str">
        <f>TEXT(M888,"yyy")</f>
        <v>2014</v>
      </c>
      <c r="S888" s="10">
        <f>(T888/86400)+DATE(1970,1,1)</f>
        <v>41954.25</v>
      </c>
      <c r="T888">
        <v>1415685600</v>
      </c>
      <c r="U888" s="35"/>
      <c r="V888" s="38">
        <v>41954.25</v>
      </c>
      <c r="W888" t="str">
        <f>(TEXT(S888,"mmm"))</f>
        <v>Nov</v>
      </c>
      <c r="X888" t="s">
        <v>2048</v>
      </c>
      <c r="Y888">
        <f>Table1[[#This Row],[Dete Ended Conversion5]]-Table1[[#This Row],[Date Created Conversion3]]</f>
        <v>37.041666666664241</v>
      </c>
      <c r="Z888" s="35">
        <f>Table1[[#This Row],[Dete Ended Conversion5]]-Table1[[#This Row],[Date Created Conversion3]]</f>
        <v>37.041666666664241</v>
      </c>
      <c r="AA888" s="8" t="str">
        <f>(TEXT(V888,"yyy"))</f>
        <v>2014</v>
      </c>
      <c r="AB888" t="b">
        <v>0</v>
      </c>
      <c r="AC888" t="b">
        <v>0</v>
      </c>
      <c r="AD888" s="5" t="str">
        <f>AE888</f>
        <v>theater</v>
      </c>
      <c r="AE888" s="32" t="s">
        <v>2012</v>
      </c>
      <c r="AF888" s="32" t="s">
        <v>2013</v>
      </c>
    </row>
    <row r="889" spans="1:32" ht="17" x14ac:dyDescent="0.2">
      <c r="A889">
        <v>272</v>
      </c>
      <c r="B889" s="2" t="s">
        <v>573</v>
      </c>
      <c r="C889" s="1" t="s">
        <v>574</v>
      </c>
      <c r="D889" s="3">
        <v>51100</v>
      </c>
      <c r="E889" s="3">
        <v>155349</v>
      </c>
      <c r="F889" t="s">
        <v>19</v>
      </c>
      <c r="G889" s="23">
        <f>IFERROR(E889/D889,0)</f>
        <v>3.0400978473581213</v>
      </c>
      <c r="H889" s="4">
        <f>G889*100</f>
        <v>304.0097847358121</v>
      </c>
      <c r="I889" s="30">
        <f>E889/J889</f>
        <v>82.021647307286173</v>
      </c>
      <c r="J889" s="8">
        <v>1894</v>
      </c>
      <c r="K889" t="s">
        <v>20</v>
      </c>
      <c r="L889" t="s">
        <v>21</v>
      </c>
      <c r="M889" s="11">
        <f>(O889/86400)+DATE(1970,1,1)</f>
        <v>43656.208333333328</v>
      </c>
      <c r="N889" s="37">
        <v>43656.208333333328</v>
      </c>
      <c r="O889">
        <v>1562734800</v>
      </c>
      <c r="P889" t="str">
        <f>TEXT(M889,"mmm")</f>
        <v>Jul</v>
      </c>
      <c r="Q889" t="s">
        <v>2056</v>
      </c>
      <c r="R889" t="str">
        <f>TEXT(M889,"yyy")</f>
        <v>2019</v>
      </c>
      <c r="S889" s="10">
        <f>(T889/86400)+DATE(1970,1,1)</f>
        <v>43681.208333333328</v>
      </c>
      <c r="T889">
        <v>1564894800</v>
      </c>
      <c r="U889" s="35"/>
      <c r="V889" s="38">
        <v>43681.208333333328</v>
      </c>
      <c r="W889" t="str">
        <f>(TEXT(S889,"mmm"))</f>
        <v>Aug</v>
      </c>
      <c r="X889" t="s">
        <v>2049</v>
      </c>
      <c r="Y889">
        <f>Table1[[#This Row],[Dete Ended Conversion5]]-Table1[[#This Row],[Date Created Conversion3]]</f>
        <v>25</v>
      </c>
      <c r="Z889" s="35">
        <f>Table1[[#This Row],[Dete Ended Conversion5]]-Table1[[#This Row],[Date Created Conversion3]]</f>
        <v>25</v>
      </c>
      <c r="AA889" s="8" t="str">
        <f>(TEXT(V889,"yyy"))</f>
        <v>2019</v>
      </c>
      <c r="AB889" t="b">
        <v>0</v>
      </c>
      <c r="AC889" t="b">
        <v>1</v>
      </c>
      <c r="AD889" s="5" t="str">
        <f>AE889</f>
        <v>theater</v>
      </c>
      <c r="AE889" s="32" t="s">
        <v>2012</v>
      </c>
      <c r="AF889" s="32" t="s">
        <v>2013</v>
      </c>
    </row>
    <row r="890" spans="1:32" ht="17" x14ac:dyDescent="0.2">
      <c r="A890">
        <v>817</v>
      </c>
      <c r="B890" s="2" t="s">
        <v>1644</v>
      </c>
      <c r="C890" s="1" t="s">
        <v>1645</v>
      </c>
      <c r="D890" s="3">
        <v>51300</v>
      </c>
      <c r="E890" s="3">
        <v>189192</v>
      </c>
      <c r="F890" t="s">
        <v>19</v>
      </c>
      <c r="G890" s="23">
        <f>IFERROR(E890/D890,0)</f>
        <v>3.687953216374269</v>
      </c>
      <c r="H890" s="4">
        <f>G890*100</f>
        <v>368.79532163742692</v>
      </c>
      <c r="I890" s="30">
        <f>E890/J890</f>
        <v>76.011249497790274</v>
      </c>
      <c r="J890" s="8">
        <v>2489</v>
      </c>
      <c r="K890" t="s">
        <v>94</v>
      </c>
      <c r="L890" t="s">
        <v>95</v>
      </c>
      <c r="M890" s="11">
        <f>(O890/86400)+DATE(1970,1,1)</f>
        <v>43589.208333333328</v>
      </c>
      <c r="N890" s="37">
        <v>43589.208333333328</v>
      </c>
      <c r="O890">
        <v>1556946000</v>
      </c>
      <c r="P890" t="str">
        <f>TEXT(M890,"mmm")</f>
        <v>May</v>
      </c>
      <c r="Q890" t="s">
        <v>2059</v>
      </c>
      <c r="R890" t="str">
        <f>TEXT(M890,"yyy")</f>
        <v>2019</v>
      </c>
      <c r="S890" s="10">
        <f>(T890/86400)+DATE(1970,1,1)</f>
        <v>43617.208333333328</v>
      </c>
      <c r="T890">
        <v>1559365200</v>
      </c>
      <c r="U890" s="35"/>
      <c r="V890" s="38">
        <v>43617.208333333328</v>
      </c>
      <c r="W890" t="str">
        <f>(TEXT(S890,"mmm"))</f>
        <v>Jun</v>
      </c>
      <c r="X890" t="s">
        <v>2053</v>
      </c>
      <c r="Y890">
        <f>Table1[[#This Row],[Dete Ended Conversion5]]-Table1[[#This Row],[Date Created Conversion3]]</f>
        <v>28</v>
      </c>
      <c r="Z890" s="35">
        <f>Table1[[#This Row],[Dete Ended Conversion5]]-Table1[[#This Row],[Date Created Conversion3]]</f>
        <v>28</v>
      </c>
      <c r="AA890" s="8" t="str">
        <f>(TEXT(V890,"yyy"))</f>
        <v>2019</v>
      </c>
      <c r="AB890" t="b">
        <v>0</v>
      </c>
      <c r="AC890" t="b">
        <v>1</v>
      </c>
      <c r="AD890" s="5" t="str">
        <f>AE890</f>
        <v>publishing</v>
      </c>
      <c r="AE890" s="32" t="s">
        <v>2020</v>
      </c>
      <c r="AF890" s="32" t="s">
        <v>2021</v>
      </c>
    </row>
    <row r="891" spans="1:32" ht="17" x14ac:dyDescent="0.2">
      <c r="A891">
        <v>922</v>
      </c>
      <c r="B891" s="2" t="s">
        <v>1852</v>
      </c>
      <c r="C891" s="1" t="s">
        <v>1853</v>
      </c>
      <c r="D891" s="3">
        <v>51400</v>
      </c>
      <c r="E891" s="3">
        <v>90440</v>
      </c>
      <c r="F891" t="s">
        <v>19</v>
      </c>
      <c r="G891" s="23">
        <f>IFERROR(E891/D891,0)</f>
        <v>1.7595330739299611</v>
      </c>
      <c r="H891" s="4">
        <f>G891*100</f>
        <v>175.95330739299609</v>
      </c>
      <c r="I891" s="30">
        <f>E891/J891</f>
        <v>40</v>
      </c>
      <c r="J891" s="8">
        <v>2261</v>
      </c>
      <c r="K891" t="s">
        <v>20</v>
      </c>
      <c r="L891" t="s">
        <v>21</v>
      </c>
      <c r="M891" s="11">
        <f>(O891/86400)+DATE(1970,1,1)</f>
        <v>43443.25</v>
      </c>
      <c r="N891" s="37">
        <v>43443.25</v>
      </c>
      <c r="O891">
        <v>1544335200</v>
      </c>
      <c r="P891" t="str">
        <f>TEXT(M891,"mmm")</f>
        <v>Dec</v>
      </c>
      <c r="Q891" t="s">
        <v>2055</v>
      </c>
      <c r="R891" t="str">
        <f>TEXT(M891,"yyy")</f>
        <v>2018</v>
      </c>
      <c r="S891" s="10">
        <f>(T891/86400)+DATE(1970,1,1)</f>
        <v>43452.25</v>
      </c>
      <c r="T891">
        <v>1545112800</v>
      </c>
      <c r="U891" s="35"/>
      <c r="V891" s="38">
        <v>43452.25</v>
      </c>
      <c r="W891" t="str">
        <f>(TEXT(S891,"mmm"))</f>
        <v>Dec</v>
      </c>
      <c r="X891" t="s">
        <v>2055</v>
      </c>
      <c r="Y891">
        <f>Table1[[#This Row],[Dete Ended Conversion5]]-Table1[[#This Row],[Date Created Conversion3]]</f>
        <v>9</v>
      </c>
      <c r="Z891" s="35">
        <f>Table1[[#This Row],[Dete Ended Conversion5]]-Table1[[#This Row],[Date Created Conversion3]]</f>
        <v>9</v>
      </c>
      <c r="AA891" s="8" t="str">
        <f>(TEXT(V891,"yyy"))</f>
        <v>2018</v>
      </c>
      <c r="AB891" t="b">
        <v>0</v>
      </c>
      <c r="AC891" t="b">
        <v>1</v>
      </c>
      <c r="AD891" s="5" t="str">
        <f>AE891</f>
        <v>music</v>
      </c>
      <c r="AE891" s="32" t="s">
        <v>2008</v>
      </c>
      <c r="AF891" s="32" t="s">
        <v>2035</v>
      </c>
    </row>
    <row r="892" spans="1:32" ht="34" x14ac:dyDescent="0.2">
      <c r="A892">
        <v>701</v>
      </c>
      <c r="B892" s="2" t="s">
        <v>1416</v>
      </c>
      <c r="C892" s="1" t="s">
        <v>1417</v>
      </c>
      <c r="D892" s="3">
        <v>52000</v>
      </c>
      <c r="E892" s="3">
        <v>91014</v>
      </c>
      <c r="F892" t="s">
        <v>19</v>
      </c>
      <c r="G892" s="23">
        <f>IFERROR(E892/D892,0)</f>
        <v>1.7502692307692307</v>
      </c>
      <c r="H892" s="4">
        <f>G892*100</f>
        <v>175.02692307692308</v>
      </c>
      <c r="I892" s="30">
        <f>E892/J892</f>
        <v>110.99268292682927</v>
      </c>
      <c r="J892" s="8">
        <v>820</v>
      </c>
      <c r="K892" t="s">
        <v>20</v>
      </c>
      <c r="L892" t="s">
        <v>21</v>
      </c>
      <c r="M892" s="11">
        <f>(O892/86400)+DATE(1970,1,1)</f>
        <v>40629.208333333336</v>
      </c>
      <c r="N892" s="37">
        <v>40629.208333333336</v>
      </c>
      <c r="O892">
        <v>1301202000</v>
      </c>
      <c r="P892" t="str">
        <f>TEXT(M892,"mmm")</f>
        <v>Mar</v>
      </c>
      <c r="Q892" t="s">
        <v>2054</v>
      </c>
      <c r="R892" t="str">
        <f>TEXT(M892,"yyy")</f>
        <v>2011</v>
      </c>
      <c r="S892" s="10">
        <f>(T892/86400)+DATE(1970,1,1)</f>
        <v>40636.208333333336</v>
      </c>
      <c r="T892">
        <v>1301806800</v>
      </c>
      <c r="U892" s="35"/>
      <c r="V892" s="38">
        <v>40636.208333333336</v>
      </c>
      <c r="W892" t="str">
        <f>(TEXT(S892,"mmm"))</f>
        <v>Apr</v>
      </c>
      <c r="X892" t="s">
        <v>2057</v>
      </c>
      <c r="Y892">
        <f>Table1[[#This Row],[Dete Ended Conversion5]]-Table1[[#This Row],[Date Created Conversion3]]</f>
        <v>7</v>
      </c>
      <c r="Z892" s="35">
        <f>Table1[[#This Row],[Dete Ended Conversion5]]-Table1[[#This Row],[Date Created Conversion3]]</f>
        <v>7</v>
      </c>
      <c r="AA892" s="8" t="str">
        <f>(TEXT(V892,"yyy"))</f>
        <v>2011</v>
      </c>
      <c r="AB892" t="b">
        <v>1</v>
      </c>
      <c r="AC892" t="b">
        <v>0</v>
      </c>
      <c r="AD892" s="5" t="str">
        <f>AE892</f>
        <v>theater</v>
      </c>
      <c r="AE892" s="32" t="s">
        <v>2012</v>
      </c>
      <c r="AF892" s="32" t="s">
        <v>2013</v>
      </c>
    </row>
    <row r="893" spans="1:32" ht="17" x14ac:dyDescent="0.2">
      <c r="A893">
        <v>773</v>
      </c>
      <c r="B893" s="2" t="s">
        <v>1557</v>
      </c>
      <c r="C893" s="1" t="s">
        <v>1558</v>
      </c>
      <c r="D893" s="3">
        <v>53100</v>
      </c>
      <c r="E893" s="3">
        <v>101185</v>
      </c>
      <c r="F893" t="s">
        <v>19</v>
      </c>
      <c r="G893" s="23">
        <f>IFERROR(E893/D893,0)</f>
        <v>1.9055555555555554</v>
      </c>
      <c r="H893" s="4">
        <f>G893*100</f>
        <v>190.55555555555554</v>
      </c>
      <c r="I893" s="30">
        <f>E893/J893</f>
        <v>43.00254993625159</v>
      </c>
      <c r="J893" s="8">
        <v>2353</v>
      </c>
      <c r="K893" t="s">
        <v>20</v>
      </c>
      <c r="L893" t="s">
        <v>21</v>
      </c>
      <c r="M893" s="11">
        <f>(O893/86400)+DATE(1970,1,1)</f>
        <v>42838.208333333328</v>
      </c>
      <c r="N893" s="37">
        <v>42838.208333333328</v>
      </c>
      <c r="O893">
        <v>1492059600</v>
      </c>
      <c r="P893" t="str">
        <f>TEXT(M893,"mmm")</f>
        <v>Apr</v>
      </c>
      <c r="Q893" t="s">
        <v>2057</v>
      </c>
      <c r="R893" t="str">
        <f>TEXT(M893,"yyy")</f>
        <v>2017</v>
      </c>
      <c r="S893" s="10">
        <f>(T893/86400)+DATE(1970,1,1)</f>
        <v>42848.208333333328</v>
      </c>
      <c r="T893">
        <v>1492923600</v>
      </c>
      <c r="U893" s="35"/>
      <c r="V893" s="38">
        <v>42848.208333333328</v>
      </c>
      <c r="W893" t="str">
        <f>(TEXT(S893,"mmm"))</f>
        <v>Apr</v>
      </c>
      <c r="X893" t="s">
        <v>2057</v>
      </c>
      <c r="Y893">
        <f>Table1[[#This Row],[Dete Ended Conversion5]]-Table1[[#This Row],[Date Created Conversion3]]</f>
        <v>10</v>
      </c>
      <c r="Z893" s="35">
        <f>Table1[[#This Row],[Dete Ended Conversion5]]-Table1[[#This Row],[Date Created Conversion3]]</f>
        <v>10</v>
      </c>
      <c r="AA893" s="8" t="str">
        <f>(TEXT(V893,"yyy"))</f>
        <v>2017</v>
      </c>
      <c r="AB893" t="b">
        <v>0</v>
      </c>
      <c r="AC893" t="b">
        <v>0</v>
      </c>
      <c r="AD893" s="5" t="str">
        <f>AE893</f>
        <v>theater</v>
      </c>
      <c r="AE893" s="32" t="s">
        <v>2012</v>
      </c>
      <c r="AF893" s="32" t="s">
        <v>2013</v>
      </c>
    </row>
    <row r="894" spans="1:32" ht="17" x14ac:dyDescent="0.2">
      <c r="A894">
        <v>822</v>
      </c>
      <c r="B894" s="2" t="s">
        <v>1653</v>
      </c>
      <c r="C894" s="1" t="s">
        <v>1654</v>
      </c>
      <c r="D894" s="3">
        <v>54000</v>
      </c>
      <c r="E894" s="3">
        <v>188982</v>
      </c>
      <c r="F894" t="s">
        <v>19</v>
      </c>
      <c r="G894" s="23">
        <f>IFERROR(E894/D894,0)</f>
        <v>3.4996666666666667</v>
      </c>
      <c r="H894" s="4">
        <f>G894*100</f>
        <v>349.9666666666667</v>
      </c>
      <c r="I894" s="30">
        <f>E894/J894</f>
        <v>89.991428571428571</v>
      </c>
      <c r="J894" s="8">
        <v>2100</v>
      </c>
      <c r="K894" t="s">
        <v>20</v>
      </c>
      <c r="L894" t="s">
        <v>21</v>
      </c>
      <c r="M894" s="11">
        <f>(O894/86400)+DATE(1970,1,1)</f>
        <v>41698.25</v>
      </c>
      <c r="N894" s="37">
        <v>41698.25</v>
      </c>
      <c r="O894">
        <v>1393567200</v>
      </c>
      <c r="P894" t="str">
        <f>TEXT(M894,"mmm")</f>
        <v>Feb</v>
      </c>
      <c r="Q894" t="s">
        <v>2058</v>
      </c>
      <c r="R894" t="str">
        <f>TEXT(M894,"yyy")</f>
        <v>2014</v>
      </c>
      <c r="S894" s="10">
        <f>(T894/86400)+DATE(1970,1,1)</f>
        <v>41715.208333333336</v>
      </c>
      <c r="T894">
        <v>1395032400</v>
      </c>
      <c r="U894" s="35"/>
      <c r="V894" s="38">
        <v>41715.208333333336</v>
      </c>
      <c r="W894" t="str">
        <f>(TEXT(S894,"mmm"))</f>
        <v>Mar</v>
      </c>
      <c r="X894" t="s">
        <v>2054</v>
      </c>
      <c r="Y894">
        <f>Table1[[#This Row],[Dete Ended Conversion5]]-Table1[[#This Row],[Date Created Conversion3]]</f>
        <v>16.958333333335759</v>
      </c>
      <c r="Z894" s="35">
        <f>Table1[[#This Row],[Dete Ended Conversion5]]-Table1[[#This Row],[Date Created Conversion3]]</f>
        <v>16.958333333335759</v>
      </c>
      <c r="AA894" s="8" t="str">
        <f>(TEXT(V894,"yyy"))</f>
        <v>2014</v>
      </c>
      <c r="AB894" t="b">
        <v>0</v>
      </c>
      <c r="AC894" t="b">
        <v>0</v>
      </c>
      <c r="AD894" s="5" t="str">
        <f>AE894</f>
        <v>music</v>
      </c>
      <c r="AE894" s="32" t="s">
        <v>2008</v>
      </c>
      <c r="AF894" s="32" t="s">
        <v>2009</v>
      </c>
    </row>
    <row r="895" spans="1:32" ht="17" x14ac:dyDescent="0.2">
      <c r="A895">
        <v>197</v>
      </c>
      <c r="B895" s="2" t="s">
        <v>424</v>
      </c>
      <c r="C895" s="1" t="s">
        <v>425</v>
      </c>
      <c r="D895" s="3">
        <v>54700</v>
      </c>
      <c r="E895" s="3">
        <v>163118</v>
      </c>
      <c r="F895" t="s">
        <v>19</v>
      </c>
      <c r="G895" s="23">
        <f>IFERROR(E895/D895,0)</f>
        <v>2.9820475319926874</v>
      </c>
      <c r="H895" s="4">
        <f>G895*100</f>
        <v>298.20475319926874</v>
      </c>
      <c r="I895" s="30">
        <f>E895/J895</f>
        <v>82.010055304172951</v>
      </c>
      <c r="J895" s="8">
        <v>1989</v>
      </c>
      <c r="K895" t="s">
        <v>20</v>
      </c>
      <c r="L895" t="s">
        <v>21</v>
      </c>
      <c r="M895" s="11">
        <f>(O895/86400)+DATE(1970,1,1)</f>
        <v>42909.208333333328</v>
      </c>
      <c r="N895" s="37">
        <v>42909.208333333328</v>
      </c>
      <c r="O895">
        <v>1498194000</v>
      </c>
      <c r="P895" t="str">
        <f>TEXT(M895,"mmm")</f>
        <v>Jun</v>
      </c>
      <c r="Q895" t="s">
        <v>2053</v>
      </c>
      <c r="R895" t="str">
        <f>TEXT(M895,"yyy")</f>
        <v>2017</v>
      </c>
      <c r="S895" s="10">
        <f>(T895/86400)+DATE(1970,1,1)</f>
        <v>42923.208333333328</v>
      </c>
      <c r="T895">
        <v>1499403600</v>
      </c>
      <c r="U895" s="35"/>
      <c r="V895" s="38">
        <v>42923.208333333328</v>
      </c>
      <c r="W895" t="str">
        <f>(TEXT(S895,"mmm"))</f>
        <v>Jul</v>
      </c>
      <c r="X895" t="s">
        <v>2056</v>
      </c>
      <c r="Y895">
        <f>Table1[[#This Row],[Dete Ended Conversion5]]-Table1[[#This Row],[Date Created Conversion3]]</f>
        <v>14</v>
      </c>
      <c r="Z895" s="35">
        <f>Table1[[#This Row],[Dete Ended Conversion5]]-Table1[[#This Row],[Date Created Conversion3]]</f>
        <v>14</v>
      </c>
      <c r="AA895" s="8" t="str">
        <f>(TEXT(V895,"yyy"))</f>
        <v>2017</v>
      </c>
      <c r="AB895" t="b">
        <v>0</v>
      </c>
      <c r="AC895" t="b">
        <v>0</v>
      </c>
      <c r="AD895" s="5" t="str">
        <f>AE895</f>
        <v>film &amp; video</v>
      </c>
      <c r="AE895" s="32" t="s">
        <v>2014</v>
      </c>
      <c r="AF895" s="32" t="s">
        <v>2017</v>
      </c>
    </row>
    <row r="896" spans="1:32" ht="17" x14ac:dyDescent="0.2">
      <c r="A896">
        <v>746</v>
      </c>
      <c r="B896" s="2" t="s">
        <v>1504</v>
      </c>
      <c r="C896" s="1" t="s">
        <v>1505</v>
      </c>
      <c r="D896" s="3">
        <v>55800</v>
      </c>
      <c r="E896" s="3">
        <v>118580</v>
      </c>
      <c r="F896" t="s">
        <v>19</v>
      </c>
      <c r="G896" s="23">
        <f>IFERROR(E896/D896,0)</f>
        <v>2.1250896057347672</v>
      </c>
      <c r="H896" s="4">
        <f>G896*100</f>
        <v>212.50896057347671</v>
      </c>
      <c r="I896" s="30">
        <f>E896/J896</f>
        <v>35</v>
      </c>
      <c r="J896" s="8">
        <v>3388</v>
      </c>
      <c r="K896" t="s">
        <v>20</v>
      </c>
      <c r="L896" t="s">
        <v>21</v>
      </c>
      <c r="M896" s="11">
        <f>(O896/86400)+DATE(1970,1,1)</f>
        <v>40825.208333333336</v>
      </c>
      <c r="N896" s="37">
        <v>40825.208333333336</v>
      </c>
      <c r="O896">
        <v>1318136400</v>
      </c>
      <c r="P896" t="str">
        <f>TEXT(M896,"mmm")</f>
        <v>Oct</v>
      </c>
      <c r="Q896" t="s">
        <v>2052</v>
      </c>
      <c r="R896" t="str">
        <f>TEXT(M896,"yyy")</f>
        <v>2011</v>
      </c>
      <c r="S896" s="10">
        <f>(T896/86400)+DATE(1970,1,1)</f>
        <v>40830.208333333336</v>
      </c>
      <c r="T896">
        <v>1318568400</v>
      </c>
      <c r="U896" s="35"/>
      <c r="V896" s="38">
        <v>40830.208333333336</v>
      </c>
      <c r="W896" t="str">
        <f>(TEXT(S896,"mmm"))</f>
        <v>Oct</v>
      </c>
      <c r="X896" t="s">
        <v>2052</v>
      </c>
      <c r="Y896">
        <f>Table1[[#This Row],[Dete Ended Conversion5]]-Table1[[#This Row],[Date Created Conversion3]]</f>
        <v>5</v>
      </c>
      <c r="Z896" s="35">
        <f>Table1[[#This Row],[Dete Ended Conversion5]]-Table1[[#This Row],[Date Created Conversion3]]</f>
        <v>5</v>
      </c>
      <c r="AA896" s="8" t="str">
        <f>(TEXT(V896,"yyy"))</f>
        <v>2011</v>
      </c>
      <c r="AB896" t="b">
        <v>0</v>
      </c>
      <c r="AC896" t="b">
        <v>0</v>
      </c>
      <c r="AD896" s="5" t="str">
        <f>AE896</f>
        <v>technology</v>
      </c>
      <c r="AE896" s="32" t="s">
        <v>2010</v>
      </c>
      <c r="AF896" s="32" t="s">
        <v>2011</v>
      </c>
    </row>
    <row r="897" spans="1:32" ht="17" x14ac:dyDescent="0.2">
      <c r="A897">
        <v>180</v>
      </c>
      <c r="B897" s="2" t="s">
        <v>390</v>
      </c>
      <c r="C897" s="1" t="s">
        <v>391</v>
      </c>
      <c r="D897" s="3">
        <v>56000</v>
      </c>
      <c r="E897" s="3">
        <v>172736</v>
      </c>
      <c r="F897" t="s">
        <v>19</v>
      </c>
      <c r="G897" s="23">
        <f>IFERROR(E897/D897,0)</f>
        <v>3.0845714285714285</v>
      </c>
      <c r="H897" s="4">
        <f>G897*100</f>
        <v>308.45714285714286</v>
      </c>
      <c r="I897" s="30">
        <f>E897/J897</f>
        <v>81.98196487897485</v>
      </c>
      <c r="J897" s="8">
        <v>2107</v>
      </c>
      <c r="K897" t="s">
        <v>24</v>
      </c>
      <c r="L897" t="s">
        <v>25</v>
      </c>
      <c r="M897" s="11">
        <f>(O897/86400)+DATE(1970,1,1)</f>
        <v>40259.208333333336</v>
      </c>
      <c r="N897" s="37">
        <v>40259.208333333336</v>
      </c>
      <c r="O897">
        <v>1269234000</v>
      </c>
      <c r="P897" t="str">
        <f>TEXT(M897,"mmm")</f>
        <v>Mar</v>
      </c>
      <c r="Q897" t="s">
        <v>2054</v>
      </c>
      <c r="R897" t="str">
        <f>TEXT(M897,"yyy")</f>
        <v>2010</v>
      </c>
      <c r="S897" s="10">
        <f>(T897/86400)+DATE(1970,1,1)</f>
        <v>40264.208333333336</v>
      </c>
      <c r="T897">
        <v>1269666000</v>
      </c>
      <c r="U897" s="35"/>
      <c r="V897" s="38">
        <v>40264.208333333336</v>
      </c>
      <c r="W897" t="str">
        <f>(TEXT(S897,"mmm"))</f>
        <v>Mar</v>
      </c>
      <c r="X897" t="s">
        <v>2054</v>
      </c>
      <c r="Y897">
        <f>Table1[[#This Row],[Dete Ended Conversion5]]-Table1[[#This Row],[Date Created Conversion3]]</f>
        <v>5</v>
      </c>
      <c r="Z897" s="35">
        <f>Table1[[#This Row],[Dete Ended Conversion5]]-Table1[[#This Row],[Date Created Conversion3]]</f>
        <v>5</v>
      </c>
      <c r="AA897" s="8" t="str">
        <f>(TEXT(V897,"yyy"))</f>
        <v>2010</v>
      </c>
      <c r="AB897" t="b">
        <v>0</v>
      </c>
      <c r="AC897" t="b">
        <v>0</v>
      </c>
      <c r="AD897" s="5" t="str">
        <f>AE897</f>
        <v>technology</v>
      </c>
      <c r="AE897" s="32" t="s">
        <v>2010</v>
      </c>
      <c r="AF897" s="32" t="s">
        <v>2019</v>
      </c>
    </row>
    <row r="898" spans="1:32" ht="34" x14ac:dyDescent="0.2">
      <c r="A898">
        <v>491</v>
      </c>
      <c r="B898" s="2" t="s">
        <v>1006</v>
      </c>
      <c r="C898" s="1" t="s">
        <v>1007</v>
      </c>
      <c r="D898" s="3">
        <v>56800</v>
      </c>
      <c r="E898" s="3">
        <v>173437</v>
      </c>
      <c r="F898" t="s">
        <v>19</v>
      </c>
      <c r="G898" s="23">
        <f>IFERROR(E898/D898,0)</f>
        <v>3.0534683098591549</v>
      </c>
      <c r="H898" s="4">
        <f>G898*100</f>
        <v>305.34683098591546</v>
      </c>
      <c r="I898" s="30">
        <f>E898/J898</f>
        <v>70.993450675399103</v>
      </c>
      <c r="J898" s="8">
        <v>2443</v>
      </c>
      <c r="K898" t="s">
        <v>20</v>
      </c>
      <c r="L898" t="s">
        <v>21</v>
      </c>
      <c r="M898" s="11">
        <f>(O898/86400)+DATE(1970,1,1)</f>
        <v>41456.208333333336</v>
      </c>
      <c r="N898" s="37">
        <v>41456.208333333336</v>
      </c>
      <c r="O898">
        <v>1372654800</v>
      </c>
      <c r="P898" t="str">
        <f>TEXT(M898,"mmm")</f>
        <v>Jul</v>
      </c>
      <c r="Q898" t="s">
        <v>2056</v>
      </c>
      <c r="R898" t="str">
        <f>TEXT(M898,"yyy")</f>
        <v>2013</v>
      </c>
      <c r="S898" s="10">
        <f>(T898/86400)+DATE(1970,1,1)</f>
        <v>41482.208333333336</v>
      </c>
      <c r="T898">
        <v>1374901200</v>
      </c>
      <c r="U898" s="35"/>
      <c r="V898" s="38">
        <v>41482.208333333336</v>
      </c>
      <c r="W898" t="str">
        <f>(TEXT(S898,"mmm"))</f>
        <v>Jul</v>
      </c>
      <c r="X898" t="s">
        <v>2056</v>
      </c>
      <c r="Y898">
        <f>Table1[[#This Row],[Dete Ended Conversion5]]-Table1[[#This Row],[Date Created Conversion3]]</f>
        <v>26</v>
      </c>
      <c r="Z898" s="35">
        <f>Table1[[#This Row],[Dete Ended Conversion5]]-Table1[[#This Row],[Date Created Conversion3]]</f>
        <v>26</v>
      </c>
      <c r="AA898" s="8" t="str">
        <f>(TEXT(V898,"yyy"))</f>
        <v>2013</v>
      </c>
      <c r="AB898" t="b">
        <v>0</v>
      </c>
      <c r="AC898" t="b">
        <v>1</v>
      </c>
      <c r="AD898" s="5" t="str">
        <f>AE898</f>
        <v>food</v>
      </c>
      <c r="AE898" s="32" t="s">
        <v>2006</v>
      </c>
      <c r="AF898" s="32" t="s">
        <v>2007</v>
      </c>
    </row>
    <row r="899" spans="1:32" ht="17" x14ac:dyDescent="0.2">
      <c r="A899">
        <v>22</v>
      </c>
      <c r="B899" s="2" t="s">
        <v>70</v>
      </c>
      <c r="C899" s="1" t="s">
        <v>71</v>
      </c>
      <c r="D899" s="3">
        <v>59100</v>
      </c>
      <c r="E899" s="3">
        <v>75690</v>
      </c>
      <c r="F899" t="s">
        <v>19</v>
      </c>
      <c r="G899" s="23">
        <f>IFERROR(E899/D899,0)</f>
        <v>1.2807106598984772</v>
      </c>
      <c r="H899" s="4">
        <f>G899*100</f>
        <v>128.07106598984771</v>
      </c>
      <c r="I899" s="30">
        <f>E899/J899</f>
        <v>85.044943820224717</v>
      </c>
      <c r="J899" s="8">
        <v>890</v>
      </c>
      <c r="K899" t="s">
        <v>20</v>
      </c>
      <c r="L899" t="s">
        <v>21</v>
      </c>
      <c r="M899" s="11">
        <f>(O899/86400)+DATE(1970,1,1)</f>
        <v>43193.208333333328</v>
      </c>
      <c r="N899" s="37">
        <v>43193.208333333328</v>
      </c>
      <c r="O899">
        <v>1522731600</v>
      </c>
      <c r="P899" t="str">
        <f>TEXT(M899,"mmm")</f>
        <v>Apr</v>
      </c>
      <c r="Q899" t="s">
        <v>2057</v>
      </c>
      <c r="R899" t="str">
        <f>TEXT(M899,"yyy")</f>
        <v>2018</v>
      </c>
      <c r="S899" s="10">
        <f>(T899/86400)+DATE(1970,1,1)</f>
        <v>43208.208333333328</v>
      </c>
      <c r="T899">
        <v>1524027600</v>
      </c>
      <c r="U899" s="35"/>
      <c r="V899" s="38">
        <v>43208.208333333328</v>
      </c>
      <c r="W899" t="str">
        <f>(TEXT(S899,"mmm"))</f>
        <v>Apr</v>
      </c>
      <c r="X899" t="s">
        <v>2057</v>
      </c>
      <c r="Y899">
        <f>Table1[[#This Row],[Dete Ended Conversion5]]-Table1[[#This Row],[Date Created Conversion3]]</f>
        <v>15</v>
      </c>
      <c r="Z899" s="35">
        <f>Table1[[#This Row],[Dete Ended Conversion5]]-Table1[[#This Row],[Date Created Conversion3]]</f>
        <v>15</v>
      </c>
      <c r="AA899" s="8" t="str">
        <f>(TEXT(V899,"yyy"))</f>
        <v>2018</v>
      </c>
      <c r="AB899" t="b">
        <v>0</v>
      </c>
      <c r="AC899" t="b">
        <v>0</v>
      </c>
      <c r="AD899" s="5" t="str">
        <f>AE899</f>
        <v>theater</v>
      </c>
      <c r="AE899" s="32" t="s">
        <v>2012</v>
      </c>
      <c r="AF899" s="32" t="s">
        <v>2013</v>
      </c>
    </row>
    <row r="900" spans="1:32" ht="17" x14ac:dyDescent="0.2">
      <c r="A900">
        <v>312</v>
      </c>
      <c r="B900" s="2" t="s">
        <v>653</v>
      </c>
      <c r="C900" s="1" t="s">
        <v>654</v>
      </c>
      <c r="D900" s="3">
        <v>59100</v>
      </c>
      <c r="E900" s="3">
        <v>183345</v>
      </c>
      <c r="F900" t="s">
        <v>19</v>
      </c>
      <c r="G900" s="23">
        <f>IFERROR(E900/D900,0)</f>
        <v>3.1022842639593908</v>
      </c>
      <c r="H900" s="4">
        <f>G900*100</f>
        <v>310.2284263959391</v>
      </c>
      <c r="I900" s="30">
        <f>E900/J900</f>
        <v>48.996525921966864</v>
      </c>
      <c r="J900" s="8">
        <v>3742</v>
      </c>
      <c r="K900" t="s">
        <v>20</v>
      </c>
      <c r="L900" t="s">
        <v>21</v>
      </c>
      <c r="M900" s="11">
        <f>(O900/86400)+DATE(1970,1,1)</f>
        <v>41572.208333333336</v>
      </c>
      <c r="N900" s="37">
        <v>41572.208333333336</v>
      </c>
      <c r="O900">
        <v>1382677200</v>
      </c>
      <c r="P900" t="str">
        <f>TEXT(M900,"mmm")</f>
        <v>Oct</v>
      </c>
      <c r="Q900" t="s">
        <v>2052</v>
      </c>
      <c r="R900" t="str">
        <f>TEXT(M900,"yyy")</f>
        <v>2013</v>
      </c>
      <c r="S900" s="10">
        <f>(T900/86400)+DATE(1970,1,1)</f>
        <v>41579.208333333336</v>
      </c>
      <c r="T900">
        <v>1383282000</v>
      </c>
      <c r="U900" s="35"/>
      <c r="V900" s="38">
        <v>41579.208333333336</v>
      </c>
      <c r="W900" t="str">
        <f>(TEXT(S900,"mmm"))</f>
        <v>Nov</v>
      </c>
      <c r="X900" t="s">
        <v>2048</v>
      </c>
      <c r="Y900">
        <f>Table1[[#This Row],[Dete Ended Conversion5]]-Table1[[#This Row],[Date Created Conversion3]]</f>
        <v>7</v>
      </c>
      <c r="Z900" s="35">
        <f>Table1[[#This Row],[Dete Ended Conversion5]]-Table1[[#This Row],[Date Created Conversion3]]</f>
        <v>7</v>
      </c>
      <c r="AA900" s="8" t="str">
        <f>(TEXT(V900,"yyy"))</f>
        <v>2013</v>
      </c>
      <c r="AB900" t="b">
        <v>0</v>
      </c>
      <c r="AC900" t="b">
        <v>0</v>
      </c>
      <c r="AD900" s="5" t="str">
        <f>AE900</f>
        <v>theater</v>
      </c>
      <c r="AE900" s="32" t="s">
        <v>2012</v>
      </c>
      <c r="AF900" s="32" t="s">
        <v>2013</v>
      </c>
    </row>
    <row r="901" spans="1:32" ht="17" x14ac:dyDescent="0.2">
      <c r="A901">
        <v>631</v>
      </c>
      <c r="B901" s="2" t="s">
        <v>1280</v>
      </c>
      <c r="C901" s="1" t="s">
        <v>1281</v>
      </c>
      <c r="D901" s="3">
        <v>59200</v>
      </c>
      <c r="E901" s="3">
        <v>183756</v>
      </c>
      <c r="F901" t="s">
        <v>19</v>
      </c>
      <c r="G901" s="23">
        <f>IFERROR(E901/D901,0)</f>
        <v>3.1039864864864866</v>
      </c>
      <c r="H901" s="4">
        <f>G901*100</f>
        <v>310.39864864864865</v>
      </c>
      <c r="I901" s="30">
        <f>E901/J901</f>
        <v>59.992164544564154</v>
      </c>
      <c r="J901" s="8">
        <v>3063</v>
      </c>
      <c r="K901" t="s">
        <v>20</v>
      </c>
      <c r="L901" t="s">
        <v>21</v>
      </c>
      <c r="M901" s="11">
        <f>(O901/86400)+DATE(1970,1,1)</f>
        <v>43550.208333333328</v>
      </c>
      <c r="N901" s="37">
        <v>43550.208333333328</v>
      </c>
      <c r="O901">
        <v>1553576400</v>
      </c>
      <c r="P901" t="str">
        <f>TEXT(M901,"mmm")</f>
        <v>Mar</v>
      </c>
      <c r="Q901" t="s">
        <v>2054</v>
      </c>
      <c r="R901" t="str">
        <f>TEXT(M901,"yyy")</f>
        <v>2019</v>
      </c>
      <c r="S901" s="10">
        <f>(T901/86400)+DATE(1970,1,1)</f>
        <v>43554.208333333328</v>
      </c>
      <c r="T901">
        <v>1553922000</v>
      </c>
      <c r="U901" s="35"/>
      <c r="V901" s="38">
        <v>43554.208333333328</v>
      </c>
      <c r="W901" t="str">
        <f>(TEXT(S901,"mmm"))</f>
        <v>Mar</v>
      </c>
      <c r="X901" t="s">
        <v>2054</v>
      </c>
      <c r="Y901">
        <f>Table1[[#This Row],[Dete Ended Conversion5]]-Table1[[#This Row],[Date Created Conversion3]]</f>
        <v>4</v>
      </c>
      <c r="Z901" s="35">
        <f>Table1[[#This Row],[Dete Ended Conversion5]]-Table1[[#This Row],[Date Created Conversion3]]</f>
        <v>4</v>
      </c>
      <c r="AA901" s="8" t="str">
        <f>(TEXT(V901,"yyy"))</f>
        <v>2019</v>
      </c>
      <c r="AB901" t="b">
        <v>0</v>
      </c>
      <c r="AC901" t="b">
        <v>0</v>
      </c>
      <c r="AD901" s="5" t="str">
        <f>AE901</f>
        <v>theater</v>
      </c>
      <c r="AE901" s="32" t="s">
        <v>2012</v>
      </c>
      <c r="AF901" s="32" t="s">
        <v>2013</v>
      </c>
    </row>
    <row r="902" spans="1:32" ht="17" x14ac:dyDescent="0.2">
      <c r="A902">
        <v>812</v>
      </c>
      <c r="B902" s="2" t="s">
        <v>1634</v>
      </c>
      <c r="C902" s="1" t="s">
        <v>1635</v>
      </c>
      <c r="D902" s="3">
        <v>59700</v>
      </c>
      <c r="E902" s="3">
        <v>134640</v>
      </c>
      <c r="F902" t="s">
        <v>19</v>
      </c>
      <c r="G902" s="23">
        <f>IFERROR(E902/D902,0)</f>
        <v>2.2552763819095478</v>
      </c>
      <c r="H902" s="4">
        <f>G902*100</f>
        <v>225.52763819095478</v>
      </c>
      <c r="I902" s="30">
        <f>E902/J902</f>
        <v>48</v>
      </c>
      <c r="J902" s="8">
        <v>2805</v>
      </c>
      <c r="K902" t="s">
        <v>15</v>
      </c>
      <c r="L902" t="s">
        <v>16</v>
      </c>
      <c r="M902" s="11">
        <f>(O902/86400)+DATE(1970,1,1)</f>
        <v>43206.208333333328</v>
      </c>
      <c r="N902" s="37">
        <v>43206.208333333328</v>
      </c>
      <c r="O902">
        <v>1523854800</v>
      </c>
      <c r="P902" t="str">
        <f>TEXT(M902,"mmm")</f>
        <v>Apr</v>
      </c>
      <c r="Q902" t="s">
        <v>2057</v>
      </c>
      <c r="R902" t="str">
        <f>TEXT(M902,"yyy")</f>
        <v>2018</v>
      </c>
      <c r="S902" s="10">
        <f>(T902/86400)+DATE(1970,1,1)</f>
        <v>43211.208333333328</v>
      </c>
      <c r="T902">
        <v>1524286800</v>
      </c>
      <c r="U902" s="35"/>
      <c r="V902" s="38">
        <v>43211.208333333328</v>
      </c>
      <c r="W902" t="str">
        <f>(TEXT(S902,"mmm"))</f>
        <v>Apr</v>
      </c>
      <c r="X902" t="s">
        <v>2057</v>
      </c>
      <c r="Y902">
        <f>Table1[[#This Row],[Dete Ended Conversion5]]-Table1[[#This Row],[Date Created Conversion3]]</f>
        <v>5</v>
      </c>
      <c r="Z902" s="35">
        <f>Table1[[#This Row],[Dete Ended Conversion5]]-Table1[[#This Row],[Date Created Conversion3]]</f>
        <v>5</v>
      </c>
      <c r="AA902" s="8" t="str">
        <f>(TEXT(V902,"yyy"))</f>
        <v>2018</v>
      </c>
      <c r="AB902" t="b">
        <v>0</v>
      </c>
      <c r="AC902" t="b">
        <v>0</v>
      </c>
      <c r="AD902" s="5" t="str">
        <f>AE902</f>
        <v>publishing</v>
      </c>
      <c r="AE902" s="32" t="s">
        <v>2020</v>
      </c>
      <c r="AF902" s="32" t="s">
        <v>2021</v>
      </c>
    </row>
    <row r="903" spans="1:32" ht="17" x14ac:dyDescent="0.2">
      <c r="A903">
        <v>360</v>
      </c>
      <c r="B903" s="2" t="s">
        <v>749</v>
      </c>
      <c r="C903" s="1" t="s">
        <v>750</v>
      </c>
      <c r="D903" s="3">
        <v>59700</v>
      </c>
      <c r="E903" s="3">
        <v>135132</v>
      </c>
      <c r="F903" t="s">
        <v>19</v>
      </c>
      <c r="G903" s="23">
        <f>IFERROR(E903/D903,0)</f>
        <v>2.2635175879396985</v>
      </c>
      <c r="H903" s="4">
        <f>G903*100</f>
        <v>226.35175879396985</v>
      </c>
      <c r="I903" s="30">
        <f>E903/J903</f>
        <v>47.002434782608695</v>
      </c>
      <c r="J903" s="8">
        <v>2875</v>
      </c>
      <c r="K903" t="s">
        <v>36</v>
      </c>
      <c r="L903" t="s">
        <v>37</v>
      </c>
      <c r="M903" s="11">
        <f>(O903/86400)+DATE(1970,1,1)</f>
        <v>40544.25</v>
      </c>
      <c r="N903" s="37">
        <v>40544.25</v>
      </c>
      <c r="O903">
        <v>1293861600</v>
      </c>
      <c r="P903" t="str">
        <f>TEXT(M903,"mmm")</f>
        <v>Jan</v>
      </c>
      <c r="Q903" t="s">
        <v>2050</v>
      </c>
      <c r="R903" t="str">
        <f>TEXT(M903,"yyy")</f>
        <v>2011</v>
      </c>
      <c r="S903" s="10">
        <f>(T903/86400)+DATE(1970,1,1)</f>
        <v>40558.25</v>
      </c>
      <c r="T903">
        <v>1295071200</v>
      </c>
      <c r="U903" s="35"/>
      <c r="V903" s="38">
        <v>40558.25</v>
      </c>
      <c r="W903" t="str">
        <f>(TEXT(S903,"mmm"))</f>
        <v>Jan</v>
      </c>
      <c r="X903" t="s">
        <v>2050</v>
      </c>
      <c r="Y903">
        <f>Table1[[#This Row],[Dete Ended Conversion5]]-Table1[[#This Row],[Date Created Conversion3]]</f>
        <v>14</v>
      </c>
      <c r="Z903" s="35">
        <f>Table1[[#This Row],[Dete Ended Conversion5]]-Table1[[#This Row],[Date Created Conversion3]]</f>
        <v>14</v>
      </c>
      <c r="AA903" s="8" t="str">
        <f>(TEXT(V903,"yyy"))</f>
        <v>2011</v>
      </c>
      <c r="AB903" t="b">
        <v>0</v>
      </c>
      <c r="AC903" t="b">
        <v>1</v>
      </c>
      <c r="AD903" s="5" t="str">
        <f>AE903</f>
        <v>theater</v>
      </c>
      <c r="AE903" s="32" t="s">
        <v>2012</v>
      </c>
      <c r="AF903" s="32" t="s">
        <v>2013</v>
      </c>
    </row>
    <row r="904" spans="1:32" ht="17" x14ac:dyDescent="0.2">
      <c r="A904">
        <v>187</v>
      </c>
      <c r="B904" s="2" t="s">
        <v>404</v>
      </c>
      <c r="C904" s="1" t="s">
        <v>405</v>
      </c>
      <c r="D904" s="3">
        <v>60200</v>
      </c>
      <c r="E904" s="3">
        <v>138384</v>
      </c>
      <c r="F904" t="s">
        <v>19</v>
      </c>
      <c r="G904" s="23">
        <f>IFERROR(E904/D904,0)</f>
        <v>2.2987375415282392</v>
      </c>
      <c r="H904" s="4">
        <f>G904*100</f>
        <v>229.87375415282392</v>
      </c>
      <c r="I904" s="30">
        <f>E904/J904</f>
        <v>95.966712898751737</v>
      </c>
      <c r="J904" s="8">
        <v>1442</v>
      </c>
      <c r="K904" t="s">
        <v>15</v>
      </c>
      <c r="L904" t="s">
        <v>16</v>
      </c>
      <c r="M904" s="11">
        <f>(O904/86400)+DATE(1970,1,1)</f>
        <v>41328.25</v>
      </c>
      <c r="N904" s="37">
        <v>41328.25</v>
      </c>
      <c r="O904">
        <v>1361599200</v>
      </c>
      <c r="P904" t="str">
        <f>TEXT(M904,"mmm")</f>
        <v>Feb</v>
      </c>
      <c r="Q904" t="s">
        <v>2058</v>
      </c>
      <c r="R904" t="str">
        <f>TEXT(M904,"yyy")</f>
        <v>2013</v>
      </c>
      <c r="S904" s="10">
        <f>(T904/86400)+DATE(1970,1,1)</f>
        <v>41356.208333333336</v>
      </c>
      <c r="T904">
        <v>1364014800</v>
      </c>
      <c r="U904" s="35"/>
      <c r="V904" s="38">
        <v>41356.208333333336</v>
      </c>
      <c r="W904" t="str">
        <f>(TEXT(S904,"mmm"))</f>
        <v>Mar</v>
      </c>
      <c r="X904" t="s">
        <v>2054</v>
      </c>
      <c r="Y904">
        <f>Table1[[#This Row],[Dete Ended Conversion5]]-Table1[[#This Row],[Date Created Conversion3]]</f>
        <v>27.958333333335759</v>
      </c>
      <c r="Z904" s="35">
        <f>Table1[[#This Row],[Dete Ended Conversion5]]-Table1[[#This Row],[Date Created Conversion3]]</f>
        <v>27.958333333335759</v>
      </c>
      <c r="AA904" s="8" t="str">
        <f>(TEXT(V904,"yyy"))</f>
        <v>2013</v>
      </c>
      <c r="AB904" t="b">
        <v>0</v>
      </c>
      <c r="AC904" t="b">
        <v>1</v>
      </c>
      <c r="AD904" s="5" t="str">
        <f>AE904</f>
        <v>film &amp; video</v>
      </c>
      <c r="AE904" s="32" t="s">
        <v>2014</v>
      </c>
      <c r="AF904" s="32" t="s">
        <v>2025</v>
      </c>
    </row>
    <row r="905" spans="1:32" ht="17" x14ac:dyDescent="0.2">
      <c r="A905">
        <v>979</v>
      </c>
      <c r="B905" s="2" t="s">
        <v>1962</v>
      </c>
      <c r="C905" s="1" t="s">
        <v>1963</v>
      </c>
      <c r="D905" s="3">
        <v>60200</v>
      </c>
      <c r="E905" s="3">
        <v>86244</v>
      </c>
      <c r="F905" t="s">
        <v>19</v>
      </c>
      <c r="G905" s="23">
        <f>IFERROR(E905/D905,0)</f>
        <v>1.432624584717608</v>
      </c>
      <c r="H905" s="4">
        <f>G905*100</f>
        <v>143.26245847176079</v>
      </c>
      <c r="I905" s="30">
        <f>E905/J905</f>
        <v>84.969458128078813</v>
      </c>
      <c r="J905" s="8">
        <v>1015</v>
      </c>
      <c r="K905" t="s">
        <v>36</v>
      </c>
      <c r="L905" t="s">
        <v>37</v>
      </c>
      <c r="M905" s="11">
        <f>(O905/86400)+DATE(1970,1,1)</f>
        <v>42078.208333333328</v>
      </c>
      <c r="N905" s="37">
        <v>42078.208333333328</v>
      </c>
      <c r="O905">
        <v>1426395600</v>
      </c>
      <c r="P905" t="str">
        <f>TEXT(M905,"mmm")</f>
        <v>Mar</v>
      </c>
      <c r="Q905" t="s">
        <v>2054</v>
      </c>
      <c r="R905" t="str">
        <f>TEXT(M905,"yyy")</f>
        <v>2015</v>
      </c>
      <c r="S905" s="10">
        <f>(T905/86400)+DATE(1970,1,1)</f>
        <v>42084.208333333328</v>
      </c>
      <c r="T905">
        <v>1426914000</v>
      </c>
      <c r="U905" s="35"/>
      <c r="V905" s="38">
        <v>42084.208333333328</v>
      </c>
      <c r="W905" t="str">
        <f>(TEXT(S905,"mmm"))</f>
        <v>Mar</v>
      </c>
      <c r="X905" t="s">
        <v>2054</v>
      </c>
      <c r="Y905">
        <f>Table1[[#This Row],[Dete Ended Conversion5]]-Table1[[#This Row],[Date Created Conversion3]]</f>
        <v>6</v>
      </c>
      <c r="Z905" s="35">
        <f>Table1[[#This Row],[Dete Ended Conversion5]]-Table1[[#This Row],[Date Created Conversion3]]</f>
        <v>6</v>
      </c>
      <c r="AA905" s="8" t="str">
        <f>(TEXT(V905,"yyy"))</f>
        <v>2015</v>
      </c>
      <c r="AB905" t="b">
        <v>0</v>
      </c>
      <c r="AC905" t="b">
        <v>0</v>
      </c>
      <c r="AD905" s="5" t="str">
        <f>AE905</f>
        <v>theater</v>
      </c>
      <c r="AE905" s="32" t="s">
        <v>2012</v>
      </c>
      <c r="AF905" s="32" t="s">
        <v>2013</v>
      </c>
    </row>
    <row r="906" spans="1:32" ht="17" x14ac:dyDescent="0.2">
      <c r="A906">
        <v>227</v>
      </c>
      <c r="B906" s="2" t="s">
        <v>483</v>
      </c>
      <c r="C906" s="1" t="s">
        <v>484</v>
      </c>
      <c r="D906" s="3">
        <v>60900</v>
      </c>
      <c r="E906" s="3">
        <v>102751</v>
      </c>
      <c r="F906" t="s">
        <v>19</v>
      </c>
      <c r="G906" s="23">
        <f>IFERROR(E906/D906,0)</f>
        <v>1.687208538587849</v>
      </c>
      <c r="H906" s="4">
        <f>G906*100</f>
        <v>168.72085385878489</v>
      </c>
      <c r="I906" s="30">
        <f>E906/J906</f>
        <v>108.96182396606575</v>
      </c>
      <c r="J906" s="8">
        <v>943</v>
      </c>
      <c r="K906" t="s">
        <v>20</v>
      </c>
      <c r="L906" t="s">
        <v>21</v>
      </c>
      <c r="M906" s="11">
        <f>(O906/86400)+DATE(1970,1,1)</f>
        <v>42139.208333333328</v>
      </c>
      <c r="N906" s="37">
        <v>42139.208333333328</v>
      </c>
      <c r="O906">
        <v>1431666000</v>
      </c>
      <c r="P906" t="str">
        <f>TEXT(M906,"mmm")</f>
        <v>May</v>
      </c>
      <c r="Q906" t="s">
        <v>2059</v>
      </c>
      <c r="R906" t="str">
        <f>TEXT(M906,"yyy")</f>
        <v>2015</v>
      </c>
      <c r="S906" s="10">
        <f>(T906/86400)+DATE(1970,1,1)</f>
        <v>42145.208333333328</v>
      </c>
      <c r="T906">
        <v>1432184400</v>
      </c>
      <c r="U906" s="35"/>
      <c r="V906" s="38">
        <v>42145.208333333328</v>
      </c>
      <c r="W906" t="str">
        <f>(TEXT(S906,"mmm"))</f>
        <v>May</v>
      </c>
      <c r="X906" t="s">
        <v>2059</v>
      </c>
      <c r="Y906">
        <f>Table1[[#This Row],[Dete Ended Conversion5]]-Table1[[#This Row],[Date Created Conversion3]]</f>
        <v>6</v>
      </c>
      <c r="Z906" s="35">
        <f>Table1[[#This Row],[Dete Ended Conversion5]]-Table1[[#This Row],[Date Created Conversion3]]</f>
        <v>6</v>
      </c>
      <c r="AA906" s="8" t="str">
        <f>(TEXT(V906,"yyy"))</f>
        <v>2015</v>
      </c>
      <c r="AB906" t="b">
        <v>0</v>
      </c>
      <c r="AC906" t="b">
        <v>0</v>
      </c>
      <c r="AD906" s="5" t="str">
        <f>AE906</f>
        <v>games</v>
      </c>
      <c r="AE906" s="32" t="s">
        <v>2023</v>
      </c>
      <c r="AF906" s="32" t="s">
        <v>2034</v>
      </c>
    </row>
    <row r="907" spans="1:32" ht="17" x14ac:dyDescent="0.2">
      <c r="A907">
        <v>111</v>
      </c>
      <c r="B907" s="2" t="s">
        <v>252</v>
      </c>
      <c r="C907" s="1" t="s">
        <v>253</v>
      </c>
      <c r="D907" s="3">
        <v>61400</v>
      </c>
      <c r="E907" s="3">
        <v>73653</v>
      </c>
      <c r="F907" t="s">
        <v>19</v>
      </c>
      <c r="G907" s="23">
        <f>IFERROR(E907/D907,0)</f>
        <v>1.1995602605863191</v>
      </c>
      <c r="H907" s="4">
        <f>G907*100</f>
        <v>119.95602605863192</v>
      </c>
      <c r="I907" s="30">
        <f>E907/J907</f>
        <v>108.95414201183432</v>
      </c>
      <c r="J907" s="8">
        <v>676</v>
      </c>
      <c r="K907" t="s">
        <v>20</v>
      </c>
      <c r="L907" t="s">
        <v>21</v>
      </c>
      <c r="M907" s="11">
        <f>(O907/86400)+DATE(1970,1,1)</f>
        <v>41174.208333333336</v>
      </c>
      <c r="N907" s="37">
        <v>41174.208333333336</v>
      </c>
      <c r="O907">
        <v>1348290000</v>
      </c>
      <c r="P907" t="str">
        <f>TEXT(M907,"mmm")</f>
        <v>Sep</v>
      </c>
      <c r="Q907" t="s">
        <v>2051</v>
      </c>
      <c r="R907" t="str">
        <f>TEXT(M907,"yyy")</f>
        <v>2012</v>
      </c>
      <c r="S907" s="10">
        <f>(T907/86400)+DATE(1970,1,1)</f>
        <v>41180.208333333336</v>
      </c>
      <c r="T907">
        <v>1348808400</v>
      </c>
      <c r="U907" s="35"/>
      <c r="V907" s="38">
        <v>41180.208333333336</v>
      </c>
      <c r="W907" t="str">
        <f>(TEXT(S907,"mmm"))</f>
        <v>Sep</v>
      </c>
      <c r="X907" t="s">
        <v>2051</v>
      </c>
      <c r="Y907">
        <f>Table1[[#This Row],[Dete Ended Conversion5]]-Table1[[#This Row],[Date Created Conversion3]]</f>
        <v>6</v>
      </c>
      <c r="Z907" s="35">
        <f>Table1[[#This Row],[Dete Ended Conversion5]]-Table1[[#This Row],[Date Created Conversion3]]</f>
        <v>6</v>
      </c>
      <c r="AA907" s="8" t="str">
        <f>(TEXT(V907,"yyy"))</f>
        <v>2012</v>
      </c>
      <c r="AB907" t="b">
        <v>0</v>
      </c>
      <c r="AC907" t="b">
        <v>0</v>
      </c>
      <c r="AD907" s="5" t="str">
        <f>AE907</f>
        <v>publishing</v>
      </c>
      <c r="AE907" s="32" t="s">
        <v>2020</v>
      </c>
      <c r="AF907" s="32" t="s">
        <v>2029</v>
      </c>
    </row>
    <row r="908" spans="1:32" ht="17" x14ac:dyDescent="0.2">
      <c r="A908">
        <v>249</v>
      </c>
      <c r="B908" s="2" t="s">
        <v>527</v>
      </c>
      <c r="C908" s="1" t="s">
        <v>528</v>
      </c>
      <c r="D908" s="3">
        <v>61500</v>
      </c>
      <c r="E908" s="3">
        <v>168095</v>
      </c>
      <c r="F908" t="s">
        <v>19</v>
      </c>
      <c r="G908" s="23">
        <f>IFERROR(E908/D908,0)</f>
        <v>2.7332520325203253</v>
      </c>
      <c r="H908" s="4">
        <f>G908*100</f>
        <v>273.32520325203251</v>
      </c>
      <c r="I908" s="30">
        <f>E908/J908</f>
        <v>26.000773395204948</v>
      </c>
      <c r="J908" s="8">
        <v>6465</v>
      </c>
      <c r="K908" t="s">
        <v>20</v>
      </c>
      <c r="L908" t="s">
        <v>21</v>
      </c>
      <c r="M908" s="11">
        <f>(O908/86400)+DATE(1970,1,1)</f>
        <v>42006.25</v>
      </c>
      <c r="N908" s="37">
        <v>42006.25</v>
      </c>
      <c r="O908">
        <v>1420178400</v>
      </c>
      <c r="P908" t="str">
        <f>TEXT(M908,"mmm")</f>
        <v>Jan</v>
      </c>
      <c r="Q908" t="s">
        <v>2050</v>
      </c>
      <c r="R908" t="str">
        <f>TEXT(M908,"yyy")</f>
        <v>2015</v>
      </c>
      <c r="S908" s="10">
        <f>(T908/86400)+DATE(1970,1,1)</f>
        <v>42013.25</v>
      </c>
      <c r="T908">
        <v>1420783200</v>
      </c>
      <c r="U908" s="35"/>
      <c r="V908" s="38">
        <v>42013.25</v>
      </c>
      <c r="W908" t="str">
        <f>(TEXT(S908,"mmm"))</f>
        <v>Jan</v>
      </c>
      <c r="X908" t="s">
        <v>2050</v>
      </c>
      <c r="Y908">
        <f>Table1[[#This Row],[Dete Ended Conversion5]]-Table1[[#This Row],[Date Created Conversion3]]</f>
        <v>7</v>
      </c>
      <c r="Z908" s="35">
        <f>Table1[[#This Row],[Dete Ended Conversion5]]-Table1[[#This Row],[Date Created Conversion3]]</f>
        <v>7</v>
      </c>
      <c r="AA908" s="8" t="str">
        <f>(TEXT(V908,"yyy"))</f>
        <v>2015</v>
      </c>
      <c r="AB908" t="b">
        <v>0</v>
      </c>
      <c r="AC908" t="b">
        <v>0</v>
      </c>
      <c r="AD908" s="5" t="str">
        <f>AE908</f>
        <v>publishing</v>
      </c>
      <c r="AE908" s="32" t="s">
        <v>2020</v>
      </c>
      <c r="AF908" s="32" t="s">
        <v>2032</v>
      </c>
    </row>
    <row r="909" spans="1:32" ht="17" x14ac:dyDescent="0.2">
      <c r="A909">
        <v>267</v>
      </c>
      <c r="B909" s="2" t="s">
        <v>563</v>
      </c>
      <c r="C909" s="1" t="s">
        <v>564</v>
      </c>
      <c r="D909" s="3">
        <v>61600</v>
      </c>
      <c r="E909" s="3">
        <v>143910</v>
      </c>
      <c r="F909" t="s">
        <v>19</v>
      </c>
      <c r="G909" s="23">
        <f>IFERROR(E909/D909,0)</f>
        <v>2.3362012987012988</v>
      </c>
      <c r="H909" s="4">
        <f>G909*100</f>
        <v>233.62012987012989</v>
      </c>
      <c r="I909" s="30">
        <f>E909/J909</f>
        <v>51.990606936416185</v>
      </c>
      <c r="J909" s="8">
        <v>2768</v>
      </c>
      <c r="K909" t="s">
        <v>24</v>
      </c>
      <c r="L909" t="s">
        <v>25</v>
      </c>
      <c r="M909" s="11">
        <f>(O909/86400)+DATE(1970,1,1)</f>
        <v>41206.208333333336</v>
      </c>
      <c r="N909" s="37">
        <v>41206.208333333336</v>
      </c>
      <c r="O909">
        <v>1351054800</v>
      </c>
      <c r="P909" t="str">
        <f>TEXT(M909,"mmm")</f>
        <v>Oct</v>
      </c>
      <c r="Q909" t="s">
        <v>2052</v>
      </c>
      <c r="R909" t="str">
        <f>TEXT(M909,"yyy")</f>
        <v>2012</v>
      </c>
      <c r="S909" s="10">
        <f>(T909/86400)+DATE(1970,1,1)</f>
        <v>41222.25</v>
      </c>
      <c r="T909">
        <v>1352440800</v>
      </c>
      <c r="U909" s="35"/>
      <c r="V909" s="38">
        <v>41222.25</v>
      </c>
      <c r="W909" t="str">
        <f>(TEXT(S909,"mmm"))</f>
        <v>Nov</v>
      </c>
      <c r="X909" t="s">
        <v>2048</v>
      </c>
      <c r="Y909">
        <f>Table1[[#This Row],[Dete Ended Conversion5]]-Table1[[#This Row],[Date Created Conversion3]]</f>
        <v>16.041666666664241</v>
      </c>
      <c r="Z909" s="35">
        <f>Table1[[#This Row],[Dete Ended Conversion5]]-Table1[[#This Row],[Date Created Conversion3]]</f>
        <v>16.041666666664241</v>
      </c>
      <c r="AA909" s="8" t="str">
        <f>(TEXT(V909,"yyy"))</f>
        <v>2012</v>
      </c>
      <c r="AB909" t="b">
        <v>0</v>
      </c>
      <c r="AC909" t="b">
        <v>0</v>
      </c>
      <c r="AD909" s="5" t="str">
        <f>AE909</f>
        <v>theater</v>
      </c>
      <c r="AE909" s="32" t="s">
        <v>2012</v>
      </c>
      <c r="AF909" s="32" t="s">
        <v>2013</v>
      </c>
    </row>
    <row r="910" spans="1:32" ht="17" x14ac:dyDescent="0.2">
      <c r="A910">
        <v>676</v>
      </c>
      <c r="B910" s="2" t="s">
        <v>1368</v>
      </c>
      <c r="C910" s="1" t="s">
        <v>1369</v>
      </c>
      <c r="D910" s="3">
        <v>62300</v>
      </c>
      <c r="E910" s="3">
        <v>118214</v>
      </c>
      <c r="F910" t="s">
        <v>19</v>
      </c>
      <c r="G910" s="23">
        <f>IFERROR(E910/D910,0)</f>
        <v>1.8974959871589085</v>
      </c>
      <c r="H910" s="4">
        <f>G910*100</f>
        <v>189.74959871589084</v>
      </c>
      <c r="I910" s="30">
        <f>E910/J910</f>
        <v>101.03760683760684</v>
      </c>
      <c r="J910" s="8">
        <v>1170</v>
      </c>
      <c r="K910" t="s">
        <v>20</v>
      </c>
      <c r="L910" t="s">
        <v>21</v>
      </c>
      <c r="M910" s="11">
        <f>(O910/86400)+DATE(1970,1,1)</f>
        <v>41178.208333333336</v>
      </c>
      <c r="N910" s="37">
        <v>41178.208333333336</v>
      </c>
      <c r="O910">
        <v>1348635600</v>
      </c>
      <c r="P910" t="str">
        <f>TEXT(M910,"mmm")</f>
        <v>Sep</v>
      </c>
      <c r="Q910" t="s">
        <v>2051</v>
      </c>
      <c r="R910" t="str">
        <f>TEXT(M910,"yyy")</f>
        <v>2012</v>
      </c>
      <c r="S910" s="10">
        <f>(T910/86400)+DATE(1970,1,1)</f>
        <v>41187.208333333336</v>
      </c>
      <c r="T910">
        <v>1349413200</v>
      </c>
      <c r="U910" s="35"/>
      <c r="V910" s="38">
        <v>41187.208333333336</v>
      </c>
      <c r="W910" t="str">
        <f>(TEXT(S910,"mmm"))</f>
        <v>Oct</v>
      </c>
      <c r="X910" t="s">
        <v>2052</v>
      </c>
      <c r="Y910">
        <f>Table1[[#This Row],[Dete Ended Conversion5]]-Table1[[#This Row],[Date Created Conversion3]]</f>
        <v>9</v>
      </c>
      <c r="Z910" s="35">
        <f>Table1[[#This Row],[Dete Ended Conversion5]]-Table1[[#This Row],[Date Created Conversion3]]</f>
        <v>9</v>
      </c>
      <c r="AA910" s="8" t="str">
        <f>(TEXT(V910,"yyy"))</f>
        <v>2012</v>
      </c>
      <c r="AB910" t="b">
        <v>0</v>
      </c>
      <c r="AC910" t="b">
        <v>0</v>
      </c>
      <c r="AD910" s="5" t="str">
        <f>AE910</f>
        <v>photography</v>
      </c>
      <c r="AE910" s="32" t="s">
        <v>2027</v>
      </c>
      <c r="AF910" s="32" t="s">
        <v>2028</v>
      </c>
    </row>
    <row r="911" spans="1:32" ht="17" x14ac:dyDescent="0.2">
      <c r="A911">
        <v>393</v>
      </c>
      <c r="B911" s="2" t="s">
        <v>815</v>
      </c>
      <c r="C911" s="1" t="s">
        <v>816</v>
      </c>
      <c r="D911" s="3">
        <v>62800</v>
      </c>
      <c r="E911" s="3">
        <v>143788</v>
      </c>
      <c r="F911" t="s">
        <v>19</v>
      </c>
      <c r="G911" s="23">
        <f>IFERROR(E911/D911,0)</f>
        <v>2.2896178343949045</v>
      </c>
      <c r="H911" s="4">
        <f>G911*100</f>
        <v>228.96178343949046</v>
      </c>
      <c r="I911" s="30">
        <f>E911/J911</f>
        <v>47.004903563255965</v>
      </c>
      <c r="J911" s="8">
        <v>3059</v>
      </c>
      <c r="K911" t="s">
        <v>15</v>
      </c>
      <c r="L911" t="s">
        <v>16</v>
      </c>
      <c r="M911" s="11">
        <f>(O911/86400)+DATE(1970,1,1)</f>
        <v>42933.208333333328</v>
      </c>
      <c r="N911" s="37">
        <v>42933.208333333328</v>
      </c>
      <c r="O911">
        <v>1500267600</v>
      </c>
      <c r="P911" t="str">
        <f>TEXT(M911,"mmm")</f>
        <v>Jul</v>
      </c>
      <c r="Q911" t="s">
        <v>2056</v>
      </c>
      <c r="R911" t="str">
        <f>TEXT(M911,"yyy")</f>
        <v>2017</v>
      </c>
      <c r="S911" s="10">
        <f>(T911/86400)+DATE(1970,1,1)</f>
        <v>42934.208333333328</v>
      </c>
      <c r="T911">
        <v>1500354000</v>
      </c>
      <c r="U911" s="35"/>
      <c r="V911" s="38">
        <v>42934.208333333328</v>
      </c>
      <c r="W911" t="str">
        <f>(TEXT(S911,"mmm"))</f>
        <v>Jul</v>
      </c>
      <c r="X911" t="s">
        <v>2056</v>
      </c>
      <c r="Y911">
        <f>Table1[[#This Row],[Dete Ended Conversion5]]-Table1[[#This Row],[Date Created Conversion3]]</f>
        <v>1</v>
      </c>
      <c r="Z911" s="35">
        <f>Table1[[#This Row],[Dete Ended Conversion5]]-Table1[[#This Row],[Date Created Conversion3]]</f>
        <v>1</v>
      </c>
      <c r="AA911" s="8" t="str">
        <f>(TEXT(V911,"yyy"))</f>
        <v>2017</v>
      </c>
      <c r="AB911" t="b">
        <v>0</v>
      </c>
      <c r="AC911" t="b">
        <v>0</v>
      </c>
      <c r="AD911" s="5" t="str">
        <f>AE911</f>
        <v>music</v>
      </c>
      <c r="AE911" s="32" t="s">
        <v>2008</v>
      </c>
      <c r="AF911" s="32" t="s">
        <v>2031</v>
      </c>
    </row>
    <row r="912" spans="1:32" ht="17" x14ac:dyDescent="0.2">
      <c r="A912">
        <v>703</v>
      </c>
      <c r="B912" s="2" t="s">
        <v>1420</v>
      </c>
      <c r="C912" s="1" t="s">
        <v>1421</v>
      </c>
      <c r="D912" s="3">
        <v>63400</v>
      </c>
      <c r="E912" s="3">
        <v>197728</v>
      </c>
      <c r="F912" t="s">
        <v>19</v>
      </c>
      <c r="G912" s="23">
        <f>IFERROR(E912/D912,0)</f>
        <v>3.1187381703470032</v>
      </c>
      <c r="H912" s="4">
        <f>G912*100</f>
        <v>311.87381703470032</v>
      </c>
      <c r="I912" s="30">
        <f>E912/J912</f>
        <v>97.020608439646708</v>
      </c>
      <c r="J912" s="8">
        <v>2038</v>
      </c>
      <c r="K912" t="s">
        <v>20</v>
      </c>
      <c r="L912" t="s">
        <v>21</v>
      </c>
      <c r="M912" s="11">
        <f>(O912/86400)+DATE(1970,1,1)</f>
        <v>41020.208333333336</v>
      </c>
      <c r="N912" s="37">
        <v>41020.208333333336</v>
      </c>
      <c r="O912">
        <v>1334984400</v>
      </c>
      <c r="P912" t="str">
        <f>TEXT(M912,"mmm")</f>
        <v>Apr</v>
      </c>
      <c r="Q912" t="s">
        <v>2057</v>
      </c>
      <c r="R912" t="str">
        <f>TEXT(M912,"yyy")</f>
        <v>2012</v>
      </c>
      <c r="S912" s="10">
        <f>(T912/86400)+DATE(1970,1,1)</f>
        <v>41037.208333333336</v>
      </c>
      <c r="T912">
        <v>1336453200</v>
      </c>
      <c r="U912" s="35"/>
      <c r="V912" s="38">
        <v>41037.208333333336</v>
      </c>
      <c r="W912" t="str">
        <f>(TEXT(S912,"mmm"))</f>
        <v>May</v>
      </c>
      <c r="X912" t="s">
        <v>2059</v>
      </c>
      <c r="Y912">
        <f>Table1[[#This Row],[Dete Ended Conversion5]]-Table1[[#This Row],[Date Created Conversion3]]</f>
        <v>17</v>
      </c>
      <c r="Z912" s="35">
        <f>Table1[[#This Row],[Dete Ended Conversion5]]-Table1[[#This Row],[Date Created Conversion3]]</f>
        <v>17</v>
      </c>
      <c r="AA912" s="8" t="str">
        <f>(TEXT(V912,"yyy"))</f>
        <v>2012</v>
      </c>
      <c r="AB912" t="b">
        <v>1</v>
      </c>
      <c r="AC912" t="b">
        <v>1</v>
      </c>
      <c r="AD912" s="5" t="str">
        <f>AE912</f>
        <v>publishing</v>
      </c>
      <c r="AE912" s="32" t="s">
        <v>2020</v>
      </c>
      <c r="AF912" s="32" t="s">
        <v>2032</v>
      </c>
    </row>
    <row r="913" spans="1:38" ht="17" x14ac:dyDescent="0.2">
      <c r="A913">
        <v>141</v>
      </c>
      <c r="B913" s="2" t="s">
        <v>312</v>
      </c>
      <c r="C913" s="1" t="s">
        <v>313</v>
      </c>
      <c r="D913" s="3">
        <v>64300</v>
      </c>
      <c r="E913" s="3">
        <v>65323</v>
      </c>
      <c r="F913" t="s">
        <v>19</v>
      </c>
      <c r="G913" s="23">
        <f>IFERROR(E913/D913,0)</f>
        <v>1.0159097978227061</v>
      </c>
      <c r="H913" s="4">
        <f>G913*100</f>
        <v>101.59097978227061</v>
      </c>
      <c r="I913" s="30">
        <f>E913/J913</f>
        <v>60.992530345471522</v>
      </c>
      <c r="J913" s="8">
        <v>1071</v>
      </c>
      <c r="K913" t="s">
        <v>20</v>
      </c>
      <c r="L913" t="s">
        <v>21</v>
      </c>
      <c r="M913" s="11">
        <f>(O913/86400)+DATE(1970,1,1)</f>
        <v>42167.208333333328</v>
      </c>
      <c r="N913" s="37">
        <v>42167.208333333328</v>
      </c>
      <c r="O913">
        <v>1434085200</v>
      </c>
      <c r="P913" t="str">
        <f>TEXT(M913,"mmm")</f>
        <v>Jun</v>
      </c>
      <c r="Q913" t="s">
        <v>2053</v>
      </c>
      <c r="R913" t="str">
        <f>TEXT(M913,"yyy")</f>
        <v>2015</v>
      </c>
      <c r="S913" s="10">
        <f>(T913/86400)+DATE(1970,1,1)</f>
        <v>42173.208333333328</v>
      </c>
      <c r="T913">
        <v>1434603600</v>
      </c>
      <c r="U913" s="35"/>
      <c r="V913" s="38">
        <v>42173.208333333328</v>
      </c>
      <c r="W913" t="str">
        <f>(TEXT(S913,"mmm"))</f>
        <v>Jun</v>
      </c>
      <c r="X913" t="s">
        <v>2053</v>
      </c>
      <c r="Y913">
        <f>Table1[[#This Row],[Dete Ended Conversion5]]-Table1[[#This Row],[Date Created Conversion3]]</f>
        <v>6</v>
      </c>
      <c r="Z913" s="35">
        <f>Table1[[#This Row],[Dete Ended Conversion5]]-Table1[[#This Row],[Date Created Conversion3]]</f>
        <v>6</v>
      </c>
      <c r="AA913" s="8" t="str">
        <f>(TEXT(V913,"yyy"))</f>
        <v>2015</v>
      </c>
      <c r="AB913" t="b">
        <v>0</v>
      </c>
      <c r="AC913" t="b">
        <v>0</v>
      </c>
      <c r="AD913" s="5" t="str">
        <f>AE913</f>
        <v>technology</v>
      </c>
      <c r="AE913" s="32" t="s">
        <v>2010</v>
      </c>
      <c r="AF913" s="32" t="s">
        <v>2011</v>
      </c>
    </row>
    <row r="914" spans="1:38" ht="17" x14ac:dyDescent="0.2">
      <c r="A914">
        <v>548</v>
      </c>
      <c r="B914" s="2" t="s">
        <v>1117</v>
      </c>
      <c r="C914" s="1" t="s">
        <v>1118</v>
      </c>
      <c r="D914" s="3">
        <v>66100</v>
      </c>
      <c r="E914" s="3">
        <v>179074</v>
      </c>
      <c r="F914" t="s">
        <v>19</v>
      </c>
      <c r="G914" s="23">
        <f>IFERROR(E914/D914,0)</f>
        <v>2.7091376701966716</v>
      </c>
      <c r="H914" s="4">
        <f>G914*100</f>
        <v>270.91376701966715</v>
      </c>
      <c r="I914" s="30">
        <f>E914/J914</f>
        <v>59.991289782244557</v>
      </c>
      <c r="J914" s="8">
        <v>2985</v>
      </c>
      <c r="K914" t="s">
        <v>20</v>
      </c>
      <c r="L914" t="s">
        <v>21</v>
      </c>
      <c r="M914" s="11">
        <f>(O914/86400)+DATE(1970,1,1)</f>
        <v>42461.208333333328</v>
      </c>
      <c r="N914" s="37">
        <v>42461.208333333328</v>
      </c>
      <c r="O914">
        <v>1459486800</v>
      </c>
      <c r="P914" t="str">
        <f>TEXT(M914,"mmm")</f>
        <v>Apr</v>
      </c>
      <c r="Q914" t="s">
        <v>2057</v>
      </c>
      <c r="R914" t="str">
        <f>TEXT(M914,"yyy")</f>
        <v>2016</v>
      </c>
      <c r="S914" s="10">
        <f>(T914/86400)+DATE(1970,1,1)</f>
        <v>42474.208333333328</v>
      </c>
      <c r="T914">
        <v>1460610000</v>
      </c>
      <c r="U914" s="35"/>
      <c r="V914" s="38">
        <v>42474.208333333328</v>
      </c>
      <c r="W914" t="str">
        <f>(TEXT(S914,"mmm"))</f>
        <v>Apr</v>
      </c>
      <c r="X914" t="s">
        <v>2057</v>
      </c>
      <c r="Y914">
        <f>Table1[[#This Row],[Dete Ended Conversion5]]-Table1[[#This Row],[Date Created Conversion3]]</f>
        <v>13</v>
      </c>
      <c r="Z914" s="35">
        <f>Table1[[#This Row],[Dete Ended Conversion5]]-Table1[[#This Row],[Date Created Conversion3]]</f>
        <v>13</v>
      </c>
      <c r="AA914" s="8" t="str">
        <f>(TEXT(V914,"yyy"))</f>
        <v>2016</v>
      </c>
      <c r="AB914" t="b">
        <v>0</v>
      </c>
      <c r="AC914" t="b">
        <v>0</v>
      </c>
      <c r="AD914" s="5" t="str">
        <f>AE914</f>
        <v>theater</v>
      </c>
      <c r="AE914" s="32" t="s">
        <v>2012</v>
      </c>
      <c r="AF914" s="32" t="s">
        <v>2013</v>
      </c>
    </row>
    <row r="915" spans="1:38" ht="17" x14ac:dyDescent="0.2">
      <c r="A915">
        <v>334</v>
      </c>
      <c r="B915" s="2" t="s">
        <v>697</v>
      </c>
      <c r="C915" s="1" t="s">
        <v>698</v>
      </c>
      <c r="D915" s="3">
        <v>66200</v>
      </c>
      <c r="E915" s="3">
        <v>123538</v>
      </c>
      <c r="F915" t="s">
        <v>19</v>
      </c>
      <c r="G915" s="23">
        <f>IFERROR(E915/D915,0)</f>
        <v>1.8661329305135952</v>
      </c>
      <c r="H915" s="4">
        <f>G915*100</f>
        <v>186.61329305135951</v>
      </c>
      <c r="I915" s="30">
        <f>E915/J915</f>
        <v>110.99550763701707</v>
      </c>
      <c r="J915" s="8">
        <v>1113</v>
      </c>
      <c r="K915" t="s">
        <v>20</v>
      </c>
      <c r="L915" t="s">
        <v>21</v>
      </c>
      <c r="M915" s="11">
        <f>(O915/86400)+DATE(1970,1,1)</f>
        <v>43110.25</v>
      </c>
      <c r="N915" s="37">
        <v>43110.25</v>
      </c>
      <c r="O915">
        <v>1515564000</v>
      </c>
      <c r="P915" t="str">
        <f>TEXT(M915,"mmm")</f>
        <v>Jan</v>
      </c>
      <c r="Q915" t="s">
        <v>2050</v>
      </c>
      <c r="R915" t="str">
        <f>TEXT(M915,"yyy")</f>
        <v>2018</v>
      </c>
      <c r="S915" s="10">
        <f>(T915/86400)+DATE(1970,1,1)</f>
        <v>43117.25</v>
      </c>
      <c r="T915">
        <v>1516168800</v>
      </c>
      <c r="U915" s="35"/>
      <c r="V915" s="38">
        <v>43117.25</v>
      </c>
      <c r="W915" t="str">
        <f>(TEXT(S915,"mmm"))</f>
        <v>Jan</v>
      </c>
      <c r="X915" t="s">
        <v>2050</v>
      </c>
      <c r="Y915">
        <f>Table1[[#This Row],[Dete Ended Conversion5]]-Table1[[#This Row],[Date Created Conversion3]]</f>
        <v>7</v>
      </c>
      <c r="Z915" s="35">
        <f>Table1[[#This Row],[Dete Ended Conversion5]]-Table1[[#This Row],[Date Created Conversion3]]</f>
        <v>7</v>
      </c>
      <c r="AA915" s="8" t="str">
        <f>(TEXT(V915,"yyy"))</f>
        <v>2018</v>
      </c>
      <c r="AB915" t="b">
        <v>0</v>
      </c>
      <c r="AC915" t="b">
        <v>0</v>
      </c>
      <c r="AD915" s="5" t="str">
        <f>AE915</f>
        <v>music</v>
      </c>
      <c r="AE915" s="32" t="s">
        <v>2008</v>
      </c>
      <c r="AF915" s="32" t="s">
        <v>2009</v>
      </c>
    </row>
    <row r="916" spans="1:38" ht="17" x14ac:dyDescent="0.2">
      <c r="A916">
        <v>225</v>
      </c>
      <c r="B916" s="2" t="s">
        <v>480</v>
      </c>
      <c r="C916" s="1" t="s">
        <v>481</v>
      </c>
      <c r="D916" s="3">
        <v>67800</v>
      </c>
      <c r="E916" s="3">
        <v>176398</v>
      </c>
      <c r="F916" t="s">
        <v>19</v>
      </c>
      <c r="G916" s="23">
        <f>IFERROR(E916/D916,0)</f>
        <v>2.6017404129793511</v>
      </c>
      <c r="H916" s="4">
        <f>G916*100</f>
        <v>260.1740412979351</v>
      </c>
      <c r="I916" s="30">
        <f>E916/J916</f>
        <v>29.999659863945578</v>
      </c>
      <c r="J916" s="8">
        <v>5880</v>
      </c>
      <c r="K916" t="s">
        <v>20</v>
      </c>
      <c r="L916" t="s">
        <v>21</v>
      </c>
      <c r="M916" s="11">
        <f>(O916/86400)+DATE(1970,1,1)</f>
        <v>41762.208333333336</v>
      </c>
      <c r="N916" s="37">
        <v>41762.208333333336</v>
      </c>
      <c r="O916">
        <v>1399093200</v>
      </c>
      <c r="P916" t="str">
        <f>TEXT(M916,"mmm")</f>
        <v>May</v>
      </c>
      <c r="Q916" t="s">
        <v>2059</v>
      </c>
      <c r="R916" t="str">
        <f>TEXT(M916,"yyy")</f>
        <v>2014</v>
      </c>
      <c r="S916" s="10">
        <f>(T916/86400)+DATE(1970,1,1)</f>
        <v>41762.208333333336</v>
      </c>
      <c r="T916">
        <v>1399093200</v>
      </c>
      <c r="U916" s="35"/>
      <c r="V916" s="38">
        <v>41762.208333333336</v>
      </c>
      <c r="W916" t="str">
        <f>(TEXT(S916,"mmm"))</f>
        <v>May</v>
      </c>
      <c r="X916" t="s">
        <v>2059</v>
      </c>
      <c r="Y916">
        <f>Table1[[#This Row],[Dete Ended Conversion5]]-Table1[[#This Row],[Date Created Conversion3]]</f>
        <v>0</v>
      </c>
      <c r="Z916" s="35">
        <f>Table1[[#This Row],[Dete Ended Conversion5]]-Table1[[#This Row],[Date Created Conversion3]]</f>
        <v>0</v>
      </c>
      <c r="AA916" s="8" t="str">
        <f>(TEXT(V916,"yyy"))</f>
        <v>2014</v>
      </c>
      <c r="AB916" t="b">
        <v>1</v>
      </c>
      <c r="AC916" t="b">
        <v>0</v>
      </c>
      <c r="AD916" s="5" t="str">
        <f>AE916</f>
        <v>music</v>
      </c>
      <c r="AE916" s="32" t="s">
        <v>2008</v>
      </c>
      <c r="AF916" s="32" t="s">
        <v>2009</v>
      </c>
    </row>
    <row r="917" spans="1:38" ht="17" x14ac:dyDescent="0.2">
      <c r="A917">
        <v>478</v>
      </c>
      <c r="B917" s="2" t="s">
        <v>980</v>
      </c>
      <c r="C917" s="1" t="s">
        <v>981</v>
      </c>
      <c r="D917" s="3">
        <v>68800</v>
      </c>
      <c r="E917" s="3">
        <v>162603</v>
      </c>
      <c r="F917" t="s">
        <v>19</v>
      </c>
      <c r="G917" s="23">
        <f>IFERROR(E917/D917,0)</f>
        <v>2.3634156976744185</v>
      </c>
      <c r="H917" s="4">
        <f>G917*100</f>
        <v>236.34156976744185</v>
      </c>
      <c r="I917" s="30">
        <f>E917/J917</f>
        <v>58.999637155297535</v>
      </c>
      <c r="J917" s="8">
        <v>2756</v>
      </c>
      <c r="K917" t="s">
        <v>20</v>
      </c>
      <c r="L917" t="s">
        <v>21</v>
      </c>
      <c r="M917" s="11">
        <f>(O917/86400)+DATE(1970,1,1)</f>
        <v>42072.208333333328</v>
      </c>
      <c r="N917" s="37">
        <v>42072.208333333328</v>
      </c>
      <c r="O917">
        <v>1425877200</v>
      </c>
      <c r="P917" t="str">
        <f>TEXT(M917,"mmm")</f>
        <v>Mar</v>
      </c>
      <c r="Q917" t="s">
        <v>2054</v>
      </c>
      <c r="R917" t="str">
        <f>TEXT(M917,"yyy")</f>
        <v>2015</v>
      </c>
      <c r="S917" s="10">
        <f>(T917/86400)+DATE(1970,1,1)</f>
        <v>42084.208333333328</v>
      </c>
      <c r="T917">
        <v>1426914000</v>
      </c>
      <c r="U917" s="35"/>
      <c r="V917" s="38">
        <v>42084.208333333328</v>
      </c>
      <c r="W917" t="str">
        <f>(TEXT(S917,"mmm"))</f>
        <v>Mar</v>
      </c>
      <c r="X917" t="s">
        <v>2054</v>
      </c>
      <c r="Y917">
        <f>Table1[[#This Row],[Dete Ended Conversion5]]-Table1[[#This Row],[Date Created Conversion3]]</f>
        <v>12</v>
      </c>
      <c r="Z917" s="35">
        <f>Table1[[#This Row],[Dete Ended Conversion5]]-Table1[[#This Row],[Date Created Conversion3]]</f>
        <v>12</v>
      </c>
      <c r="AA917" s="8" t="str">
        <f>(TEXT(V917,"yyy"))</f>
        <v>2015</v>
      </c>
      <c r="AB917" t="b">
        <v>0</v>
      </c>
      <c r="AC917" t="b">
        <v>0</v>
      </c>
      <c r="AD917" s="5" t="str">
        <f>AE917</f>
        <v>technology</v>
      </c>
      <c r="AE917" s="32" t="s">
        <v>2010</v>
      </c>
      <c r="AF917" s="32" t="s">
        <v>2019</v>
      </c>
    </row>
    <row r="918" spans="1:38" ht="17" x14ac:dyDescent="0.2">
      <c r="A918">
        <v>96</v>
      </c>
      <c r="B918" s="2" t="s">
        <v>222</v>
      </c>
      <c r="C918" s="1" t="s">
        <v>223</v>
      </c>
      <c r="D918" s="3">
        <v>69700</v>
      </c>
      <c r="E918" s="3">
        <v>151513</v>
      </c>
      <c r="F918" t="s">
        <v>19</v>
      </c>
      <c r="G918" s="23">
        <f>IFERROR(E918/D918,0)</f>
        <v>2.1737876614060259</v>
      </c>
      <c r="H918" s="4">
        <f>G918*100</f>
        <v>217.37876614060258</v>
      </c>
      <c r="I918" s="30">
        <f>E918/J918</f>
        <v>64.999141999141997</v>
      </c>
      <c r="J918" s="8">
        <v>2331</v>
      </c>
      <c r="K918" t="s">
        <v>20</v>
      </c>
      <c r="L918" t="s">
        <v>21</v>
      </c>
      <c r="M918" s="11">
        <f>(O918/86400)+DATE(1970,1,1)</f>
        <v>40612.25</v>
      </c>
      <c r="N918" s="37">
        <v>40612.25</v>
      </c>
      <c r="O918">
        <v>1299736800</v>
      </c>
      <c r="P918" t="str">
        <f>TEXT(M918,"mmm")</f>
        <v>Mar</v>
      </c>
      <c r="Q918" t="s">
        <v>2054</v>
      </c>
      <c r="R918" t="str">
        <f>TEXT(M918,"yyy")</f>
        <v>2011</v>
      </c>
      <c r="S918" s="10">
        <f>(T918/86400)+DATE(1970,1,1)</f>
        <v>40625.208333333336</v>
      </c>
      <c r="T918">
        <v>1300856400</v>
      </c>
      <c r="U918" s="35"/>
      <c r="V918" s="38">
        <v>40625.208333333336</v>
      </c>
      <c r="W918" t="str">
        <f>(TEXT(S918,"mmm"))</f>
        <v>Mar</v>
      </c>
      <c r="X918" t="s">
        <v>2054</v>
      </c>
      <c r="Y918">
        <f>Table1[[#This Row],[Dete Ended Conversion5]]-Table1[[#This Row],[Date Created Conversion3]]</f>
        <v>12.958333333335759</v>
      </c>
      <c r="Z918" s="35">
        <f>Table1[[#This Row],[Dete Ended Conversion5]]-Table1[[#This Row],[Date Created Conversion3]]</f>
        <v>12.958333333335759</v>
      </c>
      <c r="AA918" s="8" t="str">
        <f>(TEXT(V918,"yyy"))</f>
        <v>2011</v>
      </c>
      <c r="AB918" t="b">
        <v>0</v>
      </c>
      <c r="AC918" t="b">
        <v>0</v>
      </c>
      <c r="AD918" s="5" t="str">
        <f>AE918</f>
        <v>theater</v>
      </c>
      <c r="AE918" s="32" t="s">
        <v>2012</v>
      </c>
      <c r="AF918" s="32" t="s">
        <v>2013</v>
      </c>
    </row>
    <row r="919" spans="1:38" ht="17" x14ac:dyDescent="0.2">
      <c r="A919">
        <v>338</v>
      </c>
      <c r="B919" s="2" t="s">
        <v>705</v>
      </c>
      <c r="C919" s="1" t="s">
        <v>706</v>
      </c>
      <c r="D919" s="3">
        <v>69800</v>
      </c>
      <c r="E919" s="3">
        <v>125042</v>
      </c>
      <c r="F919" t="s">
        <v>19</v>
      </c>
      <c r="G919" s="23">
        <f>IFERROR(E919/D919,0)</f>
        <v>1.7914326647564469</v>
      </c>
      <c r="H919" s="4">
        <f>G919*100</f>
        <v>179.14326647564468</v>
      </c>
      <c r="I919" s="30">
        <f>E919/J919</f>
        <v>73.989349112426041</v>
      </c>
      <c r="J919" s="8">
        <v>1690</v>
      </c>
      <c r="K919" t="s">
        <v>20</v>
      </c>
      <c r="L919" t="s">
        <v>21</v>
      </c>
      <c r="M919" s="11">
        <f>(O919/86400)+DATE(1970,1,1)</f>
        <v>40821.208333333336</v>
      </c>
      <c r="N919" s="37">
        <v>40821.208333333336</v>
      </c>
      <c r="O919">
        <v>1317790800</v>
      </c>
      <c r="P919" t="str">
        <f>TEXT(M919,"mmm")</f>
        <v>Oct</v>
      </c>
      <c r="Q919" t="s">
        <v>2052</v>
      </c>
      <c r="R919" t="str">
        <f>TEXT(M919,"yyy")</f>
        <v>2011</v>
      </c>
      <c r="S919" s="10">
        <f>(T919/86400)+DATE(1970,1,1)</f>
        <v>40851.208333333336</v>
      </c>
      <c r="T919">
        <v>1320382800</v>
      </c>
      <c r="U919" s="35"/>
      <c r="V919" s="38">
        <v>40851.208333333336</v>
      </c>
      <c r="W919" t="str">
        <f>(TEXT(S919,"mmm"))</f>
        <v>Nov</v>
      </c>
      <c r="X919" t="s">
        <v>2048</v>
      </c>
      <c r="Y919">
        <f>Table1[[#This Row],[Dete Ended Conversion5]]-Table1[[#This Row],[Date Created Conversion3]]</f>
        <v>30</v>
      </c>
      <c r="Z919" s="35">
        <f>Table1[[#This Row],[Dete Ended Conversion5]]-Table1[[#This Row],[Date Created Conversion3]]</f>
        <v>30</v>
      </c>
      <c r="AA919" s="8" t="str">
        <f>(TEXT(V919,"yyy"))</f>
        <v>2011</v>
      </c>
      <c r="AB919" t="b">
        <v>0</v>
      </c>
      <c r="AC919" t="b">
        <v>0</v>
      </c>
      <c r="AD919" s="5" t="str">
        <f>AE919</f>
        <v>theater</v>
      </c>
      <c r="AE919" s="32" t="s">
        <v>2012</v>
      </c>
      <c r="AF919" s="32" t="s">
        <v>2013</v>
      </c>
    </row>
    <row r="920" spans="1:38" ht="17" x14ac:dyDescent="0.2">
      <c r="A920">
        <v>845</v>
      </c>
      <c r="B920" s="2" t="s">
        <v>1699</v>
      </c>
      <c r="C920" s="1" t="s">
        <v>1700</v>
      </c>
      <c r="D920" s="3">
        <v>69900</v>
      </c>
      <c r="E920" s="3">
        <v>138087</v>
      </c>
      <c r="F920" t="s">
        <v>19</v>
      </c>
      <c r="G920" s="23">
        <f>IFERROR(E920/D920,0)</f>
        <v>1.9754935622317598</v>
      </c>
      <c r="H920" s="4">
        <f>G920*100</f>
        <v>197.54935622317598</v>
      </c>
      <c r="I920" s="30">
        <f>E920/J920</f>
        <v>101.98449039881831</v>
      </c>
      <c r="J920" s="8">
        <v>1354</v>
      </c>
      <c r="K920" t="s">
        <v>36</v>
      </c>
      <c r="L920" t="s">
        <v>37</v>
      </c>
      <c r="M920" s="11">
        <f>(O920/86400)+DATE(1970,1,1)</f>
        <v>43235.208333333328</v>
      </c>
      <c r="N920" s="37">
        <v>43235.208333333328</v>
      </c>
      <c r="O920">
        <v>1526360400</v>
      </c>
      <c r="P920" t="str">
        <f>TEXT(M920,"mmm")</f>
        <v>May</v>
      </c>
      <c r="Q920" t="s">
        <v>2059</v>
      </c>
      <c r="R920" t="str">
        <f>TEXT(M920,"yyy")</f>
        <v>2018</v>
      </c>
      <c r="S920" s="10">
        <f>(T920/86400)+DATE(1970,1,1)</f>
        <v>43272.208333333328</v>
      </c>
      <c r="T920">
        <v>1529557200</v>
      </c>
      <c r="U920" s="35"/>
      <c r="V920" s="38">
        <v>43272.208333333328</v>
      </c>
      <c r="W920" t="str">
        <f>(TEXT(S920,"mmm"))</f>
        <v>Jun</v>
      </c>
      <c r="X920" t="s">
        <v>2053</v>
      </c>
      <c r="Y920">
        <f>Table1[[#This Row],[Dete Ended Conversion5]]-Table1[[#This Row],[Date Created Conversion3]]</f>
        <v>37</v>
      </c>
      <c r="Z920" s="35">
        <f>Table1[[#This Row],[Dete Ended Conversion5]]-Table1[[#This Row],[Date Created Conversion3]]</f>
        <v>37</v>
      </c>
      <c r="AA920" s="8" t="str">
        <f>(TEXT(V920,"yyy"))</f>
        <v>2018</v>
      </c>
      <c r="AB920" t="b">
        <v>0</v>
      </c>
      <c r="AC920" t="b">
        <v>0</v>
      </c>
      <c r="AD920" s="5" t="str">
        <f>AE920</f>
        <v>technology</v>
      </c>
      <c r="AE920" s="32" t="s">
        <v>2010</v>
      </c>
      <c r="AF920" s="32" t="s">
        <v>2011</v>
      </c>
    </row>
    <row r="921" spans="1:38" ht="34" x14ac:dyDescent="0.2">
      <c r="A921">
        <v>595</v>
      </c>
      <c r="B921" s="2" t="s">
        <v>1208</v>
      </c>
      <c r="C921" s="1" t="s">
        <v>1209</v>
      </c>
      <c r="D921" s="3">
        <v>70300</v>
      </c>
      <c r="E921" s="3">
        <v>146595</v>
      </c>
      <c r="F921" t="s">
        <v>19</v>
      </c>
      <c r="G921" s="23">
        <f>IFERROR(E921/D921,0)</f>
        <v>2.0852773826458035</v>
      </c>
      <c r="H921" s="4">
        <f>G921*100</f>
        <v>208.52773826458036</v>
      </c>
      <c r="I921" s="30">
        <f>E921/J921</f>
        <v>89.99079189686924</v>
      </c>
      <c r="J921" s="8">
        <v>1629</v>
      </c>
      <c r="K921" t="s">
        <v>20</v>
      </c>
      <c r="L921" t="s">
        <v>21</v>
      </c>
      <c r="M921" s="11">
        <f>(O921/86400)+DATE(1970,1,1)</f>
        <v>40253.208333333336</v>
      </c>
      <c r="N921" s="37">
        <v>40253.208333333336</v>
      </c>
      <c r="O921">
        <v>1268715600</v>
      </c>
      <c r="P921" t="str">
        <f>TEXT(M921,"mmm")</f>
        <v>Mar</v>
      </c>
      <c r="Q921" t="s">
        <v>2054</v>
      </c>
      <c r="R921" t="str">
        <f>TEXT(M921,"yyy")</f>
        <v>2010</v>
      </c>
      <c r="S921" s="10">
        <f>(T921/86400)+DATE(1970,1,1)</f>
        <v>40274.208333333336</v>
      </c>
      <c r="T921">
        <v>1270530000</v>
      </c>
      <c r="U921" s="35"/>
      <c r="V921" s="38">
        <v>40274.208333333336</v>
      </c>
      <c r="W921" t="str">
        <f>(TEXT(S921,"mmm"))</f>
        <v>Apr</v>
      </c>
      <c r="X921" t="s">
        <v>2057</v>
      </c>
      <c r="Y921">
        <f>Table1[[#This Row],[Dete Ended Conversion5]]-Table1[[#This Row],[Date Created Conversion3]]</f>
        <v>21</v>
      </c>
      <c r="Z921" s="35">
        <f>Table1[[#This Row],[Dete Ended Conversion5]]-Table1[[#This Row],[Date Created Conversion3]]</f>
        <v>21</v>
      </c>
      <c r="AA921" s="8" t="str">
        <f>(TEXT(V921,"yyy"))</f>
        <v>2010</v>
      </c>
      <c r="AB921" t="b">
        <v>0</v>
      </c>
      <c r="AC921" t="b">
        <v>1</v>
      </c>
      <c r="AD921" s="5" t="str">
        <f>AE921</f>
        <v>theater</v>
      </c>
      <c r="AE921" s="32" t="s">
        <v>2012</v>
      </c>
      <c r="AF921" s="32" t="s">
        <v>2013</v>
      </c>
    </row>
    <row r="922" spans="1:38" ht="17" x14ac:dyDescent="0.2">
      <c r="A922">
        <v>754</v>
      </c>
      <c r="B922" s="2" t="s">
        <v>1520</v>
      </c>
      <c r="C922" s="1" t="s">
        <v>1521</v>
      </c>
      <c r="D922" s="3">
        <v>70400</v>
      </c>
      <c r="E922" s="3">
        <v>118603</v>
      </c>
      <c r="F922" t="s">
        <v>19</v>
      </c>
      <c r="G922" s="23">
        <f>IFERROR(E922/D922,0)</f>
        <v>1.6847017045454546</v>
      </c>
      <c r="H922" s="4">
        <f>G922*100</f>
        <v>168.47017045454547</v>
      </c>
      <c r="I922" s="30">
        <f>E922/J922</f>
        <v>37.005616224648989</v>
      </c>
      <c r="J922" s="8">
        <v>3205</v>
      </c>
      <c r="K922" t="s">
        <v>20</v>
      </c>
      <c r="L922" t="s">
        <v>21</v>
      </c>
      <c r="M922" s="11">
        <f>(O922/86400)+DATE(1970,1,1)</f>
        <v>41210.208333333336</v>
      </c>
      <c r="N922" s="37">
        <v>41210.208333333336</v>
      </c>
      <c r="O922">
        <v>1351400400</v>
      </c>
      <c r="P922" t="str">
        <f>TEXT(M922,"mmm")</f>
        <v>Oct</v>
      </c>
      <c r="Q922" t="s">
        <v>2052</v>
      </c>
      <c r="R922" t="str">
        <f>TEXT(M922,"yyy")</f>
        <v>2012</v>
      </c>
      <c r="S922" s="10">
        <f>(T922/86400)+DATE(1970,1,1)</f>
        <v>41263.25</v>
      </c>
      <c r="T922">
        <v>1355983200</v>
      </c>
      <c r="U922" s="35"/>
      <c r="V922" s="38">
        <v>41263.25</v>
      </c>
      <c r="W922" t="str">
        <f>(TEXT(S922,"mmm"))</f>
        <v>Dec</v>
      </c>
      <c r="X922" t="s">
        <v>2055</v>
      </c>
      <c r="Y922">
        <f>Table1[[#This Row],[Dete Ended Conversion5]]-Table1[[#This Row],[Date Created Conversion3]]</f>
        <v>53.041666666664241</v>
      </c>
      <c r="Z922" s="35">
        <f>Table1[[#This Row],[Dete Ended Conversion5]]-Table1[[#This Row],[Date Created Conversion3]]</f>
        <v>53.041666666664241</v>
      </c>
      <c r="AA922" s="8" t="str">
        <f>(TEXT(V922,"yyy"))</f>
        <v>2012</v>
      </c>
      <c r="AB922" t="b">
        <v>0</v>
      </c>
      <c r="AC922" t="b">
        <v>0</v>
      </c>
      <c r="AD922" s="5" t="str">
        <f>AE922</f>
        <v>theater</v>
      </c>
      <c r="AE922" s="32" t="s">
        <v>2012</v>
      </c>
      <c r="AF922" s="32" t="s">
        <v>2013</v>
      </c>
    </row>
    <row r="923" spans="1:38" ht="34" x14ac:dyDescent="0.2">
      <c r="A923">
        <v>602</v>
      </c>
      <c r="B923" s="2" t="s">
        <v>1222</v>
      </c>
      <c r="C923" s="1" t="s">
        <v>1223</v>
      </c>
      <c r="D923" s="3">
        <v>71100</v>
      </c>
      <c r="E923" s="3">
        <v>91176</v>
      </c>
      <c r="F923" t="s">
        <v>19</v>
      </c>
      <c r="G923" s="23">
        <f>IFERROR(E923/D923,0)</f>
        <v>1.2823628691983122</v>
      </c>
      <c r="H923" s="4">
        <f>G923*100</f>
        <v>128.23628691983123</v>
      </c>
      <c r="I923" s="30">
        <f>E923/J923</f>
        <v>79.978947368421046</v>
      </c>
      <c r="J923" s="8">
        <v>1140</v>
      </c>
      <c r="K923" t="s">
        <v>20</v>
      </c>
      <c r="L923" t="s">
        <v>21</v>
      </c>
      <c r="M923" s="11">
        <f>(O923/86400)+DATE(1970,1,1)</f>
        <v>42160.208333333328</v>
      </c>
      <c r="N923" s="37">
        <v>42160.208333333328</v>
      </c>
      <c r="O923">
        <v>1433480400</v>
      </c>
      <c r="P923" t="str">
        <f>TEXT(M923,"mmm")</f>
        <v>Jun</v>
      </c>
      <c r="Q923" t="s">
        <v>2053</v>
      </c>
      <c r="R923" t="str">
        <f>TEXT(M923,"yyy")</f>
        <v>2015</v>
      </c>
      <c r="S923" s="10">
        <f>(T923/86400)+DATE(1970,1,1)</f>
        <v>42171.208333333328</v>
      </c>
      <c r="T923">
        <v>1434430800</v>
      </c>
      <c r="U923" s="35"/>
      <c r="V923" s="38">
        <v>42171.208333333328</v>
      </c>
      <c r="W923" t="str">
        <f>(TEXT(S923,"mmm"))</f>
        <v>Jun</v>
      </c>
      <c r="X923" t="s">
        <v>2053</v>
      </c>
      <c r="Y923">
        <f>Table1[[#This Row],[Dete Ended Conversion5]]-Table1[[#This Row],[Date Created Conversion3]]</f>
        <v>11</v>
      </c>
      <c r="Z923" s="35">
        <f>Table1[[#This Row],[Dete Ended Conversion5]]-Table1[[#This Row],[Date Created Conversion3]]</f>
        <v>11</v>
      </c>
      <c r="AA923" s="8" t="str">
        <f>(TEXT(V923,"yyy"))</f>
        <v>2015</v>
      </c>
      <c r="AB923" t="b">
        <v>0</v>
      </c>
      <c r="AC923" t="b">
        <v>0</v>
      </c>
      <c r="AD923" s="5" t="str">
        <f>AE923</f>
        <v>theater</v>
      </c>
      <c r="AE923" s="32" t="s">
        <v>2012</v>
      </c>
      <c r="AF923" s="32" t="s">
        <v>2013</v>
      </c>
    </row>
    <row r="924" spans="1:38" ht="17" x14ac:dyDescent="0.2">
      <c r="A924">
        <v>464</v>
      </c>
      <c r="B924" s="2" t="s">
        <v>953</v>
      </c>
      <c r="C924" s="1" t="s">
        <v>954</v>
      </c>
      <c r="D924" s="3">
        <v>71200</v>
      </c>
      <c r="E924" s="3">
        <v>95020</v>
      </c>
      <c r="F924" t="s">
        <v>19</v>
      </c>
      <c r="G924" s="23">
        <f>IFERROR(E924/D924,0)</f>
        <v>1.3345505617977529</v>
      </c>
      <c r="H924" s="4">
        <f>G924*100</f>
        <v>133.45505617977528</v>
      </c>
      <c r="I924" s="30">
        <f>E924/J924</f>
        <v>39.006568144499177</v>
      </c>
      <c r="J924" s="8">
        <v>2436</v>
      </c>
      <c r="K924" t="s">
        <v>20</v>
      </c>
      <c r="L924" t="s">
        <v>21</v>
      </c>
      <c r="M924" s="11">
        <f>(O924/86400)+DATE(1970,1,1)</f>
        <v>43142.25</v>
      </c>
      <c r="N924" s="37">
        <v>43142.25</v>
      </c>
      <c r="O924">
        <v>1518328800</v>
      </c>
      <c r="P924" t="str">
        <f>TEXT(M924,"mmm")</f>
        <v>Feb</v>
      </c>
      <c r="Q924" t="s">
        <v>2058</v>
      </c>
      <c r="R924" t="str">
        <f>TEXT(M924,"yyy")</f>
        <v>2018</v>
      </c>
      <c r="S924" s="10">
        <f>(T924/86400)+DATE(1970,1,1)</f>
        <v>43156.25</v>
      </c>
      <c r="T924">
        <v>1519538400</v>
      </c>
      <c r="U924" s="35"/>
      <c r="V924" s="38">
        <v>43156.25</v>
      </c>
      <c r="W924" t="str">
        <f>(TEXT(S924,"mmm"))</f>
        <v>Feb</v>
      </c>
      <c r="X924" t="s">
        <v>2058</v>
      </c>
      <c r="Y924">
        <f>Table1[[#This Row],[Dete Ended Conversion5]]-Table1[[#This Row],[Date Created Conversion3]]</f>
        <v>14</v>
      </c>
      <c r="Z924" s="35">
        <f>Table1[[#This Row],[Dete Ended Conversion5]]-Table1[[#This Row],[Date Created Conversion3]]</f>
        <v>14</v>
      </c>
      <c r="AA924" s="8" t="str">
        <f>(TEXT(V924,"yyy"))</f>
        <v>2018</v>
      </c>
      <c r="AB924" t="b">
        <v>0</v>
      </c>
      <c r="AC924" t="b">
        <v>0</v>
      </c>
      <c r="AD924" s="5" t="str">
        <f>AE924</f>
        <v>theater</v>
      </c>
      <c r="AE924" s="32" t="s">
        <v>2012</v>
      </c>
      <c r="AF924" s="32" t="s">
        <v>2013</v>
      </c>
    </row>
    <row r="925" spans="1:38" ht="34" x14ac:dyDescent="0.2">
      <c r="A925">
        <v>871</v>
      </c>
      <c r="B925" s="2" t="s">
        <v>1750</v>
      </c>
      <c r="C925" s="1" t="s">
        <v>1751</v>
      </c>
      <c r="D925" s="3">
        <v>71500</v>
      </c>
      <c r="E925" s="3">
        <v>194912</v>
      </c>
      <c r="F925" t="s">
        <v>19</v>
      </c>
      <c r="G925" s="23">
        <f>IFERROR(E925/D925,0)</f>
        <v>2.7260419580419581</v>
      </c>
      <c r="H925" s="4">
        <f>G925*100</f>
        <v>272.6041958041958</v>
      </c>
      <c r="I925" s="30">
        <f>E925/J925</f>
        <v>84.013793103448279</v>
      </c>
      <c r="J925" s="8">
        <v>2320</v>
      </c>
      <c r="K925" t="s">
        <v>20</v>
      </c>
      <c r="L925" t="s">
        <v>21</v>
      </c>
      <c r="M925" s="11">
        <f>(O925/86400)+DATE(1970,1,1)</f>
        <v>43040.208333333328</v>
      </c>
      <c r="N925" s="37">
        <v>43040.208333333328</v>
      </c>
      <c r="O925">
        <v>1509512400</v>
      </c>
      <c r="P925" t="str">
        <f>TEXT(M925,"mmm")</f>
        <v>Nov</v>
      </c>
      <c r="Q925" t="s">
        <v>2048</v>
      </c>
      <c r="R925" t="str">
        <f>TEXT(M925,"yyy")</f>
        <v>2017</v>
      </c>
      <c r="S925" s="10">
        <f>(T925/86400)+DATE(1970,1,1)</f>
        <v>43058.25</v>
      </c>
      <c r="T925">
        <v>1511071200</v>
      </c>
      <c r="U925" s="35"/>
      <c r="V925" s="38">
        <v>43058.25</v>
      </c>
      <c r="W925" t="str">
        <f>(TEXT(S925,"mmm"))</f>
        <v>Nov</v>
      </c>
      <c r="X925" t="s">
        <v>2048</v>
      </c>
      <c r="Y925">
        <f>Table1[[#This Row],[Dete Ended Conversion5]]-Table1[[#This Row],[Date Created Conversion3]]</f>
        <v>18.041666666671517</v>
      </c>
      <c r="Z925" s="35">
        <f>Table1[[#This Row],[Dete Ended Conversion5]]-Table1[[#This Row],[Date Created Conversion3]]</f>
        <v>18.041666666671517</v>
      </c>
      <c r="AA925" s="8" t="str">
        <f>(TEXT(V925,"yyy"))</f>
        <v>2017</v>
      </c>
      <c r="AB925" t="b">
        <v>0</v>
      </c>
      <c r="AC925" t="b">
        <v>1</v>
      </c>
      <c r="AD925" s="5" t="str">
        <f>AE925</f>
        <v>theater</v>
      </c>
      <c r="AE925" s="32" t="s">
        <v>2012</v>
      </c>
      <c r="AF925" s="32" t="s">
        <v>2013</v>
      </c>
    </row>
    <row r="926" spans="1:38" ht="17" x14ac:dyDescent="0.2">
      <c r="A926">
        <v>568</v>
      </c>
      <c r="B926" s="2" t="s">
        <v>1156</v>
      </c>
      <c r="C926" s="1" t="s">
        <v>1157</v>
      </c>
      <c r="D926" s="3">
        <v>72400</v>
      </c>
      <c r="E926" s="3">
        <v>134688</v>
      </c>
      <c r="F926" t="s">
        <v>19</v>
      </c>
      <c r="G926" s="23">
        <f>IFERROR(E926/D926,0)</f>
        <v>1.8603314917127072</v>
      </c>
      <c r="H926" s="4">
        <f>G926*100</f>
        <v>186.03314917127071</v>
      </c>
      <c r="I926" s="30">
        <f>E926/J926</f>
        <v>26.0015444015444</v>
      </c>
      <c r="J926" s="8">
        <v>5180</v>
      </c>
      <c r="K926" t="s">
        <v>20</v>
      </c>
      <c r="L926" t="s">
        <v>21</v>
      </c>
      <c r="M926" s="11">
        <f>(O926/86400)+DATE(1970,1,1)</f>
        <v>40374.208333333336</v>
      </c>
      <c r="N926" s="37">
        <v>40374.208333333336</v>
      </c>
      <c r="O926">
        <v>1279170000</v>
      </c>
      <c r="P926" t="str">
        <f>TEXT(M926,"mmm")</f>
        <v>Jul</v>
      </c>
      <c r="Q926" t="s">
        <v>2056</v>
      </c>
      <c r="R926" t="str">
        <f>TEXT(M926,"yyy")</f>
        <v>2010</v>
      </c>
      <c r="S926" s="10">
        <f>(T926/86400)+DATE(1970,1,1)</f>
        <v>40419.208333333336</v>
      </c>
      <c r="T926">
        <v>1283058000</v>
      </c>
      <c r="U926" s="35"/>
      <c r="V926" s="38">
        <v>40419.208333333336</v>
      </c>
      <c r="W926" t="str">
        <f>(TEXT(S926,"mmm"))</f>
        <v>Aug</v>
      </c>
      <c r="X926" t="s">
        <v>2049</v>
      </c>
      <c r="Y926">
        <f>Table1[[#This Row],[Dete Ended Conversion5]]-Table1[[#This Row],[Date Created Conversion3]]</f>
        <v>45</v>
      </c>
      <c r="Z926" s="35">
        <f>Table1[[#This Row],[Dete Ended Conversion5]]-Table1[[#This Row],[Date Created Conversion3]]</f>
        <v>45</v>
      </c>
      <c r="AA926" s="8" t="str">
        <f>(TEXT(V926,"yyy"))</f>
        <v>2010</v>
      </c>
      <c r="AB926" t="b">
        <v>0</v>
      </c>
      <c r="AC926" t="b">
        <v>0</v>
      </c>
      <c r="AD926" s="5" t="str">
        <f>AE926</f>
        <v>theater</v>
      </c>
      <c r="AE926" s="32" t="s">
        <v>2012</v>
      </c>
      <c r="AF926" s="32" t="s">
        <v>2013</v>
      </c>
      <c r="AI926" s="13"/>
      <c r="AJ926" s="13"/>
      <c r="AK926" s="13"/>
      <c r="AL926" s="13"/>
    </row>
    <row r="927" spans="1:38" ht="34" x14ac:dyDescent="0.2">
      <c r="A927">
        <v>67</v>
      </c>
      <c r="B927" s="2" t="s">
        <v>164</v>
      </c>
      <c r="C927" s="1" t="s">
        <v>165</v>
      </c>
      <c r="D927" s="3">
        <v>72600</v>
      </c>
      <c r="E927" s="3">
        <v>117892</v>
      </c>
      <c r="F927" t="s">
        <v>19</v>
      </c>
      <c r="G927" s="23">
        <f>IFERROR(E927/D927,0)</f>
        <v>1.6238567493112948</v>
      </c>
      <c r="H927" s="4">
        <f>G927*100</f>
        <v>162.38567493112947</v>
      </c>
      <c r="I927" s="30">
        <f>E927/J927</f>
        <v>29.001722017220171</v>
      </c>
      <c r="J927" s="8">
        <v>4065</v>
      </c>
      <c r="K927" t="s">
        <v>36</v>
      </c>
      <c r="L927" t="s">
        <v>37</v>
      </c>
      <c r="M927" s="11">
        <f>(O927/86400)+DATE(1970,1,1)</f>
        <v>40203.25</v>
      </c>
      <c r="N927" s="37">
        <v>40203.25</v>
      </c>
      <c r="O927">
        <v>1264399200</v>
      </c>
      <c r="P927" t="str">
        <f>TEXT(M927,"mmm")</f>
        <v>Jan</v>
      </c>
      <c r="Q927" t="s">
        <v>2050</v>
      </c>
      <c r="R927" t="str">
        <f>TEXT(M927,"yyy")</f>
        <v>2010</v>
      </c>
      <c r="S927" s="10">
        <f>(T927/86400)+DATE(1970,1,1)</f>
        <v>40208.25</v>
      </c>
      <c r="T927">
        <v>1264831200</v>
      </c>
      <c r="U927" s="35"/>
      <c r="V927" s="38">
        <v>40208.25</v>
      </c>
      <c r="W927" t="str">
        <f>(TEXT(S927,"mmm"))</f>
        <v>Jan</v>
      </c>
      <c r="X927" t="s">
        <v>2050</v>
      </c>
      <c r="Y927">
        <f>Table1[[#This Row],[Dete Ended Conversion5]]-Table1[[#This Row],[Date Created Conversion3]]</f>
        <v>5</v>
      </c>
      <c r="Z927" s="35">
        <f>Table1[[#This Row],[Dete Ended Conversion5]]-Table1[[#This Row],[Date Created Conversion3]]</f>
        <v>5</v>
      </c>
      <c r="AA927" s="8" t="str">
        <f>(TEXT(V927,"yyy"))</f>
        <v>2010</v>
      </c>
      <c r="AB927" t="b">
        <v>0</v>
      </c>
      <c r="AC927" t="b">
        <v>1</v>
      </c>
      <c r="AD927" s="5" t="str">
        <f>AE927</f>
        <v>technology</v>
      </c>
      <c r="AE927" s="32" t="s">
        <v>2010</v>
      </c>
      <c r="AF927" s="32" t="s">
        <v>2019</v>
      </c>
    </row>
    <row r="928" spans="1:38" ht="17" x14ac:dyDescent="0.2">
      <c r="A928">
        <v>933</v>
      </c>
      <c r="B928" s="2" t="s">
        <v>1874</v>
      </c>
      <c r="C928" s="1" t="s">
        <v>1875</v>
      </c>
      <c r="D928" s="3">
        <v>73000</v>
      </c>
      <c r="E928" s="3">
        <v>175015</v>
      </c>
      <c r="F928" t="s">
        <v>19</v>
      </c>
      <c r="G928" s="23">
        <f>IFERROR(E928/D928,0)</f>
        <v>2.3974657534246577</v>
      </c>
      <c r="H928" s="4">
        <f>G928*100</f>
        <v>239.74657534246577</v>
      </c>
      <c r="I928" s="30">
        <f>E928/J928</f>
        <v>92.016298633017882</v>
      </c>
      <c r="J928" s="8">
        <v>1902</v>
      </c>
      <c r="K928" t="s">
        <v>20</v>
      </c>
      <c r="L928" t="s">
        <v>21</v>
      </c>
      <c r="M928" s="11">
        <f>(O928/86400)+DATE(1970,1,1)</f>
        <v>41372.208333333336</v>
      </c>
      <c r="N928" s="37">
        <v>41372.208333333336</v>
      </c>
      <c r="O928">
        <v>1365397200</v>
      </c>
      <c r="P928" t="str">
        <f>TEXT(M928,"mmm")</f>
        <v>Apr</v>
      </c>
      <c r="Q928" t="s">
        <v>2057</v>
      </c>
      <c r="R928" t="str">
        <f>TEXT(M928,"yyy")</f>
        <v>2013</v>
      </c>
      <c r="S928" s="10">
        <f>(T928/86400)+DATE(1970,1,1)</f>
        <v>41385.208333333336</v>
      </c>
      <c r="T928">
        <v>1366520400</v>
      </c>
      <c r="U928" s="35"/>
      <c r="V928" s="38">
        <v>41385.208333333336</v>
      </c>
      <c r="W928" t="str">
        <f>(TEXT(S928,"mmm"))</f>
        <v>Apr</v>
      </c>
      <c r="X928" t="s">
        <v>2057</v>
      </c>
      <c r="Y928">
        <f>Table1[[#This Row],[Dete Ended Conversion5]]-Table1[[#This Row],[Date Created Conversion3]]</f>
        <v>13</v>
      </c>
      <c r="Z928" s="35">
        <f>Table1[[#This Row],[Dete Ended Conversion5]]-Table1[[#This Row],[Date Created Conversion3]]</f>
        <v>13</v>
      </c>
      <c r="AA928" s="8" t="str">
        <f>(TEXT(V928,"yyy"))</f>
        <v>2013</v>
      </c>
      <c r="AB928" t="b">
        <v>0</v>
      </c>
      <c r="AC928" t="b">
        <v>0</v>
      </c>
      <c r="AD928" s="5" t="str">
        <f>AE928</f>
        <v>theater</v>
      </c>
      <c r="AE928" s="32" t="s">
        <v>2012</v>
      </c>
      <c r="AF928" s="32" t="s">
        <v>2013</v>
      </c>
    </row>
    <row r="929" spans="1:32" ht="17" x14ac:dyDescent="0.2">
      <c r="A929">
        <v>597</v>
      </c>
      <c r="B929" s="2" t="s">
        <v>1212</v>
      </c>
      <c r="C929" s="1" t="s">
        <v>1213</v>
      </c>
      <c r="D929" s="3">
        <v>73800</v>
      </c>
      <c r="E929" s="3">
        <v>148779</v>
      </c>
      <c r="F929" t="s">
        <v>19</v>
      </c>
      <c r="G929" s="23">
        <f>IFERROR(E929/D929,0)</f>
        <v>2.0159756097560977</v>
      </c>
      <c r="H929" s="4">
        <f>G929*100</f>
        <v>201.59756097560978</v>
      </c>
      <c r="I929" s="30">
        <f>E929/J929</f>
        <v>67.997714808043881</v>
      </c>
      <c r="J929" s="8">
        <v>2188</v>
      </c>
      <c r="K929" t="s">
        <v>20</v>
      </c>
      <c r="L929" t="s">
        <v>21</v>
      </c>
      <c r="M929" s="11">
        <f>(O929/86400)+DATE(1970,1,1)</f>
        <v>43786.25</v>
      </c>
      <c r="N929" s="37">
        <v>43786.25</v>
      </c>
      <c r="O929">
        <v>1573970400</v>
      </c>
      <c r="P929" t="str">
        <f>TEXT(M929,"mmm")</f>
        <v>Nov</v>
      </c>
      <c r="Q929" t="s">
        <v>2048</v>
      </c>
      <c r="R929" t="str">
        <f>TEXT(M929,"yyy")</f>
        <v>2019</v>
      </c>
      <c r="S929" s="10">
        <f>(T929/86400)+DATE(1970,1,1)</f>
        <v>43804.25</v>
      </c>
      <c r="T929">
        <v>1575525600</v>
      </c>
      <c r="U929" s="35"/>
      <c r="V929" s="38">
        <v>43804.25</v>
      </c>
      <c r="W929" t="str">
        <f>(TEXT(S929,"mmm"))</f>
        <v>Dec</v>
      </c>
      <c r="X929" t="s">
        <v>2055</v>
      </c>
      <c r="Y929">
        <f>Table1[[#This Row],[Dete Ended Conversion5]]-Table1[[#This Row],[Date Created Conversion3]]</f>
        <v>18</v>
      </c>
      <c r="Z929" s="35">
        <f>Table1[[#This Row],[Dete Ended Conversion5]]-Table1[[#This Row],[Date Created Conversion3]]</f>
        <v>18</v>
      </c>
      <c r="AA929" s="8" t="str">
        <f>(TEXT(V929,"yyy"))</f>
        <v>2019</v>
      </c>
      <c r="AB929" t="b">
        <v>0</v>
      </c>
      <c r="AC929" t="b">
        <v>0</v>
      </c>
      <c r="AD929" s="5" t="str">
        <f>AE929</f>
        <v>theater</v>
      </c>
      <c r="AE929" s="32" t="s">
        <v>2012</v>
      </c>
      <c r="AF929" s="32" t="s">
        <v>2013</v>
      </c>
    </row>
    <row r="930" spans="1:32" ht="17" x14ac:dyDescent="0.2">
      <c r="A930">
        <v>351</v>
      </c>
      <c r="B930" s="2" t="s">
        <v>731</v>
      </c>
      <c r="C930" s="1" t="s">
        <v>732</v>
      </c>
      <c r="D930" s="3">
        <v>74100</v>
      </c>
      <c r="E930" s="3">
        <v>94631</v>
      </c>
      <c r="F930" t="s">
        <v>19</v>
      </c>
      <c r="G930" s="23">
        <f>IFERROR(E930/D930,0)</f>
        <v>1.2770715249662619</v>
      </c>
      <c r="H930" s="4">
        <f>G930*100</f>
        <v>127.70715249662618</v>
      </c>
      <c r="I930" s="30">
        <f>E930/J930</f>
        <v>47.009935419771487</v>
      </c>
      <c r="J930" s="8">
        <v>2013</v>
      </c>
      <c r="K930" t="s">
        <v>20</v>
      </c>
      <c r="L930" t="s">
        <v>21</v>
      </c>
      <c r="M930" s="11">
        <f>(O930/86400)+DATE(1970,1,1)</f>
        <v>42240.208333333328</v>
      </c>
      <c r="N930" s="37">
        <v>42240.208333333328</v>
      </c>
      <c r="O930">
        <v>1440392400</v>
      </c>
      <c r="P930" t="str">
        <f>TEXT(M930,"mmm")</f>
        <v>Aug</v>
      </c>
      <c r="Q930" t="s">
        <v>2049</v>
      </c>
      <c r="R930" t="str">
        <f>TEXT(M930,"yyy")</f>
        <v>2015</v>
      </c>
      <c r="S930" s="10">
        <f>(T930/86400)+DATE(1970,1,1)</f>
        <v>42254.208333333328</v>
      </c>
      <c r="T930">
        <v>1441602000</v>
      </c>
      <c r="U930" s="35"/>
      <c r="V930" s="38">
        <v>42254.208333333328</v>
      </c>
      <c r="W930" t="str">
        <f>(TEXT(S930,"mmm"))</f>
        <v>Sep</v>
      </c>
      <c r="X930" t="s">
        <v>2051</v>
      </c>
      <c r="Y930">
        <f>Table1[[#This Row],[Dete Ended Conversion5]]-Table1[[#This Row],[Date Created Conversion3]]</f>
        <v>14</v>
      </c>
      <c r="Z930" s="35">
        <f>Table1[[#This Row],[Dete Ended Conversion5]]-Table1[[#This Row],[Date Created Conversion3]]</f>
        <v>14</v>
      </c>
      <c r="AA930" s="8" t="str">
        <f>(TEXT(V930,"yyy"))</f>
        <v>2015</v>
      </c>
      <c r="AB930" t="b">
        <v>0</v>
      </c>
      <c r="AC930" t="b">
        <v>0</v>
      </c>
      <c r="AD930" s="5" t="str">
        <f>AE930</f>
        <v>music</v>
      </c>
      <c r="AE930" s="32" t="s">
        <v>2008</v>
      </c>
      <c r="AF930" s="32" t="s">
        <v>2009</v>
      </c>
    </row>
    <row r="931" spans="1:32" ht="17" x14ac:dyDescent="0.2">
      <c r="A931">
        <v>120</v>
      </c>
      <c r="B931" s="2" t="s">
        <v>270</v>
      </c>
      <c r="C931" s="1" t="s">
        <v>271</v>
      </c>
      <c r="D931" s="3">
        <v>75100</v>
      </c>
      <c r="E931" s="3">
        <v>112272</v>
      </c>
      <c r="F931" t="s">
        <v>19</v>
      </c>
      <c r="G931" s="23">
        <f>IFERROR(E931/D931,0)</f>
        <v>1.4949667110519307</v>
      </c>
      <c r="H931" s="4">
        <f>G931*100</f>
        <v>149.49667110519306</v>
      </c>
      <c r="I931" s="30">
        <f>E931/J931</f>
        <v>63.003367003367003</v>
      </c>
      <c r="J931" s="8">
        <v>1782</v>
      </c>
      <c r="K931" t="s">
        <v>20</v>
      </c>
      <c r="L931" t="s">
        <v>21</v>
      </c>
      <c r="M931" s="11">
        <f>(O931/86400)+DATE(1970,1,1)</f>
        <v>42111.208333333328</v>
      </c>
      <c r="N931" s="37">
        <v>42111.208333333328</v>
      </c>
      <c r="O931">
        <v>1429246800</v>
      </c>
      <c r="P931" t="str">
        <f>TEXT(M931,"mmm")</f>
        <v>Apr</v>
      </c>
      <c r="Q931" t="s">
        <v>2057</v>
      </c>
      <c r="R931" t="str">
        <f>TEXT(M931,"yyy")</f>
        <v>2015</v>
      </c>
      <c r="S931" s="10">
        <f>(T931/86400)+DATE(1970,1,1)</f>
        <v>42115.208333333328</v>
      </c>
      <c r="T931">
        <v>1429592400</v>
      </c>
      <c r="U931" s="35"/>
      <c r="V931" s="38">
        <v>42115.208333333328</v>
      </c>
      <c r="W931" t="str">
        <f>(TEXT(S931,"mmm"))</f>
        <v>Apr</v>
      </c>
      <c r="X931" t="s">
        <v>2057</v>
      </c>
      <c r="Y931">
        <f>Table1[[#This Row],[Dete Ended Conversion5]]-Table1[[#This Row],[Date Created Conversion3]]</f>
        <v>4</v>
      </c>
      <c r="Z931" s="35">
        <f>Table1[[#This Row],[Dete Ended Conversion5]]-Table1[[#This Row],[Date Created Conversion3]]</f>
        <v>4</v>
      </c>
      <c r="AA931" s="8" t="str">
        <f>(TEXT(V931,"yyy"))</f>
        <v>2015</v>
      </c>
      <c r="AB931" t="b">
        <v>0</v>
      </c>
      <c r="AC931" t="b">
        <v>1</v>
      </c>
      <c r="AD931" s="5" t="str">
        <f>AE931</f>
        <v>games</v>
      </c>
      <c r="AE931" s="32" t="s">
        <v>2023</v>
      </c>
      <c r="AF931" s="32" t="s">
        <v>2034</v>
      </c>
    </row>
    <row r="932" spans="1:32" ht="34" x14ac:dyDescent="0.2">
      <c r="A932">
        <v>255</v>
      </c>
      <c r="B932" s="2" t="s">
        <v>539</v>
      </c>
      <c r="C932" s="1" t="s">
        <v>540</v>
      </c>
      <c r="D932" s="3">
        <v>80500</v>
      </c>
      <c r="E932" s="3">
        <v>96735</v>
      </c>
      <c r="F932" t="s">
        <v>19</v>
      </c>
      <c r="G932" s="23">
        <f>IFERROR(E932/D932,0)</f>
        <v>1.2016770186335404</v>
      </c>
      <c r="H932" s="4">
        <f>G932*100</f>
        <v>120.16770186335404</v>
      </c>
      <c r="I932" s="30">
        <f>E932/J932</f>
        <v>57.003535651149086</v>
      </c>
      <c r="J932" s="8">
        <v>1697</v>
      </c>
      <c r="K932" t="s">
        <v>20</v>
      </c>
      <c r="L932" t="s">
        <v>21</v>
      </c>
      <c r="M932" s="11">
        <f>(O932/86400)+DATE(1970,1,1)</f>
        <v>40590.25</v>
      </c>
      <c r="N932" s="37">
        <v>40590.25</v>
      </c>
      <c r="O932">
        <v>1297836000</v>
      </c>
      <c r="P932" t="str">
        <f>TEXT(M932,"mmm")</f>
        <v>Feb</v>
      </c>
      <c r="Q932" t="s">
        <v>2058</v>
      </c>
      <c r="R932" t="str">
        <f>TEXT(M932,"yyy")</f>
        <v>2011</v>
      </c>
      <c r="S932" s="10">
        <f>(T932/86400)+DATE(1970,1,1)</f>
        <v>40595.25</v>
      </c>
      <c r="T932">
        <v>1298268000</v>
      </c>
      <c r="U932" s="35"/>
      <c r="V932" s="38">
        <v>40595.25</v>
      </c>
      <c r="W932" t="str">
        <f>(TEXT(S932,"mmm"))</f>
        <v>Feb</v>
      </c>
      <c r="X932" t="s">
        <v>2058</v>
      </c>
      <c r="Y932">
        <f>Table1[[#This Row],[Dete Ended Conversion5]]-Table1[[#This Row],[Date Created Conversion3]]</f>
        <v>5</v>
      </c>
      <c r="Z932" s="35">
        <f>Table1[[#This Row],[Dete Ended Conversion5]]-Table1[[#This Row],[Date Created Conversion3]]</f>
        <v>5</v>
      </c>
      <c r="AA932" s="8" t="str">
        <f>(TEXT(V932,"yyy"))</f>
        <v>2011</v>
      </c>
      <c r="AB932" t="b">
        <v>0</v>
      </c>
      <c r="AC932" t="b">
        <v>1</v>
      </c>
      <c r="AD932" s="5" t="str">
        <f>AE932</f>
        <v>music</v>
      </c>
      <c r="AE932" s="32" t="s">
        <v>2008</v>
      </c>
      <c r="AF932" s="32" t="s">
        <v>2009</v>
      </c>
    </row>
    <row r="933" spans="1:32" ht="17" x14ac:dyDescent="0.2">
      <c r="A933">
        <v>865</v>
      </c>
      <c r="B933" s="2" t="s">
        <v>1738</v>
      </c>
      <c r="C933" s="1" t="s">
        <v>1739</v>
      </c>
      <c r="D933" s="3">
        <v>81000</v>
      </c>
      <c r="E933" s="3">
        <v>150515</v>
      </c>
      <c r="F933" t="s">
        <v>19</v>
      </c>
      <c r="G933" s="23">
        <f>IFERROR(E933/D933,0)</f>
        <v>1.8582098765432098</v>
      </c>
      <c r="H933" s="4">
        <f>G933*100</f>
        <v>185.82098765432099</v>
      </c>
      <c r="I933" s="30">
        <f>E933/J933</f>
        <v>46.000916870415651</v>
      </c>
      <c r="J933" s="8">
        <v>3272</v>
      </c>
      <c r="K933" t="s">
        <v>20</v>
      </c>
      <c r="L933" t="s">
        <v>21</v>
      </c>
      <c r="M933" s="11">
        <f>(O933/86400)+DATE(1970,1,1)</f>
        <v>41897.208333333336</v>
      </c>
      <c r="N933" s="37">
        <v>41897.208333333336</v>
      </c>
      <c r="O933">
        <v>1410757200</v>
      </c>
      <c r="P933" t="str">
        <f>TEXT(M933,"mmm")</f>
        <v>Sep</v>
      </c>
      <c r="Q933" t="s">
        <v>2051</v>
      </c>
      <c r="R933" t="str">
        <f>TEXT(M933,"yyy")</f>
        <v>2014</v>
      </c>
      <c r="S933" s="10">
        <f>(T933/86400)+DATE(1970,1,1)</f>
        <v>41906.208333333336</v>
      </c>
      <c r="T933">
        <v>1411534800</v>
      </c>
      <c r="U933" s="35"/>
      <c r="V933" s="38">
        <v>41906.208333333336</v>
      </c>
      <c r="W933" t="str">
        <f>(TEXT(S933,"mmm"))</f>
        <v>Sep</v>
      </c>
      <c r="X933" t="s">
        <v>2051</v>
      </c>
      <c r="Y933">
        <f>Table1[[#This Row],[Dete Ended Conversion5]]-Table1[[#This Row],[Date Created Conversion3]]</f>
        <v>9</v>
      </c>
      <c r="Z933" s="35">
        <f>Table1[[#This Row],[Dete Ended Conversion5]]-Table1[[#This Row],[Date Created Conversion3]]</f>
        <v>9</v>
      </c>
      <c r="AA933" s="8" t="str">
        <f>(TEXT(V933,"yyy"))</f>
        <v>2014</v>
      </c>
      <c r="AB933" t="b">
        <v>0</v>
      </c>
      <c r="AC933" t="b">
        <v>0</v>
      </c>
      <c r="AD933" s="5" t="str">
        <f>AE933</f>
        <v>theater</v>
      </c>
      <c r="AE933" s="32" t="s">
        <v>2012</v>
      </c>
      <c r="AF933" s="32" t="s">
        <v>2013</v>
      </c>
    </row>
    <row r="934" spans="1:32" ht="17" x14ac:dyDescent="0.2">
      <c r="A934">
        <v>389</v>
      </c>
      <c r="B934" s="2" t="s">
        <v>807</v>
      </c>
      <c r="C934" s="1" t="s">
        <v>808</v>
      </c>
      <c r="D934" s="3">
        <v>83000</v>
      </c>
      <c r="E934" s="3">
        <v>101352</v>
      </c>
      <c r="F934" t="s">
        <v>19</v>
      </c>
      <c r="G934" s="23">
        <f>IFERROR(E934/D934,0)</f>
        <v>1.2211084337349398</v>
      </c>
      <c r="H934" s="4">
        <f>G934*100</f>
        <v>122.11084337349398</v>
      </c>
      <c r="I934" s="30">
        <f>E934/J934</f>
        <v>87.979166666666671</v>
      </c>
      <c r="J934" s="8">
        <v>1152</v>
      </c>
      <c r="K934" t="s">
        <v>20</v>
      </c>
      <c r="L934" t="s">
        <v>21</v>
      </c>
      <c r="M934" s="11">
        <f>(O934/86400)+DATE(1970,1,1)</f>
        <v>40479.208333333336</v>
      </c>
      <c r="N934" s="37">
        <v>40479.208333333336</v>
      </c>
      <c r="O934">
        <v>1288242000</v>
      </c>
      <c r="P934" t="str">
        <f>TEXT(M934,"mmm")</f>
        <v>Oct</v>
      </c>
      <c r="Q934" t="s">
        <v>2052</v>
      </c>
      <c r="R934" t="str">
        <f>TEXT(M934,"yyy")</f>
        <v>2010</v>
      </c>
      <c r="S934" s="10">
        <f>(T934/86400)+DATE(1970,1,1)</f>
        <v>40506.25</v>
      </c>
      <c r="T934">
        <v>1290578400</v>
      </c>
      <c r="U934" s="35"/>
      <c r="V934" s="38">
        <v>40506.25</v>
      </c>
      <c r="W934" t="str">
        <f>(TEXT(S934,"mmm"))</f>
        <v>Nov</v>
      </c>
      <c r="X934" t="s">
        <v>2048</v>
      </c>
      <c r="Y934">
        <f>Table1[[#This Row],[Dete Ended Conversion5]]-Table1[[#This Row],[Date Created Conversion3]]</f>
        <v>27.041666666664241</v>
      </c>
      <c r="Z934" s="35">
        <f>Table1[[#This Row],[Dete Ended Conversion5]]-Table1[[#This Row],[Date Created Conversion3]]</f>
        <v>27.041666666664241</v>
      </c>
      <c r="AA934" s="8" t="str">
        <f>(TEXT(V934,"yyy"))</f>
        <v>2010</v>
      </c>
      <c r="AB934" t="b">
        <v>0</v>
      </c>
      <c r="AC934" t="b">
        <v>0</v>
      </c>
      <c r="AD934" s="5" t="str">
        <f>AE934</f>
        <v>theater</v>
      </c>
      <c r="AE934" s="32" t="s">
        <v>2012</v>
      </c>
      <c r="AF934" s="32" t="s">
        <v>2013</v>
      </c>
    </row>
    <row r="935" spans="1:32" ht="17" x14ac:dyDescent="0.2">
      <c r="A935">
        <v>537</v>
      </c>
      <c r="B935" s="2" t="s">
        <v>1095</v>
      </c>
      <c r="C935" s="1" t="s">
        <v>1096</v>
      </c>
      <c r="D935" s="3">
        <v>84400</v>
      </c>
      <c r="E935" s="3">
        <v>98935</v>
      </c>
      <c r="F935" t="s">
        <v>19</v>
      </c>
      <c r="G935" s="23">
        <f>IFERROR(E935/D935,0)</f>
        <v>1.1722156398104266</v>
      </c>
      <c r="H935" s="4">
        <f>G935*100</f>
        <v>117.22156398104266</v>
      </c>
      <c r="I935" s="30">
        <f>E935/J935</f>
        <v>94.044676806083643</v>
      </c>
      <c r="J935" s="8">
        <v>1052</v>
      </c>
      <c r="K935" t="s">
        <v>32</v>
      </c>
      <c r="L935" t="s">
        <v>33</v>
      </c>
      <c r="M935" s="11">
        <f>(O935/86400)+DATE(1970,1,1)</f>
        <v>43342.208333333328</v>
      </c>
      <c r="N935" s="37">
        <v>43342.208333333328</v>
      </c>
      <c r="O935">
        <v>1535605200</v>
      </c>
      <c r="P935" t="str">
        <f>TEXT(M935,"mmm")</f>
        <v>Aug</v>
      </c>
      <c r="Q935" t="s">
        <v>2049</v>
      </c>
      <c r="R935" t="str">
        <f>TEXT(M935,"yyy")</f>
        <v>2018</v>
      </c>
      <c r="S935" s="10">
        <f>(T935/86400)+DATE(1970,1,1)</f>
        <v>43365.208333333328</v>
      </c>
      <c r="T935">
        <v>1537592400</v>
      </c>
      <c r="U935" s="35"/>
      <c r="V935" s="38">
        <v>43365.208333333328</v>
      </c>
      <c r="W935" t="str">
        <f>(TEXT(S935,"mmm"))</f>
        <v>Sep</v>
      </c>
      <c r="X935" t="s">
        <v>2051</v>
      </c>
      <c r="Y935">
        <f>Table1[[#This Row],[Dete Ended Conversion5]]-Table1[[#This Row],[Date Created Conversion3]]</f>
        <v>23</v>
      </c>
      <c r="Z935" s="35">
        <f>Table1[[#This Row],[Dete Ended Conversion5]]-Table1[[#This Row],[Date Created Conversion3]]</f>
        <v>23</v>
      </c>
      <c r="AA935" s="8" t="str">
        <f>(TEXT(V935,"yyy"))</f>
        <v>2018</v>
      </c>
      <c r="AB935" t="b">
        <v>1</v>
      </c>
      <c r="AC935" t="b">
        <v>1</v>
      </c>
      <c r="AD935" s="5" t="str">
        <f>AE935</f>
        <v>film &amp; video</v>
      </c>
      <c r="AE935" s="32" t="s">
        <v>2014</v>
      </c>
      <c r="AF935" s="32" t="s">
        <v>2015</v>
      </c>
    </row>
    <row r="936" spans="1:32" ht="17" x14ac:dyDescent="0.2">
      <c r="A936">
        <v>880</v>
      </c>
      <c r="B936" s="2" t="s">
        <v>1768</v>
      </c>
      <c r="C936" s="1" t="s">
        <v>1769</v>
      </c>
      <c r="D936" s="3">
        <v>84500</v>
      </c>
      <c r="E936" s="3">
        <v>193101</v>
      </c>
      <c r="F936" t="s">
        <v>19</v>
      </c>
      <c r="G936" s="23">
        <f>IFERROR(E936/D936,0)</f>
        <v>2.2852189349112426</v>
      </c>
      <c r="H936" s="4">
        <f>G936*100</f>
        <v>228.52189349112427</v>
      </c>
      <c r="I936" s="30">
        <f>E936/J936</f>
        <v>79.992129246064621</v>
      </c>
      <c r="J936" s="8">
        <v>2414</v>
      </c>
      <c r="K936" t="s">
        <v>20</v>
      </c>
      <c r="L936" t="s">
        <v>21</v>
      </c>
      <c r="M936" s="11">
        <f>(O936/86400)+DATE(1970,1,1)</f>
        <v>43667.208333333328</v>
      </c>
      <c r="N936" s="37">
        <v>43667.208333333328</v>
      </c>
      <c r="O936">
        <v>1563685200</v>
      </c>
      <c r="P936" t="str">
        <f>TEXT(M936,"mmm")</f>
        <v>Jul</v>
      </c>
      <c r="Q936" t="s">
        <v>2056</v>
      </c>
      <c r="R936" t="str">
        <f>TEXT(M936,"yyy")</f>
        <v>2019</v>
      </c>
      <c r="S936" s="10">
        <f>(T936/86400)+DATE(1970,1,1)</f>
        <v>43669.208333333328</v>
      </c>
      <c r="T936">
        <v>1563858000</v>
      </c>
      <c r="U936" s="35"/>
      <c r="V936" s="38">
        <v>43669.208333333328</v>
      </c>
      <c r="W936" t="str">
        <f>(TEXT(S936,"mmm"))</f>
        <v>Jul</v>
      </c>
      <c r="X936" t="s">
        <v>2056</v>
      </c>
      <c r="Y936">
        <f>Table1[[#This Row],[Dete Ended Conversion5]]-Table1[[#This Row],[Date Created Conversion3]]</f>
        <v>2</v>
      </c>
      <c r="Z936" s="35">
        <f>Table1[[#This Row],[Dete Ended Conversion5]]-Table1[[#This Row],[Date Created Conversion3]]</f>
        <v>2</v>
      </c>
      <c r="AA936" s="8" t="str">
        <f>(TEXT(V936,"yyy"))</f>
        <v>2019</v>
      </c>
      <c r="AB936" t="b">
        <v>0</v>
      </c>
      <c r="AC936" t="b">
        <v>0</v>
      </c>
      <c r="AD936" s="5" t="str">
        <f>AE936</f>
        <v>music</v>
      </c>
      <c r="AE936" s="32" t="s">
        <v>2008</v>
      </c>
      <c r="AF936" s="32" t="s">
        <v>2016</v>
      </c>
    </row>
    <row r="937" spans="1:32" ht="17" x14ac:dyDescent="0.2">
      <c r="A937">
        <v>17</v>
      </c>
      <c r="B937" s="2" t="s">
        <v>59</v>
      </c>
      <c r="C937" s="1" t="s">
        <v>60</v>
      </c>
      <c r="D937" s="3">
        <v>84600</v>
      </c>
      <c r="E937" s="3">
        <v>134845</v>
      </c>
      <c r="F937" t="s">
        <v>19</v>
      </c>
      <c r="G937" s="23">
        <f>IFERROR(E937/D937,0)</f>
        <v>1.5939125295508274</v>
      </c>
      <c r="H937" s="4">
        <f>G937*100</f>
        <v>159.39125295508273</v>
      </c>
      <c r="I937" s="30">
        <f>E937/J937</f>
        <v>107.96236989591674</v>
      </c>
      <c r="J937" s="8">
        <v>1249</v>
      </c>
      <c r="K937" t="s">
        <v>20</v>
      </c>
      <c r="L937" t="s">
        <v>21</v>
      </c>
      <c r="M937" s="11">
        <f>(O937/86400)+DATE(1970,1,1)</f>
        <v>40555.25</v>
      </c>
      <c r="N937" s="37">
        <v>40555.25</v>
      </c>
      <c r="O937">
        <v>1294812000</v>
      </c>
      <c r="P937" t="str">
        <f>TEXT(M937,"mmm")</f>
        <v>Jan</v>
      </c>
      <c r="Q937" t="s">
        <v>2050</v>
      </c>
      <c r="R937" t="str">
        <f>TEXT(M937,"yyy")</f>
        <v>2011</v>
      </c>
      <c r="S937" s="10">
        <f>(T937/86400)+DATE(1970,1,1)</f>
        <v>40556.25</v>
      </c>
      <c r="T937">
        <v>1294898400</v>
      </c>
      <c r="U937" s="35"/>
      <c r="V937" s="38">
        <v>40556.25</v>
      </c>
      <c r="W937" t="str">
        <f>(TEXT(S937,"mmm"))</f>
        <v>Jan</v>
      </c>
      <c r="X937" t="s">
        <v>2050</v>
      </c>
      <c r="Y937">
        <f>Table1[[#This Row],[Dete Ended Conversion5]]-Table1[[#This Row],[Date Created Conversion3]]</f>
        <v>1</v>
      </c>
      <c r="Z937" s="35">
        <f>Table1[[#This Row],[Dete Ended Conversion5]]-Table1[[#This Row],[Date Created Conversion3]]</f>
        <v>1</v>
      </c>
      <c r="AA937" s="8" t="str">
        <f>(TEXT(V937,"yyy"))</f>
        <v>2011</v>
      </c>
      <c r="AB937" t="b">
        <v>0</v>
      </c>
      <c r="AC937" t="b">
        <v>0</v>
      </c>
      <c r="AD937" s="5" t="str">
        <f>AE937</f>
        <v>film &amp; video</v>
      </c>
      <c r="AE937" s="32" t="s">
        <v>2014</v>
      </c>
      <c r="AF937" s="32" t="s">
        <v>2022</v>
      </c>
    </row>
    <row r="938" spans="1:32" ht="17" x14ac:dyDescent="0.2">
      <c r="A938">
        <v>824</v>
      </c>
      <c r="B938" s="2" t="s">
        <v>1657</v>
      </c>
      <c r="C938" s="1" t="s">
        <v>1658</v>
      </c>
      <c r="D938" s="3">
        <v>85000</v>
      </c>
      <c r="E938" s="3">
        <v>107516</v>
      </c>
      <c r="F938" t="s">
        <v>19</v>
      </c>
      <c r="G938" s="23">
        <f>IFERROR(E938/D938,0)</f>
        <v>1.2648941176470587</v>
      </c>
      <c r="H938" s="4">
        <f>G938*100</f>
        <v>126.48941176470588</v>
      </c>
      <c r="I938" s="30">
        <f>E938/J938</f>
        <v>83.996875000000003</v>
      </c>
      <c r="J938" s="8">
        <v>1280</v>
      </c>
      <c r="K938" t="s">
        <v>20</v>
      </c>
      <c r="L938" t="s">
        <v>21</v>
      </c>
      <c r="M938" s="11">
        <f>(O938/86400)+DATE(1970,1,1)</f>
        <v>40348.208333333336</v>
      </c>
      <c r="N938" s="37">
        <v>40348.208333333336</v>
      </c>
      <c r="O938">
        <v>1276923600</v>
      </c>
      <c r="P938" t="str">
        <f>TEXT(M938,"mmm")</f>
        <v>Jun</v>
      </c>
      <c r="Q938" t="s">
        <v>2053</v>
      </c>
      <c r="R938" t="str">
        <f>TEXT(M938,"yyy")</f>
        <v>2010</v>
      </c>
      <c r="S938" s="10">
        <f>(T938/86400)+DATE(1970,1,1)</f>
        <v>40380.208333333336</v>
      </c>
      <c r="T938">
        <v>1279688400</v>
      </c>
      <c r="U938" s="35"/>
      <c r="V938" s="38">
        <v>40380.208333333336</v>
      </c>
      <c r="W938" t="str">
        <f>(TEXT(S938,"mmm"))</f>
        <v>Jul</v>
      </c>
      <c r="X938" t="s">
        <v>2056</v>
      </c>
      <c r="Y938">
        <f>Table1[[#This Row],[Dete Ended Conversion5]]-Table1[[#This Row],[Date Created Conversion3]]</f>
        <v>32</v>
      </c>
      <c r="Z938" s="35">
        <f>Table1[[#This Row],[Dete Ended Conversion5]]-Table1[[#This Row],[Date Created Conversion3]]</f>
        <v>32</v>
      </c>
      <c r="AA938" s="8" t="str">
        <f>(TEXT(V938,"yyy"))</f>
        <v>2010</v>
      </c>
      <c r="AB938" t="b">
        <v>0</v>
      </c>
      <c r="AC938" t="b">
        <v>1</v>
      </c>
      <c r="AD938" s="5" t="str">
        <f>AE938</f>
        <v>publishing</v>
      </c>
      <c r="AE938" s="32" t="s">
        <v>2020</v>
      </c>
      <c r="AF938" s="32" t="s">
        <v>2021</v>
      </c>
    </row>
    <row r="939" spans="1:32" ht="17" x14ac:dyDescent="0.2">
      <c r="A939">
        <v>229</v>
      </c>
      <c r="B939" s="2" t="s">
        <v>487</v>
      </c>
      <c r="C939" s="1" t="s">
        <v>488</v>
      </c>
      <c r="D939" s="3">
        <v>85600</v>
      </c>
      <c r="E939" s="3">
        <v>165798</v>
      </c>
      <c r="F939" t="s">
        <v>19</v>
      </c>
      <c r="G939" s="23">
        <f>IFERROR(E939/D939,0)</f>
        <v>1.936892523364486</v>
      </c>
      <c r="H939" s="4">
        <f>G939*100</f>
        <v>193.68925233644859</v>
      </c>
      <c r="I939" s="30">
        <f>E939/J939</f>
        <v>64.99333594668758</v>
      </c>
      <c r="J939" s="8">
        <v>2551</v>
      </c>
      <c r="K939" t="s">
        <v>20</v>
      </c>
      <c r="L939" t="s">
        <v>21</v>
      </c>
      <c r="M939" s="11">
        <f>(O939/86400)+DATE(1970,1,1)</f>
        <v>42887.208333333328</v>
      </c>
      <c r="N939" s="37">
        <v>42887.208333333328</v>
      </c>
      <c r="O939">
        <v>1496293200</v>
      </c>
      <c r="P939" t="str">
        <f>TEXT(M939,"mmm")</f>
        <v>Jun</v>
      </c>
      <c r="Q939" t="s">
        <v>2053</v>
      </c>
      <c r="R939" t="str">
        <f>TEXT(M939,"yyy")</f>
        <v>2017</v>
      </c>
      <c r="S939" s="10">
        <f>(T939/86400)+DATE(1970,1,1)</f>
        <v>42935.208333333328</v>
      </c>
      <c r="T939">
        <v>1500440400</v>
      </c>
      <c r="U939" s="35"/>
      <c r="V939" s="38">
        <v>42935.208333333328</v>
      </c>
      <c r="W939" t="str">
        <f>(TEXT(S939,"mmm"))</f>
        <v>Jul</v>
      </c>
      <c r="X939" t="s">
        <v>2056</v>
      </c>
      <c r="Y939">
        <f>Table1[[#This Row],[Dete Ended Conversion5]]-Table1[[#This Row],[Date Created Conversion3]]</f>
        <v>48</v>
      </c>
      <c r="Z939" s="35">
        <f>Table1[[#This Row],[Dete Ended Conversion5]]-Table1[[#This Row],[Date Created Conversion3]]</f>
        <v>48</v>
      </c>
      <c r="AA939" s="8" t="str">
        <f>(TEXT(V939,"yyy"))</f>
        <v>2017</v>
      </c>
      <c r="AB939" t="b">
        <v>0</v>
      </c>
      <c r="AC939" t="b">
        <v>1</v>
      </c>
      <c r="AD939" s="5" t="str">
        <f>AE939</f>
        <v>games</v>
      </c>
      <c r="AE939" s="32" t="s">
        <v>2023</v>
      </c>
      <c r="AF939" s="32" t="s">
        <v>2034</v>
      </c>
    </row>
    <row r="940" spans="1:32" ht="34" x14ac:dyDescent="0.2">
      <c r="A940">
        <v>584</v>
      </c>
      <c r="B940" s="2" t="s">
        <v>40</v>
      </c>
      <c r="C940" s="1" t="s">
        <v>1187</v>
      </c>
      <c r="D940" s="3">
        <v>86400</v>
      </c>
      <c r="E940" s="3">
        <v>103255</v>
      </c>
      <c r="F940" t="s">
        <v>19</v>
      </c>
      <c r="G940" s="23">
        <f>IFERROR(E940/D940,0)</f>
        <v>1.1950810185185186</v>
      </c>
      <c r="H940" s="4">
        <f>G940*100</f>
        <v>119.50810185185186</v>
      </c>
      <c r="I940" s="30">
        <f>E940/J940</f>
        <v>64.01425914445133</v>
      </c>
      <c r="J940" s="8">
        <v>1613</v>
      </c>
      <c r="K940" t="s">
        <v>20</v>
      </c>
      <c r="L940" t="s">
        <v>21</v>
      </c>
      <c r="M940" s="11">
        <f>(O940/86400)+DATE(1970,1,1)</f>
        <v>41024.208333333336</v>
      </c>
      <c r="N940" s="37">
        <v>41024.208333333336</v>
      </c>
      <c r="O940">
        <v>1335330000</v>
      </c>
      <c r="P940" t="str">
        <f>TEXT(M940,"mmm")</f>
        <v>Apr</v>
      </c>
      <c r="Q940" t="s">
        <v>2057</v>
      </c>
      <c r="R940" t="str">
        <f>TEXT(M940,"yyy")</f>
        <v>2012</v>
      </c>
      <c r="S940" s="10">
        <f>(T940/86400)+DATE(1970,1,1)</f>
        <v>41038.208333333336</v>
      </c>
      <c r="T940">
        <v>1336539600</v>
      </c>
      <c r="U940" s="35"/>
      <c r="V940" s="38">
        <v>41038.208333333336</v>
      </c>
      <c r="W940" t="str">
        <f>(TEXT(S940,"mmm"))</f>
        <v>May</v>
      </c>
      <c r="X940" t="s">
        <v>2059</v>
      </c>
      <c r="Y940">
        <f>Table1[[#This Row],[Dete Ended Conversion5]]-Table1[[#This Row],[Date Created Conversion3]]</f>
        <v>14</v>
      </c>
      <c r="Z940" s="35">
        <f>Table1[[#This Row],[Dete Ended Conversion5]]-Table1[[#This Row],[Date Created Conversion3]]</f>
        <v>14</v>
      </c>
      <c r="AA940" s="8" t="str">
        <f>(TEXT(V940,"yyy"))</f>
        <v>2012</v>
      </c>
      <c r="AB940" t="b">
        <v>0</v>
      </c>
      <c r="AC940" t="b">
        <v>0</v>
      </c>
      <c r="AD940" s="5" t="str">
        <f>AE940</f>
        <v>technology</v>
      </c>
      <c r="AE940" s="32" t="s">
        <v>2010</v>
      </c>
      <c r="AF940" s="32" t="s">
        <v>2011</v>
      </c>
    </row>
    <row r="941" spans="1:32" ht="34" x14ac:dyDescent="0.2">
      <c r="A941">
        <v>213</v>
      </c>
      <c r="B941" s="2" t="s">
        <v>456</v>
      </c>
      <c r="C941" s="1" t="s">
        <v>457</v>
      </c>
      <c r="D941" s="3">
        <v>87900</v>
      </c>
      <c r="E941" s="3">
        <v>171549</v>
      </c>
      <c r="F941" t="s">
        <v>19</v>
      </c>
      <c r="G941" s="23">
        <f>IFERROR(E941/D941,0)</f>
        <v>1.9516382252559727</v>
      </c>
      <c r="H941" s="4">
        <f>G941*100</f>
        <v>195.16382252559728</v>
      </c>
      <c r="I941" s="30">
        <f>E941/J941</f>
        <v>39.997435299603637</v>
      </c>
      <c r="J941" s="8">
        <v>4289</v>
      </c>
      <c r="K941" t="s">
        <v>20</v>
      </c>
      <c r="L941" t="s">
        <v>21</v>
      </c>
      <c r="M941" s="11">
        <f>(O941/86400)+DATE(1970,1,1)</f>
        <v>40488.208333333336</v>
      </c>
      <c r="N941" s="37">
        <v>40488.208333333336</v>
      </c>
      <c r="O941">
        <v>1289019600</v>
      </c>
      <c r="P941" t="str">
        <f>TEXT(M941,"mmm")</f>
        <v>Nov</v>
      </c>
      <c r="Q941" t="s">
        <v>2048</v>
      </c>
      <c r="R941" t="str">
        <f>TEXT(M941,"yyy")</f>
        <v>2010</v>
      </c>
      <c r="S941" s="10">
        <f>(T941/86400)+DATE(1970,1,1)</f>
        <v>40496.25</v>
      </c>
      <c r="T941">
        <v>1289714400</v>
      </c>
      <c r="U941" s="35"/>
      <c r="V941" s="38">
        <v>40496.25</v>
      </c>
      <c r="W941" t="str">
        <f>(TEXT(S941,"mmm"))</f>
        <v>Nov</v>
      </c>
      <c r="X941" t="s">
        <v>2048</v>
      </c>
      <c r="Y941">
        <f>Table1[[#This Row],[Dete Ended Conversion5]]-Table1[[#This Row],[Date Created Conversion3]]</f>
        <v>8.0416666666642413</v>
      </c>
      <c r="Z941" s="35">
        <f>Table1[[#This Row],[Dete Ended Conversion5]]-Table1[[#This Row],[Date Created Conversion3]]</f>
        <v>8.0416666666642413</v>
      </c>
      <c r="AA941" s="8" t="str">
        <f>(TEXT(V941,"yyy"))</f>
        <v>2010</v>
      </c>
      <c r="AB941" t="b">
        <v>0</v>
      </c>
      <c r="AC941" t="b">
        <v>1</v>
      </c>
      <c r="AD941" s="5" t="str">
        <f>AE941</f>
        <v>music</v>
      </c>
      <c r="AE941" s="32" t="s">
        <v>2008</v>
      </c>
      <c r="AF941" s="32" t="s">
        <v>2018</v>
      </c>
    </row>
    <row r="942" spans="1:32" ht="17" x14ac:dyDescent="0.2">
      <c r="A942">
        <v>967</v>
      </c>
      <c r="B942" s="2" t="s">
        <v>1939</v>
      </c>
      <c r="C942" s="1" t="s">
        <v>1940</v>
      </c>
      <c r="D942" s="3">
        <v>88400</v>
      </c>
      <c r="E942" s="3">
        <v>121138</v>
      </c>
      <c r="F942" t="s">
        <v>19</v>
      </c>
      <c r="G942" s="23">
        <f>IFERROR(E942/D942,0)</f>
        <v>1.3703393665158372</v>
      </c>
      <c r="H942" s="4">
        <f>G942*100</f>
        <v>137.03393665158373</v>
      </c>
      <c r="I942" s="30">
        <f>E942/J942</f>
        <v>77.010807374443743</v>
      </c>
      <c r="J942" s="8">
        <v>1573</v>
      </c>
      <c r="K942" t="s">
        <v>20</v>
      </c>
      <c r="L942" t="s">
        <v>21</v>
      </c>
      <c r="M942" s="11">
        <f>(O942/86400)+DATE(1970,1,1)</f>
        <v>41005.208333333336</v>
      </c>
      <c r="N942" s="37">
        <v>41005.208333333336</v>
      </c>
      <c r="O942">
        <v>1333688400</v>
      </c>
      <c r="P942" t="str">
        <f>TEXT(M942,"mmm")</f>
        <v>Apr</v>
      </c>
      <c r="Q942" t="s">
        <v>2057</v>
      </c>
      <c r="R942" t="str">
        <f>TEXT(M942,"yyy")</f>
        <v>2012</v>
      </c>
      <c r="S942" s="10">
        <f>(T942/86400)+DATE(1970,1,1)</f>
        <v>41042.208333333336</v>
      </c>
      <c r="T942">
        <v>1336885200</v>
      </c>
      <c r="U942" s="35"/>
      <c r="V942" s="38">
        <v>41042.208333333336</v>
      </c>
      <c r="W942" t="str">
        <f>(TEXT(S942,"mmm"))</f>
        <v>May</v>
      </c>
      <c r="X942" t="s">
        <v>2059</v>
      </c>
      <c r="Y942">
        <f>Table1[[#This Row],[Dete Ended Conversion5]]-Table1[[#This Row],[Date Created Conversion3]]</f>
        <v>37</v>
      </c>
      <c r="Z942" s="35">
        <f>Table1[[#This Row],[Dete Ended Conversion5]]-Table1[[#This Row],[Date Created Conversion3]]</f>
        <v>37</v>
      </c>
      <c r="AA942" s="8" t="str">
        <f>(TEXT(V942,"yyy"))</f>
        <v>2012</v>
      </c>
      <c r="AB942" t="b">
        <v>0</v>
      </c>
      <c r="AC942" t="b">
        <v>0</v>
      </c>
      <c r="AD942" s="5" t="str">
        <f>AE942</f>
        <v>music</v>
      </c>
      <c r="AE942" s="32" t="s">
        <v>2008</v>
      </c>
      <c r="AF942" s="32" t="s">
        <v>2035</v>
      </c>
    </row>
    <row r="943" spans="1:32" ht="17" x14ac:dyDescent="0.2">
      <c r="A943">
        <v>604</v>
      </c>
      <c r="B943" s="2" t="s">
        <v>1226</v>
      </c>
      <c r="C943" s="1" t="s">
        <v>1227</v>
      </c>
      <c r="D943" s="3">
        <v>88700</v>
      </c>
      <c r="E943" s="3">
        <v>151438</v>
      </c>
      <c r="F943" t="s">
        <v>19</v>
      </c>
      <c r="G943" s="23">
        <f>IFERROR(E943/D943,0)</f>
        <v>1.7073055242390078</v>
      </c>
      <c r="H943" s="4">
        <f>G943*100</f>
        <v>170.73055242390078</v>
      </c>
      <c r="I943" s="30">
        <f>E943/J943</f>
        <v>53.005950297514879</v>
      </c>
      <c r="J943" s="8">
        <v>2857</v>
      </c>
      <c r="K943" t="s">
        <v>20</v>
      </c>
      <c r="L943" t="s">
        <v>21</v>
      </c>
      <c r="M943" s="11">
        <f>(O943/86400)+DATE(1970,1,1)</f>
        <v>40565.25</v>
      </c>
      <c r="N943" s="37">
        <v>40565.25</v>
      </c>
      <c r="O943">
        <v>1295676000</v>
      </c>
      <c r="P943" t="str">
        <f>TEXT(M943,"mmm")</f>
        <v>Jan</v>
      </c>
      <c r="Q943" t="s">
        <v>2050</v>
      </c>
      <c r="R943" t="str">
        <f>TEXT(M943,"yyy")</f>
        <v>2011</v>
      </c>
      <c r="S943" s="10">
        <f>(T943/86400)+DATE(1970,1,1)</f>
        <v>40586.25</v>
      </c>
      <c r="T943">
        <v>1297490400</v>
      </c>
      <c r="U943" s="35"/>
      <c r="V943" s="38">
        <v>40586.25</v>
      </c>
      <c r="W943" t="str">
        <f>(TEXT(S943,"mmm"))</f>
        <v>Feb</v>
      </c>
      <c r="X943" t="s">
        <v>2058</v>
      </c>
      <c r="Y943">
        <f>Table1[[#This Row],[Dete Ended Conversion5]]-Table1[[#This Row],[Date Created Conversion3]]</f>
        <v>21</v>
      </c>
      <c r="Z943" s="35">
        <f>Table1[[#This Row],[Dete Ended Conversion5]]-Table1[[#This Row],[Date Created Conversion3]]</f>
        <v>21</v>
      </c>
      <c r="AA943" s="8" t="str">
        <f>(TEXT(V943,"yyy"))</f>
        <v>2011</v>
      </c>
      <c r="AB943" t="b">
        <v>0</v>
      </c>
      <c r="AC943" t="b">
        <v>0</v>
      </c>
      <c r="AD943" s="5" t="str">
        <f>AE943</f>
        <v>theater</v>
      </c>
      <c r="AE943" s="32" t="s">
        <v>2012</v>
      </c>
      <c r="AF943" s="32" t="s">
        <v>2013</v>
      </c>
    </row>
    <row r="944" spans="1:32" ht="17" x14ac:dyDescent="0.2">
      <c r="A944">
        <v>784</v>
      </c>
      <c r="B944" s="2" t="s">
        <v>1579</v>
      </c>
      <c r="C944" s="1" t="s">
        <v>1580</v>
      </c>
      <c r="D944" s="3">
        <v>88900</v>
      </c>
      <c r="E944" s="3">
        <v>102535</v>
      </c>
      <c r="F944" t="s">
        <v>19</v>
      </c>
      <c r="G944" s="23">
        <f>IFERROR(E944/D944,0)</f>
        <v>1.1533745781777278</v>
      </c>
      <c r="H944" s="4">
        <f>G944*100</f>
        <v>115.33745781777279</v>
      </c>
      <c r="I944" s="30">
        <f>E944/J944</f>
        <v>30.996070133010882</v>
      </c>
      <c r="J944" s="8">
        <v>3308</v>
      </c>
      <c r="K944" t="s">
        <v>20</v>
      </c>
      <c r="L944" t="s">
        <v>21</v>
      </c>
      <c r="M944" s="11">
        <f>(O944/86400)+DATE(1970,1,1)</f>
        <v>42435.25</v>
      </c>
      <c r="N944" s="37">
        <v>42435.25</v>
      </c>
      <c r="O944">
        <v>1457244000</v>
      </c>
      <c r="P944" t="str">
        <f>TEXT(M944,"mmm")</f>
        <v>Mar</v>
      </c>
      <c r="Q944" t="s">
        <v>2054</v>
      </c>
      <c r="R944" t="str">
        <f>TEXT(M944,"yyy")</f>
        <v>2016</v>
      </c>
      <c r="S944" s="10">
        <f>(T944/86400)+DATE(1970,1,1)</f>
        <v>42446.208333333328</v>
      </c>
      <c r="T944">
        <v>1458190800</v>
      </c>
      <c r="U944" s="35"/>
      <c r="V944" s="38">
        <v>42446.208333333328</v>
      </c>
      <c r="W944" t="str">
        <f>(TEXT(S944,"mmm"))</f>
        <v>Mar</v>
      </c>
      <c r="X944" t="s">
        <v>2054</v>
      </c>
      <c r="Y944">
        <f>Table1[[#This Row],[Dete Ended Conversion5]]-Table1[[#This Row],[Date Created Conversion3]]</f>
        <v>10.958333333328483</v>
      </c>
      <c r="Z944" s="35">
        <f>Table1[[#This Row],[Dete Ended Conversion5]]-Table1[[#This Row],[Date Created Conversion3]]</f>
        <v>10.958333333328483</v>
      </c>
      <c r="AA944" s="8" t="str">
        <f>(TEXT(V944,"yyy"))</f>
        <v>2016</v>
      </c>
      <c r="AB944" t="b">
        <v>0</v>
      </c>
      <c r="AC944" t="b">
        <v>0</v>
      </c>
      <c r="AD944" s="5" t="str">
        <f>AE944</f>
        <v>technology</v>
      </c>
      <c r="AE944" s="32" t="s">
        <v>2010</v>
      </c>
      <c r="AF944" s="32" t="s">
        <v>2011</v>
      </c>
    </row>
    <row r="945" spans="1:32" ht="17" x14ac:dyDescent="0.2">
      <c r="A945">
        <v>43</v>
      </c>
      <c r="B945" s="2" t="s">
        <v>116</v>
      </c>
      <c r="C945" s="1" t="s">
        <v>117</v>
      </c>
      <c r="D945" s="3">
        <v>90200</v>
      </c>
      <c r="E945" s="3">
        <v>167717</v>
      </c>
      <c r="F945" t="s">
        <v>19</v>
      </c>
      <c r="G945" s="23">
        <f>IFERROR(E945/D945,0)</f>
        <v>1.859390243902439</v>
      </c>
      <c r="H945" s="4">
        <f>G945*100</f>
        <v>185.9390243902439</v>
      </c>
      <c r="I945" s="30">
        <f>E945/J945</f>
        <v>26.998873148744366</v>
      </c>
      <c r="J945" s="8">
        <v>6212</v>
      </c>
      <c r="K945" t="s">
        <v>20</v>
      </c>
      <c r="L945" t="s">
        <v>21</v>
      </c>
      <c r="M945" s="11">
        <f>(O945/86400)+DATE(1970,1,1)</f>
        <v>41844.208333333336</v>
      </c>
      <c r="N945" s="37">
        <v>41844.208333333336</v>
      </c>
      <c r="O945">
        <v>1406178000</v>
      </c>
      <c r="P945" t="str">
        <f>TEXT(M945,"mmm")</f>
        <v>Jul</v>
      </c>
      <c r="Q945" t="s">
        <v>2056</v>
      </c>
      <c r="R945" t="str">
        <f>TEXT(M945,"yyy")</f>
        <v>2014</v>
      </c>
      <c r="S945" s="10">
        <f>(T945/86400)+DATE(1970,1,1)</f>
        <v>41860.208333333336</v>
      </c>
      <c r="T945">
        <v>1407560400</v>
      </c>
      <c r="U945" s="35"/>
      <c r="V945" s="38">
        <v>41860.208333333336</v>
      </c>
      <c r="W945" t="str">
        <f>(TEXT(S945,"mmm"))</f>
        <v>Aug</v>
      </c>
      <c r="X945" t="s">
        <v>2049</v>
      </c>
      <c r="Y945">
        <f>Table1[[#This Row],[Dete Ended Conversion5]]-Table1[[#This Row],[Date Created Conversion3]]</f>
        <v>16</v>
      </c>
      <c r="Z945" s="35">
        <f>Table1[[#This Row],[Dete Ended Conversion5]]-Table1[[#This Row],[Date Created Conversion3]]</f>
        <v>16</v>
      </c>
      <c r="AA945" s="8" t="str">
        <f>(TEXT(V945,"yyy"))</f>
        <v>2014</v>
      </c>
      <c r="AB945" t="b">
        <v>0</v>
      </c>
      <c r="AC945" t="b">
        <v>0</v>
      </c>
      <c r="AD945" s="5" t="str">
        <f>AE945</f>
        <v>publishing</v>
      </c>
      <c r="AE945" s="32" t="s">
        <v>2020</v>
      </c>
      <c r="AF945" s="32" t="s">
        <v>2029</v>
      </c>
    </row>
    <row r="946" spans="1:32" ht="17" x14ac:dyDescent="0.2">
      <c r="A946">
        <v>165</v>
      </c>
      <c r="B946" s="2" t="s">
        <v>360</v>
      </c>
      <c r="C946" s="1" t="s">
        <v>361</v>
      </c>
      <c r="D946" s="3">
        <v>90400</v>
      </c>
      <c r="E946" s="3">
        <v>110279</v>
      </c>
      <c r="F946" t="s">
        <v>19</v>
      </c>
      <c r="G946" s="23">
        <f>IFERROR(E946/D946,0)</f>
        <v>1.2199004424778761</v>
      </c>
      <c r="H946" s="4">
        <f>G946*100</f>
        <v>121.99004424778761</v>
      </c>
      <c r="I946" s="30">
        <f>E946/J946</f>
        <v>44.005985634477256</v>
      </c>
      <c r="J946" s="8">
        <v>2506</v>
      </c>
      <c r="K946" t="s">
        <v>20</v>
      </c>
      <c r="L946" t="s">
        <v>21</v>
      </c>
      <c r="M946" s="11">
        <f>(O946/86400)+DATE(1970,1,1)</f>
        <v>42948.208333333328</v>
      </c>
      <c r="N946" s="37">
        <v>42948.208333333328</v>
      </c>
      <c r="O946">
        <v>1501563600</v>
      </c>
      <c r="P946" t="str">
        <f>TEXT(M946,"mmm")</f>
        <v>Aug</v>
      </c>
      <c r="Q946" t="s">
        <v>2049</v>
      </c>
      <c r="R946" t="str">
        <f>TEXT(M946,"yyy")</f>
        <v>2017</v>
      </c>
      <c r="S946" s="10">
        <f>(T946/86400)+DATE(1970,1,1)</f>
        <v>42980.208333333328</v>
      </c>
      <c r="T946">
        <v>1504328400</v>
      </c>
      <c r="U946" s="35"/>
      <c r="V946" s="38">
        <v>42980.208333333328</v>
      </c>
      <c r="W946" t="str">
        <f>(TEXT(S946,"mmm"))</f>
        <v>Sep</v>
      </c>
      <c r="X946" t="s">
        <v>2051</v>
      </c>
      <c r="Y946">
        <f>Table1[[#This Row],[Dete Ended Conversion5]]-Table1[[#This Row],[Date Created Conversion3]]</f>
        <v>32</v>
      </c>
      <c r="Z946" s="35">
        <f>Table1[[#This Row],[Dete Ended Conversion5]]-Table1[[#This Row],[Date Created Conversion3]]</f>
        <v>32</v>
      </c>
      <c r="AA946" s="8" t="str">
        <f>(TEXT(V946,"yyy"))</f>
        <v>2017</v>
      </c>
      <c r="AB946" t="b">
        <v>0</v>
      </c>
      <c r="AC946" t="b">
        <v>0</v>
      </c>
      <c r="AD946" s="5" t="str">
        <f>AE946</f>
        <v>technology</v>
      </c>
      <c r="AE946" s="32" t="s">
        <v>2010</v>
      </c>
      <c r="AF946" s="32" t="s">
        <v>2011</v>
      </c>
    </row>
    <row r="947" spans="1:32" ht="17" x14ac:dyDescent="0.2">
      <c r="A947">
        <v>24</v>
      </c>
      <c r="B947" s="2" t="s">
        <v>74</v>
      </c>
      <c r="C947" s="1" t="s">
        <v>75</v>
      </c>
      <c r="D947" s="3">
        <v>92400</v>
      </c>
      <c r="E947" s="3">
        <v>104257</v>
      </c>
      <c r="F947" t="s">
        <v>19</v>
      </c>
      <c r="G947" s="23">
        <f>IFERROR(E947/D947,0)</f>
        <v>1.1283225108225108</v>
      </c>
      <c r="H947" s="4">
        <f>G947*100</f>
        <v>112.83225108225108</v>
      </c>
      <c r="I947" s="30">
        <f>E947/J947</f>
        <v>39.003741114852225</v>
      </c>
      <c r="J947" s="8">
        <v>2673</v>
      </c>
      <c r="K947" t="s">
        <v>20</v>
      </c>
      <c r="L947" t="s">
        <v>21</v>
      </c>
      <c r="M947" s="11">
        <f>(O947/86400)+DATE(1970,1,1)</f>
        <v>41811.208333333336</v>
      </c>
      <c r="N947" s="37">
        <v>41811.208333333336</v>
      </c>
      <c r="O947">
        <v>1403326800</v>
      </c>
      <c r="P947" t="str">
        <f>TEXT(M947,"mmm")</f>
        <v>Jun</v>
      </c>
      <c r="Q947" t="s">
        <v>2053</v>
      </c>
      <c r="R947" t="str">
        <f>TEXT(M947,"yyy")</f>
        <v>2014</v>
      </c>
      <c r="S947" s="10">
        <f>(T947/86400)+DATE(1970,1,1)</f>
        <v>41813.208333333336</v>
      </c>
      <c r="T947">
        <v>1403499600</v>
      </c>
      <c r="U947" s="35"/>
      <c r="V947" s="38">
        <v>41813.208333333336</v>
      </c>
      <c r="W947" t="str">
        <f>(TEXT(S947,"mmm"))</f>
        <v>Jun</v>
      </c>
      <c r="X947" t="s">
        <v>2053</v>
      </c>
      <c r="Y947">
        <f>Table1[[#This Row],[Dete Ended Conversion5]]-Table1[[#This Row],[Date Created Conversion3]]</f>
        <v>2</v>
      </c>
      <c r="Z947" s="35">
        <f>Table1[[#This Row],[Dete Ended Conversion5]]-Table1[[#This Row],[Date Created Conversion3]]</f>
        <v>2</v>
      </c>
      <c r="AA947" s="8" t="str">
        <f>(TEXT(V947,"yyy"))</f>
        <v>2014</v>
      </c>
      <c r="AB947" t="b">
        <v>0</v>
      </c>
      <c r="AC947" t="b">
        <v>0</v>
      </c>
      <c r="AD947" s="5" t="str">
        <f>AE947</f>
        <v>technology</v>
      </c>
      <c r="AE947" s="32" t="s">
        <v>2010</v>
      </c>
      <c r="AF947" s="32" t="s">
        <v>2019</v>
      </c>
    </row>
    <row r="948" spans="1:32" ht="17" x14ac:dyDescent="0.2">
      <c r="A948">
        <v>60</v>
      </c>
      <c r="B948" s="2" t="s">
        <v>150</v>
      </c>
      <c r="C948" s="1" t="s">
        <v>151</v>
      </c>
      <c r="D948" s="3">
        <v>94200</v>
      </c>
      <c r="E948" s="3">
        <v>135997</v>
      </c>
      <c r="F948" t="s">
        <v>19</v>
      </c>
      <c r="G948" s="23">
        <f>IFERROR(E948/D948,0)</f>
        <v>1.4437048832271762</v>
      </c>
      <c r="H948" s="4">
        <f>G948*100</f>
        <v>144.37048832271762</v>
      </c>
      <c r="I948" s="30">
        <f>E948/J948</f>
        <v>84.998125000000002</v>
      </c>
      <c r="J948" s="8">
        <v>1600</v>
      </c>
      <c r="K948" t="s">
        <v>15</v>
      </c>
      <c r="L948" t="s">
        <v>16</v>
      </c>
      <c r="M948" s="11">
        <f>(O948/86400)+DATE(1970,1,1)</f>
        <v>41107.208333333336</v>
      </c>
      <c r="N948" s="37">
        <v>41107.208333333336</v>
      </c>
      <c r="O948">
        <v>1342501200</v>
      </c>
      <c r="P948" t="str">
        <f>TEXT(M948,"mmm")</f>
        <v>Jul</v>
      </c>
      <c r="Q948" t="s">
        <v>2056</v>
      </c>
      <c r="R948" t="str">
        <f>TEXT(M948,"yyy")</f>
        <v>2012</v>
      </c>
      <c r="S948" s="10">
        <f>(T948/86400)+DATE(1970,1,1)</f>
        <v>41110.208333333336</v>
      </c>
      <c r="T948">
        <v>1342760400</v>
      </c>
      <c r="U948" s="35"/>
      <c r="V948" s="38">
        <v>41110.208333333336</v>
      </c>
      <c r="W948" t="str">
        <f>(TEXT(S948,"mmm"))</f>
        <v>Jul</v>
      </c>
      <c r="X948" t="s">
        <v>2056</v>
      </c>
      <c r="Y948">
        <f>Table1[[#This Row],[Dete Ended Conversion5]]-Table1[[#This Row],[Date Created Conversion3]]</f>
        <v>3</v>
      </c>
      <c r="Z948" s="35">
        <f>Table1[[#This Row],[Dete Ended Conversion5]]-Table1[[#This Row],[Date Created Conversion3]]</f>
        <v>3</v>
      </c>
      <c r="AA948" s="8" t="str">
        <f>(TEXT(V948,"yyy"))</f>
        <v>2012</v>
      </c>
      <c r="AB948" t="b">
        <v>0</v>
      </c>
      <c r="AC948" t="b">
        <v>0</v>
      </c>
      <c r="AD948" s="5" t="str">
        <f>AE948</f>
        <v>theater</v>
      </c>
      <c r="AE948" s="32" t="s">
        <v>2012</v>
      </c>
      <c r="AF948" s="32" t="s">
        <v>2013</v>
      </c>
    </row>
    <row r="949" spans="1:32" ht="17" x14ac:dyDescent="0.2">
      <c r="A949">
        <v>623</v>
      </c>
      <c r="B949" s="2" t="s">
        <v>1264</v>
      </c>
      <c r="C949" s="1" t="s">
        <v>1265</v>
      </c>
      <c r="D949" s="3">
        <v>94300</v>
      </c>
      <c r="E949" s="3">
        <v>150806</v>
      </c>
      <c r="F949" t="s">
        <v>19</v>
      </c>
      <c r="G949" s="23">
        <f>IFERROR(E949/D949,0)</f>
        <v>1.5992152704135738</v>
      </c>
      <c r="H949" s="4">
        <f>G949*100</f>
        <v>159.92152704135739</v>
      </c>
      <c r="I949" s="30">
        <f>E949/J949</f>
        <v>55.999257333828446</v>
      </c>
      <c r="J949" s="8">
        <v>2693</v>
      </c>
      <c r="K949" t="s">
        <v>36</v>
      </c>
      <c r="L949" t="s">
        <v>37</v>
      </c>
      <c r="M949" s="11">
        <f>(O949/86400)+DATE(1970,1,1)</f>
        <v>42201.208333333328</v>
      </c>
      <c r="N949" s="37">
        <v>42201.208333333328</v>
      </c>
      <c r="O949">
        <v>1437022800</v>
      </c>
      <c r="P949" t="str">
        <f>TEXT(M949,"mmm")</f>
        <v>Jul</v>
      </c>
      <c r="Q949" t="s">
        <v>2056</v>
      </c>
      <c r="R949" t="str">
        <f>TEXT(M949,"yyy")</f>
        <v>2015</v>
      </c>
      <c r="S949" s="10">
        <f>(T949/86400)+DATE(1970,1,1)</f>
        <v>42206.208333333328</v>
      </c>
      <c r="T949">
        <v>1437454800</v>
      </c>
      <c r="U949" s="35"/>
      <c r="V949" s="38">
        <v>42206.208333333328</v>
      </c>
      <c r="W949" t="str">
        <f>(TEXT(S949,"mmm"))</f>
        <v>Jul</v>
      </c>
      <c r="X949" t="s">
        <v>2056</v>
      </c>
      <c r="Y949">
        <f>Table1[[#This Row],[Dete Ended Conversion5]]-Table1[[#This Row],[Date Created Conversion3]]</f>
        <v>5</v>
      </c>
      <c r="Z949" s="35">
        <f>Table1[[#This Row],[Dete Ended Conversion5]]-Table1[[#This Row],[Date Created Conversion3]]</f>
        <v>5</v>
      </c>
      <c r="AA949" s="8" t="str">
        <f>(TEXT(V949,"yyy"))</f>
        <v>2015</v>
      </c>
      <c r="AB949" t="b">
        <v>0</v>
      </c>
      <c r="AC949" t="b">
        <v>0</v>
      </c>
      <c r="AD949" s="5" t="str">
        <f>AE949</f>
        <v>theater</v>
      </c>
      <c r="AE949" s="32" t="s">
        <v>2012</v>
      </c>
      <c r="AF949" s="32" t="s">
        <v>2013</v>
      </c>
    </row>
    <row r="950" spans="1:32" ht="17" x14ac:dyDescent="0.2">
      <c r="A950">
        <v>337</v>
      </c>
      <c r="B950" s="2" t="s">
        <v>703</v>
      </c>
      <c r="C950" s="1" t="s">
        <v>704</v>
      </c>
      <c r="D950" s="3">
        <v>94500</v>
      </c>
      <c r="E950" s="3">
        <v>116064</v>
      </c>
      <c r="F950" t="s">
        <v>19</v>
      </c>
      <c r="G950" s="23">
        <f>IFERROR(E950/D950,0)</f>
        <v>1.2281904761904763</v>
      </c>
      <c r="H950" s="4">
        <f>G950*100</f>
        <v>122.81904761904762</v>
      </c>
      <c r="I950" s="30">
        <f>E950/J950</f>
        <v>105.9945205479452</v>
      </c>
      <c r="J950" s="8">
        <v>1095</v>
      </c>
      <c r="K950" t="s">
        <v>20</v>
      </c>
      <c r="L950" t="s">
        <v>21</v>
      </c>
      <c r="M950" s="11">
        <f>(O950/86400)+DATE(1970,1,1)</f>
        <v>43780.25</v>
      </c>
      <c r="N950" s="37">
        <v>43780.25</v>
      </c>
      <c r="O950">
        <v>1573452000</v>
      </c>
      <c r="P950" t="str">
        <f>TEXT(M950,"mmm")</f>
        <v>Nov</v>
      </c>
      <c r="Q950" t="s">
        <v>2048</v>
      </c>
      <c r="R950" t="str">
        <f>TEXT(M950,"yyy")</f>
        <v>2019</v>
      </c>
      <c r="S950" s="10">
        <f>(T950/86400)+DATE(1970,1,1)</f>
        <v>43781.25</v>
      </c>
      <c r="T950">
        <v>1573538400</v>
      </c>
      <c r="U950" s="35"/>
      <c r="V950" s="38">
        <v>43781.25</v>
      </c>
      <c r="W950" t="str">
        <f>(TEXT(S950,"mmm"))</f>
        <v>Nov</v>
      </c>
      <c r="X950" t="s">
        <v>2048</v>
      </c>
      <c r="Y950">
        <f>Table1[[#This Row],[Dete Ended Conversion5]]-Table1[[#This Row],[Date Created Conversion3]]</f>
        <v>1</v>
      </c>
      <c r="Z950" s="35">
        <f>Table1[[#This Row],[Dete Ended Conversion5]]-Table1[[#This Row],[Date Created Conversion3]]</f>
        <v>1</v>
      </c>
      <c r="AA950" s="8" t="str">
        <f>(TEXT(V950,"yyy"))</f>
        <v>2019</v>
      </c>
      <c r="AB950" t="b">
        <v>0</v>
      </c>
      <c r="AC950" t="b">
        <v>0</v>
      </c>
      <c r="AD950" s="5" t="str">
        <f>AE950</f>
        <v>theater</v>
      </c>
      <c r="AE950" s="32" t="s">
        <v>2012</v>
      </c>
      <c r="AF950" s="32" t="s">
        <v>2013</v>
      </c>
    </row>
    <row r="951" spans="1:32" ht="17" x14ac:dyDescent="0.2">
      <c r="A951">
        <v>565</v>
      </c>
      <c r="B951" s="2" t="s">
        <v>1150</v>
      </c>
      <c r="C951" s="1" t="s">
        <v>1151</v>
      </c>
      <c r="D951" s="3">
        <v>94900</v>
      </c>
      <c r="E951" s="3">
        <v>194166</v>
      </c>
      <c r="F951" t="s">
        <v>19</v>
      </c>
      <c r="G951" s="23">
        <f>IFERROR(E951/D951,0)</f>
        <v>2.0460063224446787</v>
      </c>
      <c r="H951" s="4">
        <f>G951*100</f>
        <v>204.60063224446787</v>
      </c>
      <c r="I951" s="30">
        <f>E951/J951</f>
        <v>53.99499443826474</v>
      </c>
      <c r="J951" s="8">
        <v>3596</v>
      </c>
      <c r="K951" t="s">
        <v>20</v>
      </c>
      <c r="L951" t="s">
        <v>21</v>
      </c>
      <c r="M951" s="11">
        <f>(O951/86400)+DATE(1970,1,1)</f>
        <v>40862.25</v>
      </c>
      <c r="N951" s="37">
        <v>40862.25</v>
      </c>
      <c r="O951">
        <v>1321336800</v>
      </c>
      <c r="P951" t="str">
        <f>TEXT(M951,"mmm")</f>
        <v>Nov</v>
      </c>
      <c r="Q951" t="s">
        <v>2048</v>
      </c>
      <c r="R951" t="str">
        <f>TEXT(M951,"yyy")</f>
        <v>2011</v>
      </c>
      <c r="S951" s="10">
        <f>(T951/86400)+DATE(1970,1,1)</f>
        <v>40882.25</v>
      </c>
      <c r="T951">
        <v>1323064800</v>
      </c>
      <c r="U951" s="35"/>
      <c r="V951" s="38">
        <v>40882.25</v>
      </c>
      <c r="W951" t="str">
        <f>(TEXT(S951,"mmm"))</f>
        <v>Dec</v>
      </c>
      <c r="X951" t="s">
        <v>2055</v>
      </c>
      <c r="Y951">
        <f>Table1[[#This Row],[Dete Ended Conversion5]]-Table1[[#This Row],[Date Created Conversion3]]</f>
        <v>20</v>
      </c>
      <c r="Z951" s="35">
        <f>Table1[[#This Row],[Dete Ended Conversion5]]-Table1[[#This Row],[Date Created Conversion3]]</f>
        <v>20</v>
      </c>
      <c r="AA951" s="8" t="str">
        <f>(TEXT(V951,"yyy"))</f>
        <v>2011</v>
      </c>
      <c r="AB951" t="b">
        <v>0</v>
      </c>
      <c r="AC951" t="b">
        <v>0</v>
      </c>
      <c r="AD951" s="5" t="str">
        <f>AE951</f>
        <v>theater</v>
      </c>
      <c r="AE951" s="32" t="s">
        <v>2012</v>
      </c>
      <c r="AF951" s="32" t="s">
        <v>2013</v>
      </c>
    </row>
    <row r="952" spans="1:32" ht="34" x14ac:dyDescent="0.2">
      <c r="A952">
        <v>173</v>
      </c>
      <c r="B952" s="2" t="s">
        <v>376</v>
      </c>
      <c r="C952" s="1" t="s">
        <v>377</v>
      </c>
      <c r="D952" s="3">
        <v>96700</v>
      </c>
      <c r="E952" s="3">
        <v>157635</v>
      </c>
      <c r="F952" t="s">
        <v>19</v>
      </c>
      <c r="G952" s="23">
        <f>IFERROR(E952/D952,0)</f>
        <v>1.6301447776628748</v>
      </c>
      <c r="H952" s="4">
        <f>G952*100</f>
        <v>163.01447776628748</v>
      </c>
      <c r="I952" s="30">
        <f>E952/J952</f>
        <v>100.98334401024984</v>
      </c>
      <c r="J952" s="8">
        <v>1561</v>
      </c>
      <c r="K952" t="s">
        <v>20</v>
      </c>
      <c r="L952" t="s">
        <v>21</v>
      </c>
      <c r="M952" s="11">
        <f>(O952/86400)+DATE(1970,1,1)</f>
        <v>41412.208333333336</v>
      </c>
      <c r="N952" s="37">
        <v>41412.208333333336</v>
      </c>
      <c r="O952">
        <v>1368853200</v>
      </c>
      <c r="P952" t="str">
        <f>TEXT(M952,"mmm")</f>
        <v>May</v>
      </c>
      <c r="Q952" t="s">
        <v>2059</v>
      </c>
      <c r="R952" t="str">
        <f>TEXT(M952,"yyy")</f>
        <v>2013</v>
      </c>
      <c r="S952" s="10">
        <f>(T952/86400)+DATE(1970,1,1)</f>
        <v>41418.208333333336</v>
      </c>
      <c r="T952">
        <v>1369371600</v>
      </c>
      <c r="U952" s="35"/>
      <c r="V952" s="38">
        <v>41418.208333333336</v>
      </c>
      <c r="W952" t="str">
        <f>(TEXT(S952,"mmm"))</f>
        <v>May</v>
      </c>
      <c r="X952" t="s">
        <v>2059</v>
      </c>
      <c r="Y952">
        <f>Table1[[#This Row],[Dete Ended Conversion5]]-Table1[[#This Row],[Date Created Conversion3]]</f>
        <v>6</v>
      </c>
      <c r="Z952" s="35">
        <f>Table1[[#This Row],[Dete Ended Conversion5]]-Table1[[#This Row],[Date Created Conversion3]]</f>
        <v>6</v>
      </c>
      <c r="AA952" s="8" t="str">
        <f>(TEXT(V952,"yyy"))</f>
        <v>2013</v>
      </c>
      <c r="AB952" t="b">
        <v>0</v>
      </c>
      <c r="AC952" t="b">
        <v>0</v>
      </c>
      <c r="AD952" s="5" t="str">
        <f>AE952</f>
        <v>theater</v>
      </c>
      <c r="AE952" s="32" t="s">
        <v>2012</v>
      </c>
      <c r="AF952" s="32" t="s">
        <v>2013</v>
      </c>
    </row>
    <row r="953" spans="1:32" ht="34" x14ac:dyDescent="0.2">
      <c r="A953">
        <v>831</v>
      </c>
      <c r="B953" s="2" t="s">
        <v>1671</v>
      </c>
      <c r="C953" s="1" t="s">
        <v>1672</v>
      </c>
      <c r="D953" s="3">
        <v>97100</v>
      </c>
      <c r="E953" s="3">
        <v>105817</v>
      </c>
      <c r="F953" t="s">
        <v>19</v>
      </c>
      <c r="G953" s="23">
        <f>IFERROR(E953/D953,0)</f>
        <v>1.089773429454171</v>
      </c>
      <c r="H953" s="4">
        <f>G953*100</f>
        <v>108.97734294541709</v>
      </c>
      <c r="I953" s="30">
        <f>E953/J953</f>
        <v>24.998110087408456</v>
      </c>
      <c r="J953" s="8">
        <v>4233</v>
      </c>
      <c r="K953" t="s">
        <v>20</v>
      </c>
      <c r="L953" t="s">
        <v>21</v>
      </c>
      <c r="M953" s="11">
        <f>(O953/86400)+DATE(1970,1,1)</f>
        <v>40994.208333333336</v>
      </c>
      <c r="N953" s="37">
        <v>40994.208333333336</v>
      </c>
      <c r="O953">
        <v>1332738000</v>
      </c>
      <c r="P953" t="str">
        <f>TEXT(M953,"mmm")</f>
        <v>Mar</v>
      </c>
      <c r="Q953" t="s">
        <v>2054</v>
      </c>
      <c r="R953" t="str">
        <f>TEXT(M953,"yyy")</f>
        <v>2012</v>
      </c>
      <c r="S953" s="10">
        <f>(T953/86400)+DATE(1970,1,1)</f>
        <v>41028.208333333336</v>
      </c>
      <c r="T953">
        <v>1335675600</v>
      </c>
      <c r="U953" s="35"/>
      <c r="V953" s="38">
        <v>41028.208333333336</v>
      </c>
      <c r="W953" t="str">
        <f>(TEXT(S953,"mmm"))</f>
        <v>Apr</v>
      </c>
      <c r="X953" t="s">
        <v>2057</v>
      </c>
      <c r="Y953">
        <f>Table1[[#This Row],[Dete Ended Conversion5]]-Table1[[#This Row],[Date Created Conversion3]]</f>
        <v>34</v>
      </c>
      <c r="Z953" s="35">
        <f>Table1[[#This Row],[Dete Ended Conversion5]]-Table1[[#This Row],[Date Created Conversion3]]</f>
        <v>34</v>
      </c>
      <c r="AA953" s="8" t="str">
        <f>(TEXT(V953,"yyy"))</f>
        <v>2012</v>
      </c>
      <c r="AB953" t="b">
        <v>0</v>
      </c>
      <c r="AC953" t="b">
        <v>0</v>
      </c>
      <c r="AD953" s="5" t="str">
        <f>AE953</f>
        <v>photography</v>
      </c>
      <c r="AE953" s="32" t="s">
        <v>2027</v>
      </c>
      <c r="AF953" s="32" t="s">
        <v>2028</v>
      </c>
    </row>
    <row r="954" spans="1:32" ht="17" x14ac:dyDescent="0.2">
      <c r="A954">
        <v>995</v>
      </c>
      <c r="B954" s="2" t="s">
        <v>1993</v>
      </c>
      <c r="C954" s="1" t="s">
        <v>1994</v>
      </c>
      <c r="D954" s="3">
        <v>97300</v>
      </c>
      <c r="E954" s="3">
        <v>153216</v>
      </c>
      <c r="F954" t="s">
        <v>19</v>
      </c>
      <c r="G954" s="23">
        <f>IFERROR(E954/D954,0)</f>
        <v>1.5746762589928058</v>
      </c>
      <c r="H954" s="4">
        <f>G954*100</f>
        <v>157.46762589928059</v>
      </c>
      <c r="I954" s="30">
        <f>E954/J954</f>
        <v>74.995594713656388</v>
      </c>
      <c r="J954" s="8">
        <v>2043</v>
      </c>
      <c r="K954" t="s">
        <v>20</v>
      </c>
      <c r="L954" t="s">
        <v>21</v>
      </c>
      <c r="M954" s="11">
        <f>(O954/86400)+DATE(1970,1,1)</f>
        <v>43408.208333333328</v>
      </c>
      <c r="N954" s="37">
        <v>43408.208333333328</v>
      </c>
      <c r="O954">
        <v>1541307600</v>
      </c>
      <c r="P954" t="str">
        <f>TEXT(M954,"mmm")</f>
        <v>Nov</v>
      </c>
      <c r="Q954" t="s">
        <v>2048</v>
      </c>
      <c r="R954" t="str">
        <f>TEXT(M954,"yyy")</f>
        <v>2018</v>
      </c>
      <c r="S954" s="10">
        <f>(T954/86400)+DATE(1970,1,1)</f>
        <v>43437.25</v>
      </c>
      <c r="T954">
        <v>1543816800</v>
      </c>
      <c r="U954" s="35"/>
      <c r="V954" s="38">
        <v>43437.25</v>
      </c>
      <c r="W954" t="str">
        <f>(TEXT(S954,"mmm"))</f>
        <v>Dec</v>
      </c>
      <c r="X954" t="s">
        <v>2055</v>
      </c>
      <c r="Y954">
        <f>Table1[[#This Row],[Dete Ended Conversion5]]-Table1[[#This Row],[Date Created Conversion3]]</f>
        <v>29.041666666671517</v>
      </c>
      <c r="Z954" s="35">
        <f>Table1[[#This Row],[Dete Ended Conversion5]]-Table1[[#This Row],[Date Created Conversion3]]</f>
        <v>29.041666666671517</v>
      </c>
      <c r="AA954" s="8" t="str">
        <f>(TEXT(V954,"yyy"))</f>
        <v>2018</v>
      </c>
      <c r="AB954" t="b">
        <v>0</v>
      </c>
      <c r="AC954" t="b">
        <v>1</v>
      </c>
      <c r="AD954" s="5" t="str">
        <f>AE954</f>
        <v>food</v>
      </c>
      <c r="AE954" s="32" t="s">
        <v>2006</v>
      </c>
      <c r="AF954" s="32" t="s">
        <v>2007</v>
      </c>
    </row>
    <row r="955" spans="1:32" ht="34" x14ac:dyDescent="0.2">
      <c r="A955">
        <v>671</v>
      </c>
      <c r="B955" s="2" t="s">
        <v>1358</v>
      </c>
      <c r="C955" s="1" t="s">
        <v>1359</v>
      </c>
      <c r="D955" s="3">
        <v>97600</v>
      </c>
      <c r="E955" s="3">
        <v>119127</v>
      </c>
      <c r="F955" t="s">
        <v>19</v>
      </c>
      <c r="G955" s="23">
        <f>IFERROR(E955/D955,0)</f>
        <v>1.220563524590164</v>
      </c>
      <c r="H955" s="4">
        <f>G955*100</f>
        <v>122.05635245901641</v>
      </c>
      <c r="I955" s="30">
        <f>E955/J955</f>
        <v>111.02236719478098</v>
      </c>
      <c r="J955" s="8">
        <v>1073</v>
      </c>
      <c r="K955" t="s">
        <v>20</v>
      </c>
      <c r="L955" t="s">
        <v>21</v>
      </c>
      <c r="M955" s="11">
        <f>(O955/86400)+DATE(1970,1,1)</f>
        <v>40390.208333333336</v>
      </c>
      <c r="N955" s="37">
        <v>40390.208333333336</v>
      </c>
      <c r="O955">
        <v>1280552400</v>
      </c>
      <c r="P955" t="str">
        <f>TEXT(M955,"mmm")</f>
        <v>Jul</v>
      </c>
      <c r="Q955" t="s">
        <v>2056</v>
      </c>
      <c r="R955" t="str">
        <f>TEXT(M955,"yyy")</f>
        <v>2010</v>
      </c>
      <c r="S955" s="10">
        <f>(T955/86400)+DATE(1970,1,1)</f>
        <v>40394.208333333336</v>
      </c>
      <c r="T955">
        <v>1280898000</v>
      </c>
      <c r="U955" s="35"/>
      <c r="V955" s="38">
        <v>40394.208333333336</v>
      </c>
      <c r="W955" t="str">
        <f>(TEXT(S955,"mmm"))</f>
        <v>Aug</v>
      </c>
      <c r="X955" t="s">
        <v>2049</v>
      </c>
      <c r="Y955">
        <f>Table1[[#This Row],[Dete Ended Conversion5]]-Table1[[#This Row],[Date Created Conversion3]]</f>
        <v>4</v>
      </c>
      <c r="Z955" s="35">
        <f>Table1[[#This Row],[Dete Ended Conversion5]]-Table1[[#This Row],[Date Created Conversion3]]</f>
        <v>4</v>
      </c>
      <c r="AA955" s="8" t="str">
        <f>(TEXT(V955,"yyy"))</f>
        <v>2010</v>
      </c>
      <c r="AB955" t="b">
        <v>0</v>
      </c>
      <c r="AC955" t="b">
        <v>1</v>
      </c>
      <c r="AD955" s="5" t="str">
        <f>AE955</f>
        <v>theater</v>
      </c>
      <c r="AE955" s="32" t="s">
        <v>2012</v>
      </c>
      <c r="AF955" s="32" t="s">
        <v>2013</v>
      </c>
    </row>
    <row r="956" spans="1:32" ht="34" x14ac:dyDescent="0.2">
      <c r="A956">
        <v>328</v>
      </c>
      <c r="B956" s="2" t="s">
        <v>685</v>
      </c>
      <c r="C956" s="1" t="s">
        <v>686</v>
      </c>
      <c r="D956" s="3">
        <v>98700</v>
      </c>
      <c r="E956" s="3">
        <v>131826</v>
      </c>
      <c r="F956" t="s">
        <v>19</v>
      </c>
      <c r="G956" s="23">
        <f>IFERROR(E956/D956,0)</f>
        <v>1.3356231003039514</v>
      </c>
      <c r="H956" s="4">
        <f>G956*100</f>
        <v>133.56231003039514</v>
      </c>
      <c r="I956" s="30">
        <f>E956/J956</f>
        <v>54.004916018025398</v>
      </c>
      <c r="J956" s="8">
        <v>2441</v>
      </c>
      <c r="K956" t="s">
        <v>20</v>
      </c>
      <c r="L956" t="s">
        <v>21</v>
      </c>
      <c r="M956" s="11">
        <f>(O956/86400)+DATE(1970,1,1)</f>
        <v>43434.25</v>
      </c>
      <c r="N956" s="37">
        <v>43434.25</v>
      </c>
      <c r="O956">
        <v>1543557600</v>
      </c>
      <c r="P956" t="str">
        <f>TEXT(M956,"mmm")</f>
        <v>Nov</v>
      </c>
      <c r="Q956" t="s">
        <v>2048</v>
      </c>
      <c r="R956" t="str">
        <f>TEXT(M956,"yyy")</f>
        <v>2018</v>
      </c>
      <c r="S956" s="10">
        <f>(T956/86400)+DATE(1970,1,1)</f>
        <v>43445.25</v>
      </c>
      <c r="T956">
        <v>1544508000</v>
      </c>
      <c r="U956" s="35"/>
      <c r="V956" s="38">
        <v>43445.25</v>
      </c>
      <c r="W956" t="str">
        <f>(TEXT(S956,"mmm"))</f>
        <v>Dec</v>
      </c>
      <c r="X956" t="s">
        <v>2055</v>
      </c>
      <c r="Y956">
        <f>Table1[[#This Row],[Dete Ended Conversion5]]-Table1[[#This Row],[Date Created Conversion3]]</f>
        <v>11</v>
      </c>
      <c r="Z956" s="35">
        <f>Table1[[#This Row],[Dete Ended Conversion5]]-Table1[[#This Row],[Date Created Conversion3]]</f>
        <v>11</v>
      </c>
      <c r="AA956" s="8" t="str">
        <f>(TEXT(V956,"yyy"))</f>
        <v>2018</v>
      </c>
      <c r="AB956" t="b">
        <v>0</v>
      </c>
      <c r="AC956" t="b">
        <v>0</v>
      </c>
      <c r="AD956" s="5" t="str">
        <f>AE956</f>
        <v>music</v>
      </c>
      <c r="AE956" s="32" t="s">
        <v>2008</v>
      </c>
      <c r="AF956" s="32" t="s">
        <v>2009</v>
      </c>
    </row>
    <row r="957" spans="1:32" ht="17" x14ac:dyDescent="0.2">
      <c r="A957">
        <v>461</v>
      </c>
      <c r="B957" s="2" t="s">
        <v>947</v>
      </c>
      <c r="C957" s="1" t="s">
        <v>948</v>
      </c>
      <c r="D957" s="3">
        <v>98800</v>
      </c>
      <c r="E957" s="3">
        <v>139354</v>
      </c>
      <c r="F957" t="s">
        <v>19</v>
      </c>
      <c r="G957" s="23">
        <f>IFERROR(E957/D957,0)</f>
        <v>1.4104655870445344</v>
      </c>
      <c r="H957" s="4">
        <f>G957*100</f>
        <v>141.04655870445345</v>
      </c>
      <c r="I957" s="30">
        <f>E957/J957</f>
        <v>66.997115384615384</v>
      </c>
      <c r="J957" s="8">
        <v>2080</v>
      </c>
      <c r="K957" t="s">
        <v>20</v>
      </c>
      <c r="L957" t="s">
        <v>21</v>
      </c>
      <c r="M957" s="11">
        <f>(O957/86400)+DATE(1970,1,1)</f>
        <v>41757.208333333336</v>
      </c>
      <c r="N957" s="37">
        <v>41757.208333333336</v>
      </c>
      <c r="O957">
        <v>1398661200</v>
      </c>
      <c r="P957" t="str">
        <f>TEXT(M957,"mmm")</f>
        <v>Apr</v>
      </c>
      <c r="Q957" t="s">
        <v>2057</v>
      </c>
      <c r="R957" t="str">
        <f>TEXT(M957,"yyy")</f>
        <v>2014</v>
      </c>
      <c r="S957" s="10">
        <f>(T957/86400)+DATE(1970,1,1)</f>
        <v>41777.208333333336</v>
      </c>
      <c r="T957">
        <v>1400389200</v>
      </c>
      <c r="U957" s="35"/>
      <c r="V957" s="38">
        <v>41777.208333333336</v>
      </c>
      <c r="W957" t="str">
        <f>(TEXT(S957,"mmm"))</f>
        <v>May</v>
      </c>
      <c r="X957" t="s">
        <v>2059</v>
      </c>
      <c r="Y957">
        <f>Table1[[#This Row],[Dete Ended Conversion5]]-Table1[[#This Row],[Date Created Conversion3]]</f>
        <v>20</v>
      </c>
      <c r="Z957" s="35">
        <f>Table1[[#This Row],[Dete Ended Conversion5]]-Table1[[#This Row],[Date Created Conversion3]]</f>
        <v>20</v>
      </c>
      <c r="AA957" s="8" t="str">
        <f>(TEXT(V957,"yyy"))</f>
        <v>2014</v>
      </c>
      <c r="AB957" t="b">
        <v>0</v>
      </c>
      <c r="AC957" t="b">
        <v>0</v>
      </c>
      <c r="AD957" s="5" t="str">
        <f>AE957</f>
        <v>film &amp; video</v>
      </c>
      <c r="AE957" s="32" t="s">
        <v>2014</v>
      </c>
      <c r="AF957" s="32" t="s">
        <v>2017</v>
      </c>
    </row>
    <row r="958" spans="1:32" ht="17" x14ac:dyDescent="0.2">
      <c r="A958">
        <v>440</v>
      </c>
      <c r="B958" s="2" t="s">
        <v>906</v>
      </c>
      <c r="C958" s="1" t="s">
        <v>907</v>
      </c>
      <c r="D958" s="3">
        <v>102500</v>
      </c>
      <c r="E958" s="3">
        <v>165954</v>
      </c>
      <c r="F958" t="s">
        <v>19</v>
      </c>
      <c r="G958" s="23">
        <f>IFERROR(E958/D958,0)</f>
        <v>1.6190634146341463</v>
      </c>
      <c r="H958" s="4">
        <f>G958*100</f>
        <v>161.90634146341463</v>
      </c>
      <c r="I958" s="30">
        <f>E958/J958</f>
        <v>53.003513254551258</v>
      </c>
      <c r="J958" s="8">
        <v>3131</v>
      </c>
      <c r="K958" t="s">
        <v>20</v>
      </c>
      <c r="L958" t="s">
        <v>21</v>
      </c>
      <c r="M958" s="11">
        <f>(O958/86400)+DATE(1970,1,1)</f>
        <v>42916.208333333328</v>
      </c>
      <c r="N958" s="37">
        <v>42916.208333333328</v>
      </c>
      <c r="O958">
        <v>1498798800</v>
      </c>
      <c r="P958" t="str">
        <f>TEXT(M958,"mmm")</f>
        <v>Jun</v>
      </c>
      <c r="Q958" t="s">
        <v>2053</v>
      </c>
      <c r="R958" t="str">
        <f>TEXT(M958,"yyy")</f>
        <v>2017</v>
      </c>
      <c r="S958" s="10">
        <f>(T958/86400)+DATE(1970,1,1)</f>
        <v>42926.208333333328</v>
      </c>
      <c r="T958">
        <v>1499662800</v>
      </c>
      <c r="U958" s="35"/>
      <c r="V958" s="38">
        <v>42926.208333333328</v>
      </c>
      <c r="W958" t="str">
        <f>(TEXT(S958,"mmm"))</f>
        <v>Jul</v>
      </c>
      <c r="X958" t="s">
        <v>2056</v>
      </c>
      <c r="Y958">
        <f>Table1[[#This Row],[Dete Ended Conversion5]]-Table1[[#This Row],[Date Created Conversion3]]</f>
        <v>10</v>
      </c>
      <c r="Z958" s="35">
        <f>Table1[[#This Row],[Dete Ended Conversion5]]-Table1[[#This Row],[Date Created Conversion3]]</f>
        <v>10</v>
      </c>
      <c r="AA958" s="8" t="str">
        <f>(TEXT(V958,"yyy"))</f>
        <v>2017</v>
      </c>
      <c r="AB958" t="b">
        <v>0</v>
      </c>
      <c r="AC958" t="b">
        <v>0</v>
      </c>
      <c r="AD958" s="5" t="str">
        <f>AE958</f>
        <v>film &amp; video</v>
      </c>
      <c r="AE958" s="32" t="s">
        <v>2014</v>
      </c>
      <c r="AF958" s="32" t="s">
        <v>2033</v>
      </c>
    </row>
    <row r="959" spans="1:32" ht="17" x14ac:dyDescent="0.2">
      <c r="A959">
        <v>559</v>
      </c>
      <c r="B959" s="2" t="s">
        <v>1138</v>
      </c>
      <c r="C959" s="1" t="s">
        <v>1139</v>
      </c>
      <c r="D959" s="3">
        <v>105300</v>
      </c>
      <c r="E959" s="3">
        <v>106321</v>
      </c>
      <c r="F959" t="s">
        <v>19</v>
      </c>
      <c r="G959" s="23">
        <f>IFERROR(E959/D959,0)</f>
        <v>1.009696106362773</v>
      </c>
      <c r="H959" s="4">
        <f>G959*100</f>
        <v>100.9696106362773</v>
      </c>
      <c r="I959" s="30">
        <f>E959/J959</f>
        <v>104.03228962818004</v>
      </c>
      <c r="J959" s="8">
        <v>1022</v>
      </c>
      <c r="K959" t="s">
        <v>20</v>
      </c>
      <c r="L959" t="s">
        <v>21</v>
      </c>
      <c r="M959" s="11">
        <f>(O959/86400)+DATE(1970,1,1)</f>
        <v>42584.208333333328</v>
      </c>
      <c r="N959" s="37">
        <v>42584.208333333328</v>
      </c>
      <c r="O959">
        <v>1470114000</v>
      </c>
      <c r="P959" t="str">
        <f>TEXT(M959,"mmm")</f>
        <v>Aug</v>
      </c>
      <c r="Q959" t="s">
        <v>2049</v>
      </c>
      <c r="R959" t="str">
        <f>TEXT(M959,"yyy")</f>
        <v>2016</v>
      </c>
      <c r="S959" s="10">
        <f>(T959/86400)+DATE(1970,1,1)</f>
        <v>42591.208333333328</v>
      </c>
      <c r="T959">
        <v>1470718800</v>
      </c>
      <c r="U959" s="35"/>
      <c r="V959" s="38">
        <v>42591.208333333328</v>
      </c>
      <c r="W959" t="str">
        <f>(TEXT(S959,"mmm"))</f>
        <v>Aug</v>
      </c>
      <c r="X959" t="s">
        <v>2049</v>
      </c>
      <c r="Y959">
        <f>Table1[[#This Row],[Dete Ended Conversion5]]-Table1[[#This Row],[Date Created Conversion3]]</f>
        <v>7</v>
      </c>
      <c r="Z959" s="35">
        <f>Table1[[#This Row],[Dete Ended Conversion5]]-Table1[[#This Row],[Date Created Conversion3]]</f>
        <v>7</v>
      </c>
      <c r="AA959" s="8" t="str">
        <f>(TEXT(V959,"yyy"))</f>
        <v>2016</v>
      </c>
      <c r="AB959" t="b">
        <v>0</v>
      </c>
      <c r="AC959" t="b">
        <v>0</v>
      </c>
      <c r="AD959" s="5" t="str">
        <f>AE959</f>
        <v>theater</v>
      </c>
      <c r="AE959" s="32" t="s">
        <v>2012</v>
      </c>
      <c r="AF959" s="32" t="s">
        <v>2013</v>
      </c>
    </row>
    <row r="960" spans="1:32" ht="34" x14ac:dyDescent="0.2">
      <c r="A960">
        <v>2</v>
      </c>
      <c r="B960" s="2" t="s">
        <v>22</v>
      </c>
      <c r="C960" s="1" t="s">
        <v>23</v>
      </c>
      <c r="D960" s="3">
        <v>108400</v>
      </c>
      <c r="E960" s="3">
        <v>142523</v>
      </c>
      <c r="F960" t="s">
        <v>19</v>
      </c>
      <c r="G960" s="23">
        <f>IFERROR(E960/D960,0)</f>
        <v>1.3147878228782288</v>
      </c>
      <c r="H960" s="4">
        <f>G960*100</f>
        <v>131.4787822878229</v>
      </c>
      <c r="I960" s="30">
        <f>E960/J960</f>
        <v>100.01614035087719</v>
      </c>
      <c r="J960" s="8">
        <v>1425</v>
      </c>
      <c r="K960" t="s">
        <v>24</v>
      </c>
      <c r="L960" t="s">
        <v>25</v>
      </c>
      <c r="M960" s="11">
        <f>(O960/86400)+DATE(1970,1,1)</f>
        <v>41595.25</v>
      </c>
      <c r="N960" s="37">
        <v>41595.25</v>
      </c>
      <c r="O960">
        <v>1384668000</v>
      </c>
      <c r="P960" t="str">
        <f>TEXT(M960,"mmm")</f>
        <v>Nov</v>
      </c>
      <c r="Q960" t="s">
        <v>2048</v>
      </c>
      <c r="R960" t="str">
        <f>TEXT(M960,"yyy")</f>
        <v>2013</v>
      </c>
      <c r="S960" s="10">
        <f>(T960/86400)+DATE(1970,1,1)</f>
        <v>41597.25</v>
      </c>
      <c r="T960">
        <v>1384840800</v>
      </c>
      <c r="U960" s="35"/>
      <c r="V960" s="38">
        <v>41597.25</v>
      </c>
      <c r="W960" t="str">
        <f>(TEXT(S960,"mmm"))</f>
        <v>Nov</v>
      </c>
      <c r="X960" t="s">
        <v>2048</v>
      </c>
      <c r="Y960">
        <f>Table1[[#This Row],[Dete Ended Conversion5]]-Table1[[#This Row],[Date Created Conversion3]]</f>
        <v>2</v>
      </c>
      <c r="Z960" s="35">
        <f>Table1[[#This Row],[Dete Ended Conversion5]]-Table1[[#This Row],[Date Created Conversion3]]</f>
        <v>2</v>
      </c>
      <c r="AA960" s="8" t="str">
        <f>(TEXT(V960,"yyy"))</f>
        <v>2013</v>
      </c>
      <c r="AB960" t="b">
        <v>0</v>
      </c>
      <c r="AC960" t="b">
        <v>0</v>
      </c>
      <c r="AD960" s="5" t="str">
        <f>AE960</f>
        <v>technology</v>
      </c>
      <c r="AE960" s="32" t="s">
        <v>2010</v>
      </c>
      <c r="AF960" s="32" t="s">
        <v>2011</v>
      </c>
    </row>
    <row r="961" spans="1:32" ht="34" x14ac:dyDescent="0.2">
      <c r="A961">
        <v>706</v>
      </c>
      <c r="B961" s="2" t="s">
        <v>1426</v>
      </c>
      <c r="C961" s="1" t="s">
        <v>1427</v>
      </c>
      <c r="D961" s="3">
        <v>108400</v>
      </c>
      <c r="E961" s="3">
        <v>138586</v>
      </c>
      <c r="F961" t="s">
        <v>19</v>
      </c>
      <c r="G961" s="23">
        <f>IFERROR(E961/D961,0)</f>
        <v>1.278468634686347</v>
      </c>
      <c r="H961" s="4">
        <f>G961*100</f>
        <v>127.84686346863469</v>
      </c>
      <c r="I961" s="30">
        <f>E961/J961</f>
        <v>103.03791821561339</v>
      </c>
      <c r="J961" s="8">
        <v>1345</v>
      </c>
      <c r="K961" t="s">
        <v>24</v>
      </c>
      <c r="L961" t="s">
        <v>25</v>
      </c>
      <c r="M961" s="11">
        <f>(O961/86400)+DATE(1970,1,1)</f>
        <v>43471.25</v>
      </c>
      <c r="N961" s="37">
        <v>43471.25</v>
      </c>
      <c r="O961">
        <v>1546754400</v>
      </c>
      <c r="P961" t="str">
        <f>TEXT(M961,"mmm")</f>
        <v>Jan</v>
      </c>
      <c r="Q961" t="s">
        <v>2050</v>
      </c>
      <c r="R961" t="str">
        <f>TEXT(M961,"yyy")</f>
        <v>2019</v>
      </c>
      <c r="S961" s="10">
        <f>(T961/86400)+DATE(1970,1,1)</f>
        <v>43479.25</v>
      </c>
      <c r="T961">
        <v>1547445600</v>
      </c>
      <c r="U961" s="35"/>
      <c r="V961" s="38">
        <v>43479.25</v>
      </c>
      <c r="W961" t="str">
        <f>(TEXT(S961,"mmm"))</f>
        <v>Jan</v>
      </c>
      <c r="X961" t="s">
        <v>2050</v>
      </c>
      <c r="Y961">
        <f>Table1[[#This Row],[Dete Ended Conversion5]]-Table1[[#This Row],[Date Created Conversion3]]</f>
        <v>8</v>
      </c>
      <c r="Z961" s="35">
        <f>Table1[[#This Row],[Dete Ended Conversion5]]-Table1[[#This Row],[Date Created Conversion3]]</f>
        <v>8</v>
      </c>
      <c r="AA961" s="8" t="str">
        <f>(TEXT(V961,"yyy"))</f>
        <v>2019</v>
      </c>
      <c r="AB961" t="b">
        <v>0</v>
      </c>
      <c r="AC961" t="b">
        <v>1</v>
      </c>
      <c r="AD961" s="5" t="str">
        <f>AE961</f>
        <v>technology</v>
      </c>
      <c r="AE961" s="32" t="s">
        <v>2010</v>
      </c>
      <c r="AF961" s="32" t="s">
        <v>2011</v>
      </c>
    </row>
    <row r="962" spans="1:32" ht="17" x14ac:dyDescent="0.2">
      <c r="A962">
        <v>598</v>
      </c>
      <c r="B962" s="2" t="s">
        <v>1214</v>
      </c>
      <c r="C962" s="1" t="s">
        <v>1215</v>
      </c>
      <c r="D962" s="3">
        <v>108500</v>
      </c>
      <c r="E962" s="3">
        <v>175868</v>
      </c>
      <c r="F962" t="s">
        <v>19</v>
      </c>
      <c r="G962" s="23">
        <f>IFERROR(E962/D962,0)</f>
        <v>1.6209032258064515</v>
      </c>
      <c r="H962" s="4">
        <f>G962*100</f>
        <v>162.09032258064516</v>
      </c>
      <c r="I962" s="30">
        <f>E962/J962</f>
        <v>73.004566210045667</v>
      </c>
      <c r="J962" s="8">
        <v>2409</v>
      </c>
      <c r="K962" t="s">
        <v>94</v>
      </c>
      <c r="L962" t="s">
        <v>95</v>
      </c>
      <c r="M962" s="11">
        <f>(O962/86400)+DATE(1970,1,1)</f>
        <v>40344.208333333336</v>
      </c>
      <c r="N962" s="37">
        <v>40344.208333333336</v>
      </c>
      <c r="O962">
        <v>1276578000</v>
      </c>
      <c r="P962" t="str">
        <f>TEXT(M962,"mmm")</f>
        <v>Jun</v>
      </c>
      <c r="Q962" t="s">
        <v>2053</v>
      </c>
      <c r="R962" t="str">
        <f>TEXT(M962,"yyy")</f>
        <v>2010</v>
      </c>
      <c r="S962" s="10">
        <f>(T962/86400)+DATE(1970,1,1)</f>
        <v>40373.208333333336</v>
      </c>
      <c r="T962">
        <v>1279083600</v>
      </c>
      <c r="U962" s="35"/>
      <c r="V962" s="38">
        <v>40373.208333333336</v>
      </c>
      <c r="W962" t="str">
        <f>(TEXT(S962,"mmm"))</f>
        <v>Jul</v>
      </c>
      <c r="X962" t="s">
        <v>2056</v>
      </c>
      <c r="Y962">
        <f>Table1[[#This Row],[Dete Ended Conversion5]]-Table1[[#This Row],[Date Created Conversion3]]</f>
        <v>29</v>
      </c>
      <c r="Z962" s="35">
        <f>Table1[[#This Row],[Dete Ended Conversion5]]-Table1[[#This Row],[Date Created Conversion3]]</f>
        <v>29</v>
      </c>
      <c r="AA962" s="8" t="str">
        <f>(TEXT(V962,"yyy"))</f>
        <v>2010</v>
      </c>
      <c r="AB962" t="b">
        <v>0</v>
      </c>
      <c r="AC962" t="b">
        <v>0</v>
      </c>
      <c r="AD962" s="5" t="str">
        <f>AE962</f>
        <v>music</v>
      </c>
      <c r="AE962" s="32" t="s">
        <v>2008</v>
      </c>
      <c r="AF962" s="32" t="s">
        <v>2009</v>
      </c>
    </row>
    <row r="963" spans="1:32" ht="17" x14ac:dyDescent="0.2">
      <c r="A963">
        <v>487</v>
      </c>
      <c r="B963" s="2" t="s">
        <v>998</v>
      </c>
      <c r="C963" s="1" t="s">
        <v>999</v>
      </c>
      <c r="D963" s="3">
        <v>110300</v>
      </c>
      <c r="E963" s="3">
        <v>197024</v>
      </c>
      <c r="F963" t="s">
        <v>19</v>
      </c>
      <c r="G963" s="23">
        <f>IFERROR(E963/D963,0)</f>
        <v>1.7862556663644606</v>
      </c>
      <c r="H963" s="4">
        <f>G963*100</f>
        <v>178.62556663644605</v>
      </c>
      <c r="I963" s="30">
        <f>E963/J963</f>
        <v>83.982949701619773</v>
      </c>
      <c r="J963" s="8">
        <v>2346</v>
      </c>
      <c r="K963" t="s">
        <v>20</v>
      </c>
      <c r="L963" t="s">
        <v>21</v>
      </c>
      <c r="M963" s="11">
        <f>(O963/86400)+DATE(1970,1,1)</f>
        <v>42845.208333333328</v>
      </c>
      <c r="N963" s="37">
        <v>42845.208333333328</v>
      </c>
      <c r="O963">
        <v>1492664400</v>
      </c>
      <c r="P963" t="str">
        <f>TEXT(M963,"mmm")</f>
        <v>Apr</v>
      </c>
      <c r="Q963" t="s">
        <v>2057</v>
      </c>
      <c r="R963" t="str">
        <f>TEXT(M963,"yyy")</f>
        <v>2017</v>
      </c>
      <c r="S963" s="10">
        <f>(T963/86400)+DATE(1970,1,1)</f>
        <v>42878.208333333328</v>
      </c>
      <c r="T963">
        <v>1495515600</v>
      </c>
      <c r="U963" s="35"/>
      <c r="V963" s="38">
        <v>42878.208333333328</v>
      </c>
      <c r="W963" t="str">
        <f>(TEXT(S963,"mmm"))</f>
        <v>May</v>
      </c>
      <c r="X963" t="s">
        <v>2059</v>
      </c>
      <c r="Y963">
        <f>Table1[[#This Row],[Dete Ended Conversion5]]-Table1[[#This Row],[Date Created Conversion3]]</f>
        <v>33</v>
      </c>
      <c r="Z963" s="35">
        <f>Table1[[#This Row],[Dete Ended Conversion5]]-Table1[[#This Row],[Date Created Conversion3]]</f>
        <v>33</v>
      </c>
      <c r="AA963" s="8" t="str">
        <f>(TEXT(V963,"yyy"))</f>
        <v>2017</v>
      </c>
      <c r="AB963" t="b">
        <v>0</v>
      </c>
      <c r="AC963" t="b">
        <v>0</v>
      </c>
      <c r="AD963" s="5" t="str">
        <f>AE963</f>
        <v>theater</v>
      </c>
      <c r="AE963" s="32" t="s">
        <v>2012</v>
      </c>
      <c r="AF963" s="32" t="s">
        <v>2013</v>
      </c>
    </row>
    <row r="964" spans="1:32" ht="17" x14ac:dyDescent="0.2">
      <c r="A964">
        <v>370</v>
      </c>
      <c r="B964" s="2" t="s">
        <v>769</v>
      </c>
      <c r="C964" s="1" t="s">
        <v>770</v>
      </c>
      <c r="D964" s="3">
        <v>112300</v>
      </c>
      <c r="E964" s="3">
        <v>178965</v>
      </c>
      <c r="F964" t="s">
        <v>19</v>
      </c>
      <c r="G964" s="23">
        <f>IFERROR(E964/D964,0)</f>
        <v>1.593633125556545</v>
      </c>
      <c r="H964" s="4">
        <f>G964*100</f>
        <v>159.36331255565449</v>
      </c>
      <c r="I964" s="30">
        <f>E964/J964</f>
        <v>29.997485752598056</v>
      </c>
      <c r="J964" s="8">
        <v>5966</v>
      </c>
      <c r="K964" t="s">
        <v>20</v>
      </c>
      <c r="L964" t="s">
        <v>21</v>
      </c>
      <c r="M964" s="11">
        <f>(O964/86400)+DATE(1970,1,1)</f>
        <v>43570.208333333328</v>
      </c>
      <c r="N964" s="37">
        <v>43570.208333333328</v>
      </c>
      <c r="O964">
        <v>1555304400</v>
      </c>
      <c r="P964" t="str">
        <f>TEXT(M964,"mmm")</f>
        <v>Apr</v>
      </c>
      <c r="Q964" t="s">
        <v>2057</v>
      </c>
      <c r="R964" t="str">
        <f>TEXT(M964,"yyy")</f>
        <v>2019</v>
      </c>
      <c r="S964" s="10">
        <f>(T964/86400)+DATE(1970,1,1)</f>
        <v>43576.208333333328</v>
      </c>
      <c r="T964">
        <v>1555822800</v>
      </c>
      <c r="U964" s="35"/>
      <c r="V964" s="38">
        <v>43576.208333333328</v>
      </c>
      <c r="W964" t="str">
        <f>(TEXT(S964,"mmm"))</f>
        <v>Apr</v>
      </c>
      <c r="X964" t="s">
        <v>2057</v>
      </c>
      <c r="Y964">
        <f>Table1[[#This Row],[Dete Ended Conversion5]]-Table1[[#This Row],[Date Created Conversion3]]</f>
        <v>6</v>
      </c>
      <c r="Z964" s="35">
        <f>Table1[[#This Row],[Dete Ended Conversion5]]-Table1[[#This Row],[Date Created Conversion3]]</f>
        <v>6</v>
      </c>
      <c r="AA964" s="8" t="str">
        <f>(TEXT(V964,"yyy"))</f>
        <v>2019</v>
      </c>
      <c r="AB964" t="b">
        <v>0</v>
      </c>
      <c r="AC964" t="b">
        <v>0</v>
      </c>
      <c r="AD964" s="5" t="str">
        <f>AE964</f>
        <v>theater</v>
      </c>
      <c r="AE964" s="32" t="s">
        <v>2012</v>
      </c>
      <c r="AF964" s="32" t="s">
        <v>2013</v>
      </c>
    </row>
    <row r="965" spans="1:32" ht="17" x14ac:dyDescent="0.2">
      <c r="A965">
        <v>419</v>
      </c>
      <c r="B965" s="2" t="s">
        <v>864</v>
      </c>
      <c r="C965" s="1" t="s">
        <v>865</v>
      </c>
      <c r="D965" s="3">
        <v>113800</v>
      </c>
      <c r="E965" s="3">
        <v>140469</v>
      </c>
      <c r="F965" t="s">
        <v>19</v>
      </c>
      <c r="G965" s="23">
        <f>IFERROR(E965/D965,0)</f>
        <v>1.2343497363796134</v>
      </c>
      <c r="H965" s="4">
        <f>G965*100</f>
        <v>123.43497363796135</v>
      </c>
      <c r="I965" s="30">
        <f>E965/J965</f>
        <v>26.997693638285604</v>
      </c>
      <c r="J965" s="8">
        <v>5203</v>
      </c>
      <c r="K965" t="s">
        <v>20</v>
      </c>
      <c r="L965" t="s">
        <v>21</v>
      </c>
      <c r="M965" s="11">
        <f>(O965/86400)+DATE(1970,1,1)</f>
        <v>40899.25</v>
      </c>
      <c r="N965" s="37">
        <v>40899.25</v>
      </c>
      <c r="O965">
        <v>1324533600</v>
      </c>
      <c r="P965" t="str">
        <f>TEXT(M965,"mmm")</f>
        <v>Dec</v>
      </c>
      <c r="Q965" t="s">
        <v>2055</v>
      </c>
      <c r="R965" t="str">
        <f>TEXT(M965,"yyy")</f>
        <v>2011</v>
      </c>
      <c r="S965" s="10">
        <f>(T965/86400)+DATE(1970,1,1)</f>
        <v>40905.25</v>
      </c>
      <c r="T965">
        <v>1325052000</v>
      </c>
      <c r="U965" s="35"/>
      <c r="V965" s="38">
        <v>40905.25</v>
      </c>
      <c r="W965" t="str">
        <f>(TEXT(S965,"mmm"))</f>
        <v>Dec</v>
      </c>
      <c r="X965" t="s">
        <v>2055</v>
      </c>
      <c r="Y965">
        <f>Table1[[#This Row],[Dete Ended Conversion5]]-Table1[[#This Row],[Date Created Conversion3]]</f>
        <v>6</v>
      </c>
      <c r="Z965" s="35">
        <f>Table1[[#This Row],[Dete Ended Conversion5]]-Table1[[#This Row],[Date Created Conversion3]]</f>
        <v>6</v>
      </c>
      <c r="AA965" s="8" t="str">
        <f>(TEXT(V965,"yyy"))</f>
        <v>2011</v>
      </c>
      <c r="AB965" t="b">
        <v>0</v>
      </c>
      <c r="AC965" t="b">
        <v>0</v>
      </c>
      <c r="AD965" s="5" t="str">
        <f>AE965</f>
        <v>technology</v>
      </c>
      <c r="AE965" s="32" t="s">
        <v>2010</v>
      </c>
      <c r="AF965" s="32" t="s">
        <v>2011</v>
      </c>
    </row>
    <row r="966" spans="1:32" ht="17" x14ac:dyDescent="0.2">
      <c r="A966">
        <v>384</v>
      </c>
      <c r="B966" s="2" t="s">
        <v>797</v>
      </c>
      <c r="C966" s="1" t="s">
        <v>798</v>
      </c>
      <c r="D966" s="3">
        <v>114400</v>
      </c>
      <c r="E966" s="3">
        <v>196779</v>
      </c>
      <c r="F966" t="s">
        <v>19</v>
      </c>
      <c r="G966" s="23">
        <f>IFERROR(E966/D966,0)</f>
        <v>1.7200961538461539</v>
      </c>
      <c r="H966" s="4">
        <f>G966*100</f>
        <v>172.00961538461539</v>
      </c>
      <c r="I966" s="30">
        <f>E966/J966</f>
        <v>41.004167534903104</v>
      </c>
      <c r="J966" s="8">
        <v>4799</v>
      </c>
      <c r="K966" t="s">
        <v>20</v>
      </c>
      <c r="L966" t="s">
        <v>21</v>
      </c>
      <c r="M966" s="11">
        <f>(O966/86400)+DATE(1970,1,1)</f>
        <v>42776.25</v>
      </c>
      <c r="N966" s="37">
        <v>42776.25</v>
      </c>
      <c r="O966">
        <v>1486706400</v>
      </c>
      <c r="P966" t="str">
        <f>TEXT(M966,"mmm")</f>
        <v>Feb</v>
      </c>
      <c r="Q966" t="s">
        <v>2058</v>
      </c>
      <c r="R966" t="str">
        <f>TEXT(M966,"yyy")</f>
        <v>2017</v>
      </c>
      <c r="S966" s="10">
        <f>(T966/86400)+DATE(1970,1,1)</f>
        <v>42803.25</v>
      </c>
      <c r="T966">
        <v>1489039200</v>
      </c>
      <c r="U966" s="35"/>
      <c r="V966" s="38">
        <v>42803.25</v>
      </c>
      <c r="W966" t="str">
        <f>(TEXT(S966,"mmm"))</f>
        <v>Mar</v>
      </c>
      <c r="X966" t="s">
        <v>2054</v>
      </c>
      <c r="Y966">
        <f>Table1[[#This Row],[Dete Ended Conversion5]]-Table1[[#This Row],[Date Created Conversion3]]</f>
        <v>27</v>
      </c>
      <c r="Z966" s="35">
        <f>Table1[[#This Row],[Dete Ended Conversion5]]-Table1[[#This Row],[Date Created Conversion3]]</f>
        <v>27</v>
      </c>
      <c r="AA966" s="8" t="str">
        <f>(TEXT(V966,"yyy"))</f>
        <v>2017</v>
      </c>
      <c r="AB966" t="b">
        <v>1</v>
      </c>
      <c r="AC966" t="b">
        <v>1</v>
      </c>
      <c r="AD966" s="5" t="str">
        <f>AE966</f>
        <v>film &amp; video</v>
      </c>
      <c r="AE966" s="32" t="s">
        <v>2014</v>
      </c>
      <c r="AF966" s="32" t="s">
        <v>2015</v>
      </c>
    </row>
    <row r="967" spans="1:32" ht="17" x14ac:dyDescent="0.2">
      <c r="A967">
        <v>533</v>
      </c>
      <c r="B967" s="2" t="s">
        <v>1087</v>
      </c>
      <c r="C967" s="1" t="s">
        <v>1088</v>
      </c>
      <c r="D967" s="3">
        <v>115600</v>
      </c>
      <c r="E967" s="3">
        <v>184086</v>
      </c>
      <c r="F967" t="s">
        <v>19</v>
      </c>
      <c r="G967" s="23">
        <f>IFERROR(E967/D967,0)</f>
        <v>1.5924394463667819</v>
      </c>
      <c r="H967" s="4">
        <f>G967*100</f>
        <v>159.24394463667818</v>
      </c>
      <c r="I967" s="30">
        <f>E967/J967</f>
        <v>82.996393146979258</v>
      </c>
      <c r="J967" s="8">
        <v>2218</v>
      </c>
      <c r="K967" t="s">
        <v>36</v>
      </c>
      <c r="L967" t="s">
        <v>37</v>
      </c>
      <c r="M967" s="11">
        <f>(O967/86400)+DATE(1970,1,1)</f>
        <v>41479.208333333336</v>
      </c>
      <c r="N967" s="37">
        <v>41479.208333333336</v>
      </c>
      <c r="O967">
        <v>1374642000</v>
      </c>
      <c r="P967" t="str">
        <f>TEXT(M967,"mmm")</f>
        <v>Jul</v>
      </c>
      <c r="Q967" t="s">
        <v>2056</v>
      </c>
      <c r="R967" t="str">
        <f>TEXT(M967,"yyy")</f>
        <v>2013</v>
      </c>
      <c r="S967" s="10">
        <f>(T967/86400)+DATE(1970,1,1)</f>
        <v>41515.208333333336</v>
      </c>
      <c r="T967">
        <v>1377752400</v>
      </c>
      <c r="U967" s="35"/>
      <c r="V967" s="38">
        <v>41515.208333333336</v>
      </c>
      <c r="W967" t="str">
        <f>(TEXT(S967,"mmm"))</f>
        <v>Aug</v>
      </c>
      <c r="X967" t="s">
        <v>2049</v>
      </c>
      <c r="Y967">
        <f>Table1[[#This Row],[Dete Ended Conversion5]]-Table1[[#This Row],[Date Created Conversion3]]</f>
        <v>36</v>
      </c>
      <c r="Z967" s="35">
        <f>Table1[[#This Row],[Dete Ended Conversion5]]-Table1[[#This Row],[Date Created Conversion3]]</f>
        <v>36</v>
      </c>
      <c r="AA967" s="8" t="str">
        <f>(TEXT(V967,"yyy"))</f>
        <v>2013</v>
      </c>
      <c r="AB967" t="b">
        <v>0</v>
      </c>
      <c r="AC967" t="b">
        <v>0</v>
      </c>
      <c r="AD967" s="5" t="str">
        <f>AE967</f>
        <v>music</v>
      </c>
      <c r="AE967" s="32" t="s">
        <v>2008</v>
      </c>
      <c r="AF967" s="32" t="s">
        <v>2018</v>
      </c>
    </row>
    <row r="968" spans="1:32" ht="17" x14ac:dyDescent="0.2">
      <c r="A968">
        <v>840</v>
      </c>
      <c r="B968" s="2" t="s">
        <v>1689</v>
      </c>
      <c r="C968" s="1" t="s">
        <v>1690</v>
      </c>
      <c r="D968" s="3">
        <v>116300</v>
      </c>
      <c r="E968" s="3">
        <v>116583</v>
      </c>
      <c r="F968" t="s">
        <v>19</v>
      </c>
      <c r="G968" s="23">
        <f>IFERROR(E968/D968,0)</f>
        <v>1.0024333619948409</v>
      </c>
      <c r="H968" s="4">
        <f>G968*100</f>
        <v>100.24333619948409</v>
      </c>
      <c r="I968" s="30">
        <f>E968/J968</f>
        <v>32.998301726577978</v>
      </c>
      <c r="J968" s="8">
        <v>3533</v>
      </c>
      <c r="K968" t="s">
        <v>20</v>
      </c>
      <c r="L968" t="s">
        <v>21</v>
      </c>
      <c r="M968" s="11">
        <f>(O968/86400)+DATE(1970,1,1)</f>
        <v>41836.208333333336</v>
      </c>
      <c r="N968" s="37">
        <v>41836.208333333336</v>
      </c>
      <c r="O968">
        <v>1405486800</v>
      </c>
      <c r="P968" t="str">
        <f>TEXT(M968,"mmm")</f>
        <v>Jul</v>
      </c>
      <c r="Q968" t="s">
        <v>2056</v>
      </c>
      <c r="R968" t="str">
        <f>TEXT(M968,"yyy")</f>
        <v>2014</v>
      </c>
      <c r="S968" s="10">
        <f>(T968/86400)+DATE(1970,1,1)</f>
        <v>41838.208333333336</v>
      </c>
      <c r="T968">
        <v>1405659600</v>
      </c>
      <c r="U968" s="35"/>
      <c r="V968" s="38">
        <v>41838.208333333336</v>
      </c>
      <c r="W968" t="str">
        <f>(TEXT(S968,"mmm"))</f>
        <v>Jul</v>
      </c>
      <c r="X968" t="s">
        <v>2056</v>
      </c>
      <c r="Y968">
        <f>Table1[[#This Row],[Dete Ended Conversion5]]-Table1[[#This Row],[Date Created Conversion3]]</f>
        <v>2</v>
      </c>
      <c r="Z968" s="35">
        <f>Table1[[#This Row],[Dete Ended Conversion5]]-Table1[[#This Row],[Date Created Conversion3]]</f>
        <v>2</v>
      </c>
      <c r="AA968" s="8" t="str">
        <f>(TEXT(V968,"yyy"))</f>
        <v>2014</v>
      </c>
      <c r="AB968" t="b">
        <v>0</v>
      </c>
      <c r="AC968" t="b">
        <v>1</v>
      </c>
      <c r="AD968" s="5" t="str">
        <f>AE968</f>
        <v>theater</v>
      </c>
      <c r="AE968" s="32" t="s">
        <v>2012</v>
      </c>
      <c r="AF968" s="32" t="s">
        <v>2013</v>
      </c>
    </row>
    <row r="969" spans="1:32" ht="17" x14ac:dyDescent="0.2">
      <c r="A969">
        <v>455</v>
      </c>
      <c r="B969" s="2" t="s">
        <v>935</v>
      </c>
      <c r="C969" s="1" t="s">
        <v>936</v>
      </c>
      <c r="D969" s="3">
        <v>116500</v>
      </c>
      <c r="E969" s="3">
        <v>137904</v>
      </c>
      <c r="F969" t="s">
        <v>19</v>
      </c>
      <c r="G969" s="23">
        <f>IFERROR(E969/D969,0)</f>
        <v>1.1837253218884121</v>
      </c>
      <c r="H969" s="4">
        <f>G969*100</f>
        <v>118.37253218884121</v>
      </c>
      <c r="I969" s="30">
        <f>E969/J969</f>
        <v>37.001341561577675</v>
      </c>
      <c r="J969" s="8">
        <v>3727</v>
      </c>
      <c r="K969" t="s">
        <v>20</v>
      </c>
      <c r="L969" t="s">
        <v>21</v>
      </c>
      <c r="M969" s="11">
        <f>(O969/86400)+DATE(1970,1,1)</f>
        <v>40809.208333333336</v>
      </c>
      <c r="N969" s="37">
        <v>40809.208333333336</v>
      </c>
      <c r="O969">
        <v>1316754000</v>
      </c>
      <c r="P969" t="str">
        <f>TEXT(M969,"mmm")</f>
        <v>Sep</v>
      </c>
      <c r="Q969" t="s">
        <v>2051</v>
      </c>
      <c r="R969" t="str">
        <f>TEXT(M969,"yyy")</f>
        <v>2011</v>
      </c>
      <c r="S969" s="10">
        <f>(T969/86400)+DATE(1970,1,1)</f>
        <v>40832.208333333336</v>
      </c>
      <c r="T969">
        <v>1318741200</v>
      </c>
      <c r="U969" s="35"/>
      <c r="V969" s="38">
        <v>40832.208333333336</v>
      </c>
      <c r="W969" t="str">
        <f>(TEXT(S969,"mmm"))</f>
        <v>Oct</v>
      </c>
      <c r="X969" t="s">
        <v>2052</v>
      </c>
      <c r="Y969">
        <f>Table1[[#This Row],[Dete Ended Conversion5]]-Table1[[#This Row],[Date Created Conversion3]]</f>
        <v>23</v>
      </c>
      <c r="Z969" s="35">
        <f>Table1[[#This Row],[Dete Ended Conversion5]]-Table1[[#This Row],[Date Created Conversion3]]</f>
        <v>23</v>
      </c>
      <c r="AA969" s="8" t="str">
        <f>(TEXT(V969,"yyy"))</f>
        <v>2011</v>
      </c>
      <c r="AB969" t="b">
        <v>0</v>
      </c>
      <c r="AC969" t="b">
        <v>0</v>
      </c>
      <c r="AD969" s="5" t="str">
        <f>AE969</f>
        <v>theater</v>
      </c>
      <c r="AE969" s="32" t="s">
        <v>2012</v>
      </c>
      <c r="AF969" s="32" t="s">
        <v>2013</v>
      </c>
    </row>
    <row r="970" spans="1:32" ht="34" x14ac:dyDescent="0.2">
      <c r="A970">
        <v>322</v>
      </c>
      <c r="B970" s="2" t="s">
        <v>673</v>
      </c>
      <c r="C970" s="1" t="s">
        <v>674</v>
      </c>
      <c r="D970" s="3">
        <v>117900</v>
      </c>
      <c r="E970" s="3">
        <v>196377</v>
      </c>
      <c r="F970" t="s">
        <v>19</v>
      </c>
      <c r="G970" s="23">
        <f>IFERROR(E970/D970,0)</f>
        <v>1.6656234096692113</v>
      </c>
      <c r="H970" s="4">
        <f>G970*100</f>
        <v>166.56234096692114</v>
      </c>
      <c r="I970" s="30">
        <f>E970/J970</f>
        <v>37.998645510835914</v>
      </c>
      <c r="J970" s="8">
        <v>5168</v>
      </c>
      <c r="K970" t="s">
        <v>20</v>
      </c>
      <c r="L970" t="s">
        <v>21</v>
      </c>
      <c r="M970" s="11">
        <f>(O970/86400)+DATE(1970,1,1)</f>
        <v>40507.25</v>
      </c>
      <c r="N970" s="37">
        <v>40507.25</v>
      </c>
      <c r="O970">
        <v>1290664800</v>
      </c>
      <c r="P970" t="str">
        <f>TEXT(M970,"mmm")</f>
        <v>Nov</v>
      </c>
      <c r="Q970" t="s">
        <v>2048</v>
      </c>
      <c r="R970" t="str">
        <f>TEXT(M970,"yyy")</f>
        <v>2010</v>
      </c>
      <c r="S970" s="10">
        <f>(T970/86400)+DATE(1970,1,1)</f>
        <v>40520.25</v>
      </c>
      <c r="T970">
        <v>1291788000</v>
      </c>
      <c r="U970" s="35"/>
      <c r="V970" s="38">
        <v>40520.25</v>
      </c>
      <c r="W970" t="str">
        <f>(TEXT(S970,"mmm"))</f>
        <v>Dec</v>
      </c>
      <c r="X970" t="s">
        <v>2055</v>
      </c>
      <c r="Y970">
        <f>Table1[[#This Row],[Dete Ended Conversion5]]-Table1[[#This Row],[Date Created Conversion3]]</f>
        <v>13</v>
      </c>
      <c r="Z970" s="35">
        <f>Table1[[#This Row],[Dete Ended Conversion5]]-Table1[[#This Row],[Date Created Conversion3]]</f>
        <v>13</v>
      </c>
      <c r="AA970" s="8" t="str">
        <f>(TEXT(V970,"yyy"))</f>
        <v>2010</v>
      </c>
      <c r="AB970" t="b">
        <v>0</v>
      </c>
      <c r="AC970" t="b">
        <v>0</v>
      </c>
      <c r="AD970" s="5" t="str">
        <f>AE970</f>
        <v>theater</v>
      </c>
      <c r="AE970" s="32" t="s">
        <v>2012</v>
      </c>
      <c r="AF970" s="32" t="s">
        <v>2013</v>
      </c>
    </row>
    <row r="971" spans="1:32" ht="17" x14ac:dyDescent="0.2">
      <c r="A971">
        <v>104</v>
      </c>
      <c r="B971" s="2" t="s">
        <v>238</v>
      </c>
      <c r="C971" s="1" t="s">
        <v>239</v>
      </c>
      <c r="D971" s="3">
        <v>119200</v>
      </c>
      <c r="E971" s="3">
        <v>170623</v>
      </c>
      <c r="F971" t="s">
        <v>19</v>
      </c>
      <c r="G971" s="23">
        <f>IFERROR(E971/D971,0)</f>
        <v>1.4314010067114094</v>
      </c>
      <c r="H971" s="4">
        <f>G971*100</f>
        <v>143.14010067114094</v>
      </c>
      <c r="I971" s="30">
        <f>E971/J971</f>
        <v>89.005216484089729</v>
      </c>
      <c r="J971" s="8">
        <v>1917</v>
      </c>
      <c r="K971" t="s">
        <v>20</v>
      </c>
      <c r="L971" t="s">
        <v>21</v>
      </c>
      <c r="M971" s="11">
        <f>(O971/86400)+DATE(1970,1,1)</f>
        <v>42878.208333333328</v>
      </c>
      <c r="N971" s="37">
        <v>42878.208333333328</v>
      </c>
      <c r="O971">
        <v>1495515600</v>
      </c>
      <c r="P971" t="str">
        <f>TEXT(M971,"mmm")</f>
        <v>May</v>
      </c>
      <c r="Q971" t="s">
        <v>2059</v>
      </c>
      <c r="R971" t="str">
        <f>TEXT(M971,"yyy")</f>
        <v>2017</v>
      </c>
      <c r="S971" s="10">
        <f>(T971/86400)+DATE(1970,1,1)</f>
        <v>42879.208333333328</v>
      </c>
      <c r="T971">
        <v>1495602000</v>
      </c>
      <c r="U971" s="35"/>
      <c r="V971" s="38">
        <v>42879.208333333328</v>
      </c>
      <c r="W971" t="str">
        <f>(TEXT(S971,"mmm"))</f>
        <v>May</v>
      </c>
      <c r="X971" t="s">
        <v>2059</v>
      </c>
      <c r="Y971">
        <f>Table1[[#This Row],[Dete Ended Conversion5]]-Table1[[#This Row],[Date Created Conversion3]]</f>
        <v>1</v>
      </c>
      <c r="Z971" s="35">
        <f>Table1[[#This Row],[Dete Ended Conversion5]]-Table1[[#This Row],[Date Created Conversion3]]</f>
        <v>1</v>
      </c>
      <c r="AA971" s="8" t="str">
        <f>(TEXT(V971,"yyy"))</f>
        <v>2017</v>
      </c>
      <c r="AB971" t="b">
        <v>0</v>
      </c>
      <c r="AC971" t="b">
        <v>0</v>
      </c>
      <c r="AD971" s="5" t="str">
        <f>AE971</f>
        <v>music</v>
      </c>
      <c r="AE971" s="32" t="s">
        <v>2008</v>
      </c>
      <c r="AF971" s="32" t="s">
        <v>2018</v>
      </c>
    </row>
    <row r="972" spans="1:32" ht="17" x14ac:dyDescent="0.2">
      <c r="A972">
        <v>593</v>
      </c>
      <c r="B972" s="2" t="s">
        <v>1204</v>
      </c>
      <c r="C972" s="1" t="s">
        <v>1205</v>
      </c>
      <c r="D972" s="3">
        <v>121600</v>
      </c>
      <c r="E972" s="3">
        <v>188288</v>
      </c>
      <c r="F972" t="s">
        <v>19</v>
      </c>
      <c r="G972" s="23">
        <f>IFERROR(E972/D972,0)</f>
        <v>1.5484210526315789</v>
      </c>
      <c r="H972" s="4">
        <f>G972*100</f>
        <v>154.84210526315789</v>
      </c>
      <c r="I972" s="30">
        <f>E972/J972</f>
        <v>47.001497753369947</v>
      </c>
      <c r="J972" s="8">
        <v>4006</v>
      </c>
      <c r="K972" t="s">
        <v>20</v>
      </c>
      <c r="L972" t="s">
        <v>21</v>
      </c>
      <c r="M972" s="11">
        <f>(O972/86400)+DATE(1970,1,1)</f>
        <v>41724.208333333336</v>
      </c>
      <c r="N972" s="37">
        <v>41724.208333333336</v>
      </c>
      <c r="O972">
        <v>1395810000</v>
      </c>
      <c r="P972" t="str">
        <f>TEXT(M972,"mmm")</f>
        <v>Mar</v>
      </c>
      <c r="Q972" t="s">
        <v>2054</v>
      </c>
      <c r="R972" t="str">
        <f>TEXT(M972,"yyy")</f>
        <v>2014</v>
      </c>
      <c r="S972" s="10">
        <f>(T972/86400)+DATE(1970,1,1)</f>
        <v>41737.208333333336</v>
      </c>
      <c r="T972">
        <v>1396933200</v>
      </c>
      <c r="U972" s="35"/>
      <c r="V972" s="38">
        <v>41737.208333333336</v>
      </c>
      <c r="W972" t="str">
        <f>(TEXT(S972,"mmm"))</f>
        <v>Apr</v>
      </c>
      <c r="X972" t="s">
        <v>2057</v>
      </c>
      <c r="Y972">
        <f>Table1[[#This Row],[Dete Ended Conversion5]]-Table1[[#This Row],[Date Created Conversion3]]</f>
        <v>13</v>
      </c>
      <c r="Z972" s="35">
        <f>Table1[[#This Row],[Dete Ended Conversion5]]-Table1[[#This Row],[Date Created Conversion3]]</f>
        <v>13</v>
      </c>
      <c r="AA972" s="8" t="str">
        <f>(TEXT(V972,"yyy"))</f>
        <v>2014</v>
      </c>
      <c r="AB972" t="b">
        <v>0</v>
      </c>
      <c r="AC972" t="b">
        <v>0</v>
      </c>
      <c r="AD972" s="5" t="str">
        <f>AE972</f>
        <v>film &amp; video</v>
      </c>
      <c r="AE972" s="32" t="s">
        <v>2014</v>
      </c>
      <c r="AF972" s="32" t="s">
        <v>2022</v>
      </c>
    </row>
    <row r="973" spans="1:32" ht="17" x14ac:dyDescent="0.2">
      <c r="A973">
        <v>216</v>
      </c>
      <c r="B973" s="2" t="s">
        <v>462</v>
      </c>
      <c r="C973" s="1" t="s">
        <v>463</v>
      </c>
      <c r="D973" s="3">
        <v>121700</v>
      </c>
      <c r="E973" s="3">
        <v>188721</v>
      </c>
      <c r="F973" t="s">
        <v>19</v>
      </c>
      <c r="G973" s="23">
        <f>IFERROR(E973/D973,0)</f>
        <v>1.5507066557107643</v>
      </c>
      <c r="H973" s="4">
        <f>G973*100</f>
        <v>155.07066557107643</v>
      </c>
      <c r="I973" s="30">
        <f>E973/J973</f>
        <v>103.97851239669421</v>
      </c>
      <c r="J973" s="8">
        <v>1815</v>
      </c>
      <c r="K973" t="s">
        <v>20</v>
      </c>
      <c r="L973" t="s">
        <v>21</v>
      </c>
      <c r="M973" s="11">
        <f>(O973/86400)+DATE(1970,1,1)</f>
        <v>40869.25</v>
      </c>
      <c r="N973" s="37">
        <v>40869.25</v>
      </c>
      <c r="O973">
        <v>1321941600</v>
      </c>
      <c r="P973" t="str">
        <f>TEXT(M973,"mmm")</f>
        <v>Nov</v>
      </c>
      <c r="Q973" t="s">
        <v>2048</v>
      </c>
      <c r="R973" t="str">
        <f>TEXT(M973,"yyy")</f>
        <v>2011</v>
      </c>
      <c r="S973" s="10">
        <f>(T973/86400)+DATE(1970,1,1)</f>
        <v>40871.25</v>
      </c>
      <c r="T973">
        <v>1322114400</v>
      </c>
      <c r="U973" s="35"/>
      <c r="V973" s="38">
        <v>40871.25</v>
      </c>
      <c r="W973" t="str">
        <f>(TEXT(S973,"mmm"))</f>
        <v>Nov</v>
      </c>
      <c r="X973" t="s">
        <v>2048</v>
      </c>
      <c r="Y973">
        <f>Table1[[#This Row],[Dete Ended Conversion5]]-Table1[[#This Row],[Date Created Conversion3]]</f>
        <v>2</v>
      </c>
      <c r="Z973" s="35">
        <f>Table1[[#This Row],[Dete Ended Conversion5]]-Table1[[#This Row],[Date Created Conversion3]]</f>
        <v>2</v>
      </c>
      <c r="AA973" s="8" t="str">
        <f>(TEXT(V973,"yyy"))</f>
        <v>2011</v>
      </c>
      <c r="AB973" t="b">
        <v>0</v>
      </c>
      <c r="AC973" t="b">
        <v>0</v>
      </c>
      <c r="AD973" s="5" t="str">
        <f>AE973</f>
        <v>theater</v>
      </c>
      <c r="AE973" s="32" t="s">
        <v>2012</v>
      </c>
      <c r="AF973" s="32" t="s">
        <v>2013</v>
      </c>
    </row>
    <row r="974" spans="1:32" ht="17" x14ac:dyDescent="0.2">
      <c r="A974">
        <v>35</v>
      </c>
      <c r="B974" s="2" t="s">
        <v>100</v>
      </c>
      <c r="C974" s="1" t="s">
        <v>101</v>
      </c>
      <c r="D974" s="3">
        <v>125500</v>
      </c>
      <c r="E974" s="3">
        <v>188628</v>
      </c>
      <c r="F974" t="s">
        <v>19</v>
      </c>
      <c r="G974" s="23">
        <f>IFERROR(E974/D974,0)</f>
        <v>1.5030119521912351</v>
      </c>
      <c r="H974" s="4">
        <f>G974*100</f>
        <v>150.30119521912351</v>
      </c>
      <c r="I974" s="30">
        <f>E974/J974</f>
        <v>95.993893129770996</v>
      </c>
      <c r="J974" s="8">
        <v>1965</v>
      </c>
      <c r="K974" t="s">
        <v>32</v>
      </c>
      <c r="L974" t="s">
        <v>33</v>
      </c>
      <c r="M974" s="11">
        <f>(O974/86400)+DATE(1970,1,1)</f>
        <v>43484.25</v>
      </c>
      <c r="N974" s="37">
        <v>43484.25</v>
      </c>
      <c r="O974">
        <v>1547877600</v>
      </c>
      <c r="P974" t="str">
        <f>TEXT(M974,"mmm")</f>
        <v>Jan</v>
      </c>
      <c r="Q974" t="s">
        <v>2050</v>
      </c>
      <c r="R974" t="str">
        <f>TEXT(M974,"yyy")</f>
        <v>2019</v>
      </c>
      <c r="S974" s="10">
        <f>(T974/86400)+DATE(1970,1,1)</f>
        <v>43526.25</v>
      </c>
      <c r="T974">
        <v>1551506400</v>
      </c>
      <c r="U974" s="35"/>
      <c r="V974" s="38">
        <v>43526.25</v>
      </c>
      <c r="W974" t="str">
        <f>(TEXT(S974,"mmm"))</f>
        <v>Mar</v>
      </c>
      <c r="X974" t="s">
        <v>2054</v>
      </c>
      <c r="Y974">
        <f>Table1[[#This Row],[Dete Ended Conversion5]]-Table1[[#This Row],[Date Created Conversion3]]</f>
        <v>42</v>
      </c>
      <c r="Z974" s="35">
        <f>Table1[[#This Row],[Dete Ended Conversion5]]-Table1[[#This Row],[Date Created Conversion3]]</f>
        <v>42</v>
      </c>
      <c r="AA974" s="8" t="str">
        <f>(TEXT(V974,"yyy"))</f>
        <v>2019</v>
      </c>
      <c r="AB974" t="b">
        <v>0</v>
      </c>
      <c r="AC974" t="b">
        <v>1</v>
      </c>
      <c r="AD974" s="5" t="str">
        <f>AE974</f>
        <v>film &amp; video</v>
      </c>
      <c r="AE974" s="32" t="s">
        <v>2014</v>
      </c>
      <c r="AF974" s="32" t="s">
        <v>2017</v>
      </c>
    </row>
    <row r="975" spans="1:32" ht="17" x14ac:dyDescent="0.2">
      <c r="A975">
        <v>915</v>
      </c>
      <c r="B975" s="2" t="s">
        <v>1838</v>
      </c>
      <c r="C975" s="1" t="s">
        <v>1839</v>
      </c>
      <c r="D975" s="3">
        <v>125900</v>
      </c>
      <c r="E975" s="3">
        <v>195936</v>
      </c>
      <c r="F975" t="s">
        <v>19</v>
      </c>
      <c r="G975" s="23">
        <f>IFERROR(E975/D975,0)</f>
        <v>1.5562827640984909</v>
      </c>
      <c r="H975" s="4">
        <f>G975*100</f>
        <v>155.62827640984909</v>
      </c>
      <c r="I975" s="30">
        <f>E975/J975</f>
        <v>105.0032154340836</v>
      </c>
      <c r="J975" s="8">
        <v>1866</v>
      </c>
      <c r="K975" t="s">
        <v>36</v>
      </c>
      <c r="L975" t="s">
        <v>37</v>
      </c>
      <c r="M975" s="11">
        <f>(O975/86400)+DATE(1970,1,1)</f>
        <v>42976.208333333328</v>
      </c>
      <c r="N975" s="37">
        <v>42976.208333333328</v>
      </c>
      <c r="O975">
        <v>1503982800</v>
      </c>
      <c r="P975" t="str">
        <f>TEXT(M975,"mmm")</f>
        <v>Aug</v>
      </c>
      <c r="Q975" t="s">
        <v>2049</v>
      </c>
      <c r="R975" t="str">
        <f>TEXT(M975,"yyy")</f>
        <v>2017</v>
      </c>
      <c r="S975" s="10">
        <f>(T975/86400)+DATE(1970,1,1)</f>
        <v>42985.208333333328</v>
      </c>
      <c r="T975">
        <v>1504760400</v>
      </c>
      <c r="U975" s="35"/>
      <c r="V975" s="38">
        <v>42985.208333333328</v>
      </c>
      <c r="W975" t="str">
        <f>(TEXT(S975,"mmm"))</f>
        <v>Sep</v>
      </c>
      <c r="X975" t="s">
        <v>2051</v>
      </c>
      <c r="Y975">
        <f>Table1[[#This Row],[Dete Ended Conversion5]]-Table1[[#This Row],[Date Created Conversion3]]</f>
        <v>9</v>
      </c>
      <c r="Z975" s="35">
        <f>Table1[[#This Row],[Dete Ended Conversion5]]-Table1[[#This Row],[Date Created Conversion3]]</f>
        <v>9</v>
      </c>
      <c r="AA975" s="8" t="str">
        <f>(TEXT(V975,"yyy"))</f>
        <v>2017</v>
      </c>
      <c r="AB975" t="b">
        <v>0</v>
      </c>
      <c r="AC975" t="b">
        <v>0</v>
      </c>
      <c r="AD975" s="5" t="str">
        <f>AE975</f>
        <v>film &amp; video</v>
      </c>
      <c r="AE975" s="32" t="s">
        <v>2014</v>
      </c>
      <c r="AF975" s="32" t="s">
        <v>2033</v>
      </c>
    </row>
    <row r="976" spans="1:32" ht="17" x14ac:dyDescent="0.2">
      <c r="A976">
        <v>70</v>
      </c>
      <c r="B976" s="2" t="s">
        <v>170</v>
      </c>
      <c r="C976" s="1" t="s">
        <v>171</v>
      </c>
      <c r="D976" s="3">
        <v>128000</v>
      </c>
      <c r="E976" s="3">
        <v>158389</v>
      </c>
      <c r="F976" t="s">
        <v>19</v>
      </c>
      <c r="G976" s="23">
        <f>IFERROR(E976/D976,0)</f>
        <v>1.2374140625000001</v>
      </c>
      <c r="H976" s="4">
        <f>G976*100</f>
        <v>123.74140625000001</v>
      </c>
      <c r="I976" s="30">
        <f>E976/J976</f>
        <v>63.995555555555555</v>
      </c>
      <c r="J976" s="8">
        <v>2475</v>
      </c>
      <c r="K976" t="s">
        <v>94</v>
      </c>
      <c r="L976" t="s">
        <v>95</v>
      </c>
      <c r="M976" s="11">
        <f>(O976/86400)+DATE(1970,1,1)</f>
        <v>40484.208333333336</v>
      </c>
      <c r="N976" s="37">
        <v>40484.208333333336</v>
      </c>
      <c r="O976">
        <v>1288674000</v>
      </c>
      <c r="P976" t="str">
        <f>TEXT(M976,"mmm")</f>
        <v>Nov</v>
      </c>
      <c r="Q976" t="s">
        <v>2048</v>
      </c>
      <c r="R976" t="str">
        <f>TEXT(M976,"yyy")</f>
        <v>2010</v>
      </c>
      <c r="S976" s="10">
        <f>(T976/86400)+DATE(1970,1,1)</f>
        <v>40533.25</v>
      </c>
      <c r="T976">
        <v>1292911200</v>
      </c>
      <c r="U976" s="35"/>
      <c r="V976" s="38">
        <v>40533.25</v>
      </c>
      <c r="W976" t="str">
        <f>(TEXT(S976,"mmm"))</f>
        <v>Dec</v>
      </c>
      <c r="X976" t="s">
        <v>2055</v>
      </c>
      <c r="Y976">
        <f>Table1[[#This Row],[Dete Ended Conversion5]]-Table1[[#This Row],[Date Created Conversion3]]</f>
        <v>49.041666666664241</v>
      </c>
      <c r="Z976" s="35">
        <f>Table1[[#This Row],[Dete Ended Conversion5]]-Table1[[#This Row],[Date Created Conversion3]]</f>
        <v>49.041666666664241</v>
      </c>
      <c r="AA976" s="8" t="str">
        <f>(TEXT(V976,"yyy"))</f>
        <v>2010</v>
      </c>
      <c r="AB976" t="b">
        <v>0</v>
      </c>
      <c r="AC976" t="b">
        <v>1</v>
      </c>
      <c r="AD976" s="5" t="str">
        <f>AE976</f>
        <v>theater</v>
      </c>
      <c r="AE976" s="32" t="s">
        <v>2012</v>
      </c>
      <c r="AF976" s="32" t="s">
        <v>2013</v>
      </c>
    </row>
    <row r="977" spans="1:32" ht="34" x14ac:dyDescent="0.2">
      <c r="A977">
        <v>697</v>
      </c>
      <c r="B977" s="2" t="s">
        <v>1409</v>
      </c>
      <c r="C977" s="1" t="s">
        <v>1410</v>
      </c>
      <c r="D977" s="3">
        <v>128900</v>
      </c>
      <c r="E977" s="3">
        <v>196960</v>
      </c>
      <c r="F977" t="s">
        <v>19</v>
      </c>
      <c r="G977" s="23">
        <f>IFERROR(E977/D977,0)</f>
        <v>1.5280062063615205</v>
      </c>
      <c r="H977" s="4">
        <f>G977*100</f>
        <v>152.80062063615205</v>
      </c>
      <c r="I977" s="30">
        <f>E977/J977</f>
        <v>26.999314599040439</v>
      </c>
      <c r="J977" s="8">
        <v>7295</v>
      </c>
      <c r="K977" t="s">
        <v>20</v>
      </c>
      <c r="L977" t="s">
        <v>21</v>
      </c>
      <c r="M977" s="11">
        <f>(O977/86400)+DATE(1970,1,1)</f>
        <v>43190.208333333328</v>
      </c>
      <c r="N977" s="37">
        <v>43190.208333333328</v>
      </c>
      <c r="O977">
        <v>1522472400</v>
      </c>
      <c r="P977" t="str">
        <f>TEXT(M977,"mmm")</f>
        <v>Mar</v>
      </c>
      <c r="Q977" t="s">
        <v>2054</v>
      </c>
      <c r="R977" t="str">
        <f>TEXT(M977,"yyy")</f>
        <v>2018</v>
      </c>
      <c r="S977" s="10">
        <f>(T977/86400)+DATE(1970,1,1)</f>
        <v>43192.208333333328</v>
      </c>
      <c r="T977">
        <v>1522645200</v>
      </c>
      <c r="U977" s="35"/>
      <c r="V977" s="38">
        <v>43192.208333333328</v>
      </c>
      <c r="W977" t="str">
        <f>(TEXT(S977,"mmm"))</f>
        <v>Apr</v>
      </c>
      <c r="X977" t="s">
        <v>2057</v>
      </c>
      <c r="Y977">
        <f>Table1[[#This Row],[Dete Ended Conversion5]]-Table1[[#This Row],[Date Created Conversion3]]</f>
        <v>2</v>
      </c>
      <c r="Z977" s="35">
        <f>Table1[[#This Row],[Dete Ended Conversion5]]-Table1[[#This Row],[Date Created Conversion3]]</f>
        <v>2</v>
      </c>
      <c r="AA977" s="8" t="str">
        <f>(TEXT(V977,"yyy"))</f>
        <v>2018</v>
      </c>
      <c r="AB977" t="b">
        <v>0</v>
      </c>
      <c r="AC977" t="b">
        <v>0</v>
      </c>
      <c r="AD977" s="5" t="str">
        <f>AE977</f>
        <v>music</v>
      </c>
      <c r="AE977" s="32" t="s">
        <v>2008</v>
      </c>
      <c r="AF977" s="32" t="s">
        <v>2016</v>
      </c>
    </row>
    <row r="978" spans="1:32" ht="17" x14ac:dyDescent="0.2">
      <c r="A978">
        <v>983</v>
      </c>
      <c r="B978" s="2" t="s">
        <v>1970</v>
      </c>
      <c r="C978" s="1" t="s">
        <v>1971</v>
      </c>
      <c r="D978" s="3">
        <v>129100</v>
      </c>
      <c r="E978" s="3">
        <v>188404</v>
      </c>
      <c r="F978" t="s">
        <v>19</v>
      </c>
      <c r="G978" s="23">
        <f>IFERROR(E978/D978,0)</f>
        <v>1.4593648334624323</v>
      </c>
      <c r="H978" s="4">
        <f>G978*100</f>
        <v>145.93648334624322</v>
      </c>
      <c r="I978" s="30">
        <f>E978/J978</f>
        <v>80.999140154772135</v>
      </c>
      <c r="J978" s="8">
        <v>2326</v>
      </c>
      <c r="K978" t="s">
        <v>20</v>
      </c>
      <c r="L978" t="s">
        <v>21</v>
      </c>
      <c r="M978" s="11">
        <f>(O978/86400)+DATE(1970,1,1)</f>
        <v>43681.208333333328</v>
      </c>
      <c r="N978" s="37">
        <v>43681.208333333328</v>
      </c>
      <c r="O978">
        <v>1564894800</v>
      </c>
      <c r="P978" t="str">
        <f>TEXT(M978,"mmm")</f>
        <v>Aug</v>
      </c>
      <c r="Q978" t="s">
        <v>2049</v>
      </c>
      <c r="R978" t="str">
        <f>TEXT(M978,"yyy")</f>
        <v>2019</v>
      </c>
      <c r="S978" s="10">
        <f>(T978/86400)+DATE(1970,1,1)</f>
        <v>43696.208333333328</v>
      </c>
      <c r="T978">
        <v>1566190800</v>
      </c>
      <c r="U978" s="35"/>
      <c r="V978" s="38">
        <v>43696.208333333328</v>
      </c>
      <c r="W978" t="str">
        <f>(TEXT(S978,"mmm"))</f>
        <v>Aug</v>
      </c>
      <c r="X978" t="s">
        <v>2049</v>
      </c>
      <c r="Y978">
        <f>Table1[[#This Row],[Dete Ended Conversion5]]-Table1[[#This Row],[Date Created Conversion3]]</f>
        <v>15</v>
      </c>
      <c r="Z978" s="35">
        <f>Table1[[#This Row],[Dete Ended Conversion5]]-Table1[[#This Row],[Date Created Conversion3]]</f>
        <v>15</v>
      </c>
      <c r="AA978" s="8" t="str">
        <f>(TEXT(V978,"yyy"))</f>
        <v>2019</v>
      </c>
      <c r="AB978" t="b">
        <v>0</v>
      </c>
      <c r="AC978" t="b">
        <v>0</v>
      </c>
      <c r="AD978" s="5" t="str">
        <f>AE978</f>
        <v>film &amp; video</v>
      </c>
      <c r="AE978" s="32" t="s">
        <v>2014</v>
      </c>
      <c r="AF978" s="32" t="s">
        <v>2015</v>
      </c>
    </row>
    <row r="979" spans="1:32" ht="17" x14ac:dyDescent="0.2">
      <c r="A979">
        <v>28</v>
      </c>
      <c r="B979" s="2" t="s">
        <v>82</v>
      </c>
      <c r="C979" s="1" t="s">
        <v>83</v>
      </c>
      <c r="D979" s="3">
        <v>130800</v>
      </c>
      <c r="E979" s="3">
        <v>137635</v>
      </c>
      <c r="F979" t="s">
        <v>19</v>
      </c>
      <c r="G979" s="23">
        <f>IFERROR(E979/D979,0)</f>
        <v>1.0522553516819573</v>
      </c>
      <c r="H979" s="4">
        <f>G979*100</f>
        <v>105.22553516819573</v>
      </c>
      <c r="I979" s="30">
        <f>E979/J979</f>
        <v>61.997747747747745</v>
      </c>
      <c r="J979" s="8">
        <v>2220</v>
      </c>
      <c r="K979" t="s">
        <v>20</v>
      </c>
      <c r="L979" t="s">
        <v>21</v>
      </c>
      <c r="M979" s="11">
        <f>(O979/86400)+DATE(1970,1,1)</f>
        <v>40218.25</v>
      </c>
      <c r="N979" s="37">
        <v>40218.25</v>
      </c>
      <c r="O979">
        <v>1265695200</v>
      </c>
      <c r="P979" t="str">
        <f>TEXT(M979,"mmm")</f>
        <v>Feb</v>
      </c>
      <c r="Q979" t="s">
        <v>2058</v>
      </c>
      <c r="R979" t="str">
        <f>TEXT(M979,"yyy")</f>
        <v>2010</v>
      </c>
      <c r="S979" s="10">
        <f>(T979/86400)+DATE(1970,1,1)</f>
        <v>40241.25</v>
      </c>
      <c r="T979">
        <v>1267682400</v>
      </c>
      <c r="U979" s="35"/>
      <c r="V979" s="38">
        <v>40241.25</v>
      </c>
      <c r="W979" t="str">
        <f>(TEXT(S979,"mmm"))</f>
        <v>Mar</v>
      </c>
      <c r="X979" t="s">
        <v>2054</v>
      </c>
      <c r="Y979">
        <f>Table1[[#This Row],[Dete Ended Conversion5]]-Table1[[#This Row],[Date Created Conversion3]]</f>
        <v>23</v>
      </c>
      <c r="Z979" s="35">
        <f>Table1[[#This Row],[Dete Ended Conversion5]]-Table1[[#This Row],[Date Created Conversion3]]</f>
        <v>23</v>
      </c>
      <c r="AA979" s="8" t="str">
        <f>(TEXT(V979,"yyy"))</f>
        <v>2010</v>
      </c>
      <c r="AB979" t="b">
        <v>0</v>
      </c>
      <c r="AC979" t="b">
        <v>1</v>
      </c>
      <c r="AD979" s="5" t="str">
        <f>AE979</f>
        <v>theater</v>
      </c>
      <c r="AE979" s="32" t="s">
        <v>2012</v>
      </c>
      <c r="AF979" s="32" t="s">
        <v>2013</v>
      </c>
    </row>
    <row r="980" spans="1:32" ht="17" x14ac:dyDescent="0.2">
      <c r="A980">
        <v>20</v>
      </c>
      <c r="B980" s="2" t="s">
        <v>66</v>
      </c>
      <c r="C980" s="1" t="s">
        <v>67</v>
      </c>
      <c r="D980" s="3">
        <v>131800</v>
      </c>
      <c r="E980" s="3">
        <v>147936</v>
      </c>
      <c r="F980" t="s">
        <v>19</v>
      </c>
      <c r="G980" s="23">
        <f>IFERROR(E980/D980,0)</f>
        <v>1.1224279210925645</v>
      </c>
      <c r="H980" s="4">
        <f>G980*100</f>
        <v>112.24279210925646</v>
      </c>
      <c r="I980" s="30">
        <f>E980/J980</f>
        <v>105.97134670487107</v>
      </c>
      <c r="J980" s="8">
        <v>1396</v>
      </c>
      <c r="K980" t="s">
        <v>20</v>
      </c>
      <c r="L980" t="s">
        <v>21</v>
      </c>
      <c r="M980" s="11">
        <f>(O980/86400)+DATE(1970,1,1)</f>
        <v>41848.208333333336</v>
      </c>
      <c r="N980" s="37">
        <v>41848.208333333336</v>
      </c>
      <c r="O980">
        <v>1406523600</v>
      </c>
      <c r="P980" t="str">
        <f>TEXT(M980,"mmm")</f>
        <v>Jul</v>
      </c>
      <c r="Q980" t="s">
        <v>2056</v>
      </c>
      <c r="R980" t="str">
        <f>TEXT(M980,"yyy")</f>
        <v>2014</v>
      </c>
      <c r="S980" s="10">
        <f>(T980/86400)+DATE(1970,1,1)</f>
        <v>41848.208333333336</v>
      </c>
      <c r="T980">
        <v>1406523600</v>
      </c>
      <c r="U980" s="35"/>
      <c r="V980" s="38">
        <v>41848.208333333336</v>
      </c>
      <c r="W980" t="str">
        <f>(TEXT(S980,"mmm"))</f>
        <v>Jul</v>
      </c>
      <c r="X980" t="s">
        <v>2056</v>
      </c>
      <c r="Y980">
        <f>Table1[[#This Row],[Dete Ended Conversion5]]-Table1[[#This Row],[Date Created Conversion3]]</f>
        <v>0</v>
      </c>
      <c r="Z980" s="35">
        <f>Table1[[#This Row],[Dete Ended Conversion5]]-Table1[[#This Row],[Date Created Conversion3]]</f>
        <v>0</v>
      </c>
      <c r="AA980" s="8" t="str">
        <f>(TEXT(V980,"yyy"))</f>
        <v>2014</v>
      </c>
      <c r="AB980" t="b">
        <v>0</v>
      </c>
      <c r="AC980" t="b">
        <v>0</v>
      </c>
      <c r="AD980" s="5" t="str">
        <f>AE980</f>
        <v>film &amp; video</v>
      </c>
      <c r="AE980" s="32" t="s">
        <v>2014</v>
      </c>
      <c r="AF980" s="32" t="s">
        <v>2017</v>
      </c>
    </row>
    <row r="981" spans="1:32" ht="34" x14ac:dyDescent="0.2">
      <c r="A981">
        <v>463</v>
      </c>
      <c r="B981" s="2" t="s">
        <v>951</v>
      </c>
      <c r="C981" s="1" t="s">
        <v>952</v>
      </c>
      <c r="D981" s="3">
        <v>134300</v>
      </c>
      <c r="E981" s="3">
        <v>145265</v>
      </c>
      <c r="F981" t="s">
        <v>19</v>
      </c>
      <c r="G981" s="23">
        <f>IFERROR(E981/D981,0)</f>
        <v>1.0816455696202532</v>
      </c>
      <c r="H981" s="4">
        <f>G981*100</f>
        <v>108.16455696202532</v>
      </c>
      <c r="I981" s="30">
        <f>E981/J981</f>
        <v>69.009501187648453</v>
      </c>
      <c r="J981" s="8">
        <v>2105</v>
      </c>
      <c r="K981" t="s">
        <v>20</v>
      </c>
      <c r="L981" t="s">
        <v>21</v>
      </c>
      <c r="M981" s="11">
        <f>(O981/86400)+DATE(1970,1,1)</f>
        <v>41639.25</v>
      </c>
      <c r="N981" s="37">
        <v>41639.25</v>
      </c>
      <c r="O981">
        <v>1388469600</v>
      </c>
      <c r="P981" t="str">
        <f>TEXT(M981,"mmm")</f>
        <v>Dec</v>
      </c>
      <c r="Q981" t="s">
        <v>2055</v>
      </c>
      <c r="R981" t="str">
        <f>TEXT(M981,"yyy")</f>
        <v>2013</v>
      </c>
      <c r="S981" s="10">
        <f>(T981/86400)+DATE(1970,1,1)</f>
        <v>41643.25</v>
      </c>
      <c r="T981">
        <v>1388815200</v>
      </c>
      <c r="U981" s="35"/>
      <c r="V981" s="38">
        <v>41643.25</v>
      </c>
      <c r="W981" t="str">
        <f>(TEXT(S981,"mmm"))</f>
        <v>Jan</v>
      </c>
      <c r="X981" t="s">
        <v>2050</v>
      </c>
      <c r="Y981">
        <f>Table1[[#This Row],[Dete Ended Conversion5]]-Table1[[#This Row],[Date Created Conversion3]]</f>
        <v>4</v>
      </c>
      <c r="Z981" s="35">
        <f>Table1[[#This Row],[Dete Ended Conversion5]]-Table1[[#This Row],[Date Created Conversion3]]</f>
        <v>4</v>
      </c>
      <c r="AA981" s="8" t="str">
        <f>(TEXT(V981,"yyy"))</f>
        <v>2014</v>
      </c>
      <c r="AB981" t="b">
        <v>0</v>
      </c>
      <c r="AC981" t="b">
        <v>0</v>
      </c>
      <c r="AD981" s="5" t="str">
        <f>AE981</f>
        <v>film &amp; video</v>
      </c>
      <c r="AE981" s="32" t="s">
        <v>2014</v>
      </c>
      <c r="AF981" s="32" t="s">
        <v>2022</v>
      </c>
    </row>
    <row r="982" spans="1:32" ht="17" x14ac:dyDescent="0.2">
      <c r="A982">
        <v>890</v>
      </c>
      <c r="B982" s="2" t="s">
        <v>1788</v>
      </c>
      <c r="C982" s="1" t="s">
        <v>1789</v>
      </c>
      <c r="D982" s="3">
        <v>134400</v>
      </c>
      <c r="E982" s="3">
        <v>155849</v>
      </c>
      <c r="F982" t="s">
        <v>19</v>
      </c>
      <c r="G982" s="23">
        <f>IFERROR(E982/D982,0)</f>
        <v>1.1595907738095239</v>
      </c>
      <c r="H982" s="4">
        <f>G982*100</f>
        <v>115.95907738095239</v>
      </c>
      <c r="I982" s="30">
        <f>E982/J982</f>
        <v>106.01972789115646</v>
      </c>
      <c r="J982" s="8">
        <v>1470</v>
      </c>
      <c r="K982" t="s">
        <v>20</v>
      </c>
      <c r="L982" t="s">
        <v>21</v>
      </c>
      <c r="M982" s="11">
        <f>(O982/86400)+DATE(1970,1,1)</f>
        <v>43640.208333333328</v>
      </c>
      <c r="N982" s="37">
        <v>43640.208333333328</v>
      </c>
      <c r="O982">
        <v>1561352400</v>
      </c>
      <c r="P982" t="str">
        <f>TEXT(M982,"mmm")</f>
        <v>Jun</v>
      </c>
      <c r="Q982" t="s">
        <v>2053</v>
      </c>
      <c r="R982" t="str">
        <f>TEXT(M982,"yyy")</f>
        <v>2019</v>
      </c>
      <c r="S982" s="10">
        <f>(T982/86400)+DATE(1970,1,1)</f>
        <v>43641.208333333328</v>
      </c>
      <c r="T982">
        <v>1561438800</v>
      </c>
      <c r="U982" s="35"/>
      <c r="V982" s="38">
        <v>43641.208333333328</v>
      </c>
      <c r="W982" t="str">
        <f>(TEXT(S982,"mmm"))</f>
        <v>Jun</v>
      </c>
      <c r="X982" t="s">
        <v>2053</v>
      </c>
      <c r="Y982">
        <f>Table1[[#This Row],[Dete Ended Conversion5]]-Table1[[#This Row],[Date Created Conversion3]]</f>
        <v>1</v>
      </c>
      <c r="Z982" s="35">
        <f>Table1[[#This Row],[Dete Ended Conversion5]]-Table1[[#This Row],[Date Created Conversion3]]</f>
        <v>1</v>
      </c>
      <c r="AA982" s="8" t="str">
        <f>(TEXT(V982,"yyy"))</f>
        <v>2019</v>
      </c>
      <c r="AB982" t="b">
        <v>0</v>
      </c>
      <c r="AC982" t="b">
        <v>0</v>
      </c>
      <c r="AD982" s="5" t="str">
        <f>AE982</f>
        <v>music</v>
      </c>
      <c r="AE982" s="32" t="s">
        <v>2008</v>
      </c>
      <c r="AF982" s="32" t="s">
        <v>2018</v>
      </c>
    </row>
    <row r="983" spans="1:32" ht="17" x14ac:dyDescent="0.2">
      <c r="A983">
        <v>607</v>
      </c>
      <c r="B983" s="2" t="s">
        <v>1232</v>
      </c>
      <c r="C983" s="1" t="s">
        <v>1233</v>
      </c>
      <c r="D983" s="3">
        <v>137600</v>
      </c>
      <c r="E983" s="3">
        <v>180667</v>
      </c>
      <c r="F983" t="s">
        <v>19</v>
      </c>
      <c r="G983" s="23">
        <f>IFERROR(E983/D983,0)</f>
        <v>1.3129869186046512</v>
      </c>
      <c r="H983" s="4">
        <f>G983*100</f>
        <v>131.29869186046511</v>
      </c>
      <c r="I983" s="30">
        <f>E983/J983</f>
        <v>81.016591928251117</v>
      </c>
      <c r="J983" s="8">
        <v>2230</v>
      </c>
      <c r="K983" t="s">
        <v>20</v>
      </c>
      <c r="L983" t="s">
        <v>21</v>
      </c>
      <c r="M983" s="11">
        <f>(O983/86400)+DATE(1970,1,1)</f>
        <v>41721.208333333336</v>
      </c>
      <c r="N983" s="37">
        <v>41721.208333333336</v>
      </c>
      <c r="O983">
        <v>1395550800</v>
      </c>
      <c r="P983" t="str">
        <f>TEXT(M983,"mmm")</f>
        <v>Mar</v>
      </c>
      <c r="Q983" t="s">
        <v>2054</v>
      </c>
      <c r="R983" t="str">
        <f>TEXT(M983,"yyy")</f>
        <v>2014</v>
      </c>
      <c r="S983" s="10">
        <f>(T983/86400)+DATE(1970,1,1)</f>
        <v>41723.208333333336</v>
      </c>
      <c r="T983">
        <v>1395723600</v>
      </c>
      <c r="U983" s="35"/>
      <c r="V983" s="38">
        <v>41723.208333333336</v>
      </c>
      <c r="W983" t="str">
        <f>(TEXT(S983,"mmm"))</f>
        <v>Mar</v>
      </c>
      <c r="X983" t="s">
        <v>2054</v>
      </c>
      <c r="Y983">
        <f>Table1[[#This Row],[Dete Ended Conversion5]]-Table1[[#This Row],[Date Created Conversion3]]</f>
        <v>2</v>
      </c>
      <c r="Z983" s="35">
        <f>Table1[[#This Row],[Dete Ended Conversion5]]-Table1[[#This Row],[Date Created Conversion3]]</f>
        <v>2</v>
      </c>
      <c r="AA983" s="8" t="str">
        <f>(TEXT(V983,"yyy"))</f>
        <v>2014</v>
      </c>
      <c r="AB983" t="b">
        <v>0</v>
      </c>
      <c r="AC983" t="b">
        <v>0</v>
      </c>
      <c r="AD983" s="5" t="str">
        <f>AE983</f>
        <v>food</v>
      </c>
      <c r="AE983" s="32" t="s">
        <v>2006</v>
      </c>
      <c r="AF983" s="32" t="s">
        <v>2007</v>
      </c>
    </row>
    <row r="984" spans="1:32" ht="17" x14ac:dyDescent="0.2">
      <c r="A984">
        <v>228</v>
      </c>
      <c r="B984" s="2" t="s">
        <v>485</v>
      </c>
      <c r="C984" s="1" t="s">
        <v>486</v>
      </c>
      <c r="D984" s="3">
        <v>137900</v>
      </c>
      <c r="E984" s="3">
        <v>165352</v>
      </c>
      <c r="F984" t="s">
        <v>19</v>
      </c>
      <c r="G984" s="23">
        <f>IFERROR(E984/D984,0)</f>
        <v>1.1990717911530093</v>
      </c>
      <c r="H984" s="4">
        <f>G984*100</f>
        <v>119.90717911530093</v>
      </c>
      <c r="I984" s="30">
        <f>E984/J984</f>
        <v>66.998379254457049</v>
      </c>
      <c r="J984" s="8">
        <v>2468</v>
      </c>
      <c r="K984" t="s">
        <v>20</v>
      </c>
      <c r="L984" t="s">
        <v>21</v>
      </c>
      <c r="M984" s="11">
        <f>(O984/86400)+DATE(1970,1,1)</f>
        <v>42613.208333333328</v>
      </c>
      <c r="N984" s="37">
        <v>42613.208333333328</v>
      </c>
      <c r="O984">
        <v>1472619600</v>
      </c>
      <c r="P984" t="str">
        <f>TEXT(M984,"mmm")</f>
        <v>Aug</v>
      </c>
      <c r="Q984" t="s">
        <v>2049</v>
      </c>
      <c r="R984" t="str">
        <f>TEXT(M984,"yyy")</f>
        <v>2016</v>
      </c>
      <c r="S984" s="10">
        <f>(T984/86400)+DATE(1970,1,1)</f>
        <v>42638.208333333328</v>
      </c>
      <c r="T984">
        <v>1474779600</v>
      </c>
      <c r="U984" s="35"/>
      <c r="V984" s="38">
        <v>42638.208333333328</v>
      </c>
      <c r="W984" t="str">
        <f>(TEXT(S984,"mmm"))</f>
        <v>Sep</v>
      </c>
      <c r="X984" t="s">
        <v>2051</v>
      </c>
      <c r="Y984">
        <f>Table1[[#This Row],[Dete Ended Conversion5]]-Table1[[#This Row],[Date Created Conversion3]]</f>
        <v>25</v>
      </c>
      <c r="Z984" s="35">
        <f>Table1[[#This Row],[Dete Ended Conversion5]]-Table1[[#This Row],[Date Created Conversion3]]</f>
        <v>25</v>
      </c>
      <c r="AA984" s="8" t="str">
        <f>(TEXT(V984,"yyy"))</f>
        <v>2016</v>
      </c>
      <c r="AB984" t="b">
        <v>0</v>
      </c>
      <c r="AC984" t="b">
        <v>0</v>
      </c>
      <c r="AD984" s="5" t="str">
        <f>AE984</f>
        <v>film &amp; video</v>
      </c>
      <c r="AE984" s="32" t="s">
        <v>2014</v>
      </c>
      <c r="AF984" s="32" t="s">
        <v>2022</v>
      </c>
    </row>
    <row r="985" spans="1:32" ht="17" x14ac:dyDescent="0.2">
      <c r="A985">
        <v>635</v>
      </c>
      <c r="B985" s="2" t="s">
        <v>1288</v>
      </c>
      <c r="C985" s="1" t="s">
        <v>1289</v>
      </c>
      <c r="D985" s="3">
        <v>139000</v>
      </c>
      <c r="E985" s="3">
        <v>158590</v>
      </c>
      <c r="F985" t="s">
        <v>19</v>
      </c>
      <c r="G985" s="23">
        <f>IFERROR(E985/D985,0)</f>
        <v>1.1409352517985611</v>
      </c>
      <c r="H985" s="4">
        <f>G985*100</f>
        <v>114.09352517985612</v>
      </c>
      <c r="I985" s="30">
        <f>E985/J985</f>
        <v>69.986760812003524</v>
      </c>
      <c r="J985" s="8">
        <v>2266</v>
      </c>
      <c r="K985" t="s">
        <v>20</v>
      </c>
      <c r="L985" t="s">
        <v>21</v>
      </c>
      <c r="M985" s="11">
        <f>(O985/86400)+DATE(1970,1,1)</f>
        <v>41314.25</v>
      </c>
      <c r="N985" s="37">
        <v>41314.25</v>
      </c>
      <c r="O985">
        <v>1360389600</v>
      </c>
      <c r="P985" t="str">
        <f>TEXT(M985,"mmm")</f>
        <v>Feb</v>
      </c>
      <c r="Q985" t="s">
        <v>2058</v>
      </c>
      <c r="R985" t="str">
        <f>TEXT(M985,"yyy")</f>
        <v>2013</v>
      </c>
      <c r="S985" s="10">
        <f>(T985/86400)+DATE(1970,1,1)</f>
        <v>41346.208333333336</v>
      </c>
      <c r="T985">
        <v>1363150800</v>
      </c>
      <c r="U985" s="35"/>
      <c r="V985" s="38">
        <v>41346.208333333336</v>
      </c>
      <c r="W985" t="str">
        <f>(TEXT(S985,"mmm"))</f>
        <v>Mar</v>
      </c>
      <c r="X985" t="s">
        <v>2054</v>
      </c>
      <c r="Y985">
        <f>Table1[[#This Row],[Dete Ended Conversion5]]-Table1[[#This Row],[Date Created Conversion3]]</f>
        <v>31.958333333335759</v>
      </c>
      <c r="Z985" s="35">
        <f>Table1[[#This Row],[Dete Ended Conversion5]]-Table1[[#This Row],[Date Created Conversion3]]</f>
        <v>31.958333333335759</v>
      </c>
      <c r="AA985" s="8" t="str">
        <f>(TEXT(V985,"yyy"))</f>
        <v>2013</v>
      </c>
      <c r="AB985" t="b">
        <v>0</v>
      </c>
      <c r="AC985" t="b">
        <v>0</v>
      </c>
      <c r="AD985" s="5" t="str">
        <f>AE985</f>
        <v>film &amp; video</v>
      </c>
      <c r="AE985" s="32" t="s">
        <v>2014</v>
      </c>
      <c r="AF985" s="32" t="s">
        <v>2033</v>
      </c>
    </row>
    <row r="986" spans="1:32" ht="34" x14ac:dyDescent="0.2">
      <c r="A986">
        <v>203</v>
      </c>
      <c r="B986" s="2" t="s">
        <v>436</v>
      </c>
      <c r="C986" s="1" t="s">
        <v>437</v>
      </c>
      <c r="D986" s="3">
        <v>143900</v>
      </c>
      <c r="E986" s="3">
        <v>193413</v>
      </c>
      <c r="F986" t="s">
        <v>19</v>
      </c>
      <c r="G986" s="23">
        <f>IFERROR(E986/D986,0)</f>
        <v>1.3440792216817234</v>
      </c>
      <c r="H986" s="4">
        <f>G986*100</f>
        <v>134.40792216817235</v>
      </c>
      <c r="I986" s="30">
        <f>E986/J986</f>
        <v>42.999777678968428</v>
      </c>
      <c r="J986" s="8">
        <v>4498</v>
      </c>
      <c r="K986" t="s">
        <v>24</v>
      </c>
      <c r="L986" t="s">
        <v>25</v>
      </c>
      <c r="M986" s="11">
        <f>(O986/86400)+DATE(1970,1,1)</f>
        <v>42752.25</v>
      </c>
      <c r="N986" s="37">
        <v>42752.25</v>
      </c>
      <c r="O986">
        <v>1484632800</v>
      </c>
      <c r="P986" t="str">
        <f>TEXT(M986,"mmm")</f>
        <v>Jan</v>
      </c>
      <c r="Q986" t="s">
        <v>2050</v>
      </c>
      <c r="R986" t="str">
        <f>TEXT(M986,"yyy")</f>
        <v>2017</v>
      </c>
      <c r="S986" s="10">
        <f>(T986/86400)+DATE(1970,1,1)</f>
        <v>42754.25</v>
      </c>
      <c r="T986">
        <v>1484805600</v>
      </c>
      <c r="U986" s="35"/>
      <c r="V986" s="38">
        <v>42754.25</v>
      </c>
      <c r="W986" t="str">
        <f>(TEXT(S986,"mmm"))</f>
        <v>Jan</v>
      </c>
      <c r="X986" t="s">
        <v>2050</v>
      </c>
      <c r="Y986">
        <f>Table1[[#This Row],[Dete Ended Conversion5]]-Table1[[#This Row],[Date Created Conversion3]]</f>
        <v>2</v>
      </c>
      <c r="Z986" s="35">
        <f>Table1[[#This Row],[Dete Ended Conversion5]]-Table1[[#This Row],[Date Created Conversion3]]</f>
        <v>2</v>
      </c>
      <c r="AA986" s="8" t="str">
        <f>(TEXT(V986,"yyy"))</f>
        <v>2017</v>
      </c>
      <c r="AB986" t="b">
        <v>0</v>
      </c>
      <c r="AC986" t="b">
        <v>0</v>
      </c>
      <c r="AD986" s="5" t="str">
        <f>AE986</f>
        <v>theater</v>
      </c>
      <c r="AE986" s="32" t="s">
        <v>2012</v>
      </c>
      <c r="AF986" s="32" t="s">
        <v>2013</v>
      </c>
    </row>
    <row r="987" spans="1:32" ht="34" x14ac:dyDescent="0.2">
      <c r="A987">
        <v>456</v>
      </c>
      <c r="B987" s="2" t="s">
        <v>937</v>
      </c>
      <c r="C987" s="1" t="s">
        <v>938</v>
      </c>
      <c r="D987" s="3">
        <v>146400</v>
      </c>
      <c r="E987" s="3">
        <v>152438</v>
      </c>
      <c r="F987" t="s">
        <v>19</v>
      </c>
      <c r="G987" s="23">
        <f>IFERROR(E987/D987,0)</f>
        <v>1.041243169398907</v>
      </c>
      <c r="H987" s="4">
        <f>G987*100</f>
        <v>104.1243169398907</v>
      </c>
      <c r="I987" s="30">
        <f>E987/J987</f>
        <v>94.976947040498445</v>
      </c>
      <c r="J987" s="8">
        <v>1605</v>
      </c>
      <c r="K987" t="s">
        <v>20</v>
      </c>
      <c r="L987" t="s">
        <v>21</v>
      </c>
      <c r="M987" s="11">
        <f>(O987/86400)+DATE(1970,1,1)</f>
        <v>43141.25</v>
      </c>
      <c r="N987" s="37">
        <v>43141.25</v>
      </c>
      <c r="O987">
        <v>1518242400</v>
      </c>
      <c r="P987" t="str">
        <f>TEXT(M987,"mmm")</f>
        <v>Feb</v>
      </c>
      <c r="Q987" t="s">
        <v>2058</v>
      </c>
      <c r="R987" t="str">
        <f>TEXT(M987,"yyy")</f>
        <v>2018</v>
      </c>
      <c r="S987" s="10">
        <f>(T987/86400)+DATE(1970,1,1)</f>
        <v>43141.25</v>
      </c>
      <c r="T987">
        <v>1518242400</v>
      </c>
      <c r="U987" s="35"/>
      <c r="V987" s="38">
        <v>43141.25</v>
      </c>
      <c r="W987" t="str">
        <f>(TEXT(S987,"mmm"))</f>
        <v>Feb</v>
      </c>
      <c r="X987" t="s">
        <v>2058</v>
      </c>
      <c r="Y987">
        <f>Table1[[#This Row],[Dete Ended Conversion5]]-Table1[[#This Row],[Date Created Conversion3]]</f>
        <v>0</v>
      </c>
      <c r="Z987" s="35">
        <f>Table1[[#This Row],[Dete Ended Conversion5]]-Table1[[#This Row],[Date Created Conversion3]]</f>
        <v>0</v>
      </c>
      <c r="AA987" s="8" t="str">
        <f>(TEXT(V987,"yyy"))</f>
        <v>2018</v>
      </c>
      <c r="AB987" t="b">
        <v>0</v>
      </c>
      <c r="AC987" t="b">
        <v>1</v>
      </c>
      <c r="AD987" s="5" t="str">
        <f>AE987</f>
        <v>music</v>
      </c>
      <c r="AE987" s="32" t="s">
        <v>2008</v>
      </c>
      <c r="AF987" s="32" t="s">
        <v>2018</v>
      </c>
    </row>
    <row r="988" spans="1:32" ht="17" x14ac:dyDescent="0.2">
      <c r="A988">
        <v>451</v>
      </c>
      <c r="B988" s="2" t="s">
        <v>927</v>
      </c>
      <c r="C988" s="1" t="s">
        <v>928</v>
      </c>
      <c r="D988" s="3">
        <v>148400</v>
      </c>
      <c r="E988" s="3">
        <v>182302</v>
      </c>
      <c r="F988" t="s">
        <v>19</v>
      </c>
      <c r="G988" s="23">
        <f>IFERROR(E988/D988,0)</f>
        <v>1.2284501347708894</v>
      </c>
      <c r="H988" s="4">
        <f>G988*100</f>
        <v>122.84501347708894</v>
      </c>
      <c r="I988" s="30">
        <f>E988/J988</f>
        <v>29.001272669424118</v>
      </c>
      <c r="J988" s="8">
        <v>6286</v>
      </c>
      <c r="K988" t="s">
        <v>20</v>
      </c>
      <c r="L988" t="s">
        <v>21</v>
      </c>
      <c r="M988" s="11">
        <f>(O988/86400)+DATE(1970,1,1)</f>
        <v>42935.208333333328</v>
      </c>
      <c r="N988" s="37">
        <v>42935.208333333328</v>
      </c>
      <c r="O988">
        <v>1500440400</v>
      </c>
      <c r="P988" t="str">
        <f>TEXT(M988,"mmm")</f>
        <v>Jul</v>
      </c>
      <c r="Q988" t="s">
        <v>2056</v>
      </c>
      <c r="R988" t="str">
        <f>TEXT(M988,"yyy")</f>
        <v>2017</v>
      </c>
      <c r="S988" s="10">
        <f>(T988/86400)+DATE(1970,1,1)</f>
        <v>42966.208333333328</v>
      </c>
      <c r="T988">
        <v>1503118800</v>
      </c>
      <c r="U988" s="35"/>
      <c r="V988" s="38">
        <v>42966.208333333328</v>
      </c>
      <c r="W988" t="str">
        <f>(TEXT(S988,"mmm"))</f>
        <v>Aug</v>
      </c>
      <c r="X988" t="s">
        <v>2049</v>
      </c>
      <c r="Y988">
        <f>Table1[[#This Row],[Dete Ended Conversion5]]-Table1[[#This Row],[Date Created Conversion3]]</f>
        <v>31</v>
      </c>
      <c r="Z988" s="35">
        <f>Table1[[#This Row],[Dete Ended Conversion5]]-Table1[[#This Row],[Date Created Conversion3]]</f>
        <v>31</v>
      </c>
      <c r="AA988" s="8" t="str">
        <f>(TEXT(V988,"yyy"))</f>
        <v>2017</v>
      </c>
      <c r="AB988" t="b">
        <v>0</v>
      </c>
      <c r="AC988" t="b">
        <v>0</v>
      </c>
      <c r="AD988" s="5" t="str">
        <f>AE988</f>
        <v>music</v>
      </c>
      <c r="AE988" s="32" t="s">
        <v>2008</v>
      </c>
      <c r="AF988" s="32" t="s">
        <v>2009</v>
      </c>
    </row>
    <row r="989" spans="1:32" ht="17" x14ac:dyDescent="0.2">
      <c r="A989">
        <v>772</v>
      </c>
      <c r="B989" s="2" t="s">
        <v>1555</v>
      </c>
      <c r="C989" s="1" t="s">
        <v>1556</v>
      </c>
      <c r="D989" s="3">
        <v>149600</v>
      </c>
      <c r="E989" s="3">
        <v>169586</v>
      </c>
      <c r="F989" t="s">
        <v>19</v>
      </c>
      <c r="G989" s="23">
        <f>IFERROR(E989/D989,0)</f>
        <v>1.1335962566844919</v>
      </c>
      <c r="H989" s="4">
        <f>G989*100</f>
        <v>113.3596256684492</v>
      </c>
      <c r="I989" s="30">
        <f>E989/J989</f>
        <v>32.999805409612762</v>
      </c>
      <c r="J989" s="8">
        <v>5139</v>
      </c>
      <c r="K989" t="s">
        <v>20</v>
      </c>
      <c r="L989" t="s">
        <v>21</v>
      </c>
      <c r="M989" s="11">
        <f>(O989/86400)+DATE(1970,1,1)</f>
        <v>43505.25</v>
      </c>
      <c r="N989" s="37">
        <v>43505.25</v>
      </c>
      <c r="O989">
        <v>1549692000</v>
      </c>
      <c r="P989" t="str">
        <f>TEXT(M989,"mmm")</f>
        <v>Feb</v>
      </c>
      <c r="Q989" t="s">
        <v>2058</v>
      </c>
      <c r="R989" t="str">
        <f>TEXT(M989,"yyy")</f>
        <v>2019</v>
      </c>
      <c r="S989" s="10">
        <f>(T989/86400)+DATE(1970,1,1)</f>
        <v>43509.25</v>
      </c>
      <c r="T989">
        <v>1550037600</v>
      </c>
      <c r="U989" s="35"/>
      <c r="V989" s="38">
        <v>43509.25</v>
      </c>
      <c r="W989" t="str">
        <f>(TEXT(S989,"mmm"))</f>
        <v>Feb</v>
      </c>
      <c r="X989" t="s">
        <v>2058</v>
      </c>
      <c r="Y989">
        <f>Table1[[#This Row],[Dete Ended Conversion5]]-Table1[[#This Row],[Date Created Conversion3]]</f>
        <v>4</v>
      </c>
      <c r="Z989" s="35">
        <f>Table1[[#This Row],[Dete Ended Conversion5]]-Table1[[#This Row],[Date Created Conversion3]]</f>
        <v>4</v>
      </c>
      <c r="AA989" s="8" t="str">
        <f>(TEXT(V989,"yyy"))</f>
        <v>2019</v>
      </c>
      <c r="AB989" t="b">
        <v>0</v>
      </c>
      <c r="AC989" t="b">
        <v>0</v>
      </c>
      <c r="AD989" s="5" t="str">
        <f>AE989</f>
        <v>music</v>
      </c>
      <c r="AE989" s="32" t="s">
        <v>2008</v>
      </c>
      <c r="AF989" s="32" t="s">
        <v>2018</v>
      </c>
    </row>
    <row r="990" spans="1:32" ht="17" x14ac:dyDescent="0.2">
      <c r="A990">
        <v>164</v>
      </c>
      <c r="B990" s="2" t="s">
        <v>358</v>
      </c>
      <c r="C990" s="1" t="s">
        <v>359</v>
      </c>
      <c r="D990" s="3">
        <v>150500</v>
      </c>
      <c r="E990" s="3">
        <v>150755</v>
      </c>
      <c r="F990" t="s">
        <v>19</v>
      </c>
      <c r="G990" s="23">
        <f>IFERROR(E990/D990,0)</f>
        <v>1.0016943521594683</v>
      </c>
      <c r="H990" s="4">
        <f>G990*100</f>
        <v>100.16943521594683</v>
      </c>
      <c r="I990" s="30">
        <f>E990/J990</f>
        <v>107.99068767908309</v>
      </c>
      <c r="J990" s="8">
        <v>1396</v>
      </c>
      <c r="K990" t="s">
        <v>20</v>
      </c>
      <c r="L990" t="s">
        <v>21</v>
      </c>
      <c r="M990" s="11">
        <f>(O990/86400)+DATE(1970,1,1)</f>
        <v>43016.208333333328</v>
      </c>
      <c r="N990" s="37">
        <v>43016.208333333328</v>
      </c>
      <c r="O990">
        <v>1507438800</v>
      </c>
      <c r="P990" t="str">
        <f>TEXT(M990,"mmm")</f>
        <v>Oct</v>
      </c>
      <c r="Q990" t="s">
        <v>2052</v>
      </c>
      <c r="R990" t="str">
        <f>TEXT(M990,"yyy")</f>
        <v>2017</v>
      </c>
      <c r="S990" s="10">
        <f>(T990/86400)+DATE(1970,1,1)</f>
        <v>43017.208333333328</v>
      </c>
      <c r="T990">
        <v>1507525200</v>
      </c>
      <c r="U990" s="35"/>
      <c r="V990" s="38">
        <v>43017.208333333328</v>
      </c>
      <c r="W990" t="str">
        <f>(TEXT(S990,"mmm"))</f>
        <v>Oct</v>
      </c>
      <c r="X990" t="s">
        <v>2052</v>
      </c>
      <c r="Y990">
        <f>Table1[[#This Row],[Dete Ended Conversion5]]-Table1[[#This Row],[Date Created Conversion3]]</f>
        <v>1</v>
      </c>
      <c r="Z990" s="35">
        <f>Table1[[#This Row],[Dete Ended Conversion5]]-Table1[[#This Row],[Date Created Conversion3]]</f>
        <v>1</v>
      </c>
      <c r="AA990" s="8" t="str">
        <f>(TEXT(V990,"yyy"))</f>
        <v>2017</v>
      </c>
      <c r="AB990" t="b">
        <v>0</v>
      </c>
      <c r="AC990" t="b">
        <v>0</v>
      </c>
      <c r="AD990" s="5" t="str">
        <f>AE990</f>
        <v>theater</v>
      </c>
      <c r="AE990" s="32" t="s">
        <v>2012</v>
      </c>
      <c r="AF990" s="32" t="s">
        <v>2013</v>
      </c>
    </row>
    <row r="991" spans="1:32" ht="17" x14ac:dyDescent="0.2">
      <c r="A991">
        <v>435</v>
      </c>
      <c r="B991" s="2" t="s">
        <v>896</v>
      </c>
      <c r="C991" s="1" t="s">
        <v>897</v>
      </c>
      <c r="D991" s="3">
        <v>152400</v>
      </c>
      <c r="E991" s="3">
        <v>178120</v>
      </c>
      <c r="F991" t="s">
        <v>19</v>
      </c>
      <c r="G991" s="23">
        <f>IFERROR(E991/D991,0)</f>
        <v>1.168766404199475</v>
      </c>
      <c r="H991" s="4">
        <f>G991*100</f>
        <v>116.87664041994749</v>
      </c>
      <c r="I991" s="30">
        <f>E991/J991</f>
        <v>103.98131932282546</v>
      </c>
      <c r="J991" s="8">
        <v>1713</v>
      </c>
      <c r="K991" t="s">
        <v>94</v>
      </c>
      <c r="L991" t="s">
        <v>95</v>
      </c>
      <c r="M991" s="11">
        <f>(O991/86400)+DATE(1970,1,1)</f>
        <v>41988.25</v>
      </c>
      <c r="N991" s="37">
        <v>41988.25</v>
      </c>
      <c r="O991">
        <v>1418623200</v>
      </c>
      <c r="P991" t="str">
        <f>TEXT(M991,"mmm")</f>
        <v>Dec</v>
      </c>
      <c r="Q991" t="s">
        <v>2055</v>
      </c>
      <c r="R991" t="str">
        <f>TEXT(M991,"yyy")</f>
        <v>2014</v>
      </c>
      <c r="S991" s="10">
        <f>(T991/86400)+DATE(1970,1,1)</f>
        <v>42000.25</v>
      </c>
      <c r="T991">
        <v>1419660000</v>
      </c>
      <c r="U991" s="35"/>
      <c r="V991" s="38">
        <v>42000.25</v>
      </c>
      <c r="W991" t="str">
        <f>(TEXT(S991,"mmm"))</f>
        <v>Dec</v>
      </c>
      <c r="X991" t="s">
        <v>2055</v>
      </c>
      <c r="Y991">
        <f>Table1[[#This Row],[Dete Ended Conversion5]]-Table1[[#This Row],[Date Created Conversion3]]</f>
        <v>12</v>
      </c>
      <c r="Z991" s="35">
        <f>Table1[[#This Row],[Dete Ended Conversion5]]-Table1[[#This Row],[Date Created Conversion3]]</f>
        <v>12</v>
      </c>
      <c r="AA991" s="8" t="str">
        <f>(TEXT(V991,"yyy"))</f>
        <v>2014</v>
      </c>
      <c r="AB991" t="b">
        <v>0</v>
      </c>
      <c r="AC991" t="b">
        <v>1</v>
      </c>
      <c r="AD991" s="5" t="str">
        <f>AE991</f>
        <v>theater</v>
      </c>
      <c r="AE991" s="32" t="s">
        <v>2012</v>
      </c>
      <c r="AF991" s="32" t="s">
        <v>2013</v>
      </c>
    </row>
    <row r="992" spans="1:32" ht="34" x14ac:dyDescent="0.2">
      <c r="A992">
        <v>131</v>
      </c>
      <c r="B992" s="2" t="s">
        <v>292</v>
      </c>
      <c r="C992" s="1" t="s">
        <v>293</v>
      </c>
      <c r="D992" s="3">
        <v>164700</v>
      </c>
      <c r="E992" s="3">
        <v>166116</v>
      </c>
      <c r="F992" t="s">
        <v>19</v>
      </c>
      <c r="G992" s="23">
        <f>IFERROR(E992/D992,0)</f>
        <v>1.0085974499089254</v>
      </c>
      <c r="H992" s="4">
        <f>G992*100</f>
        <v>100.85974499089254</v>
      </c>
      <c r="I992" s="30">
        <f>E992/J992</f>
        <v>67.996725337699544</v>
      </c>
      <c r="J992" s="8">
        <v>2443</v>
      </c>
      <c r="K992" t="s">
        <v>36</v>
      </c>
      <c r="L992" t="s">
        <v>37</v>
      </c>
      <c r="M992" s="11">
        <f>(O992/86400)+DATE(1970,1,1)</f>
        <v>41607.25</v>
      </c>
      <c r="N992" s="37">
        <v>41607.25</v>
      </c>
      <c r="O992">
        <v>1385704800</v>
      </c>
      <c r="P992" t="str">
        <f>TEXT(M992,"mmm")</f>
        <v>Nov</v>
      </c>
      <c r="Q992" t="s">
        <v>2048</v>
      </c>
      <c r="R992" t="str">
        <f>TEXT(M992,"yyy")</f>
        <v>2013</v>
      </c>
      <c r="S992" s="10">
        <f>(T992/86400)+DATE(1970,1,1)</f>
        <v>41620.25</v>
      </c>
      <c r="T992">
        <v>1386828000</v>
      </c>
      <c r="U992" s="35"/>
      <c r="V992" s="38">
        <v>41620.25</v>
      </c>
      <c r="W992" t="str">
        <f>(TEXT(S992,"mmm"))</f>
        <v>Dec</v>
      </c>
      <c r="X992" t="s">
        <v>2055</v>
      </c>
      <c r="Y992">
        <f>Table1[[#This Row],[Dete Ended Conversion5]]-Table1[[#This Row],[Date Created Conversion3]]</f>
        <v>13</v>
      </c>
      <c r="Z992" s="35">
        <f>Table1[[#This Row],[Dete Ended Conversion5]]-Table1[[#This Row],[Date Created Conversion3]]</f>
        <v>13</v>
      </c>
      <c r="AA992" s="8" t="str">
        <f>(TEXT(V992,"yyy"))</f>
        <v>2013</v>
      </c>
      <c r="AB992" t="b">
        <v>0</v>
      </c>
      <c r="AC992" t="b">
        <v>0</v>
      </c>
      <c r="AD992" s="5" t="str">
        <f>AE992</f>
        <v>technology</v>
      </c>
      <c r="AE992" s="32" t="s">
        <v>2010</v>
      </c>
      <c r="AF992" s="32" t="s">
        <v>2011</v>
      </c>
    </row>
    <row r="993" spans="1:32" ht="17" x14ac:dyDescent="0.2">
      <c r="A993">
        <v>928</v>
      </c>
      <c r="B993" s="2" t="s">
        <v>1864</v>
      </c>
      <c r="C993" s="1" t="s">
        <v>1865</v>
      </c>
      <c r="D993" s="3">
        <v>167400</v>
      </c>
      <c r="E993" s="3">
        <v>196386</v>
      </c>
      <c r="F993" t="s">
        <v>19</v>
      </c>
      <c r="G993" s="23">
        <f>IFERROR(E993/D993,0)</f>
        <v>1.1731541218637993</v>
      </c>
      <c r="H993" s="4">
        <f>G993*100</f>
        <v>117.31541218637993</v>
      </c>
      <c r="I993" s="30">
        <f>E993/J993</f>
        <v>51.995234312946785</v>
      </c>
      <c r="J993" s="8">
        <v>3777</v>
      </c>
      <c r="K993" t="s">
        <v>94</v>
      </c>
      <c r="L993" t="s">
        <v>95</v>
      </c>
      <c r="M993" s="11">
        <f>(O993/86400)+DATE(1970,1,1)</f>
        <v>41637.25</v>
      </c>
      <c r="N993" s="37">
        <v>41637.25</v>
      </c>
      <c r="O993">
        <v>1388296800</v>
      </c>
      <c r="P993" t="str">
        <f>TEXT(M993,"mmm")</f>
        <v>Dec</v>
      </c>
      <c r="Q993" t="s">
        <v>2055</v>
      </c>
      <c r="R993" t="str">
        <f>TEXT(M993,"yyy")</f>
        <v>2013</v>
      </c>
      <c r="S993" s="10">
        <f>(T993/86400)+DATE(1970,1,1)</f>
        <v>41646.25</v>
      </c>
      <c r="T993">
        <v>1389074400</v>
      </c>
      <c r="U993" s="35"/>
      <c r="V993" s="38">
        <v>41646.25</v>
      </c>
      <c r="W993" t="str">
        <f>(TEXT(S993,"mmm"))</f>
        <v>Jan</v>
      </c>
      <c r="X993" t="s">
        <v>2050</v>
      </c>
      <c r="Y993">
        <f>Table1[[#This Row],[Dete Ended Conversion5]]-Table1[[#This Row],[Date Created Conversion3]]</f>
        <v>9</v>
      </c>
      <c r="Z993" s="35">
        <f>Table1[[#This Row],[Dete Ended Conversion5]]-Table1[[#This Row],[Date Created Conversion3]]</f>
        <v>9</v>
      </c>
      <c r="AA993" s="8" t="str">
        <f>(TEXT(V993,"yyy"))</f>
        <v>2014</v>
      </c>
      <c r="AB993" t="b">
        <v>0</v>
      </c>
      <c r="AC993" t="b">
        <v>0</v>
      </c>
      <c r="AD993" s="5" t="str">
        <f>AE993</f>
        <v>technology</v>
      </c>
      <c r="AE993" s="32" t="s">
        <v>2010</v>
      </c>
      <c r="AF993" s="32" t="s">
        <v>2011</v>
      </c>
    </row>
    <row r="994" spans="1:32" ht="17" x14ac:dyDescent="0.2">
      <c r="A994">
        <v>241</v>
      </c>
      <c r="B994" s="2" t="s">
        <v>511</v>
      </c>
      <c r="C994" s="1" t="s">
        <v>512</v>
      </c>
      <c r="D994" s="3">
        <v>168500</v>
      </c>
      <c r="E994" s="3">
        <v>171729</v>
      </c>
      <c r="F994" t="s">
        <v>19</v>
      </c>
      <c r="G994" s="23">
        <f>IFERROR(E994/D994,0)</f>
        <v>1.0191632047477746</v>
      </c>
      <c r="H994" s="4">
        <f>G994*100</f>
        <v>101.91632047477745</v>
      </c>
      <c r="I994" s="30">
        <f>E994/J994</f>
        <v>101.97684085510689</v>
      </c>
      <c r="J994" s="8">
        <v>1684</v>
      </c>
      <c r="K994" t="s">
        <v>24</v>
      </c>
      <c r="L994" t="s">
        <v>25</v>
      </c>
      <c r="M994" s="11">
        <f>(O994/86400)+DATE(1970,1,1)</f>
        <v>41742.208333333336</v>
      </c>
      <c r="N994" s="37">
        <v>41742.208333333336</v>
      </c>
      <c r="O994">
        <v>1397365200</v>
      </c>
      <c r="P994" t="str">
        <f>TEXT(M994,"mmm")</f>
        <v>Apr</v>
      </c>
      <c r="Q994" t="s">
        <v>2057</v>
      </c>
      <c r="R994" t="str">
        <f>TEXT(M994,"yyy")</f>
        <v>2014</v>
      </c>
      <c r="S994" s="10">
        <f>(T994/86400)+DATE(1970,1,1)</f>
        <v>41752.208333333336</v>
      </c>
      <c r="T994">
        <v>1398229200</v>
      </c>
      <c r="U994" s="35"/>
      <c r="V994" s="38">
        <v>41752.208333333336</v>
      </c>
      <c r="W994" t="str">
        <f>(TEXT(S994,"mmm"))</f>
        <v>Apr</v>
      </c>
      <c r="X994" t="s">
        <v>2057</v>
      </c>
      <c r="Y994">
        <f>Table1[[#This Row],[Dete Ended Conversion5]]-Table1[[#This Row],[Date Created Conversion3]]</f>
        <v>10</v>
      </c>
      <c r="Z994" s="35">
        <f>Table1[[#This Row],[Dete Ended Conversion5]]-Table1[[#This Row],[Date Created Conversion3]]</f>
        <v>10</v>
      </c>
      <c r="AA994" s="8" t="str">
        <f>(TEXT(V994,"yyy"))</f>
        <v>2014</v>
      </c>
      <c r="AB994" t="b">
        <v>0</v>
      </c>
      <c r="AC994" t="b">
        <v>1</v>
      </c>
      <c r="AD994" s="5" t="str">
        <f>AE994</f>
        <v>publishing</v>
      </c>
      <c r="AE994" s="32" t="s">
        <v>2020</v>
      </c>
      <c r="AF994" s="32" t="s">
        <v>2021</v>
      </c>
    </row>
    <row r="995" spans="1:32" ht="34" x14ac:dyDescent="0.2">
      <c r="A995">
        <v>854</v>
      </c>
      <c r="B995" s="2" t="s">
        <v>1717</v>
      </c>
      <c r="C995" s="1" t="s">
        <v>1718</v>
      </c>
      <c r="D995" s="3">
        <v>171000</v>
      </c>
      <c r="E995" s="3">
        <v>194309</v>
      </c>
      <c r="F995" t="s">
        <v>19</v>
      </c>
      <c r="G995" s="23">
        <f>IFERROR(E995/D995,0)</f>
        <v>1.1363099415204678</v>
      </c>
      <c r="H995" s="4">
        <f>G995*100</f>
        <v>113.63099415204678</v>
      </c>
      <c r="I995" s="30">
        <f>E995/J995</f>
        <v>72.993613824192337</v>
      </c>
      <c r="J995" s="8">
        <v>2662</v>
      </c>
      <c r="K995" t="s">
        <v>15</v>
      </c>
      <c r="L995" t="s">
        <v>16</v>
      </c>
      <c r="M995" s="11">
        <f>(O995/86400)+DATE(1970,1,1)</f>
        <v>43787.25</v>
      </c>
      <c r="N995" s="37">
        <v>43787.25</v>
      </c>
      <c r="O995">
        <v>1574056800</v>
      </c>
      <c r="P995" t="str">
        <f>TEXT(M995,"mmm")</f>
        <v>Nov</v>
      </c>
      <c r="Q995" t="s">
        <v>2048</v>
      </c>
      <c r="R995" t="str">
        <f>TEXT(M995,"yyy")</f>
        <v>2019</v>
      </c>
      <c r="S995" s="10">
        <f>(T995/86400)+DATE(1970,1,1)</f>
        <v>43814.25</v>
      </c>
      <c r="T995">
        <v>1576389600</v>
      </c>
      <c r="U995" s="35"/>
      <c r="V995" s="38">
        <v>43814.25</v>
      </c>
      <c r="W995" t="str">
        <f>(TEXT(S995,"mmm"))</f>
        <v>Dec</v>
      </c>
      <c r="X995" t="s">
        <v>2055</v>
      </c>
      <c r="Y995">
        <f>Table1[[#This Row],[Dete Ended Conversion5]]-Table1[[#This Row],[Date Created Conversion3]]</f>
        <v>27</v>
      </c>
      <c r="Z995" s="35">
        <f>Table1[[#This Row],[Dete Ended Conversion5]]-Table1[[#This Row],[Date Created Conversion3]]</f>
        <v>27</v>
      </c>
      <c r="AA995" s="8" t="str">
        <f>(TEXT(V995,"yyy"))</f>
        <v>2019</v>
      </c>
      <c r="AB995" t="b">
        <v>0</v>
      </c>
      <c r="AC995" t="b">
        <v>0</v>
      </c>
      <c r="AD995" s="5" t="str">
        <f>AE995</f>
        <v>publishing</v>
      </c>
      <c r="AE995" s="32" t="s">
        <v>2020</v>
      </c>
      <c r="AF995" s="32" t="s">
        <v>2026</v>
      </c>
    </row>
    <row r="996" spans="1:32" ht="17" x14ac:dyDescent="0.2">
      <c r="A996">
        <v>508</v>
      </c>
      <c r="B996" s="2" t="s">
        <v>1039</v>
      </c>
      <c r="C996" s="1" t="s">
        <v>1040</v>
      </c>
      <c r="D996" s="3">
        <v>172700</v>
      </c>
      <c r="E996" s="3">
        <v>193820</v>
      </c>
      <c r="F996" t="s">
        <v>19</v>
      </c>
      <c r="G996" s="23">
        <f>IFERROR(E996/D996,0)</f>
        <v>1.1222929936305732</v>
      </c>
      <c r="H996" s="4">
        <f>G996*100</f>
        <v>112.22929936305732</v>
      </c>
      <c r="I996" s="30">
        <f>E996/J996</f>
        <v>52.999726551818434</v>
      </c>
      <c r="J996" s="8">
        <v>3657</v>
      </c>
      <c r="K996" t="s">
        <v>20</v>
      </c>
      <c r="L996" t="s">
        <v>21</v>
      </c>
      <c r="M996" s="11">
        <f>(O996/86400)+DATE(1970,1,1)</f>
        <v>43310.208333333328</v>
      </c>
      <c r="N996" s="37">
        <v>43310.208333333328</v>
      </c>
      <c r="O996">
        <v>1532840400</v>
      </c>
      <c r="P996" t="str">
        <f>TEXT(M996,"mmm")</f>
        <v>Jul</v>
      </c>
      <c r="Q996" t="s">
        <v>2056</v>
      </c>
      <c r="R996" t="str">
        <f>TEXT(M996,"yyy")</f>
        <v>2018</v>
      </c>
      <c r="S996" s="10">
        <f>(T996/86400)+DATE(1970,1,1)</f>
        <v>43331.208333333328</v>
      </c>
      <c r="T996">
        <v>1534654800</v>
      </c>
      <c r="U996" s="35"/>
      <c r="V996" s="38">
        <v>43331.208333333328</v>
      </c>
      <c r="W996" t="str">
        <f>(TEXT(S996,"mmm"))</f>
        <v>Aug</v>
      </c>
      <c r="X996" t="s">
        <v>2049</v>
      </c>
      <c r="Y996">
        <f>Table1[[#This Row],[Dete Ended Conversion5]]-Table1[[#This Row],[Date Created Conversion3]]</f>
        <v>21</v>
      </c>
      <c r="Z996" s="35">
        <f>Table1[[#This Row],[Dete Ended Conversion5]]-Table1[[#This Row],[Date Created Conversion3]]</f>
        <v>21</v>
      </c>
      <c r="AA996" s="8" t="str">
        <f>(TEXT(V996,"yyy"))</f>
        <v>2018</v>
      </c>
      <c r="AB996" t="b">
        <v>0</v>
      </c>
      <c r="AC996" t="b">
        <v>0</v>
      </c>
      <c r="AD996" s="5" t="str">
        <f>AE996</f>
        <v>theater</v>
      </c>
      <c r="AE996" s="32" t="s">
        <v>2012</v>
      </c>
      <c r="AF996" s="32" t="s">
        <v>2013</v>
      </c>
    </row>
    <row r="997" spans="1:32" ht="17" x14ac:dyDescent="0.2">
      <c r="A997">
        <v>335</v>
      </c>
      <c r="B997" s="2" t="s">
        <v>699</v>
      </c>
      <c r="C997" s="1" t="s">
        <v>700</v>
      </c>
      <c r="D997" s="3">
        <v>173800</v>
      </c>
      <c r="E997" s="3">
        <v>198628</v>
      </c>
      <c r="F997" t="s">
        <v>19</v>
      </c>
      <c r="G997" s="23">
        <f>IFERROR(E997/D997,0)</f>
        <v>1.1428538550057536</v>
      </c>
      <c r="H997" s="4">
        <f>G997*100</f>
        <v>114.28538550057536</v>
      </c>
      <c r="I997" s="30">
        <f>E997/J997</f>
        <v>87.003066141042481</v>
      </c>
      <c r="J997" s="8">
        <v>2283</v>
      </c>
      <c r="K997" t="s">
        <v>20</v>
      </c>
      <c r="L997" t="s">
        <v>21</v>
      </c>
      <c r="M997" s="11">
        <f>(O997/86400)+DATE(1970,1,1)</f>
        <v>43784.25</v>
      </c>
      <c r="N997" s="37">
        <v>43784.25</v>
      </c>
      <c r="O997">
        <v>1573797600</v>
      </c>
      <c r="P997" t="str">
        <f>TEXT(M997,"mmm")</f>
        <v>Nov</v>
      </c>
      <c r="Q997" t="s">
        <v>2048</v>
      </c>
      <c r="R997" t="str">
        <f>TEXT(M997,"yyy")</f>
        <v>2019</v>
      </c>
      <c r="S997" s="10">
        <f>(T997/86400)+DATE(1970,1,1)</f>
        <v>43797.25</v>
      </c>
      <c r="T997">
        <v>1574920800</v>
      </c>
      <c r="U997" s="35"/>
      <c r="V997" s="38">
        <v>43797.25</v>
      </c>
      <c r="W997" t="str">
        <f>(TEXT(S997,"mmm"))</f>
        <v>Nov</v>
      </c>
      <c r="X997" t="s">
        <v>2048</v>
      </c>
      <c r="Y997">
        <f>Table1[[#This Row],[Dete Ended Conversion5]]-Table1[[#This Row],[Date Created Conversion3]]</f>
        <v>13</v>
      </c>
      <c r="Z997" s="35">
        <f>Table1[[#This Row],[Dete Ended Conversion5]]-Table1[[#This Row],[Date Created Conversion3]]</f>
        <v>13</v>
      </c>
      <c r="AA997" s="8" t="str">
        <f>(TEXT(V997,"yyy"))</f>
        <v>2019</v>
      </c>
      <c r="AB997" t="b">
        <v>0</v>
      </c>
      <c r="AC997" t="b">
        <v>0</v>
      </c>
      <c r="AD997" s="5" t="str">
        <f>AE997</f>
        <v>music</v>
      </c>
      <c r="AE997" s="32" t="s">
        <v>2008</v>
      </c>
      <c r="AF997" s="32" t="s">
        <v>2009</v>
      </c>
    </row>
    <row r="998" spans="1:32" ht="17" x14ac:dyDescent="0.2">
      <c r="A998">
        <v>427</v>
      </c>
      <c r="B998" s="2" t="s">
        <v>880</v>
      </c>
      <c r="C998" s="1" t="s">
        <v>881</v>
      </c>
      <c r="D998" s="3">
        <v>174500</v>
      </c>
      <c r="E998" s="3">
        <v>197018</v>
      </c>
      <c r="F998" t="s">
        <v>19</v>
      </c>
      <c r="G998" s="23">
        <f>IFERROR(E998/D998,0)</f>
        <v>1.1290429799426933</v>
      </c>
      <c r="H998" s="4">
        <f>G998*100</f>
        <v>112.90429799426933</v>
      </c>
      <c r="I998" s="30">
        <f>E998/J998</f>
        <v>77.996041171813147</v>
      </c>
      <c r="J998" s="8">
        <v>2526</v>
      </c>
      <c r="K998" t="s">
        <v>20</v>
      </c>
      <c r="L998" t="s">
        <v>21</v>
      </c>
      <c r="M998" s="11">
        <f>(O998/86400)+DATE(1970,1,1)</f>
        <v>41895.208333333336</v>
      </c>
      <c r="N998" s="37">
        <v>41895.208333333336</v>
      </c>
      <c r="O998">
        <v>1410584400</v>
      </c>
      <c r="P998" t="str">
        <f>TEXT(M998,"mmm")</f>
        <v>Sep</v>
      </c>
      <c r="Q998" t="s">
        <v>2051</v>
      </c>
      <c r="R998" t="str">
        <f>TEXT(M998,"yyy")</f>
        <v>2014</v>
      </c>
      <c r="S998" s="10">
        <f>(T998/86400)+DATE(1970,1,1)</f>
        <v>41927.208333333336</v>
      </c>
      <c r="T998">
        <v>1413349200</v>
      </c>
      <c r="U998" s="35"/>
      <c r="V998" s="38">
        <v>41927.208333333336</v>
      </c>
      <c r="W998" t="str">
        <f>(TEXT(S998,"mmm"))</f>
        <v>Oct</v>
      </c>
      <c r="X998" t="s">
        <v>2052</v>
      </c>
      <c r="Y998">
        <f>Table1[[#This Row],[Dete Ended Conversion5]]-Table1[[#This Row],[Date Created Conversion3]]</f>
        <v>32</v>
      </c>
      <c r="Z998" s="35">
        <f>Table1[[#This Row],[Dete Ended Conversion5]]-Table1[[#This Row],[Date Created Conversion3]]</f>
        <v>32</v>
      </c>
      <c r="AA998" s="8" t="str">
        <f>(TEXT(V998,"yyy"))</f>
        <v>2014</v>
      </c>
      <c r="AB998" t="b">
        <v>0</v>
      </c>
      <c r="AC998" t="b">
        <v>1</v>
      </c>
      <c r="AD998" s="5" t="str">
        <f>AE998</f>
        <v>theater</v>
      </c>
      <c r="AE998" s="32" t="s">
        <v>2012</v>
      </c>
      <c r="AF998" s="32" t="s">
        <v>2013</v>
      </c>
    </row>
    <row r="999" spans="1:32" ht="17" x14ac:dyDescent="0.2">
      <c r="A999">
        <v>519</v>
      </c>
      <c r="B999" s="2" t="s">
        <v>1060</v>
      </c>
      <c r="C999" s="1" t="s">
        <v>1061</v>
      </c>
      <c r="D999" s="3">
        <v>177700</v>
      </c>
      <c r="E999" s="3">
        <v>180802</v>
      </c>
      <c r="F999" t="s">
        <v>19</v>
      </c>
      <c r="G999" s="23">
        <f>IFERROR(E999/D999,0)</f>
        <v>1.0174563871693867</v>
      </c>
      <c r="H999" s="4">
        <f>G999*100</f>
        <v>101.74563871693867</v>
      </c>
      <c r="I999" s="30">
        <f>E999/J999</f>
        <v>101.97518330513255</v>
      </c>
      <c r="J999" s="8">
        <v>1773</v>
      </c>
      <c r="K999" t="s">
        <v>20</v>
      </c>
      <c r="L999" t="s">
        <v>21</v>
      </c>
      <c r="M999" s="11">
        <f>(O999/86400)+DATE(1970,1,1)</f>
        <v>42012.25</v>
      </c>
      <c r="N999" s="37">
        <v>42012.25</v>
      </c>
      <c r="O999">
        <v>1420696800</v>
      </c>
      <c r="P999" t="str">
        <f>TEXT(M999,"mmm")</f>
        <v>Jan</v>
      </c>
      <c r="Q999" t="s">
        <v>2050</v>
      </c>
      <c r="R999" t="str">
        <f>TEXT(M999,"yyy")</f>
        <v>2015</v>
      </c>
      <c r="S999" s="10">
        <f>(T999/86400)+DATE(1970,1,1)</f>
        <v>42026.25</v>
      </c>
      <c r="T999">
        <v>1421906400</v>
      </c>
      <c r="U999" s="35"/>
      <c r="V999" s="38">
        <v>42026.25</v>
      </c>
      <c r="W999" t="str">
        <f>(TEXT(S999,"mmm"))</f>
        <v>Jan</v>
      </c>
      <c r="X999" t="s">
        <v>2050</v>
      </c>
      <c r="Y999">
        <f>Table1[[#This Row],[Dete Ended Conversion5]]-Table1[[#This Row],[Date Created Conversion3]]</f>
        <v>14</v>
      </c>
      <c r="Z999" s="35">
        <f>Table1[[#This Row],[Dete Ended Conversion5]]-Table1[[#This Row],[Date Created Conversion3]]</f>
        <v>14</v>
      </c>
      <c r="AA999" s="8" t="str">
        <f>(TEXT(V999,"yyy"))</f>
        <v>2015</v>
      </c>
      <c r="AB999" t="b">
        <v>0</v>
      </c>
      <c r="AC999" t="b">
        <v>1</v>
      </c>
      <c r="AD999" s="5" t="str">
        <f>AE999</f>
        <v>music</v>
      </c>
      <c r="AE999" s="32" t="s">
        <v>2008</v>
      </c>
      <c r="AF999" s="32" t="s">
        <v>2009</v>
      </c>
    </row>
    <row r="1000" spans="1:32" ht="17" x14ac:dyDescent="0.2">
      <c r="A1000">
        <v>159</v>
      </c>
      <c r="B1000" s="2" t="s">
        <v>348</v>
      </c>
      <c r="C1000" s="1" t="s">
        <v>349</v>
      </c>
      <c r="D1000" s="3">
        <v>191200</v>
      </c>
      <c r="E1000" s="3">
        <v>191222</v>
      </c>
      <c r="F1000" t="s">
        <v>19</v>
      </c>
      <c r="G1000" s="23">
        <f>IFERROR(E1000/D1000,0)</f>
        <v>1.0001150627615063</v>
      </c>
      <c r="H1000" s="4">
        <f>G1000*100</f>
        <v>100.01150627615063</v>
      </c>
      <c r="I1000" s="30">
        <f>E1000/J1000</f>
        <v>105.00933552992861</v>
      </c>
      <c r="J1000" s="8">
        <v>1821</v>
      </c>
      <c r="K1000" t="s">
        <v>20</v>
      </c>
      <c r="L1000" t="s">
        <v>21</v>
      </c>
      <c r="M1000" s="11">
        <f>(O1000/86400)+DATE(1970,1,1)</f>
        <v>43551.208333333328</v>
      </c>
      <c r="N1000" s="37">
        <v>43551.208333333328</v>
      </c>
      <c r="O1000">
        <v>1553662800</v>
      </c>
      <c r="P1000" t="str">
        <f>TEXT(M1000,"mmm")</f>
        <v>Mar</v>
      </c>
      <c r="Q1000" t="s">
        <v>2054</v>
      </c>
      <c r="R1000" t="str">
        <f>TEXT(M1000,"yyy")</f>
        <v>2019</v>
      </c>
      <c r="S1000" s="10">
        <f>(T1000/86400)+DATE(1970,1,1)</f>
        <v>43569.208333333328</v>
      </c>
      <c r="T1000">
        <v>1555218000</v>
      </c>
      <c r="U1000" s="35"/>
      <c r="V1000" s="38">
        <v>43569.208333333328</v>
      </c>
      <c r="W1000" t="str">
        <f>(TEXT(S1000,"mmm"))</f>
        <v>Apr</v>
      </c>
      <c r="X1000" t="s">
        <v>2057</v>
      </c>
      <c r="Y1000">
        <f>Table1[[#This Row],[Dete Ended Conversion5]]-Table1[[#This Row],[Date Created Conversion3]]</f>
        <v>18</v>
      </c>
      <c r="Z1000" s="35">
        <f>Table1[[#This Row],[Dete Ended Conversion5]]-Table1[[#This Row],[Date Created Conversion3]]</f>
        <v>18</v>
      </c>
      <c r="AA1000" s="8" t="str">
        <f>(TEXT(V1000,"yyy"))</f>
        <v>2019</v>
      </c>
      <c r="AB1000" t="b">
        <v>0</v>
      </c>
      <c r="AC1000" t="b">
        <v>1</v>
      </c>
      <c r="AD1000" s="5" t="str">
        <f>AE1000</f>
        <v>theater</v>
      </c>
      <c r="AE1000" s="32" t="s">
        <v>2012</v>
      </c>
      <c r="AF1000" s="32" t="s">
        <v>2013</v>
      </c>
    </row>
    <row r="1001" spans="1:32" ht="17" x14ac:dyDescent="0.2">
      <c r="A1001">
        <v>208</v>
      </c>
      <c r="B1001" s="2" t="s">
        <v>446</v>
      </c>
      <c r="C1001" s="1" t="s">
        <v>447</v>
      </c>
      <c r="D1001" s="3">
        <v>196900</v>
      </c>
      <c r="E1001" s="3">
        <v>199110</v>
      </c>
      <c r="F1001" t="s">
        <v>19</v>
      </c>
      <c r="G1001" s="23">
        <f>IFERROR(E1001/D1001,0)</f>
        <v>1.0112239715591671</v>
      </c>
      <c r="H1001" s="4">
        <f>G1001*100</f>
        <v>101.12239715591672</v>
      </c>
      <c r="I1001" s="30">
        <f>E1001/J1001</f>
        <v>96.984900146127615</v>
      </c>
      <c r="J1001" s="8">
        <v>2053</v>
      </c>
      <c r="K1001" t="s">
        <v>20</v>
      </c>
      <c r="L1001" t="s">
        <v>21</v>
      </c>
      <c r="M1001" s="11">
        <f>(O1001/86400)+DATE(1970,1,1)</f>
        <v>43048.25</v>
      </c>
      <c r="N1001" s="37">
        <v>43048.25</v>
      </c>
      <c r="O1001">
        <v>1510207200</v>
      </c>
      <c r="P1001" t="str">
        <f>TEXT(M1001,"mmm")</f>
        <v>Nov</v>
      </c>
      <c r="Q1001" t="s">
        <v>2048</v>
      </c>
      <c r="R1001" t="str">
        <f>TEXT(M1001,"yyy")</f>
        <v>2017</v>
      </c>
      <c r="S1001" s="10">
        <f>(T1001/86400)+DATE(1970,1,1)</f>
        <v>43072.25</v>
      </c>
      <c r="T1001">
        <v>1512280800</v>
      </c>
      <c r="U1001" s="35"/>
      <c r="V1001" s="38">
        <v>43072.25</v>
      </c>
      <c r="W1001" t="str">
        <f>(TEXT(S1001,"mmm"))</f>
        <v>Dec</v>
      </c>
      <c r="X1001" t="s">
        <v>2055</v>
      </c>
      <c r="Y1001">
        <f>Table1[[#This Row],[Dete Ended Conversion5]]-Table1[[#This Row],[Date Created Conversion3]]</f>
        <v>24</v>
      </c>
      <c r="Z1001" s="35">
        <f>Table1[[#This Row],[Dete Ended Conversion5]]-Table1[[#This Row],[Date Created Conversion3]]</f>
        <v>24</v>
      </c>
      <c r="AA1001" s="8" t="str">
        <f>(TEXT(V1001,"yyy"))</f>
        <v>2017</v>
      </c>
      <c r="AB1001" t="b">
        <v>0</v>
      </c>
      <c r="AC1001" t="b">
        <v>0</v>
      </c>
      <c r="AD1001" s="5" t="str">
        <f>AE1001</f>
        <v>film &amp; video</v>
      </c>
      <c r="AE1001" s="32" t="s">
        <v>2014</v>
      </c>
      <c r="AF1001" s="32" t="s">
        <v>2015</v>
      </c>
    </row>
    <row r="1003" spans="1:32" x14ac:dyDescent="0.2">
      <c r="D1003" s="3">
        <f>AVERAGE(D2:D1001)</f>
        <v>43983.1</v>
      </c>
    </row>
  </sheetData>
  <phoneticPr fontId="20" type="noConversion"/>
  <conditionalFormatting sqref="F1:I1048576">
    <cfRule type="containsText" dxfId="9" priority="19" operator="containsText" text="live">
      <formula>NOT(ISERROR(SEARCH("live",F1)))</formula>
    </cfRule>
    <cfRule type="containsText" dxfId="8" priority="20" operator="containsText" text="canceled">
      <formula>NOT(ISERROR(SEARCH("canceled",F1)))</formula>
    </cfRule>
    <cfRule type="containsText" dxfId="7" priority="21" operator="containsText" text="failed">
      <formula>NOT(ISERROR(SEARCH("failed",F1)))</formula>
    </cfRule>
  </conditionalFormatting>
  <conditionalFormatting sqref="H1:H1048576">
    <cfRule type="colorScale" priority="1">
      <colorScale>
        <cfvo type="num" val="0"/>
        <cfvo type="num" val="100"/>
        <cfvo type="num" val="200"/>
        <color rgb="FFFF0000"/>
        <color rgb="FF009600"/>
        <color rgb="FF003BC2"/>
      </colorScale>
    </cfRule>
    <cfRule type="cellIs" dxfId="6" priority="4" operator="between">
      <formula>100</formula>
      <formula>200</formula>
    </cfRule>
    <cfRule type="cellIs" dxfId="5" priority="5" operator="between">
      <formula>0</formula>
      <formula>100</formula>
    </cfRule>
  </conditionalFormatting>
  <conditionalFormatting sqref="F1:F1048576">
    <cfRule type="containsText" dxfId="4" priority="2" stopIfTrue="1" operator="containsText" text="successful">
      <formula>NOT(ISERROR(SEARCH("successful",F1)))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7DF1-CBD2-0F4E-A79F-86C4E70BDA2E}">
  <sheetPr codeName="Sheet2"/>
  <dimension ref="A3:H14"/>
  <sheetViews>
    <sheetView tabSelected="1" topLeftCell="A9" workbookViewId="0">
      <selection activeCell="A5" sqref="A5"/>
    </sheetView>
  </sheetViews>
  <sheetFormatPr baseColWidth="10" defaultRowHeight="16" x14ac:dyDescent="0.2"/>
  <cols>
    <col min="1" max="1" width="21.5" bestFit="1" customWidth="1"/>
    <col min="2" max="2" width="15.5" bestFit="1" customWidth="1"/>
    <col min="3" max="3" width="6.6640625" bestFit="1" customWidth="1"/>
    <col min="4" max="4" width="4.6640625" bestFit="1" customWidth="1"/>
    <col min="5" max="5" width="9.5" bestFit="1" customWidth="1"/>
    <col min="6" max="6" width="10.83203125" bestFit="1" customWidth="1"/>
    <col min="7" max="7" width="29.5" bestFit="1" customWidth="1"/>
    <col min="8" max="8" width="21.5" style="19" bestFit="1" customWidth="1"/>
    <col min="9" max="9" width="24.6640625" bestFit="1" customWidth="1"/>
    <col min="10" max="10" width="26.1640625" bestFit="1" customWidth="1"/>
    <col min="11" max="11" width="29.5" bestFit="1" customWidth="1"/>
    <col min="12" max="13" width="12.1640625" bestFit="1" customWidth="1"/>
    <col min="14" max="14" width="11.1640625" bestFit="1" customWidth="1"/>
    <col min="15" max="21" width="12.1640625" bestFit="1" customWidth="1"/>
    <col min="22" max="22" width="11.1640625" bestFit="1" customWidth="1"/>
    <col min="23" max="34" width="12.1640625" bestFit="1" customWidth="1"/>
    <col min="35" max="35" width="5.1640625" bestFit="1" customWidth="1"/>
    <col min="36" max="51" width="12.1640625" bestFit="1" customWidth="1"/>
    <col min="52" max="53" width="11.1640625" bestFit="1" customWidth="1"/>
    <col min="54" max="54" width="12.1640625" bestFit="1" customWidth="1"/>
    <col min="55" max="55" width="6.1640625" bestFit="1" customWidth="1"/>
    <col min="56" max="58" width="12.1640625" bestFit="1" customWidth="1"/>
    <col min="59" max="59" width="13" bestFit="1" customWidth="1"/>
    <col min="60" max="60" width="8" bestFit="1" customWidth="1"/>
    <col min="61" max="61" width="11.1640625" bestFit="1" customWidth="1"/>
    <col min="62" max="62" width="12.1640625" bestFit="1" customWidth="1"/>
    <col min="63" max="63" width="2.1640625" bestFit="1" customWidth="1"/>
    <col min="64" max="65" width="12.1640625" bestFit="1" customWidth="1"/>
    <col min="66" max="66" width="2.1640625" bestFit="1" customWidth="1"/>
    <col min="67" max="69" width="12.1640625" bestFit="1" customWidth="1"/>
    <col min="70" max="70" width="2.1640625" bestFit="1" customWidth="1"/>
    <col min="71" max="71" width="11.1640625" bestFit="1" customWidth="1"/>
    <col min="72" max="72" width="6.1640625" bestFit="1" customWidth="1"/>
    <col min="73" max="74" width="12.1640625" bestFit="1" customWidth="1"/>
    <col min="75" max="75" width="2.1640625" bestFit="1" customWidth="1"/>
    <col min="76" max="76" width="12.1640625" bestFit="1" customWidth="1"/>
    <col min="77" max="77" width="2.1640625" bestFit="1" customWidth="1"/>
    <col min="78" max="82" width="12.1640625" bestFit="1" customWidth="1"/>
    <col min="83" max="83" width="5.1640625" bestFit="1" customWidth="1"/>
    <col min="84" max="92" width="12.1640625" bestFit="1" customWidth="1"/>
    <col min="93" max="93" width="11.1640625" bestFit="1" customWidth="1"/>
    <col min="94" max="104" width="12.1640625" bestFit="1" customWidth="1"/>
    <col min="105" max="105" width="5.1640625" bestFit="1" customWidth="1"/>
    <col min="106" max="107" width="12.1640625" bestFit="1" customWidth="1"/>
    <col min="108" max="108" width="11.1640625" bestFit="1" customWidth="1"/>
    <col min="109" max="109" width="12.1640625" bestFit="1" customWidth="1"/>
    <col min="110" max="110" width="11.1640625" bestFit="1" customWidth="1"/>
    <col min="111" max="113" width="12.1640625" bestFit="1" customWidth="1"/>
    <col min="114" max="114" width="11.1640625" bestFit="1" customWidth="1"/>
    <col min="115" max="116" width="12.1640625" bestFit="1" customWidth="1"/>
    <col min="117" max="117" width="5.1640625" bestFit="1" customWidth="1"/>
    <col min="118" max="118" width="12.1640625" bestFit="1" customWidth="1"/>
    <col min="119" max="119" width="11.1640625" bestFit="1" customWidth="1"/>
    <col min="120" max="131" width="12.1640625" bestFit="1" customWidth="1"/>
    <col min="132" max="132" width="11.1640625" bestFit="1" customWidth="1"/>
    <col min="133" max="138" width="12.1640625" bestFit="1" customWidth="1"/>
    <col min="139" max="139" width="6.1640625" bestFit="1" customWidth="1"/>
    <col min="140" max="142" width="12.1640625" bestFit="1" customWidth="1"/>
    <col min="143" max="143" width="11.1640625" bestFit="1" customWidth="1"/>
    <col min="144" max="144" width="6.1640625" bestFit="1" customWidth="1"/>
    <col min="145" max="146" width="12.1640625" bestFit="1" customWidth="1"/>
    <col min="147" max="147" width="11.1640625" bestFit="1" customWidth="1"/>
    <col min="148" max="168" width="12.1640625" bestFit="1" customWidth="1"/>
    <col min="169" max="169" width="3.1640625" bestFit="1" customWidth="1"/>
    <col min="170" max="172" width="12.1640625" bestFit="1" customWidth="1"/>
    <col min="173" max="173" width="7.1640625" bestFit="1" customWidth="1"/>
    <col min="174" max="176" width="12.1640625" bestFit="1" customWidth="1"/>
    <col min="177" max="177" width="11.1640625" bestFit="1" customWidth="1"/>
    <col min="178" max="189" width="12.1640625" bestFit="1" customWidth="1"/>
    <col min="190" max="190" width="11.1640625" bestFit="1" customWidth="1"/>
    <col min="191" max="194" width="12.1640625" bestFit="1" customWidth="1"/>
    <col min="195" max="195" width="5.1640625" bestFit="1" customWidth="1"/>
    <col min="196" max="196" width="12.1640625" bestFit="1" customWidth="1"/>
    <col min="197" max="197" width="5.1640625" bestFit="1" customWidth="1"/>
    <col min="198" max="198" width="12.1640625" bestFit="1" customWidth="1"/>
    <col min="199" max="199" width="11.1640625" bestFit="1" customWidth="1"/>
    <col min="200" max="200" width="12.1640625" bestFit="1" customWidth="1"/>
    <col min="201" max="201" width="10.1640625" bestFit="1" customWidth="1"/>
    <col min="202" max="204" width="12.1640625" bestFit="1" customWidth="1"/>
    <col min="205" max="205" width="7.1640625" bestFit="1" customWidth="1"/>
    <col min="206" max="218" width="12.1640625" bestFit="1" customWidth="1"/>
    <col min="219" max="219" width="11.1640625" bestFit="1" customWidth="1"/>
    <col min="220" max="220" width="12.1640625" bestFit="1" customWidth="1"/>
    <col min="221" max="221" width="10.1640625" bestFit="1" customWidth="1"/>
    <col min="222" max="222" width="12.1640625" bestFit="1" customWidth="1"/>
    <col min="223" max="223" width="8.1640625" bestFit="1" customWidth="1"/>
    <col min="224" max="233" width="12.1640625" bestFit="1" customWidth="1"/>
    <col min="234" max="234" width="9.1640625" bestFit="1" customWidth="1"/>
    <col min="235" max="258" width="12.1640625" bestFit="1" customWidth="1"/>
    <col min="259" max="259" width="11.1640625" bestFit="1" customWidth="1"/>
    <col min="260" max="261" width="12.1640625" bestFit="1" customWidth="1"/>
    <col min="262" max="262" width="11.1640625" bestFit="1" customWidth="1"/>
    <col min="263" max="263" width="8.1640625" bestFit="1" customWidth="1"/>
    <col min="264" max="264" width="12.1640625" bestFit="1" customWidth="1"/>
    <col min="265" max="265" width="6.1640625" bestFit="1" customWidth="1"/>
    <col min="266" max="269" width="12.1640625" bestFit="1" customWidth="1"/>
    <col min="270" max="270" width="3.1640625" bestFit="1" customWidth="1"/>
    <col min="271" max="271" width="12.1640625" bestFit="1" customWidth="1"/>
    <col min="272" max="272" width="3.1640625" bestFit="1" customWidth="1"/>
    <col min="273" max="277" width="12.1640625" bestFit="1" customWidth="1"/>
    <col min="278" max="278" width="8.1640625" bestFit="1" customWidth="1"/>
    <col min="279" max="281" width="12.1640625" bestFit="1" customWidth="1"/>
    <col min="282" max="282" width="11.1640625" bestFit="1" customWidth="1"/>
    <col min="283" max="304" width="12.1640625" bestFit="1" customWidth="1"/>
    <col min="305" max="305" width="3.1640625" bestFit="1" customWidth="1"/>
    <col min="306" max="308" width="12.1640625" bestFit="1" customWidth="1"/>
    <col min="309" max="309" width="6.1640625" bestFit="1" customWidth="1"/>
    <col min="310" max="314" width="12.1640625" bestFit="1" customWidth="1"/>
    <col min="315" max="315" width="5.1640625" bestFit="1" customWidth="1"/>
    <col min="316" max="325" width="12.1640625" bestFit="1" customWidth="1"/>
    <col min="326" max="326" width="11.1640625" bestFit="1" customWidth="1"/>
    <col min="327" max="327" width="6.1640625" bestFit="1" customWidth="1"/>
    <col min="328" max="328" width="12.1640625" bestFit="1" customWidth="1"/>
    <col min="329" max="329" width="10.1640625" bestFit="1" customWidth="1"/>
    <col min="330" max="334" width="12.1640625" bestFit="1" customWidth="1"/>
    <col min="335" max="335" width="6.1640625" bestFit="1" customWidth="1"/>
    <col min="336" max="336" width="5.1640625" bestFit="1" customWidth="1"/>
    <col min="337" max="338" width="12.1640625" bestFit="1" customWidth="1"/>
    <col min="339" max="339" width="6.1640625" bestFit="1" customWidth="1"/>
    <col min="340" max="344" width="12.1640625" bestFit="1" customWidth="1"/>
    <col min="345" max="345" width="7.1640625" bestFit="1" customWidth="1"/>
    <col min="346" max="359" width="12.1640625" bestFit="1" customWidth="1"/>
    <col min="360" max="360" width="11.1640625" bestFit="1" customWidth="1"/>
    <col min="361" max="366" width="12.1640625" bestFit="1" customWidth="1"/>
    <col min="367" max="367" width="3.1640625" bestFit="1" customWidth="1"/>
    <col min="368" max="384" width="12.1640625" bestFit="1" customWidth="1"/>
    <col min="385" max="385" width="8.1640625" bestFit="1" customWidth="1"/>
    <col min="386" max="386" width="6.1640625" bestFit="1" customWidth="1"/>
    <col min="387" max="391" width="12.1640625" bestFit="1" customWidth="1"/>
    <col min="392" max="392" width="11.1640625" bestFit="1" customWidth="1"/>
    <col min="393" max="393" width="12.1640625" bestFit="1" customWidth="1"/>
    <col min="394" max="394" width="11.1640625" bestFit="1" customWidth="1"/>
    <col min="395" max="395" width="12.1640625" bestFit="1" customWidth="1"/>
    <col min="396" max="396" width="3.1640625" bestFit="1" customWidth="1"/>
    <col min="397" max="397" width="12.1640625" bestFit="1" customWidth="1"/>
    <col min="398" max="398" width="5.1640625" bestFit="1" customWidth="1"/>
    <col min="399" max="401" width="12.1640625" bestFit="1" customWidth="1"/>
    <col min="402" max="402" width="9.1640625" bestFit="1" customWidth="1"/>
    <col min="403" max="405" width="12.1640625" bestFit="1" customWidth="1"/>
    <col min="406" max="406" width="11.1640625" bestFit="1" customWidth="1"/>
    <col min="407" max="409" width="12.1640625" bestFit="1" customWidth="1"/>
    <col min="410" max="410" width="11.1640625" bestFit="1" customWidth="1"/>
    <col min="411" max="411" width="10.5" bestFit="1" customWidth="1"/>
    <col min="412" max="419" width="12.1640625" bestFit="1" customWidth="1"/>
    <col min="420" max="420" width="6.1640625" bestFit="1" customWidth="1"/>
    <col min="421" max="425" width="12.1640625" bestFit="1" customWidth="1"/>
    <col min="426" max="426" width="8.83203125" bestFit="1" customWidth="1"/>
    <col min="427" max="432" width="12.1640625" bestFit="1" customWidth="1"/>
    <col min="433" max="433" width="11.1640625" bestFit="1" customWidth="1"/>
    <col min="434" max="444" width="12.1640625" bestFit="1" customWidth="1"/>
    <col min="445" max="445" width="8.1640625" bestFit="1" customWidth="1"/>
    <col min="446" max="446" width="12.1640625" bestFit="1" customWidth="1"/>
    <col min="447" max="447" width="4.1640625" bestFit="1" customWidth="1"/>
    <col min="448" max="448" width="11.1640625" bestFit="1" customWidth="1"/>
    <col min="449" max="449" width="12.1640625" bestFit="1" customWidth="1"/>
    <col min="450" max="450" width="11.1640625" bestFit="1" customWidth="1"/>
    <col min="451" max="452" width="12.1640625" bestFit="1" customWidth="1"/>
    <col min="453" max="453" width="7.1640625" bestFit="1" customWidth="1"/>
    <col min="454" max="455" width="12.1640625" bestFit="1" customWidth="1"/>
    <col min="456" max="456" width="11.1640625" bestFit="1" customWidth="1"/>
    <col min="457" max="457" width="4.1640625" bestFit="1" customWidth="1"/>
    <col min="458" max="462" width="12.1640625" bestFit="1" customWidth="1"/>
    <col min="463" max="463" width="11.1640625" bestFit="1" customWidth="1"/>
    <col min="464" max="464" width="4.1640625" bestFit="1" customWidth="1"/>
    <col min="465" max="476" width="12.1640625" bestFit="1" customWidth="1"/>
    <col min="477" max="477" width="11.1640625" bestFit="1" customWidth="1"/>
    <col min="478" max="489" width="12.1640625" bestFit="1" customWidth="1"/>
    <col min="490" max="490" width="7.1640625" bestFit="1" customWidth="1"/>
    <col min="491" max="508" width="12.1640625" bestFit="1" customWidth="1"/>
    <col min="509" max="509" width="7.1640625" bestFit="1" customWidth="1"/>
    <col min="510" max="510" width="11.1640625" bestFit="1" customWidth="1"/>
    <col min="511" max="514" width="12.1640625" bestFit="1" customWidth="1"/>
    <col min="515" max="515" width="11.1640625" bestFit="1" customWidth="1"/>
    <col min="516" max="517" width="12.1640625" bestFit="1" customWidth="1"/>
    <col min="518" max="518" width="7.1640625" bestFit="1" customWidth="1"/>
    <col min="519" max="519" width="6.1640625" bestFit="1" customWidth="1"/>
    <col min="520" max="529" width="12.1640625" bestFit="1" customWidth="1"/>
    <col min="530" max="530" width="10.1640625" bestFit="1" customWidth="1"/>
    <col min="531" max="533" width="12.1640625" bestFit="1" customWidth="1"/>
    <col min="534" max="534" width="6.1640625" bestFit="1" customWidth="1"/>
    <col min="535" max="541" width="12.1640625" bestFit="1" customWidth="1"/>
    <col min="542" max="542" width="11.1640625" bestFit="1" customWidth="1"/>
    <col min="543" max="543" width="10.1640625" bestFit="1" customWidth="1"/>
    <col min="544" max="550" width="12.1640625" bestFit="1" customWidth="1"/>
    <col min="551" max="551" width="7.1640625" bestFit="1" customWidth="1"/>
    <col min="552" max="555" width="12.1640625" bestFit="1" customWidth="1"/>
    <col min="556" max="556" width="9.1640625" bestFit="1" customWidth="1"/>
    <col min="557" max="562" width="12.1640625" bestFit="1" customWidth="1"/>
    <col min="563" max="563" width="4.1640625" bestFit="1" customWidth="1"/>
    <col min="564" max="578" width="12.1640625" bestFit="1" customWidth="1"/>
    <col min="579" max="579" width="4.1640625" bestFit="1" customWidth="1"/>
    <col min="580" max="583" width="12.1640625" bestFit="1" customWidth="1"/>
    <col min="584" max="584" width="10.1640625" bestFit="1" customWidth="1"/>
    <col min="585" max="585" width="11.1640625" bestFit="1" customWidth="1"/>
    <col min="586" max="599" width="12.1640625" bestFit="1" customWidth="1"/>
    <col min="600" max="600" width="11.1640625" bestFit="1" customWidth="1"/>
    <col min="601" max="602" width="12.1640625" bestFit="1" customWidth="1"/>
    <col min="603" max="603" width="11.1640625" bestFit="1" customWidth="1"/>
    <col min="604" max="604" width="12.1640625" bestFit="1" customWidth="1"/>
    <col min="605" max="605" width="7.1640625" bestFit="1" customWidth="1"/>
    <col min="606" max="608" width="12.1640625" bestFit="1" customWidth="1"/>
    <col min="609" max="609" width="11.1640625" bestFit="1" customWidth="1"/>
    <col min="610" max="610" width="12.1640625" bestFit="1" customWidth="1"/>
    <col min="611" max="611" width="9.1640625" bestFit="1" customWidth="1"/>
    <col min="612" max="612" width="12.1640625" bestFit="1" customWidth="1"/>
    <col min="613" max="613" width="9.1640625" bestFit="1" customWidth="1"/>
    <col min="614" max="617" width="12.1640625" bestFit="1" customWidth="1"/>
    <col min="618" max="618" width="11.1640625" bestFit="1" customWidth="1"/>
    <col min="619" max="619" width="12.1640625" bestFit="1" customWidth="1"/>
    <col min="620" max="620" width="4.1640625" bestFit="1" customWidth="1"/>
    <col min="621" max="621" width="11.1640625" bestFit="1" customWidth="1"/>
    <col min="622" max="630" width="12.1640625" bestFit="1" customWidth="1"/>
    <col min="631" max="631" width="6.1640625" bestFit="1" customWidth="1"/>
    <col min="632" max="633" width="12.1640625" bestFit="1" customWidth="1"/>
    <col min="634" max="634" width="8.1640625" bestFit="1" customWidth="1"/>
    <col min="635" max="639" width="12.1640625" bestFit="1" customWidth="1"/>
    <col min="640" max="640" width="4.1640625" bestFit="1" customWidth="1"/>
    <col min="641" max="645" width="12.1640625" bestFit="1" customWidth="1"/>
    <col min="646" max="646" width="11.1640625" bestFit="1" customWidth="1"/>
    <col min="647" max="647" width="7.1640625" bestFit="1" customWidth="1"/>
    <col min="648" max="676" width="12.1640625" bestFit="1" customWidth="1"/>
    <col min="677" max="677" width="11.1640625" bestFit="1" customWidth="1"/>
    <col min="678" max="678" width="8.1640625" bestFit="1" customWidth="1"/>
    <col min="679" max="682" width="12.1640625" bestFit="1" customWidth="1"/>
    <col min="683" max="683" width="6.1640625" bestFit="1" customWidth="1"/>
    <col min="684" max="685" width="12.1640625" bestFit="1" customWidth="1"/>
    <col min="686" max="686" width="11.1640625" bestFit="1" customWidth="1"/>
    <col min="687" max="687" width="8.1640625" bestFit="1" customWidth="1"/>
    <col min="688" max="696" width="12.1640625" bestFit="1" customWidth="1"/>
    <col min="697" max="697" width="11.1640625" bestFit="1" customWidth="1"/>
    <col min="698" max="700" width="12.1640625" bestFit="1" customWidth="1"/>
    <col min="701" max="701" width="11.1640625" bestFit="1" customWidth="1"/>
    <col min="702" max="702" width="12.1640625" bestFit="1" customWidth="1"/>
    <col min="703" max="703" width="6.1640625" bestFit="1" customWidth="1"/>
    <col min="704" max="711" width="12.1640625" bestFit="1" customWidth="1"/>
    <col min="712" max="712" width="7.1640625" bestFit="1" customWidth="1"/>
    <col min="713" max="723" width="12.1640625" bestFit="1" customWidth="1"/>
    <col min="724" max="724" width="11.1640625" bestFit="1" customWidth="1"/>
    <col min="725" max="739" width="12.1640625" bestFit="1" customWidth="1"/>
    <col min="740" max="740" width="7.1640625" bestFit="1" customWidth="1"/>
    <col min="741" max="741" width="12.1640625" bestFit="1" customWidth="1"/>
    <col min="742" max="742" width="4.1640625" bestFit="1" customWidth="1"/>
    <col min="743" max="744" width="12.1640625" bestFit="1" customWidth="1"/>
    <col min="745" max="745" width="11.1640625" bestFit="1" customWidth="1"/>
    <col min="746" max="746" width="12.1640625" bestFit="1" customWidth="1"/>
    <col min="747" max="747" width="8.1640625" bestFit="1" customWidth="1"/>
    <col min="748" max="752" width="12.1640625" bestFit="1" customWidth="1"/>
    <col min="753" max="753" width="10.1640625" bestFit="1" customWidth="1"/>
    <col min="754" max="755" width="12.1640625" bestFit="1" customWidth="1"/>
    <col min="756" max="756" width="7.1640625" bestFit="1" customWidth="1"/>
    <col min="757" max="760" width="12.1640625" bestFit="1" customWidth="1"/>
    <col min="761" max="761" width="7.1640625" bestFit="1" customWidth="1"/>
    <col min="762" max="767" width="12.1640625" bestFit="1" customWidth="1"/>
    <col min="768" max="768" width="6.1640625" bestFit="1" customWidth="1"/>
    <col min="769" max="769" width="8.1640625" bestFit="1" customWidth="1"/>
    <col min="770" max="771" width="12.1640625" bestFit="1" customWidth="1"/>
    <col min="772" max="772" width="7.1640625" bestFit="1" customWidth="1"/>
    <col min="773" max="773" width="12.1640625" bestFit="1" customWidth="1"/>
    <col min="774" max="774" width="4.1640625" bestFit="1" customWidth="1"/>
    <col min="775" max="778" width="12.1640625" bestFit="1" customWidth="1"/>
    <col min="779" max="779" width="7.1640625" bestFit="1" customWidth="1"/>
    <col min="780" max="782" width="12.1640625" bestFit="1" customWidth="1"/>
    <col min="783" max="784" width="11.1640625" bestFit="1" customWidth="1"/>
    <col min="785" max="788" width="12.1640625" bestFit="1" customWidth="1"/>
    <col min="789" max="789" width="6.1640625" bestFit="1" customWidth="1"/>
    <col min="790" max="792" width="12.1640625" bestFit="1" customWidth="1"/>
    <col min="793" max="793" width="11.1640625" bestFit="1" customWidth="1"/>
    <col min="794" max="802" width="12.1640625" bestFit="1" customWidth="1"/>
    <col min="803" max="804" width="6.1640625" bestFit="1" customWidth="1"/>
    <col min="805" max="806" width="12.1640625" bestFit="1" customWidth="1"/>
    <col min="807" max="807" width="11.1640625" bestFit="1" customWidth="1"/>
    <col min="808" max="809" width="12.1640625" bestFit="1" customWidth="1"/>
    <col min="810" max="810" width="4.1640625" bestFit="1" customWidth="1"/>
    <col min="811" max="813" width="12.1640625" bestFit="1" customWidth="1"/>
    <col min="814" max="814" width="11.1640625" bestFit="1" customWidth="1"/>
    <col min="815" max="817" width="12.1640625" bestFit="1" customWidth="1"/>
    <col min="818" max="818" width="4.1640625" bestFit="1" customWidth="1"/>
    <col min="819" max="820" width="12.1640625" bestFit="1" customWidth="1"/>
    <col min="821" max="821" width="7.1640625" bestFit="1" customWidth="1"/>
    <col min="822" max="827" width="12.1640625" bestFit="1" customWidth="1"/>
    <col min="828" max="828" width="4.1640625" bestFit="1" customWidth="1"/>
    <col min="829" max="831" width="12.1640625" bestFit="1" customWidth="1"/>
    <col min="832" max="832" width="10.1640625" bestFit="1" customWidth="1"/>
    <col min="833" max="845" width="12.1640625" bestFit="1" customWidth="1"/>
    <col min="846" max="846" width="11.1640625" bestFit="1" customWidth="1"/>
    <col min="847" max="850" width="12.1640625" bestFit="1" customWidth="1"/>
    <col min="851" max="851" width="7.1640625" bestFit="1" customWidth="1"/>
    <col min="852" max="856" width="12.1640625" bestFit="1" customWidth="1"/>
    <col min="857" max="857" width="6.1640625" bestFit="1" customWidth="1"/>
    <col min="858" max="858" width="4.1640625" bestFit="1" customWidth="1"/>
    <col min="859" max="860" width="12.1640625" bestFit="1" customWidth="1"/>
    <col min="861" max="861" width="8.1640625" bestFit="1" customWidth="1"/>
    <col min="862" max="865" width="12.1640625" bestFit="1" customWidth="1"/>
    <col min="866" max="866" width="11.1640625" bestFit="1" customWidth="1"/>
    <col min="867" max="867" width="6.1640625" bestFit="1" customWidth="1"/>
    <col min="868" max="873" width="12.1640625" bestFit="1" customWidth="1"/>
    <col min="874" max="874" width="6.1640625" bestFit="1" customWidth="1"/>
    <col min="875" max="882" width="12.1640625" bestFit="1" customWidth="1"/>
    <col min="883" max="883" width="6.1640625" bestFit="1" customWidth="1"/>
    <col min="884" max="884" width="7.1640625" bestFit="1" customWidth="1"/>
    <col min="885" max="894" width="12.1640625" bestFit="1" customWidth="1"/>
    <col min="895" max="895" width="8.1640625" bestFit="1" customWidth="1"/>
    <col min="896" max="901" width="12.1640625" bestFit="1" customWidth="1"/>
    <col min="902" max="902" width="8.1640625" bestFit="1" customWidth="1"/>
    <col min="903" max="903" width="12.1640625" bestFit="1" customWidth="1"/>
    <col min="904" max="904" width="6.1640625" bestFit="1" customWidth="1"/>
    <col min="905" max="907" width="12.1640625" bestFit="1" customWidth="1"/>
    <col min="908" max="908" width="7.1640625" bestFit="1" customWidth="1"/>
    <col min="909" max="911" width="12.1640625" bestFit="1" customWidth="1"/>
    <col min="912" max="912" width="6.1640625" bestFit="1" customWidth="1"/>
    <col min="913" max="913" width="12.1640625" bestFit="1" customWidth="1"/>
    <col min="914" max="914" width="7.1640625" bestFit="1" customWidth="1"/>
    <col min="915" max="919" width="12.1640625" bestFit="1" customWidth="1"/>
    <col min="920" max="920" width="7.1640625" bestFit="1" customWidth="1"/>
    <col min="921" max="922" width="12.1640625" bestFit="1" customWidth="1"/>
    <col min="923" max="923" width="6.1640625" bestFit="1" customWidth="1"/>
    <col min="924" max="925" width="12.1640625" bestFit="1" customWidth="1"/>
    <col min="926" max="926" width="6.1640625" bestFit="1" customWidth="1"/>
    <col min="927" max="930" width="12.1640625" bestFit="1" customWidth="1"/>
    <col min="931" max="931" width="9.1640625" bestFit="1" customWidth="1"/>
    <col min="932" max="935" width="12.1640625" bestFit="1" customWidth="1"/>
    <col min="936" max="936" width="7.1640625" bestFit="1" customWidth="1"/>
    <col min="937" max="939" width="12.1640625" bestFit="1" customWidth="1"/>
    <col min="940" max="940" width="4.1640625" bestFit="1" customWidth="1"/>
    <col min="941" max="942" width="12.1640625" bestFit="1" customWidth="1"/>
    <col min="943" max="943" width="6.1640625" bestFit="1" customWidth="1"/>
    <col min="944" max="948" width="12.1640625" bestFit="1" customWidth="1"/>
    <col min="949" max="949" width="9.1640625" bestFit="1" customWidth="1"/>
    <col min="950" max="954" width="12.1640625" bestFit="1" customWidth="1"/>
    <col min="955" max="955" width="7.1640625" bestFit="1" customWidth="1"/>
    <col min="956" max="956" width="4.1640625" bestFit="1" customWidth="1"/>
    <col min="957" max="957" width="6.1640625" bestFit="1" customWidth="1"/>
    <col min="958" max="958" width="12.1640625" bestFit="1" customWidth="1"/>
    <col min="959" max="959" width="6.1640625" bestFit="1" customWidth="1"/>
    <col min="960" max="962" width="12.1640625" bestFit="1" customWidth="1"/>
    <col min="963" max="963" width="4.1640625" bestFit="1" customWidth="1"/>
    <col min="964" max="965" width="12.1640625" bestFit="1" customWidth="1"/>
    <col min="966" max="967" width="4.1640625" bestFit="1" customWidth="1"/>
    <col min="968" max="969" width="12.1640625" bestFit="1" customWidth="1"/>
    <col min="970" max="970" width="7.1640625" bestFit="1" customWidth="1"/>
    <col min="971" max="971" width="12.1640625" bestFit="1" customWidth="1"/>
    <col min="972" max="972" width="5.1640625" bestFit="1" customWidth="1"/>
    <col min="973" max="976" width="12.1640625" bestFit="1" customWidth="1"/>
    <col min="977" max="977" width="5.1640625" bestFit="1" customWidth="1"/>
    <col min="978" max="984" width="12.1640625" bestFit="1" customWidth="1"/>
    <col min="985" max="985" width="7.1640625" bestFit="1" customWidth="1"/>
    <col min="986" max="988" width="12.1640625" bestFit="1" customWidth="1"/>
    <col min="989" max="989" width="8.1640625" bestFit="1" customWidth="1"/>
    <col min="990" max="990" width="9.1640625" bestFit="1" customWidth="1"/>
    <col min="991" max="991" width="12.1640625" bestFit="1" customWidth="1"/>
    <col min="992" max="992" width="14.1640625" bestFit="1" customWidth="1"/>
  </cols>
  <sheetData>
    <row r="3" spans="1:6" x14ac:dyDescent="0.2">
      <c r="A3" s="6" t="s">
        <v>2043</v>
      </c>
      <c r="B3" s="6" t="s">
        <v>2040</v>
      </c>
    </row>
    <row r="4" spans="1:6" x14ac:dyDescent="0.2">
      <c r="A4" s="6" t="s">
        <v>2042</v>
      </c>
      <c r="B4" t="s">
        <v>63</v>
      </c>
      <c r="C4" t="s">
        <v>14</v>
      </c>
      <c r="D4" t="s">
        <v>42</v>
      </c>
      <c r="E4" t="s">
        <v>19</v>
      </c>
      <c r="F4" t="s">
        <v>2041</v>
      </c>
    </row>
    <row r="5" spans="1:6" x14ac:dyDescent="0.2">
      <c r="A5" s="7" t="s">
        <v>2014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7" t="s">
        <v>2006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7" t="s">
        <v>2023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7" t="s">
        <v>2037</v>
      </c>
      <c r="B8" s="8"/>
      <c r="C8" s="8"/>
      <c r="D8" s="8"/>
      <c r="E8" s="8">
        <v>4</v>
      </c>
      <c r="F8" s="8">
        <v>4</v>
      </c>
    </row>
    <row r="9" spans="1:6" x14ac:dyDescent="0.2">
      <c r="A9" s="7" t="s">
        <v>2008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7" t="s">
        <v>2027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7" t="s">
        <v>2020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7" t="s">
        <v>2010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7" t="s">
        <v>2012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7" t="s">
        <v>2041</v>
      </c>
      <c r="B14" s="35">
        <v>57</v>
      </c>
      <c r="C14" s="35">
        <v>364</v>
      </c>
      <c r="D14" s="35">
        <v>14</v>
      </c>
      <c r="E14" s="35">
        <v>565</v>
      </c>
      <c r="F14" s="3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FD0F-A9B1-C04F-BF08-2D8FC28D91A9}">
  <sheetPr codeName="Sheet3"/>
  <dimension ref="A3:F12"/>
  <sheetViews>
    <sheetView topLeftCell="A8" workbookViewId="0">
      <selection activeCell="A5" sqref="A5:E11"/>
    </sheetView>
  </sheetViews>
  <sheetFormatPr baseColWidth="10" defaultRowHeight="16" x14ac:dyDescent="0.2"/>
  <cols>
    <col min="1" max="1" width="21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1.5" bestFit="1" customWidth="1"/>
    <col min="8" max="8" width="20.33203125" bestFit="1" customWidth="1"/>
    <col min="9" max="9" width="21.5" bestFit="1" customWidth="1"/>
    <col min="10" max="10" width="25.1640625" bestFit="1" customWidth="1"/>
    <col min="11" max="11" width="26.1640625" bestFit="1" customWidth="1"/>
    <col min="12" max="16" width="12.1640625" bestFit="1" customWidth="1"/>
    <col min="17" max="17" width="11.1640625" bestFit="1" customWidth="1"/>
    <col min="18" max="25" width="12.1640625" bestFit="1" customWidth="1"/>
    <col min="26" max="27" width="11.1640625" bestFit="1" customWidth="1"/>
    <col min="28" max="34" width="12.1640625" bestFit="1" customWidth="1"/>
    <col min="35" max="35" width="6.1640625" bestFit="1" customWidth="1"/>
    <col min="36" max="54" width="12.1640625" bestFit="1" customWidth="1"/>
    <col min="55" max="55" width="7.1640625" bestFit="1" customWidth="1"/>
    <col min="56" max="58" width="12.1640625" bestFit="1" customWidth="1"/>
    <col min="59" max="59" width="13" bestFit="1" customWidth="1"/>
    <col min="60" max="60" width="8" bestFit="1" customWidth="1"/>
    <col min="61" max="62" width="12.1640625" bestFit="1" customWidth="1"/>
    <col min="63" max="63" width="5.1640625" bestFit="1" customWidth="1"/>
    <col min="64" max="65" width="12.1640625" bestFit="1" customWidth="1"/>
    <col min="66" max="66" width="5.1640625" bestFit="1" customWidth="1"/>
    <col min="67" max="69" width="12.1640625" bestFit="1" customWidth="1"/>
    <col min="70" max="70" width="5.1640625" bestFit="1" customWidth="1"/>
    <col min="71" max="71" width="12.1640625" bestFit="1" customWidth="1"/>
    <col min="72" max="72" width="8.1640625" bestFit="1" customWidth="1"/>
    <col min="73" max="74" width="12.1640625" bestFit="1" customWidth="1"/>
    <col min="75" max="75" width="5.1640625" bestFit="1" customWidth="1"/>
    <col min="76" max="76" width="12.1640625" bestFit="1" customWidth="1"/>
    <col min="77" max="77" width="5.1640625" bestFit="1" customWidth="1"/>
    <col min="78" max="78" width="11.1640625" bestFit="1" customWidth="1"/>
    <col min="79" max="82" width="12.1640625" bestFit="1" customWidth="1"/>
    <col min="83" max="83" width="7.1640625" bestFit="1" customWidth="1"/>
    <col min="84" max="84" width="11.1640625" bestFit="1" customWidth="1"/>
    <col min="85" max="94" width="12.1640625" bestFit="1" customWidth="1"/>
    <col min="95" max="95" width="11.1640625" bestFit="1" customWidth="1"/>
    <col min="96" max="96" width="12.1640625" bestFit="1" customWidth="1"/>
    <col min="97" max="97" width="11.1640625" bestFit="1" customWidth="1"/>
    <col min="98" max="104" width="12.1640625" bestFit="1" customWidth="1"/>
    <col min="105" max="105" width="6.1640625" bestFit="1" customWidth="1"/>
    <col min="106" max="106" width="12.1640625" bestFit="1" customWidth="1"/>
    <col min="107" max="107" width="11.1640625" bestFit="1" customWidth="1"/>
    <col min="108" max="108" width="12.1640625" bestFit="1" customWidth="1"/>
    <col min="109" max="109" width="11.1640625" bestFit="1" customWidth="1"/>
    <col min="110" max="116" width="12.1640625" bestFit="1" customWidth="1"/>
    <col min="117" max="117" width="6.1640625" bestFit="1" customWidth="1"/>
    <col min="118" max="136" width="12.1640625" bestFit="1" customWidth="1"/>
    <col min="137" max="137" width="11.1640625" bestFit="1" customWidth="1"/>
    <col min="138" max="138" width="12.1640625" bestFit="1" customWidth="1"/>
    <col min="139" max="139" width="7.1640625" bestFit="1" customWidth="1"/>
    <col min="140" max="143" width="12.1640625" bestFit="1" customWidth="1"/>
    <col min="144" max="144" width="7.1640625" bestFit="1" customWidth="1"/>
    <col min="145" max="166" width="12.1640625" bestFit="1" customWidth="1"/>
    <col min="167" max="167" width="11.1640625" bestFit="1" customWidth="1"/>
    <col min="168" max="168" width="12.1640625" bestFit="1" customWidth="1"/>
    <col min="169" max="169" width="5.1640625" bestFit="1" customWidth="1"/>
    <col min="170" max="172" width="12.1640625" bestFit="1" customWidth="1"/>
    <col min="173" max="173" width="8.1640625" bestFit="1" customWidth="1"/>
    <col min="174" max="182" width="12.1640625" bestFit="1" customWidth="1"/>
    <col min="183" max="183" width="11.1640625" bestFit="1" customWidth="1"/>
    <col min="184" max="194" width="12.1640625" bestFit="1" customWidth="1"/>
    <col min="195" max="195" width="6.1640625" bestFit="1" customWidth="1"/>
    <col min="196" max="196" width="12.1640625" bestFit="1" customWidth="1"/>
    <col min="197" max="197" width="6.1640625" bestFit="1" customWidth="1"/>
    <col min="198" max="200" width="12.1640625" bestFit="1" customWidth="1"/>
    <col min="201" max="201" width="11.1640625" bestFit="1" customWidth="1"/>
    <col min="202" max="203" width="12.1640625" bestFit="1" customWidth="1"/>
    <col min="204" max="204" width="11.1640625" bestFit="1" customWidth="1"/>
    <col min="205" max="205" width="8.1640625" bestFit="1" customWidth="1"/>
    <col min="206" max="206" width="11.1640625" bestFit="1" customWidth="1"/>
    <col min="207" max="212" width="12.1640625" bestFit="1" customWidth="1"/>
    <col min="213" max="213" width="11.1640625" bestFit="1" customWidth="1"/>
    <col min="214" max="220" width="12.1640625" bestFit="1" customWidth="1"/>
    <col min="221" max="221" width="11.1640625" bestFit="1" customWidth="1"/>
    <col min="222" max="222" width="12.1640625" bestFit="1" customWidth="1"/>
    <col min="223" max="223" width="9.1640625" bestFit="1" customWidth="1"/>
    <col min="224" max="232" width="12.1640625" bestFit="1" customWidth="1"/>
    <col min="233" max="233" width="11.1640625" bestFit="1" customWidth="1"/>
    <col min="234" max="234" width="10.1640625" bestFit="1" customWidth="1"/>
    <col min="235" max="243" width="12.1640625" bestFit="1" customWidth="1"/>
    <col min="244" max="244" width="11.1640625" bestFit="1" customWidth="1"/>
    <col min="245" max="246" width="12.1640625" bestFit="1" customWidth="1"/>
    <col min="247" max="248" width="11.1640625" bestFit="1" customWidth="1"/>
    <col min="249" max="262" width="12.1640625" bestFit="1" customWidth="1"/>
    <col min="263" max="263" width="9.1640625" bestFit="1" customWidth="1"/>
    <col min="264" max="264" width="12.1640625" bestFit="1" customWidth="1"/>
    <col min="265" max="265" width="7.1640625" bestFit="1" customWidth="1"/>
    <col min="266" max="269" width="12.1640625" bestFit="1" customWidth="1"/>
    <col min="270" max="270" width="4.6640625" bestFit="1" customWidth="1"/>
    <col min="271" max="271" width="12.1640625" bestFit="1" customWidth="1"/>
    <col min="272" max="272" width="5.1640625" bestFit="1" customWidth="1"/>
    <col min="273" max="277" width="12.1640625" bestFit="1" customWidth="1"/>
    <col min="278" max="278" width="9.1640625" bestFit="1" customWidth="1"/>
    <col min="279" max="289" width="12.1640625" bestFit="1" customWidth="1"/>
    <col min="290" max="290" width="11.1640625" bestFit="1" customWidth="1"/>
    <col min="291" max="304" width="12.1640625" bestFit="1" customWidth="1"/>
    <col min="305" max="305" width="5.1640625" bestFit="1" customWidth="1"/>
    <col min="306" max="308" width="12.1640625" bestFit="1" customWidth="1"/>
    <col min="309" max="309" width="7.1640625" bestFit="1" customWidth="1"/>
    <col min="310" max="311" width="12.1640625" bestFit="1" customWidth="1"/>
    <col min="312" max="312" width="11.1640625" bestFit="1" customWidth="1"/>
    <col min="313" max="314" width="12.1640625" bestFit="1" customWidth="1"/>
    <col min="315" max="315" width="6.1640625" bestFit="1" customWidth="1"/>
    <col min="316" max="317" width="12.1640625" bestFit="1" customWidth="1"/>
    <col min="318" max="318" width="11.1640625" bestFit="1" customWidth="1"/>
    <col min="319" max="324" width="12.1640625" bestFit="1" customWidth="1"/>
    <col min="325" max="325" width="11.1640625" bestFit="1" customWidth="1"/>
    <col min="326" max="326" width="12.1640625" bestFit="1" customWidth="1"/>
    <col min="327" max="327" width="7.1640625" bestFit="1" customWidth="1"/>
    <col min="328" max="328" width="12.1640625" bestFit="1" customWidth="1"/>
    <col min="329" max="329" width="11.1640625" bestFit="1" customWidth="1"/>
    <col min="330" max="334" width="12.1640625" bestFit="1" customWidth="1"/>
    <col min="335" max="335" width="7.1640625" bestFit="1" customWidth="1"/>
    <col min="336" max="336" width="6.1640625" bestFit="1" customWidth="1"/>
    <col min="337" max="338" width="12.1640625" bestFit="1" customWidth="1"/>
    <col min="339" max="339" width="7.1640625" bestFit="1" customWidth="1"/>
    <col min="340" max="340" width="12.1640625" bestFit="1" customWidth="1"/>
    <col min="341" max="341" width="11.1640625" bestFit="1" customWidth="1"/>
    <col min="342" max="344" width="12.1640625" bestFit="1" customWidth="1"/>
    <col min="345" max="345" width="8.1640625" bestFit="1" customWidth="1"/>
    <col min="346" max="346" width="11.1640625" bestFit="1" customWidth="1"/>
    <col min="347" max="348" width="12.1640625" bestFit="1" customWidth="1"/>
    <col min="349" max="349" width="11.1640625" bestFit="1" customWidth="1"/>
    <col min="350" max="363" width="12.1640625" bestFit="1" customWidth="1"/>
    <col min="364" max="364" width="11.1640625" bestFit="1" customWidth="1"/>
    <col min="365" max="366" width="12.1640625" bestFit="1" customWidth="1"/>
    <col min="367" max="367" width="5.1640625" bestFit="1" customWidth="1"/>
    <col min="368" max="384" width="12.1640625" bestFit="1" customWidth="1"/>
    <col min="385" max="385" width="9.1640625" bestFit="1" customWidth="1"/>
    <col min="386" max="386" width="7.1640625" bestFit="1" customWidth="1"/>
    <col min="387" max="395" width="12.1640625" bestFit="1" customWidth="1"/>
    <col min="396" max="396" width="5.1640625" bestFit="1" customWidth="1"/>
    <col min="397" max="397" width="12.1640625" bestFit="1" customWidth="1"/>
    <col min="398" max="398" width="6.1640625" bestFit="1" customWidth="1"/>
    <col min="399" max="401" width="12.1640625" bestFit="1" customWidth="1"/>
    <col min="402" max="402" width="10.1640625" bestFit="1" customWidth="1"/>
    <col min="403" max="410" width="12.1640625" bestFit="1" customWidth="1"/>
    <col min="411" max="411" width="10.5" bestFit="1" customWidth="1"/>
    <col min="412" max="419" width="12.1640625" bestFit="1" customWidth="1"/>
    <col min="420" max="420" width="7.1640625" bestFit="1" customWidth="1"/>
    <col min="421" max="425" width="12.1640625" bestFit="1" customWidth="1"/>
    <col min="426" max="426" width="8.83203125" bestFit="1" customWidth="1"/>
    <col min="427" max="432" width="12.1640625" bestFit="1" customWidth="1"/>
    <col min="433" max="433" width="11.1640625" bestFit="1" customWidth="1"/>
    <col min="434" max="444" width="12.1640625" bestFit="1" customWidth="1"/>
    <col min="445" max="445" width="8.1640625" bestFit="1" customWidth="1"/>
    <col min="446" max="446" width="12.1640625" bestFit="1" customWidth="1"/>
    <col min="447" max="447" width="5.1640625" bestFit="1" customWidth="1"/>
    <col min="448" max="448" width="11.1640625" bestFit="1" customWidth="1"/>
    <col min="449" max="449" width="12.1640625" bestFit="1" customWidth="1"/>
    <col min="450" max="450" width="11.1640625" bestFit="1" customWidth="1"/>
    <col min="451" max="452" width="12.1640625" bestFit="1" customWidth="1"/>
    <col min="453" max="453" width="7.1640625" bestFit="1" customWidth="1"/>
    <col min="454" max="455" width="12.1640625" bestFit="1" customWidth="1"/>
    <col min="456" max="456" width="11.1640625" bestFit="1" customWidth="1"/>
    <col min="457" max="457" width="5.1640625" bestFit="1" customWidth="1"/>
    <col min="458" max="462" width="12.1640625" bestFit="1" customWidth="1"/>
    <col min="463" max="463" width="11.1640625" bestFit="1" customWidth="1"/>
    <col min="464" max="464" width="5.1640625" bestFit="1" customWidth="1"/>
    <col min="465" max="476" width="12.1640625" bestFit="1" customWidth="1"/>
    <col min="477" max="477" width="11.1640625" bestFit="1" customWidth="1"/>
    <col min="478" max="489" width="12.1640625" bestFit="1" customWidth="1"/>
    <col min="490" max="490" width="7.1640625" bestFit="1" customWidth="1"/>
    <col min="491" max="508" width="12.1640625" bestFit="1" customWidth="1"/>
    <col min="509" max="509" width="7.1640625" bestFit="1" customWidth="1"/>
    <col min="510" max="510" width="11.1640625" bestFit="1" customWidth="1"/>
    <col min="511" max="514" width="12.1640625" bestFit="1" customWidth="1"/>
    <col min="515" max="515" width="11.1640625" bestFit="1" customWidth="1"/>
    <col min="516" max="517" width="12.1640625" bestFit="1" customWidth="1"/>
    <col min="518" max="518" width="7.1640625" bestFit="1" customWidth="1"/>
    <col min="519" max="519" width="6.1640625" bestFit="1" customWidth="1"/>
    <col min="520" max="529" width="12.1640625" bestFit="1" customWidth="1"/>
    <col min="530" max="530" width="10.1640625" bestFit="1" customWidth="1"/>
    <col min="531" max="533" width="12.1640625" bestFit="1" customWidth="1"/>
    <col min="534" max="534" width="6.1640625" bestFit="1" customWidth="1"/>
    <col min="535" max="541" width="12.1640625" bestFit="1" customWidth="1"/>
    <col min="542" max="542" width="11.1640625" bestFit="1" customWidth="1"/>
    <col min="543" max="543" width="10.1640625" bestFit="1" customWidth="1"/>
    <col min="544" max="550" width="12.1640625" bestFit="1" customWidth="1"/>
    <col min="551" max="551" width="7.1640625" bestFit="1" customWidth="1"/>
    <col min="552" max="555" width="12.1640625" bestFit="1" customWidth="1"/>
    <col min="556" max="556" width="9.1640625" bestFit="1" customWidth="1"/>
    <col min="557" max="562" width="12.1640625" bestFit="1" customWidth="1"/>
    <col min="563" max="563" width="5.1640625" bestFit="1" customWidth="1"/>
    <col min="564" max="578" width="12.1640625" bestFit="1" customWidth="1"/>
    <col min="579" max="579" width="5.1640625" bestFit="1" customWidth="1"/>
    <col min="580" max="583" width="12.1640625" bestFit="1" customWidth="1"/>
    <col min="584" max="584" width="10.1640625" bestFit="1" customWidth="1"/>
    <col min="585" max="585" width="11.1640625" bestFit="1" customWidth="1"/>
    <col min="586" max="599" width="12.1640625" bestFit="1" customWidth="1"/>
    <col min="600" max="600" width="11.1640625" bestFit="1" customWidth="1"/>
    <col min="601" max="602" width="12.1640625" bestFit="1" customWidth="1"/>
    <col min="603" max="603" width="11.1640625" bestFit="1" customWidth="1"/>
    <col min="604" max="604" width="12.1640625" bestFit="1" customWidth="1"/>
    <col min="605" max="605" width="7.1640625" bestFit="1" customWidth="1"/>
    <col min="606" max="608" width="12.1640625" bestFit="1" customWidth="1"/>
    <col min="609" max="609" width="11.1640625" bestFit="1" customWidth="1"/>
    <col min="610" max="610" width="12.1640625" bestFit="1" customWidth="1"/>
    <col min="611" max="611" width="9.1640625" bestFit="1" customWidth="1"/>
    <col min="612" max="612" width="12.1640625" bestFit="1" customWidth="1"/>
    <col min="613" max="613" width="9.1640625" bestFit="1" customWidth="1"/>
    <col min="614" max="617" width="12.1640625" bestFit="1" customWidth="1"/>
    <col min="618" max="618" width="11.1640625" bestFit="1" customWidth="1"/>
    <col min="619" max="619" width="12.1640625" bestFit="1" customWidth="1"/>
    <col min="620" max="620" width="5.1640625" bestFit="1" customWidth="1"/>
    <col min="621" max="621" width="11.1640625" bestFit="1" customWidth="1"/>
    <col min="622" max="630" width="12.1640625" bestFit="1" customWidth="1"/>
    <col min="631" max="631" width="6.1640625" bestFit="1" customWidth="1"/>
    <col min="632" max="633" width="12.1640625" bestFit="1" customWidth="1"/>
    <col min="634" max="634" width="8.1640625" bestFit="1" customWidth="1"/>
    <col min="635" max="639" width="12.1640625" bestFit="1" customWidth="1"/>
    <col min="640" max="640" width="5.1640625" bestFit="1" customWidth="1"/>
    <col min="641" max="645" width="12.1640625" bestFit="1" customWidth="1"/>
    <col min="646" max="646" width="11.1640625" bestFit="1" customWidth="1"/>
    <col min="647" max="647" width="7.1640625" bestFit="1" customWidth="1"/>
    <col min="648" max="676" width="12.1640625" bestFit="1" customWidth="1"/>
    <col min="677" max="677" width="11.1640625" bestFit="1" customWidth="1"/>
    <col min="678" max="678" width="8.1640625" bestFit="1" customWidth="1"/>
    <col min="679" max="682" width="12.1640625" bestFit="1" customWidth="1"/>
    <col min="683" max="683" width="6.1640625" bestFit="1" customWidth="1"/>
    <col min="684" max="685" width="12.1640625" bestFit="1" customWidth="1"/>
    <col min="686" max="686" width="11.1640625" bestFit="1" customWidth="1"/>
    <col min="687" max="687" width="8.1640625" bestFit="1" customWidth="1"/>
    <col min="688" max="696" width="12.1640625" bestFit="1" customWidth="1"/>
    <col min="697" max="697" width="11.1640625" bestFit="1" customWidth="1"/>
    <col min="698" max="700" width="12.1640625" bestFit="1" customWidth="1"/>
    <col min="701" max="701" width="11.1640625" bestFit="1" customWidth="1"/>
    <col min="702" max="702" width="12.1640625" bestFit="1" customWidth="1"/>
    <col min="703" max="703" width="6.1640625" bestFit="1" customWidth="1"/>
    <col min="704" max="711" width="12.1640625" bestFit="1" customWidth="1"/>
    <col min="712" max="712" width="7.1640625" bestFit="1" customWidth="1"/>
    <col min="713" max="723" width="12.1640625" bestFit="1" customWidth="1"/>
    <col min="724" max="724" width="11.1640625" bestFit="1" customWidth="1"/>
    <col min="725" max="739" width="12.1640625" bestFit="1" customWidth="1"/>
    <col min="740" max="740" width="7.1640625" bestFit="1" customWidth="1"/>
    <col min="741" max="741" width="12.1640625" bestFit="1" customWidth="1"/>
    <col min="742" max="742" width="5.1640625" bestFit="1" customWidth="1"/>
    <col min="743" max="744" width="12.1640625" bestFit="1" customWidth="1"/>
    <col min="745" max="745" width="11.1640625" bestFit="1" customWidth="1"/>
    <col min="746" max="746" width="12.1640625" bestFit="1" customWidth="1"/>
    <col min="747" max="747" width="8.1640625" bestFit="1" customWidth="1"/>
    <col min="748" max="752" width="12.1640625" bestFit="1" customWidth="1"/>
    <col min="753" max="753" width="10.1640625" bestFit="1" customWidth="1"/>
    <col min="754" max="755" width="12.1640625" bestFit="1" customWidth="1"/>
    <col min="756" max="756" width="7.1640625" bestFit="1" customWidth="1"/>
    <col min="757" max="760" width="12.1640625" bestFit="1" customWidth="1"/>
    <col min="761" max="761" width="7.1640625" bestFit="1" customWidth="1"/>
    <col min="762" max="767" width="12.1640625" bestFit="1" customWidth="1"/>
    <col min="768" max="768" width="6.1640625" bestFit="1" customWidth="1"/>
    <col min="769" max="769" width="8.1640625" bestFit="1" customWidth="1"/>
    <col min="770" max="771" width="12.1640625" bestFit="1" customWidth="1"/>
    <col min="772" max="772" width="7.1640625" bestFit="1" customWidth="1"/>
    <col min="773" max="773" width="12.1640625" bestFit="1" customWidth="1"/>
    <col min="774" max="774" width="5.1640625" bestFit="1" customWidth="1"/>
    <col min="775" max="778" width="12.1640625" bestFit="1" customWidth="1"/>
    <col min="779" max="779" width="7.1640625" bestFit="1" customWidth="1"/>
    <col min="780" max="782" width="12.1640625" bestFit="1" customWidth="1"/>
    <col min="783" max="784" width="11.1640625" bestFit="1" customWidth="1"/>
    <col min="785" max="788" width="12.1640625" bestFit="1" customWidth="1"/>
    <col min="789" max="789" width="6.1640625" bestFit="1" customWidth="1"/>
    <col min="790" max="792" width="12.1640625" bestFit="1" customWidth="1"/>
    <col min="793" max="793" width="11.1640625" bestFit="1" customWidth="1"/>
    <col min="794" max="802" width="12.1640625" bestFit="1" customWidth="1"/>
    <col min="803" max="804" width="6.1640625" bestFit="1" customWidth="1"/>
    <col min="805" max="806" width="12.1640625" bestFit="1" customWidth="1"/>
    <col min="807" max="807" width="11.1640625" bestFit="1" customWidth="1"/>
    <col min="808" max="809" width="12.1640625" bestFit="1" customWidth="1"/>
    <col min="810" max="810" width="4.6640625" bestFit="1" customWidth="1"/>
    <col min="811" max="813" width="12.1640625" bestFit="1" customWidth="1"/>
    <col min="814" max="814" width="11.1640625" bestFit="1" customWidth="1"/>
    <col min="815" max="817" width="12.1640625" bestFit="1" customWidth="1"/>
    <col min="818" max="818" width="5.1640625" bestFit="1" customWidth="1"/>
    <col min="819" max="820" width="12.1640625" bestFit="1" customWidth="1"/>
    <col min="821" max="821" width="7.1640625" bestFit="1" customWidth="1"/>
    <col min="822" max="827" width="12.1640625" bestFit="1" customWidth="1"/>
    <col min="828" max="828" width="5.1640625" bestFit="1" customWidth="1"/>
    <col min="829" max="831" width="12.1640625" bestFit="1" customWidth="1"/>
    <col min="832" max="832" width="10.1640625" bestFit="1" customWidth="1"/>
    <col min="833" max="845" width="12.1640625" bestFit="1" customWidth="1"/>
    <col min="846" max="846" width="11.1640625" bestFit="1" customWidth="1"/>
    <col min="847" max="850" width="12.1640625" bestFit="1" customWidth="1"/>
    <col min="851" max="851" width="7.1640625" bestFit="1" customWidth="1"/>
    <col min="852" max="856" width="12.1640625" bestFit="1" customWidth="1"/>
    <col min="857" max="857" width="6.1640625" bestFit="1" customWidth="1"/>
    <col min="858" max="858" width="4.6640625" bestFit="1" customWidth="1"/>
    <col min="859" max="860" width="12.1640625" bestFit="1" customWidth="1"/>
    <col min="861" max="861" width="8.1640625" bestFit="1" customWidth="1"/>
    <col min="862" max="865" width="12.1640625" bestFit="1" customWidth="1"/>
    <col min="866" max="866" width="11.1640625" bestFit="1" customWidth="1"/>
    <col min="867" max="867" width="6.1640625" bestFit="1" customWidth="1"/>
    <col min="868" max="873" width="12.1640625" bestFit="1" customWidth="1"/>
    <col min="874" max="874" width="6.1640625" bestFit="1" customWidth="1"/>
    <col min="875" max="882" width="12.1640625" bestFit="1" customWidth="1"/>
    <col min="883" max="883" width="6.1640625" bestFit="1" customWidth="1"/>
    <col min="884" max="884" width="7.1640625" bestFit="1" customWidth="1"/>
    <col min="885" max="894" width="12.1640625" bestFit="1" customWidth="1"/>
    <col min="895" max="895" width="8.1640625" bestFit="1" customWidth="1"/>
    <col min="896" max="901" width="12.1640625" bestFit="1" customWidth="1"/>
    <col min="902" max="902" width="8.1640625" bestFit="1" customWidth="1"/>
    <col min="903" max="903" width="12.1640625" bestFit="1" customWidth="1"/>
    <col min="904" max="904" width="6.1640625" bestFit="1" customWidth="1"/>
    <col min="905" max="907" width="12.1640625" bestFit="1" customWidth="1"/>
    <col min="908" max="908" width="7.1640625" bestFit="1" customWidth="1"/>
    <col min="909" max="911" width="12.1640625" bestFit="1" customWidth="1"/>
    <col min="912" max="912" width="6.1640625" bestFit="1" customWidth="1"/>
    <col min="913" max="913" width="12.1640625" bestFit="1" customWidth="1"/>
    <col min="914" max="914" width="7.1640625" bestFit="1" customWidth="1"/>
    <col min="915" max="919" width="12.1640625" bestFit="1" customWidth="1"/>
    <col min="920" max="920" width="7.1640625" bestFit="1" customWidth="1"/>
    <col min="921" max="922" width="12.1640625" bestFit="1" customWidth="1"/>
    <col min="923" max="923" width="6.1640625" bestFit="1" customWidth="1"/>
    <col min="924" max="925" width="12.1640625" bestFit="1" customWidth="1"/>
    <col min="926" max="926" width="6.1640625" bestFit="1" customWidth="1"/>
    <col min="927" max="930" width="12.1640625" bestFit="1" customWidth="1"/>
    <col min="931" max="931" width="9.1640625" bestFit="1" customWidth="1"/>
    <col min="932" max="935" width="12.1640625" bestFit="1" customWidth="1"/>
    <col min="936" max="936" width="7.1640625" bestFit="1" customWidth="1"/>
    <col min="937" max="939" width="12.1640625" bestFit="1" customWidth="1"/>
    <col min="940" max="940" width="5.1640625" bestFit="1" customWidth="1"/>
    <col min="941" max="942" width="12.1640625" bestFit="1" customWidth="1"/>
    <col min="943" max="943" width="6.1640625" bestFit="1" customWidth="1"/>
    <col min="944" max="948" width="12.1640625" bestFit="1" customWidth="1"/>
    <col min="949" max="949" width="9.1640625" bestFit="1" customWidth="1"/>
    <col min="950" max="954" width="12.1640625" bestFit="1" customWidth="1"/>
    <col min="955" max="955" width="7.1640625" bestFit="1" customWidth="1"/>
    <col min="956" max="956" width="5.1640625" bestFit="1" customWidth="1"/>
    <col min="957" max="957" width="6.1640625" bestFit="1" customWidth="1"/>
    <col min="958" max="958" width="12.1640625" bestFit="1" customWidth="1"/>
    <col min="959" max="959" width="6.1640625" bestFit="1" customWidth="1"/>
    <col min="960" max="962" width="12.1640625" bestFit="1" customWidth="1"/>
    <col min="963" max="963" width="5.1640625" bestFit="1" customWidth="1"/>
    <col min="964" max="965" width="12.1640625" bestFit="1" customWidth="1"/>
    <col min="966" max="967" width="5.1640625" bestFit="1" customWidth="1"/>
    <col min="968" max="969" width="12.1640625" bestFit="1" customWidth="1"/>
    <col min="970" max="970" width="7.1640625" bestFit="1" customWidth="1"/>
    <col min="971" max="971" width="12.1640625" bestFit="1" customWidth="1"/>
    <col min="972" max="972" width="5.1640625" bestFit="1" customWidth="1"/>
    <col min="973" max="976" width="12.1640625" bestFit="1" customWidth="1"/>
    <col min="977" max="977" width="6.1640625" bestFit="1" customWidth="1"/>
    <col min="978" max="984" width="12.1640625" bestFit="1" customWidth="1"/>
    <col min="985" max="985" width="7.1640625" bestFit="1" customWidth="1"/>
    <col min="986" max="988" width="12.1640625" bestFit="1" customWidth="1"/>
    <col min="989" max="989" width="8.1640625" bestFit="1" customWidth="1"/>
    <col min="990" max="990" width="9.1640625" bestFit="1" customWidth="1"/>
    <col min="991" max="991" width="12.1640625" bestFit="1" customWidth="1"/>
    <col min="992" max="992" width="14.1640625" bestFit="1" customWidth="1"/>
  </cols>
  <sheetData>
    <row r="3" spans="1:6" x14ac:dyDescent="0.2">
      <c r="A3" s="6" t="s">
        <v>2043</v>
      </c>
      <c r="B3" s="6" t="s">
        <v>2040</v>
      </c>
    </row>
    <row r="4" spans="1:6" x14ac:dyDescent="0.2">
      <c r="A4" s="6" t="s">
        <v>2042</v>
      </c>
      <c r="B4" t="s">
        <v>63</v>
      </c>
      <c r="C4" t="s">
        <v>14</v>
      </c>
      <c r="D4" t="s">
        <v>42</v>
      </c>
      <c r="E4" t="s">
        <v>19</v>
      </c>
      <c r="F4" t="s">
        <v>2041</v>
      </c>
    </row>
    <row r="5" spans="1:6" x14ac:dyDescent="0.2">
      <c r="A5" s="7" t="s">
        <v>24</v>
      </c>
      <c r="B5" s="35">
        <v>2</v>
      </c>
      <c r="C5" s="35">
        <v>16</v>
      </c>
      <c r="D5" s="35">
        <v>1</v>
      </c>
      <c r="E5" s="35">
        <v>24</v>
      </c>
      <c r="F5" s="35">
        <v>43</v>
      </c>
    </row>
    <row r="6" spans="1:6" x14ac:dyDescent="0.2">
      <c r="A6" s="7" t="s">
        <v>15</v>
      </c>
      <c r="B6" s="35">
        <v>2</v>
      </c>
      <c r="C6" s="35">
        <v>19</v>
      </c>
      <c r="D6" s="35">
        <v>1</v>
      </c>
      <c r="E6" s="35">
        <v>22</v>
      </c>
      <c r="F6" s="35">
        <v>44</v>
      </c>
    </row>
    <row r="7" spans="1:6" x14ac:dyDescent="0.2">
      <c r="A7" s="7" t="s">
        <v>86</v>
      </c>
      <c r="B7" s="35">
        <v>4</v>
      </c>
      <c r="C7" s="35">
        <v>6</v>
      </c>
      <c r="D7" s="35">
        <v>1</v>
      </c>
      <c r="E7" s="35">
        <v>12</v>
      </c>
      <c r="F7" s="35">
        <v>23</v>
      </c>
    </row>
    <row r="8" spans="1:6" x14ac:dyDescent="0.2">
      <c r="A8" s="7" t="s">
        <v>32</v>
      </c>
      <c r="B8" s="35">
        <v>1</v>
      </c>
      <c r="C8" s="35">
        <v>12</v>
      </c>
      <c r="D8" s="35">
        <v>1</v>
      </c>
      <c r="E8" s="35">
        <v>17</v>
      </c>
      <c r="F8" s="35">
        <v>31</v>
      </c>
    </row>
    <row r="9" spans="1:6" x14ac:dyDescent="0.2">
      <c r="A9" s="7" t="s">
        <v>36</v>
      </c>
      <c r="B9" s="35">
        <v>1</v>
      </c>
      <c r="C9" s="35">
        <v>18</v>
      </c>
      <c r="D9" s="35">
        <v>1</v>
      </c>
      <c r="E9" s="35">
        <v>28</v>
      </c>
      <c r="F9" s="35">
        <v>48</v>
      </c>
    </row>
    <row r="10" spans="1:6" x14ac:dyDescent="0.2">
      <c r="A10" s="7" t="s">
        <v>94</v>
      </c>
      <c r="B10" s="35">
        <v>3</v>
      </c>
      <c r="C10" s="35">
        <v>19</v>
      </c>
      <c r="D10" s="35"/>
      <c r="E10" s="35">
        <v>26</v>
      </c>
      <c r="F10" s="35">
        <v>48</v>
      </c>
    </row>
    <row r="11" spans="1:6" x14ac:dyDescent="0.2">
      <c r="A11" s="7" t="s">
        <v>20</v>
      </c>
      <c r="B11" s="35">
        <v>44</v>
      </c>
      <c r="C11" s="35">
        <v>274</v>
      </c>
      <c r="D11" s="35">
        <v>9</v>
      </c>
      <c r="E11" s="35">
        <v>436</v>
      </c>
      <c r="F11" s="35">
        <v>763</v>
      </c>
    </row>
    <row r="12" spans="1:6" x14ac:dyDescent="0.2">
      <c r="A12" s="7" t="s">
        <v>2041</v>
      </c>
      <c r="B12" s="35">
        <v>57</v>
      </c>
      <c r="C12" s="35">
        <v>364</v>
      </c>
      <c r="D12" s="35">
        <v>14</v>
      </c>
      <c r="E12" s="35">
        <v>565</v>
      </c>
      <c r="F12" s="3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C8CC-AFAA-E648-AFCF-4312CE09C162}">
  <sheetPr codeName="Sheet4"/>
  <dimension ref="A1:D16"/>
  <sheetViews>
    <sheetView workbookViewId="0">
      <selection activeCell="C15" sqref="A5:C15"/>
    </sheetView>
  </sheetViews>
  <sheetFormatPr baseColWidth="10" defaultRowHeight="16" x14ac:dyDescent="0.2"/>
  <cols>
    <col min="1" max="1" width="22" bestFit="1" customWidth="1"/>
    <col min="2" max="2" width="15.5" bestFit="1" customWidth="1"/>
    <col min="3" max="3" width="9.5" bestFit="1" customWidth="1"/>
    <col min="4" max="4" width="10.83203125" bestFit="1" customWidth="1"/>
    <col min="5" max="5" width="9.5" bestFit="1" customWidth="1"/>
  </cols>
  <sheetData>
    <row r="1" spans="1:4" x14ac:dyDescent="0.2">
      <c r="A1" s="6" t="s">
        <v>2039</v>
      </c>
      <c r="B1" t="s">
        <v>2086</v>
      </c>
    </row>
    <row r="3" spans="1:4" x14ac:dyDescent="0.2">
      <c r="A3" s="6" t="s">
        <v>2103</v>
      </c>
      <c r="B3" s="6" t="s">
        <v>2040</v>
      </c>
    </row>
    <row r="4" spans="1:4" x14ac:dyDescent="0.2">
      <c r="A4" s="6" t="s">
        <v>2042</v>
      </c>
      <c r="B4" t="s">
        <v>14</v>
      </c>
      <c r="C4" t="s">
        <v>19</v>
      </c>
      <c r="D4" t="s">
        <v>2041</v>
      </c>
    </row>
    <row r="5" spans="1:4" x14ac:dyDescent="0.2">
      <c r="A5" s="7" t="s">
        <v>2104</v>
      </c>
      <c r="B5" s="17">
        <v>35</v>
      </c>
      <c r="C5" s="17">
        <v>58</v>
      </c>
      <c r="D5" s="17">
        <v>93</v>
      </c>
    </row>
    <row r="6" spans="1:4" x14ac:dyDescent="0.2">
      <c r="A6" s="7" t="s">
        <v>2105</v>
      </c>
      <c r="B6" s="17">
        <v>40</v>
      </c>
      <c r="C6" s="17">
        <v>56</v>
      </c>
      <c r="D6" s="17">
        <v>96</v>
      </c>
    </row>
    <row r="7" spans="1:4" x14ac:dyDescent="0.2">
      <c r="A7" s="7" t="s">
        <v>2106</v>
      </c>
      <c r="B7" s="17">
        <v>32</v>
      </c>
      <c r="C7" s="17">
        <v>45</v>
      </c>
      <c r="D7" s="17">
        <v>77</v>
      </c>
    </row>
    <row r="8" spans="1:4" x14ac:dyDescent="0.2">
      <c r="A8" s="7" t="s">
        <v>2107</v>
      </c>
      <c r="B8" s="17">
        <v>35</v>
      </c>
      <c r="C8" s="17">
        <v>48</v>
      </c>
      <c r="D8" s="17">
        <v>83</v>
      </c>
    </row>
    <row r="9" spans="1:4" x14ac:dyDescent="0.2">
      <c r="A9" s="7" t="s">
        <v>2108</v>
      </c>
      <c r="B9" s="17">
        <v>37</v>
      </c>
      <c r="C9" s="17">
        <v>60</v>
      </c>
      <c r="D9" s="17">
        <v>97</v>
      </c>
    </row>
    <row r="10" spans="1:4" x14ac:dyDescent="0.2">
      <c r="A10" s="7" t="s">
        <v>2109</v>
      </c>
      <c r="B10" s="17">
        <v>42</v>
      </c>
      <c r="C10" s="17">
        <v>54</v>
      </c>
      <c r="D10" s="17">
        <v>96</v>
      </c>
    </row>
    <row r="11" spans="1:4" x14ac:dyDescent="0.2">
      <c r="A11" s="7" t="s">
        <v>2110</v>
      </c>
      <c r="B11" s="17">
        <v>42</v>
      </c>
      <c r="C11" s="17">
        <v>49</v>
      </c>
      <c r="D11" s="17">
        <v>91</v>
      </c>
    </row>
    <row r="12" spans="1:4" x14ac:dyDescent="0.2">
      <c r="A12" s="7" t="s">
        <v>2111</v>
      </c>
      <c r="B12" s="17">
        <v>28</v>
      </c>
      <c r="C12" s="17">
        <v>67</v>
      </c>
      <c r="D12" s="17">
        <v>95</v>
      </c>
    </row>
    <row r="13" spans="1:4" x14ac:dyDescent="0.2">
      <c r="A13" s="7" t="s">
        <v>2112</v>
      </c>
      <c r="B13" s="17">
        <v>35</v>
      </c>
      <c r="C13" s="17">
        <v>61</v>
      </c>
      <c r="D13" s="17">
        <v>96</v>
      </c>
    </row>
    <row r="14" spans="1:4" x14ac:dyDescent="0.2">
      <c r="A14" s="7" t="s">
        <v>2113</v>
      </c>
      <c r="B14" s="17">
        <v>36</v>
      </c>
      <c r="C14" s="17">
        <v>67</v>
      </c>
      <c r="D14" s="17">
        <v>103</v>
      </c>
    </row>
    <row r="15" spans="1:4" x14ac:dyDescent="0.2">
      <c r="A15" s="7" t="s">
        <v>2114</v>
      </c>
      <c r="B15" s="17">
        <v>2</v>
      </c>
      <c r="C15" s="17"/>
      <c r="D15" s="17">
        <v>2</v>
      </c>
    </row>
    <row r="16" spans="1:4" x14ac:dyDescent="0.2">
      <c r="A16" s="7" t="s">
        <v>2041</v>
      </c>
      <c r="B16" s="17">
        <v>364</v>
      </c>
      <c r="C16" s="17">
        <v>565</v>
      </c>
      <c r="D16" s="17">
        <v>929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F13F-574F-1040-9C15-C59CA271640D}">
  <sheetPr codeName="Sheet5"/>
  <dimension ref="A1:E16"/>
  <sheetViews>
    <sheetView workbookViewId="0">
      <selection activeCell="A15" sqref="A1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6.6640625" bestFit="1" customWidth="1"/>
    <col min="7" max="7" width="9.1640625" bestFit="1" customWidth="1"/>
    <col min="8" max="8" width="6.1640625" bestFit="1" customWidth="1"/>
    <col min="9" max="9" width="8.6640625" bestFit="1" customWidth="1"/>
    <col min="10" max="10" width="7" bestFit="1" customWidth="1"/>
    <col min="11" max="11" width="9.5" bestFit="1" customWidth="1"/>
    <col min="12" max="12" width="6" bestFit="1" customWidth="1"/>
    <col min="13" max="13" width="8.5" bestFit="1" customWidth="1"/>
    <col min="14" max="14" width="5.5" bestFit="1" customWidth="1"/>
    <col min="15" max="15" width="8" bestFit="1" customWidth="1"/>
    <col min="16" max="16" width="6.5" bestFit="1" customWidth="1"/>
    <col min="17" max="17" width="9" bestFit="1" customWidth="1"/>
    <col min="18" max="18" width="6.33203125" bestFit="1" customWidth="1"/>
    <col min="19" max="19" width="8.83203125" bestFit="1" customWidth="1"/>
    <col min="20" max="20" width="6.1640625" bestFit="1" customWidth="1"/>
    <col min="21" max="21" width="8.6640625" bestFit="1" customWidth="1"/>
    <col min="22" max="22" width="6.6640625" bestFit="1" customWidth="1"/>
    <col min="23" max="23" width="9.1640625" bestFit="1" customWidth="1"/>
    <col min="24" max="24" width="6.5" bestFit="1" customWidth="1"/>
    <col min="25" max="25" width="9" bestFit="1" customWidth="1"/>
    <col min="26" max="26" width="9.83203125" bestFit="1" customWidth="1"/>
    <col min="27" max="27" width="7.33203125" bestFit="1" customWidth="1"/>
    <col min="28" max="28" width="8.5" bestFit="1" customWidth="1"/>
    <col min="29" max="29" width="6.33203125" bestFit="1" customWidth="1"/>
    <col min="30" max="30" width="8.83203125" bestFit="1" customWidth="1"/>
    <col min="31" max="31" width="6.6640625" bestFit="1" customWidth="1"/>
    <col min="32" max="32" width="9.1640625" bestFit="1" customWidth="1"/>
    <col min="33" max="33" width="6.1640625" bestFit="1" customWidth="1"/>
    <col min="34" max="34" width="8.6640625" bestFit="1" customWidth="1"/>
    <col min="35" max="35" width="7" bestFit="1" customWidth="1"/>
    <col min="36" max="36" width="9.5" bestFit="1" customWidth="1"/>
    <col min="37" max="37" width="6" bestFit="1" customWidth="1"/>
    <col min="38" max="38" width="8.5" bestFit="1" customWidth="1"/>
    <col min="39" max="39" width="5.5" bestFit="1" customWidth="1"/>
    <col min="40" max="40" width="8" bestFit="1" customWidth="1"/>
    <col min="41" max="41" width="6.5" bestFit="1" customWidth="1"/>
    <col min="42" max="42" width="9" bestFit="1" customWidth="1"/>
    <col min="43" max="43" width="6.33203125" bestFit="1" customWidth="1"/>
    <col min="44" max="44" width="8.83203125" bestFit="1" customWidth="1"/>
    <col min="45" max="45" width="6.1640625" bestFit="1" customWidth="1"/>
    <col min="46" max="46" width="8.6640625" bestFit="1" customWidth="1"/>
    <col min="47" max="47" width="6.6640625" bestFit="1" customWidth="1"/>
    <col min="48" max="48" width="9.1640625" bestFit="1" customWidth="1"/>
    <col min="49" max="49" width="6.5" bestFit="1" customWidth="1"/>
    <col min="50" max="50" width="9" bestFit="1" customWidth="1"/>
    <col min="51" max="51" width="9.83203125" bestFit="1" customWidth="1"/>
    <col min="52" max="52" width="7.33203125" bestFit="1" customWidth="1"/>
    <col min="53" max="53" width="8.5" bestFit="1" customWidth="1"/>
    <col min="54" max="54" width="6.33203125" bestFit="1" customWidth="1"/>
    <col min="55" max="55" width="8.83203125" bestFit="1" customWidth="1"/>
    <col min="56" max="56" width="6.6640625" bestFit="1" customWidth="1"/>
    <col min="57" max="57" width="9.1640625" bestFit="1" customWidth="1"/>
    <col min="58" max="58" width="6.1640625" bestFit="1" customWidth="1"/>
    <col min="59" max="59" width="8.6640625" bestFit="1" customWidth="1"/>
    <col min="60" max="60" width="7" bestFit="1" customWidth="1"/>
    <col min="61" max="61" width="9.5" bestFit="1" customWidth="1"/>
    <col min="62" max="62" width="6" bestFit="1" customWidth="1"/>
    <col min="63" max="63" width="8.5" bestFit="1" customWidth="1"/>
    <col min="64" max="64" width="5.5" bestFit="1" customWidth="1"/>
    <col min="65" max="65" width="8" bestFit="1" customWidth="1"/>
    <col min="66" max="66" width="6.5" bestFit="1" customWidth="1"/>
    <col min="67" max="67" width="9" bestFit="1" customWidth="1"/>
    <col min="68" max="68" width="6.33203125" bestFit="1" customWidth="1"/>
    <col min="69" max="69" width="8.83203125" bestFit="1" customWidth="1"/>
    <col min="70" max="70" width="6.1640625" bestFit="1" customWidth="1"/>
    <col min="71" max="71" width="8.6640625" bestFit="1" customWidth="1"/>
    <col min="72" max="72" width="6.6640625" bestFit="1" customWidth="1"/>
    <col min="73" max="73" width="9.1640625" bestFit="1" customWidth="1"/>
    <col min="74" max="74" width="6.5" bestFit="1" customWidth="1"/>
    <col min="75" max="75" width="9" bestFit="1" customWidth="1"/>
    <col min="76" max="76" width="9.83203125" bestFit="1" customWidth="1"/>
    <col min="77" max="77" width="7.33203125" bestFit="1" customWidth="1"/>
    <col min="78" max="78" width="8.5" bestFit="1" customWidth="1"/>
    <col min="79" max="79" width="6.33203125" bestFit="1" customWidth="1"/>
    <col min="80" max="80" width="8.83203125" bestFit="1" customWidth="1"/>
    <col min="81" max="81" width="6.6640625" bestFit="1" customWidth="1"/>
    <col min="82" max="82" width="9.1640625" bestFit="1" customWidth="1"/>
    <col min="83" max="83" width="6.1640625" bestFit="1" customWidth="1"/>
    <col min="84" max="84" width="8.6640625" bestFit="1" customWidth="1"/>
    <col min="85" max="85" width="7" bestFit="1" customWidth="1"/>
    <col min="86" max="86" width="9.5" bestFit="1" customWidth="1"/>
    <col min="87" max="87" width="6" bestFit="1" customWidth="1"/>
    <col min="88" max="88" width="8.5" bestFit="1" customWidth="1"/>
    <col min="89" max="89" width="5.5" bestFit="1" customWidth="1"/>
    <col min="90" max="90" width="8" bestFit="1" customWidth="1"/>
    <col min="91" max="91" width="6.5" bestFit="1" customWidth="1"/>
    <col min="92" max="92" width="9" bestFit="1" customWidth="1"/>
    <col min="93" max="93" width="6.33203125" bestFit="1" customWidth="1"/>
    <col min="94" max="94" width="8.83203125" bestFit="1" customWidth="1"/>
    <col min="95" max="95" width="6.1640625" bestFit="1" customWidth="1"/>
    <col min="96" max="96" width="8.6640625" bestFit="1" customWidth="1"/>
    <col min="97" max="97" width="6.6640625" bestFit="1" customWidth="1"/>
    <col min="98" max="98" width="9.1640625" bestFit="1" customWidth="1"/>
    <col min="99" max="99" width="6.5" bestFit="1" customWidth="1"/>
    <col min="100" max="100" width="9" bestFit="1" customWidth="1"/>
    <col min="101" max="101" width="9.83203125" bestFit="1" customWidth="1"/>
    <col min="102" max="102" width="7.33203125" bestFit="1" customWidth="1"/>
    <col min="103" max="103" width="8.5" bestFit="1" customWidth="1"/>
    <col min="104" max="104" width="6.33203125" bestFit="1" customWidth="1"/>
    <col min="105" max="105" width="8.83203125" bestFit="1" customWidth="1"/>
    <col min="106" max="106" width="6.6640625" bestFit="1" customWidth="1"/>
    <col min="107" max="107" width="9.1640625" bestFit="1" customWidth="1"/>
    <col min="108" max="108" width="6.1640625" bestFit="1" customWidth="1"/>
    <col min="109" max="109" width="8.6640625" bestFit="1" customWidth="1"/>
    <col min="110" max="110" width="7" bestFit="1" customWidth="1"/>
    <col min="111" max="111" width="9.5" bestFit="1" customWidth="1"/>
    <col min="112" max="112" width="6" bestFit="1" customWidth="1"/>
    <col min="113" max="113" width="8.5" bestFit="1" customWidth="1"/>
    <col min="114" max="114" width="5.5" bestFit="1" customWidth="1"/>
    <col min="115" max="115" width="8" bestFit="1" customWidth="1"/>
    <col min="116" max="116" width="6.5" bestFit="1" customWidth="1"/>
    <col min="117" max="117" width="9" bestFit="1" customWidth="1"/>
    <col min="118" max="118" width="6.33203125" bestFit="1" customWidth="1"/>
    <col min="119" max="119" width="8.83203125" bestFit="1" customWidth="1"/>
    <col min="120" max="120" width="6.1640625" bestFit="1" customWidth="1"/>
    <col min="121" max="121" width="8.6640625" bestFit="1" customWidth="1"/>
    <col min="122" max="122" width="6.6640625" bestFit="1" customWidth="1"/>
    <col min="123" max="123" width="9.1640625" bestFit="1" customWidth="1"/>
    <col min="124" max="124" width="6.5" bestFit="1" customWidth="1"/>
    <col min="125" max="125" width="9" bestFit="1" customWidth="1"/>
    <col min="126" max="126" width="9.83203125" bestFit="1" customWidth="1"/>
    <col min="127" max="127" width="7.33203125" bestFit="1" customWidth="1"/>
    <col min="128" max="128" width="8.5" bestFit="1" customWidth="1"/>
    <col min="129" max="129" width="6.33203125" bestFit="1" customWidth="1"/>
    <col min="130" max="130" width="8.83203125" bestFit="1" customWidth="1"/>
    <col min="131" max="131" width="6.6640625" bestFit="1" customWidth="1"/>
    <col min="132" max="132" width="9.1640625" bestFit="1" customWidth="1"/>
    <col min="133" max="133" width="6.1640625" bestFit="1" customWidth="1"/>
    <col min="134" max="134" width="8.6640625" bestFit="1" customWidth="1"/>
    <col min="135" max="135" width="7" bestFit="1" customWidth="1"/>
    <col min="136" max="136" width="9.5" bestFit="1" customWidth="1"/>
    <col min="137" max="137" width="6" bestFit="1" customWidth="1"/>
    <col min="138" max="138" width="8.5" bestFit="1" customWidth="1"/>
    <col min="139" max="139" width="5.5" bestFit="1" customWidth="1"/>
    <col min="140" max="140" width="8" bestFit="1" customWidth="1"/>
    <col min="141" max="141" width="6.5" bestFit="1" customWidth="1"/>
    <col min="142" max="142" width="9" bestFit="1" customWidth="1"/>
    <col min="143" max="143" width="6.33203125" bestFit="1" customWidth="1"/>
    <col min="144" max="144" width="8.83203125" bestFit="1" customWidth="1"/>
    <col min="145" max="145" width="6.1640625" bestFit="1" customWidth="1"/>
    <col min="146" max="146" width="8.6640625" bestFit="1" customWidth="1"/>
    <col min="147" max="147" width="6.6640625" bestFit="1" customWidth="1"/>
    <col min="148" max="148" width="9.1640625" bestFit="1" customWidth="1"/>
    <col min="149" max="149" width="6.5" bestFit="1" customWidth="1"/>
    <col min="150" max="150" width="9" bestFit="1" customWidth="1"/>
    <col min="151" max="151" width="9.83203125" bestFit="1" customWidth="1"/>
    <col min="152" max="152" width="7.33203125" bestFit="1" customWidth="1"/>
    <col min="153" max="153" width="8.5" bestFit="1" customWidth="1"/>
    <col min="154" max="154" width="6.33203125" bestFit="1" customWidth="1"/>
    <col min="155" max="155" width="8.83203125" bestFit="1" customWidth="1"/>
    <col min="156" max="156" width="6.6640625" bestFit="1" customWidth="1"/>
    <col min="157" max="157" width="9.1640625" bestFit="1" customWidth="1"/>
    <col min="158" max="158" width="6.1640625" bestFit="1" customWidth="1"/>
    <col min="159" max="159" width="8.6640625" bestFit="1" customWidth="1"/>
    <col min="160" max="160" width="7" bestFit="1" customWidth="1"/>
    <col min="161" max="161" width="9.5" bestFit="1" customWidth="1"/>
    <col min="162" max="162" width="6" bestFit="1" customWidth="1"/>
    <col min="163" max="163" width="8.5" bestFit="1" customWidth="1"/>
    <col min="164" max="164" width="5.5" bestFit="1" customWidth="1"/>
    <col min="165" max="165" width="8" bestFit="1" customWidth="1"/>
    <col min="166" max="166" width="6.5" bestFit="1" customWidth="1"/>
    <col min="167" max="167" width="9" bestFit="1" customWidth="1"/>
    <col min="168" max="168" width="6.33203125" bestFit="1" customWidth="1"/>
    <col min="169" max="169" width="8.83203125" bestFit="1" customWidth="1"/>
    <col min="170" max="170" width="6.1640625" bestFit="1" customWidth="1"/>
    <col min="171" max="171" width="8.6640625" bestFit="1" customWidth="1"/>
    <col min="172" max="172" width="6.6640625" bestFit="1" customWidth="1"/>
    <col min="173" max="173" width="9.1640625" bestFit="1" customWidth="1"/>
    <col min="174" max="174" width="6.5" bestFit="1" customWidth="1"/>
    <col min="175" max="175" width="9" bestFit="1" customWidth="1"/>
    <col min="176" max="176" width="9.83203125" bestFit="1" customWidth="1"/>
    <col min="177" max="177" width="7.33203125" bestFit="1" customWidth="1"/>
    <col min="178" max="178" width="8.5" bestFit="1" customWidth="1"/>
    <col min="179" max="179" width="6.33203125" bestFit="1" customWidth="1"/>
    <col min="180" max="180" width="8.83203125" bestFit="1" customWidth="1"/>
    <col min="181" max="181" width="6.6640625" bestFit="1" customWidth="1"/>
    <col min="182" max="182" width="9.1640625" bestFit="1" customWidth="1"/>
    <col min="183" max="183" width="6.1640625" bestFit="1" customWidth="1"/>
    <col min="184" max="184" width="8.6640625" bestFit="1" customWidth="1"/>
    <col min="185" max="185" width="7" bestFit="1" customWidth="1"/>
    <col min="186" max="186" width="9.5" bestFit="1" customWidth="1"/>
    <col min="187" max="187" width="6" bestFit="1" customWidth="1"/>
    <col min="188" max="188" width="8.5" bestFit="1" customWidth="1"/>
    <col min="189" max="189" width="5.5" bestFit="1" customWidth="1"/>
    <col min="190" max="190" width="8" bestFit="1" customWidth="1"/>
    <col min="191" max="191" width="6.5" bestFit="1" customWidth="1"/>
    <col min="192" max="192" width="9" bestFit="1" customWidth="1"/>
    <col min="193" max="193" width="6.33203125" bestFit="1" customWidth="1"/>
    <col min="194" max="194" width="8.83203125" bestFit="1" customWidth="1"/>
    <col min="195" max="195" width="6.1640625" bestFit="1" customWidth="1"/>
    <col min="196" max="196" width="8.6640625" bestFit="1" customWidth="1"/>
    <col min="197" max="197" width="6.6640625" bestFit="1" customWidth="1"/>
    <col min="198" max="198" width="9.1640625" bestFit="1" customWidth="1"/>
    <col min="199" max="199" width="6.5" bestFit="1" customWidth="1"/>
    <col min="200" max="200" width="9" bestFit="1" customWidth="1"/>
    <col min="201" max="201" width="9.83203125" bestFit="1" customWidth="1"/>
    <col min="202" max="202" width="7.33203125" bestFit="1" customWidth="1"/>
    <col min="203" max="203" width="8.5" bestFit="1" customWidth="1"/>
    <col min="204" max="204" width="6.33203125" bestFit="1" customWidth="1"/>
    <col min="205" max="205" width="8.83203125" bestFit="1" customWidth="1"/>
    <col min="206" max="206" width="6.6640625" bestFit="1" customWidth="1"/>
    <col min="207" max="207" width="9.1640625" bestFit="1" customWidth="1"/>
    <col min="208" max="208" width="6.1640625" bestFit="1" customWidth="1"/>
    <col min="209" max="209" width="8.6640625" bestFit="1" customWidth="1"/>
    <col min="210" max="210" width="7" bestFit="1" customWidth="1"/>
    <col min="211" max="211" width="9.5" bestFit="1" customWidth="1"/>
    <col min="212" max="212" width="6" bestFit="1" customWidth="1"/>
    <col min="213" max="213" width="8.5" bestFit="1" customWidth="1"/>
    <col min="214" max="214" width="5.5" bestFit="1" customWidth="1"/>
    <col min="215" max="215" width="8" bestFit="1" customWidth="1"/>
    <col min="216" max="216" width="6.5" bestFit="1" customWidth="1"/>
    <col min="217" max="217" width="9" bestFit="1" customWidth="1"/>
    <col min="218" max="218" width="6.33203125" bestFit="1" customWidth="1"/>
    <col min="219" max="219" width="8.83203125" bestFit="1" customWidth="1"/>
    <col min="220" max="220" width="6.1640625" bestFit="1" customWidth="1"/>
    <col min="221" max="221" width="8.6640625" bestFit="1" customWidth="1"/>
    <col min="222" max="222" width="6.6640625" bestFit="1" customWidth="1"/>
    <col min="223" max="223" width="9.1640625" bestFit="1" customWidth="1"/>
    <col min="224" max="224" width="6.5" bestFit="1" customWidth="1"/>
    <col min="225" max="225" width="9" bestFit="1" customWidth="1"/>
    <col min="226" max="226" width="9.83203125" bestFit="1" customWidth="1"/>
    <col min="227" max="227" width="7.33203125" bestFit="1" customWidth="1"/>
    <col min="228" max="228" width="8.5" bestFit="1" customWidth="1"/>
    <col min="229" max="229" width="6.33203125" bestFit="1" customWidth="1"/>
    <col min="230" max="230" width="8.83203125" bestFit="1" customWidth="1"/>
    <col min="231" max="231" width="6.6640625" bestFit="1" customWidth="1"/>
    <col min="232" max="232" width="9.1640625" bestFit="1" customWidth="1"/>
    <col min="233" max="233" width="6.1640625" bestFit="1" customWidth="1"/>
    <col min="234" max="234" width="8.6640625" bestFit="1" customWidth="1"/>
    <col min="235" max="235" width="7" bestFit="1" customWidth="1"/>
    <col min="236" max="236" width="9.5" bestFit="1" customWidth="1"/>
    <col min="237" max="237" width="6" bestFit="1" customWidth="1"/>
    <col min="238" max="238" width="8.5" bestFit="1" customWidth="1"/>
    <col min="239" max="239" width="5.5" bestFit="1" customWidth="1"/>
    <col min="240" max="240" width="8" bestFit="1" customWidth="1"/>
    <col min="241" max="241" width="6.5" bestFit="1" customWidth="1"/>
    <col min="242" max="242" width="9" bestFit="1" customWidth="1"/>
    <col min="243" max="243" width="6.33203125" bestFit="1" customWidth="1"/>
    <col min="244" max="244" width="8.83203125" bestFit="1" customWidth="1"/>
    <col min="245" max="245" width="6.1640625" bestFit="1" customWidth="1"/>
    <col min="246" max="246" width="8.6640625" bestFit="1" customWidth="1"/>
    <col min="247" max="247" width="6.6640625" bestFit="1" customWidth="1"/>
    <col min="248" max="248" width="9.1640625" bestFit="1" customWidth="1"/>
    <col min="249" max="249" width="6.5" bestFit="1" customWidth="1"/>
    <col min="250" max="250" width="9" bestFit="1" customWidth="1"/>
    <col min="251" max="251" width="9.83203125" bestFit="1" customWidth="1"/>
    <col min="252" max="252" width="7.33203125" bestFit="1" customWidth="1"/>
    <col min="253" max="253" width="8.5" bestFit="1" customWidth="1"/>
    <col min="254" max="254" width="9.83203125" bestFit="1" customWidth="1"/>
  </cols>
  <sheetData>
    <row r="1" spans="1:5" x14ac:dyDescent="0.2">
      <c r="A1" s="6" t="s">
        <v>2039</v>
      </c>
      <c r="B1" t="s">
        <v>2086</v>
      </c>
    </row>
    <row r="3" spans="1:5" x14ac:dyDescent="0.2">
      <c r="A3" s="6" t="s">
        <v>2085</v>
      </c>
      <c r="B3" s="6" t="s">
        <v>2040</v>
      </c>
    </row>
    <row r="4" spans="1:5" x14ac:dyDescent="0.2">
      <c r="A4" s="6" t="s">
        <v>2042</v>
      </c>
      <c r="B4" t="s">
        <v>63</v>
      </c>
      <c r="C4" t="s">
        <v>14</v>
      </c>
      <c r="D4" t="s">
        <v>19</v>
      </c>
      <c r="E4" t="s">
        <v>2041</v>
      </c>
    </row>
    <row r="5" spans="1:5" x14ac:dyDescent="0.2">
      <c r="A5" s="7" t="s">
        <v>2104</v>
      </c>
      <c r="B5" s="17">
        <v>14</v>
      </c>
      <c r="C5" s="17">
        <v>35</v>
      </c>
      <c r="D5" s="17">
        <v>58</v>
      </c>
      <c r="E5" s="17">
        <v>107</v>
      </c>
    </row>
    <row r="6" spans="1:5" x14ac:dyDescent="0.2">
      <c r="A6" s="7" t="s">
        <v>2105</v>
      </c>
      <c r="B6" s="17">
        <v>6</v>
      </c>
      <c r="C6" s="17">
        <v>40</v>
      </c>
      <c r="D6" s="17">
        <v>56</v>
      </c>
      <c r="E6" s="17">
        <v>102</v>
      </c>
    </row>
    <row r="7" spans="1:5" x14ac:dyDescent="0.2">
      <c r="A7" s="7" t="s">
        <v>2106</v>
      </c>
      <c r="B7" s="17">
        <v>4</v>
      </c>
      <c r="C7" s="17">
        <v>32</v>
      </c>
      <c r="D7" s="17">
        <v>45</v>
      </c>
      <c r="E7" s="17">
        <v>81</v>
      </c>
    </row>
    <row r="8" spans="1:5" x14ac:dyDescent="0.2">
      <c r="A8" s="7" t="s">
        <v>2107</v>
      </c>
      <c r="B8" s="17">
        <v>4</v>
      </c>
      <c r="C8" s="17">
        <v>35</v>
      </c>
      <c r="D8" s="17">
        <v>48</v>
      </c>
      <c r="E8" s="17">
        <v>87</v>
      </c>
    </row>
    <row r="9" spans="1:5" x14ac:dyDescent="0.2">
      <c r="A9" s="7" t="s">
        <v>2108</v>
      </c>
      <c r="B9" s="17">
        <v>4</v>
      </c>
      <c r="C9" s="17">
        <v>37</v>
      </c>
      <c r="D9" s="17">
        <v>60</v>
      </c>
      <c r="E9" s="17">
        <v>101</v>
      </c>
    </row>
    <row r="10" spans="1:5" x14ac:dyDescent="0.2">
      <c r="A10" s="7" t="s">
        <v>2109</v>
      </c>
      <c r="B10" s="17">
        <v>7</v>
      </c>
      <c r="C10" s="17">
        <v>42</v>
      </c>
      <c r="D10" s="17">
        <v>54</v>
      </c>
      <c r="E10" s="17">
        <v>103</v>
      </c>
    </row>
    <row r="11" spans="1:5" x14ac:dyDescent="0.2">
      <c r="A11" s="7" t="s">
        <v>2110</v>
      </c>
      <c r="B11" s="17">
        <v>5</v>
      </c>
      <c r="C11" s="17">
        <v>42</v>
      </c>
      <c r="D11" s="17">
        <v>49</v>
      </c>
      <c r="E11" s="17">
        <v>96</v>
      </c>
    </row>
    <row r="12" spans="1:5" x14ac:dyDescent="0.2">
      <c r="A12" s="7" t="s">
        <v>2111</v>
      </c>
      <c r="B12" s="17">
        <v>5</v>
      </c>
      <c r="C12" s="17">
        <v>28</v>
      </c>
      <c r="D12" s="17">
        <v>67</v>
      </c>
      <c r="E12" s="17">
        <v>100</v>
      </c>
    </row>
    <row r="13" spans="1:5" x14ac:dyDescent="0.2">
      <c r="A13" s="7" t="s">
        <v>2112</v>
      </c>
      <c r="B13" s="17">
        <v>4</v>
      </c>
      <c r="C13" s="17">
        <v>35</v>
      </c>
      <c r="D13" s="17">
        <v>61</v>
      </c>
      <c r="E13" s="17">
        <v>100</v>
      </c>
    </row>
    <row r="14" spans="1:5" x14ac:dyDescent="0.2">
      <c r="A14" s="7" t="s">
        <v>2113</v>
      </c>
      <c r="B14" s="17">
        <v>4</v>
      </c>
      <c r="C14" s="17">
        <v>36</v>
      </c>
      <c r="D14" s="17">
        <v>67</v>
      </c>
      <c r="E14" s="17">
        <v>107</v>
      </c>
    </row>
    <row r="15" spans="1:5" x14ac:dyDescent="0.2">
      <c r="A15" s="7" t="s">
        <v>2114</v>
      </c>
      <c r="B15" s="17"/>
      <c r="C15" s="17">
        <v>2</v>
      </c>
      <c r="D15" s="17"/>
      <c r="E15" s="17">
        <v>2</v>
      </c>
    </row>
    <row r="16" spans="1:5" x14ac:dyDescent="0.2">
      <c r="A16" s="7" t="s">
        <v>2041</v>
      </c>
      <c r="B16" s="17">
        <v>57</v>
      </c>
      <c r="C16" s="17">
        <v>364</v>
      </c>
      <c r="D16" s="17">
        <v>565</v>
      </c>
      <c r="E16" s="17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FA03-AA42-DF42-9BFC-D46A8EB6F28A}">
  <sheetPr codeName="Sheet6"/>
  <dimension ref="A1:O13"/>
  <sheetViews>
    <sheetView topLeftCell="C4" workbookViewId="0">
      <selection activeCell="O12" sqref="O12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style="4" bestFit="1" customWidth="1"/>
    <col min="6" max="6" width="18.6640625" style="19" bestFit="1" customWidth="1"/>
    <col min="7" max="7" width="15.83203125" style="19" bestFit="1" customWidth="1"/>
    <col min="8" max="8" width="18.33203125" bestFit="1" customWidth="1"/>
    <col min="9" max="9" width="9.6640625" bestFit="1" customWidth="1"/>
    <col min="15" max="15" width="14.83203125" bestFit="1" customWidth="1"/>
  </cols>
  <sheetData>
    <row r="1" spans="1:15" s="16" customFormat="1" ht="51" x14ac:dyDescent="0.2">
      <c r="A1" s="16" t="s">
        <v>2067</v>
      </c>
      <c r="B1" s="15" t="s">
        <v>2060</v>
      </c>
      <c r="C1" s="15" t="s">
        <v>2061</v>
      </c>
      <c r="D1" s="15" t="s">
        <v>2062</v>
      </c>
      <c r="E1" s="21" t="s">
        <v>2063</v>
      </c>
      <c r="F1" s="20" t="s">
        <v>2064</v>
      </c>
      <c r="G1" s="20" t="s">
        <v>2065</v>
      </c>
      <c r="H1" s="15" t="s">
        <v>2066</v>
      </c>
      <c r="I1" s="16" t="s">
        <v>2123</v>
      </c>
      <c r="J1" s="16" t="s">
        <v>2124</v>
      </c>
    </row>
    <row r="2" spans="1:15" x14ac:dyDescent="0.2">
      <c r="A2" t="s">
        <v>2068</v>
      </c>
      <c r="B2" s="22">
        <f>COUNTIFS(Table1[outcome],"successful",Table1[goal],"&lt;1000")+C2</f>
        <v>50</v>
      </c>
      <c r="C2" s="22">
        <f>COUNTIFS(Table1[outcome],"failed",Table1[goal],"&lt;1000")</f>
        <v>20</v>
      </c>
      <c r="D2">
        <f>COUNTIFS(Table1[outcome],"canceled",Table1[goal],"&gt;0")-COUNTIFS(Table1[outcome],"canceled",Table1[goal],"&gt;1000")</f>
        <v>1</v>
      </c>
      <c r="E2" s="4">
        <f>COUNTIFS(Table1[goal],"&lt;1000")</f>
        <v>51</v>
      </c>
      <c r="F2" s="19">
        <f>B2/E2</f>
        <v>0.98039215686274506</v>
      </c>
      <c r="G2" s="19">
        <f>C2/E2</f>
        <v>0.39215686274509803</v>
      </c>
      <c r="H2" s="19">
        <f>D2/E2</f>
        <v>1.9607843137254902E-2</v>
      </c>
      <c r="I2">
        <f>B2+C2</f>
        <v>70</v>
      </c>
      <c r="J2" s="19">
        <f>B2/I2</f>
        <v>0.7142857142857143</v>
      </c>
    </row>
    <row r="3" spans="1:15" x14ac:dyDescent="0.2">
      <c r="A3" t="s">
        <v>2069</v>
      </c>
      <c r="B3">
        <f>COUNTIFS(Table1[outcome],"successful",Table1[goal],"&gt;=1000")-COUNTIFS(Table1[outcome],"successful",Table1[goal],"&gt;4999")</f>
        <v>191</v>
      </c>
      <c r="C3">
        <f>COUNTIFS(Table1[outcome],"failed",Table1[goal],"&gt;=1000")-COUNTIFS(Table1[outcome],"failed",Table1[goal],"&gt;4999")</f>
        <v>38</v>
      </c>
      <c r="D3">
        <f>COUNTIFS(Table1[outcome],"canceled",Table1[goal],"&gt;=1000")-COUNTIFS(Table1[outcome],"canceled",Table1[goal],"&gt;4999")</f>
        <v>2</v>
      </c>
      <c r="E3" s="4">
        <f>COUNTIFS(Table1[goal],"&gt;=1000")-COUNTIFS(Table1[goal],"&gt;4999")</f>
        <v>234</v>
      </c>
      <c r="F3" s="19">
        <f t="shared" ref="F3:F13" si="0">B3/E3</f>
        <v>0.81623931623931623</v>
      </c>
      <c r="G3" s="19">
        <f t="shared" ref="G3:G13" si="1">C3/E3</f>
        <v>0.1623931623931624</v>
      </c>
      <c r="H3" s="19">
        <f t="shared" ref="H3:H13" si="2">D3/E3</f>
        <v>8.5470085470085479E-3</v>
      </c>
      <c r="I3">
        <f t="shared" ref="I3:I13" si="3">B3+C3</f>
        <v>229</v>
      </c>
      <c r="J3" s="19">
        <f t="shared" ref="J3:J13" si="4">B3/I3</f>
        <v>0.83406113537117899</v>
      </c>
    </row>
    <row r="4" spans="1:15" ht="21" x14ac:dyDescent="0.25">
      <c r="A4" t="s">
        <v>2070</v>
      </c>
      <c r="B4">
        <f>COUNTIFS(Table1[outcome],"successful",Table1[goal],"&gt;=5000")-COUNTIFS(Table1[outcome],"successful",Table1[goal],"&gt;9999")</f>
        <v>164</v>
      </c>
      <c r="C4">
        <f>COUNTIFS(Table1[outcome],"failed",Table1[goal],"&gt;=5000")-COUNTIFS(Table1[outcome],"failed",Table1[goal],"&gt;9999")</f>
        <v>126</v>
      </c>
      <c r="D4">
        <f>COUNTIFS(Table1[outcome],"canceled",Table1[goal],"&gt;=5000")-COUNTIFS(Table1[outcome],"canceled",Table1[goal],"&gt;9999")</f>
        <v>25</v>
      </c>
      <c r="E4" s="4">
        <f>COUNTIFS(Table1[goal],"&gt;=5000")-COUNTIFS(Table1[goal],"&gt;9999")</f>
        <v>317</v>
      </c>
      <c r="F4" s="19">
        <f t="shared" si="0"/>
        <v>0.51735015772870663</v>
      </c>
      <c r="G4" s="19">
        <f t="shared" si="1"/>
        <v>0.39747634069400634</v>
      </c>
      <c r="H4" s="19">
        <f t="shared" si="2"/>
        <v>7.8864353312302835E-2</v>
      </c>
      <c r="I4">
        <f t="shared" si="3"/>
        <v>290</v>
      </c>
      <c r="J4" s="19">
        <f t="shared" si="4"/>
        <v>0.56551724137931036</v>
      </c>
      <c r="N4" s="54" t="s">
        <v>2141</v>
      </c>
      <c r="O4" s="55">
        <v>43983.1</v>
      </c>
    </row>
    <row r="5" spans="1:15" ht="21" x14ac:dyDescent="0.25">
      <c r="A5" t="s">
        <v>2071</v>
      </c>
      <c r="B5">
        <f>COUNTIFS(Table1[outcome],"successful",Table1[goal],"&gt;=10000")-COUNTIFS(Table1[outcome],"successful",Table1[goal],"&gt;14999")</f>
        <v>4</v>
      </c>
      <c r="C5">
        <f>COUNTIFS(Table1[outcome],"failed",Table1[goal],"&gt;=10000")-COUNTIFS(Table1[outcome],"failed",Table1[goal],"&gt;14999")</f>
        <v>5</v>
      </c>
      <c r="D5">
        <f>COUNTIFS(Table1[outcome],"canceled",Table1[goal],"&gt;=10000")-COUNTIFS(Table1[outcome],"canceled",Table1[goal],"&gt;14999")</f>
        <v>0</v>
      </c>
      <c r="E5" s="4">
        <f>COUNTIFS(Table1[goal],"&gt;=10000")-COUNTIFS(Table1[goal],"&gt;14999")</f>
        <v>9</v>
      </c>
      <c r="F5" s="19">
        <f t="shared" si="0"/>
        <v>0.44444444444444442</v>
      </c>
      <c r="G5" s="19">
        <f t="shared" si="1"/>
        <v>0.55555555555555558</v>
      </c>
      <c r="H5" s="19">
        <f t="shared" si="2"/>
        <v>0</v>
      </c>
      <c r="I5">
        <f t="shared" si="3"/>
        <v>9</v>
      </c>
      <c r="J5" s="19">
        <f t="shared" si="4"/>
        <v>0.44444444444444442</v>
      </c>
      <c r="N5" s="54" t="s">
        <v>2140</v>
      </c>
      <c r="O5" s="54">
        <v>8300</v>
      </c>
    </row>
    <row r="6" spans="1:15" ht="21" x14ac:dyDescent="0.25">
      <c r="A6" t="s">
        <v>2072</v>
      </c>
      <c r="B6">
        <f>COUNTIFS(Table1[outcome],"successful",Table1[goal],"&gt;=15000")-COUNTIFS(Table1[outcome],"successful",Table1[goal],"&gt;19999")</f>
        <v>10</v>
      </c>
      <c r="C6">
        <f>COUNTIFS(Table1[outcome],"failed",Table1[goal],"&gt;=15000")-COUNTIFS(Table1[outcome],"failed",Table1[goal],"&gt;19999")</f>
        <v>0</v>
      </c>
      <c r="D6">
        <f>COUNTIFS(Table1[outcome],"canceled",Table1[goal],"&gt;=15000")-COUNTIFS(Table1[outcome],"canceled",Table1[goal],"&gt;19999")</f>
        <v>0</v>
      </c>
      <c r="E6" s="4">
        <f>COUNTIFS(Table1[goal],"&gt;=15000")-COUNTIFS(Table1[goal],"&gt;19999")</f>
        <v>10</v>
      </c>
      <c r="F6" s="19">
        <f t="shared" si="0"/>
        <v>1</v>
      </c>
      <c r="G6" s="19">
        <f t="shared" si="1"/>
        <v>0</v>
      </c>
      <c r="H6" s="19">
        <f t="shared" si="2"/>
        <v>0</v>
      </c>
      <c r="I6">
        <f t="shared" si="3"/>
        <v>10</v>
      </c>
      <c r="J6" s="19">
        <f t="shared" si="4"/>
        <v>1</v>
      </c>
      <c r="N6" s="54" t="s">
        <v>2139</v>
      </c>
      <c r="O6" s="54">
        <v>3476567632.0220222</v>
      </c>
    </row>
    <row r="7" spans="1:15" ht="21" x14ac:dyDescent="0.25">
      <c r="A7" t="s">
        <v>2073</v>
      </c>
      <c r="B7">
        <f>COUNTIFS(Table1[outcome],"successful",Table1[goal],"&gt;=20000")-COUNTIFS(Table1[outcome],"successful",Table1[goal],"&gt;24999")</f>
        <v>7</v>
      </c>
      <c r="C7">
        <f>COUNTIFS(Table1[outcome],"failed",Table1[goal],"&gt;=20000")-COUNTIFS(Table1[outcome],"failed",Table1[goal],"&gt;24999")</f>
        <v>0</v>
      </c>
      <c r="D7">
        <f>COUNTIFS(Table1[outcome],"canceled",Table1[goal],"&gt;=20000")-COUNTIFS(Table1[outcome],"canceled",Table1[goal],"&gt;24999")</f>
        <v>0</v>
      </c>
      <c r="E7" s="4">
        <f>COUNTIFS(Table1[goal],"&gt;=20000")-COUNTIFS(Table1[goal],"&gt;24999")</f>
        <v>7</v>
      </c>
      <c r="F7" s="19">
        <f t="shared" si="0"/>
        <v>1</v>
      </c>
      <c r="G7" s="19">
        <f t="shared" si="1"/>
        <v>0</v>
      </c>
      <c r="H7" s="19">
        <f t="shared" si="2"/>
        <v>0</v>
      </c>
      <c r="I7">
        <f t="shared" si="3"/>
        <v>7</v>
      </c>
      <c r="J7" s="19">
        <f t="shared" si="4"/>
        <v>1</v>
      </c>
      <c r="N7" s="54"/>
      <c r="O7" s="54"/>
    </row>
    <row r="8" spans="1:15" ht="21" x14ac:dyDescent="0.25">
      <c r="A8" t="s">
        <v>2077</v>
      </c>
      <c r="B8">
        <f>COUNTIFS(Table1[outcome],"successful",Table1[goal],"&gt;=25000")-COUNTIFS(Table1[outcome],"successful",Table1[goal],"&gt;29999")</f>
        <v>11</v>
      </c>
      <c r="C8">
        <f>COUNTIFS(Table1[outcome],"failed",Table1[goal],"&gt;=25000")-COUNTIFS(Table1[outcome],"failed",Table1[goal],"&gt;29999")</f>
        <v>3</v>
      </c>
      <c r="D8">
        <f>COUNTIFS(Table1[outcome],"canceled",Table1[goal],"&gt;=25000")-COUNTIFS(Table1[outcome],"canceled",Table1[goal],"&gt;29999")</f>
        <v>0</v>
      </c>
      <c r="E8" s="4">
        <f>COUNTIFS(Table1[goal],"&gt;=25000")-COUNTIFS(Table1[goal],"&gt;29999")</f>
        <v>14</v>
      </c>
      <c r="F8" s="19">
        <f t="shared" si="0"/>
        <v>0.7857142857142857</v>
      </c>
      <c r="G8" s="19">
        <f t="shared" si="1"/>
        <v>0.21428571428571427</v>
      </c>
      <c r="H8" s="19">
        <f t="shared" si="2"/>
        <v>0</v>
      </c>
      <c r="I8">
        <f t="shared" si="3"/>
        <v>14</v>
      </c>
      <c r="J8" s="19">
        <f t="shared" si="4"/>
        <v>0.7857142857142857</v>
      </c>
      <c r="N8" s="54" t="s">
        <v>2138</v>
      </c>
      <c r="O8" s="54">
        <v>58962.425594797423</v>
      </c>
    </row>
    <row r="9" spans="1:15" x14ac:dyDescent="0.2">
      <c r="A9" t="s">
        <v>2074</v>
      </c>
      <c r="B9">
        <f>COUNTIFS(Table1[outcome],"successful",Table1[goal],"&gt;=30000")-COUNTIFS(Table1[outcome],"successful",Table1[goal],"&gt;34999")</f>
        <v>7</v>
      </c>
      <c r="C9">
        <f>COUNTIFS(Table1[outcome],"failed",Table1[goal],"&gt;=30000")-COUNTIFS(Table1[outcome],"failed",Table1[goal],"&gt;34999")</f>
        <v>0</v>
      </c>
      <c r="D9">
        <f>COUNTIFS(Table1[outcome],"canceled",Table1[goal],"&gt;=30000")-COUNTIFS(Table1[outcome],"canceled",Table1[goal],"&gt;34999")</f>
        <v>0</v>
      </c>
      <c r="E9" s="4">
        <f>COUNTIFS(Table1[goal],"&gt;=30000")-COUNTIFS(Table1[goal],"&gt;34999")</f>
        <v>7</v>
      </c>
      <c r="F9" s="19">
        <f t="shared" si="0"/>
        <v>1</v>
      </c>
      <c r="G9" s="19">
        <f t="shared" si="1"/>
        <v>0</v>
      </c>
      <c r="H9" s="19">
        <f t="shared" si="2"/>
        <v>0</v>
      </c>
      <c r="I9">
        <f t="shared" si="3"/>
        <v>7</v>
      </c>
      <c r="J9" s="19">
        <f t="shared" si="4"/>
        <v>1</v>
      </c>
    </row>
    <row r="10" spans="1:15" x14ac:dyDescent="0.2">
      <c r="A10" t="s">
        <v>2078</v>
      </c>
      <c r="B10">
        <f>COUNTIFS(Table1[outcome],"successful",Table1[goal],"&gt;=35000")-COUNTIFS(Table1[outcome],"successful",Table1[goal],"&gt;39999")</f>
        <v>8</v>
      </c>
      <c r="C10">
        <f>COUNTIFS(Table1[outcome],"failed",Table1[goal],"&gt;=35000")-COUNTIFS(Table1[outcome],"failed",Table1[goal],"&gt;39999")</f>
        <v>3</v>
      </c>
      <c r="D10">
        <f>COUNTIFS(Table1[outcome],"canceled",Table1[goal],"&gt;=35000")-COUNTIFS(Table1[outcome],"canceled",Table1[goal],"&gt;39999")</f>
        <v>1</v>
      </c>
      <c r="E10" s="4">
        <f>COUNTIFS(Table1[goal],"&gt;=35000")-COUNTIFS(Table1[goal],"&gt;39999")</f>
        <v>12</v>
      </c>
      <c r="F10" s="19">
        <f t="shared" si="0"/>
        <v>0.66666666666666663</v>
      </c>
      <c r="G10" s="19">
        <f t="shared" si="1"/>
        <v>0.25</v>
      </c>
      <c r="H10" s="19">
        <f t="shared" si="2"/>
        <v>8.3333333333333329E-2</v>
      </c>
      <c r="I10">
        <f t="shared" si="3"/>
        <v>11</v>
      </c>
      <c r="J10" s="19">
        <f t="shared" si="4"/>
        <v>0.72727272727272729</v>
      </c>
    </row>
    <row r="11" spans="1:15" x14ac:dyDescent="0.2">
      <c r="A11" t="s">
        <v>2075</v>
      </c>
      <c r="B11">
        <f>COUNTIFS(Table1[outcome],"successful",Table1[goal],"&gt;=40000")-COUNTIFS(Table1[outcome],"successful",Table1[goal],"&gt;44999")</f>
        <v>11</v>
      </c>
      <c r="C11">
        <f>COUNTIFS(Table1[outcome],"failed",Table1[goal],"&gt;=40000")-COUNTIFS(Table1[outcome],"failed",Table1[goal],"&gt;44999")</f>
        <v>3</v>
      </c>
      <c r="D11">
        <f>COUNTIFS(Table1[outcome],"canceled",Table1[goal],"&gt;=40000")-COUNTIFS(Table1[outcome],"canceled",Table1[goal],"&gt;44999")</f>
        <v>0</v>
      </c>
      <c r="E11" s="4">
        <f>COUNTIFS(Table1[goal],"&gt;=40000")-COUNTIFS(Table1[goal],"&gt;44999")</f>
        <v>15</v>
      </c>
      <c r="F11" s="19">
        <f t="shared" si="0"/>
        <v>0.73333333333333328</v>
      </c>
      <c r="G11" s="19">
        <f t="shared" si="1"/>
        <v>0.2</v>
      </c>
      <c r="H11" s="19">
        <f t="shared" si="2"/>
        <v>0</v>
      </c>
      <c r="I11">
        <f t="shared" si="3"/>
        <v>14</v>
      </c>
      <c r="J11" s="19">
        <f t="shared" si="4"/>
        <v>0.7857142857142857</v>
      </c>
    </row>
    <row r="12" spans="1:15" x14ac:dyDescent="0.2">
      <c r="A12" t="s">
        <v>2076</v>
      </c>
      <c r="B12">
        <f>COUNTIFS(Table1[outcome],"successful",Table1[goal],"&gt;=45000")-COUNTIFS(Table1[outcome],"successful",Table1[goal],"&gt;49999")</f>
        <v>8</v>
      </c>
      <c r="C12">
        <f>COUNTIFS(Table1[outcome],"failed",Table1[goal],"&gt;=45000")-COUNTIFS(Table1[outcome],"failed",Table1[goal],"&gt;49999")</f>
        <v>3</v>
      </c>
      <c r="D12">
        <f>COUNTIFS(Table1[outcome],"canceled",Table1[goal],"&gt;=45000")-COUNTIFS(Table1[outcome],"canceled",Table1[goal],"&gt;49999")</f>
        <v>0</v>
      </c>
      <c r="E12" s="4">
        <f>COUNTIFS(Table1[goal],"&gt;=45000")-COUNTIFS(Table1[goal],"&gt;49999")</f>
        <v>11</v>
      </c>
      <c r="F12" s="19">
        <f t="shared" si="0"/>
        <v>0.72727272727272729</v>
      </c>
      <c r="G12" s="19">
        <f t="shared" si="1"/>
        <v>0.27272727272727271</v>
      </c>
      <c r="H12" s="19">
        <f t="shared" si="2"/>
        <v>0</v>
      </c>
      <c r="I12">
        <f t="shared" si="3"/>
        <v>11</v>
      </c>
      <c r="J12" s="19">
        <f t="shared" si="4"/>
        <v>0.72727272727272729</v>
      </c>
    </row>
    <row r="13" spans="1:15" x14ac:dyDescent="0.2">
      <c r="A13" t="s">
        <v>2087</v>
      </c>
      <c r="B13">
        <f>COUNTIFS(Table1[outcome],"successful",Table1[goal],"&gt;50000")</f>
        <v>114</v>
      </c>
      <c r="C13">
        <f>COUNTIFS(Table1[outcome],"failed",Table1[goal],"&gt;50000")</f>
        <v>163</v>
      </c>
      <c r="D13">
        <f>COUNTIFS(Table1[outcome],"canceled",Table1[goal],"&gt;50000")</f>
        <v>28</v>
      </c>
      <c r="E13" s="4">
        <f>COUNTIFS(Table1[goal],"&gt;=50000")</f>
        <v>313</v>
      </c>
      <c r="F13" s="19">
        <f t="shared" si="0"/>
        <v>0.36421725239616615</v>
      </c>
      <c r="G13" s="19">
        <f t="shared" si="1"/>
        <v>0.52076677316293929</v>
      </c>
      <c r="H13" s="19">
        <f t="shared" si="2"/>
        <v>8.9456869009584661E-2</v>
      </c>
      <c r="I13">
        <f t="shared" si="3"/>
        <v>277</v>
      </c>
      <c r="J13" s="19">
        <f t="shared" si="4"/>
        <v>0.41155234657039713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1031-FAAE-0F4D-B60A-9C7A14361422}">
  <sheetPr codeName="Sheet7"/>
  <dimension ref="B1:V1001"/>
  <sheetViews>
    <sheetView topLeftCell="F1" workbookViewId="0">
      <selection activeCell="A306" sqref="A306:XFD306"/>
    </sheetView>
  </sheetViews>
  <sheetFormatPr baseColWidth="10" defaultRowHeight="16" x14ac:dyDescent="0.2"/>
  <cols>
    <col min="2" max="2" width="9.5" hidden="1" customWidth="1"/>
    <col min="3" max="3" width="13" hidden="1" customWidth="1"/>
    <col min="4" max="4" width="8.33203125" hidden="1" customWidth="1"/>
    <col min="5" max="5" width="13" hidden="1" customWidth="1"/>
    <col min="8" max="8" width="13" style="35" bestFit="1" customWidth="1"/>
    <col min="9" max="9" width="24.6640625" bestFit="1" customWidth="1"/>
    <col min="10" max="10" width="4.5" customWidth="1"/>
    <col min="11" max="11" width="8.83203125" customWidth="1"/>
    <col min="12" max="12" width="13" bestFit="1" customWidth="1"/>
    <col min="13" max="13" width="6.5" customWidth="1"/>
    <col min="14" max="14" width="5.6640625" customWidth="1"/>
    <col min="15" max="15" width="22.33203125" bestFit="1" customWidth="1"/>
    <col min="16" max="16" width="20.5" bestFit="1" customWidth="1"/>
    <col min="18" max="18" width="26.6640625" bestFit="1" customWidth="1"/>
    <col min="21" max="21" width="22.83203125" bestFit="1" customWidth="1"/>
  </cols>
  <sheetData>
    <row r="1" spans="2:22" s="18" customFormat="1" x14ac:dyDescent="0.2">
      <c r="B1" s="18" t="s">
        <v>4</v>
      </c>
      <c r="C1" s="18" t="s">
        <v>5</v>
      </c>
      <c r="D1" s="18" t="s">
        <v>4</v>
      </c>
      <c r="E1" s="18" t="s">
        <v>5</v>
      </c>
      <c r="G1" s="18" t="s">
        <v>4</v>
      </c>
      <c r="H1" s="42" t="s">
        <v>5</v>
      </c>
      <c r="I1" s="18" t="s">
        <v>2136</v>
      </c>
      <c r="K1" s="18" t="s">
        <v>4</v>
      </c>
      <c r="L1" s="18" t="s">
        <v>5</v>
      </c>
      <c r="M1" s="18" t="s">
        <v>2127</v>
      </c>
    </row>
    <row r="2" spans="2:22" x14ac:dyDescent="0.2">
      <c r="B2" t="str">
        <f t="shared" ref="B2:B65" si="0">IF(ISNUMBER(C2),"successful","")</f>
        <v/>
      </c>
      <c r="C2" t="str">
        <f>IF(ISNUMBER(#REF!),"successful","")</f>
        <v/>
      </c>
      <c r="D2" t="str">
        <f>IF(ISNUMBER(E2),"failed","")</f>
        <v/>
      </c>
      <c r="E2" t="str">
        <f>IF(Crowdfunding_Data!F:F="failed",Crowdfunding_Data!J:J,"")</f>
        <v/>
      </c>
      <c r="G2" t="s">
        <v>19</v>
      </c>
      <c r="H2" s="35">
        <v>16</v>
      </c>
      <c r="I2">
        <f>_xlfn.NORM.DIST(H2,$S$7,$S$13,0)</f>
        <v>2.4190377633690776E-4</v>
      </c>
      <c r="K2" t="s">
        <v>14</v>
      </c>
      <c r="L2">
        <v>0</v>
      </c>
    </row>
    <row r="3" spans="2:22" x14ac:dyDescent="0.2">
      <c r="B3" t="str">
        <f t="shared" si="0"/>
        <v/>
      </c>
      <c r="C3" t="str">
        <f>IF(Crowdfunding_Data!F:F="successful",Crowdfunding_Data!J:J,"")</f>
        <v/>
      </c>
      <c r="D3" t="str">
        <f t="shared" ref="D3:D66" si="1">IF(ISNUMBER(E3),"failed","")</f>
        <v/>
      </c>
      <c r="E3" t="str">
        <f>IF(Crowdfunding_Data!F:F="failed",Crowdfunding_Data!J:J,"")</f>
        <v/>
      </c>
      <c r="G3" t="s">
        <v>19</v>
      </c>
      <c r="H3" s="35">
        <v>26</v>
      </c>
      <c r="I3">
        <f t="shared" ref="I3:I66" si="2">_xlfn.NORM.DIST(H3,$S$7,$S$13,0)</f>
        <v>2.4312358958163024E-4</v>
      </c>
      <c r="K3" t="s">
        <v>14</v>
      </c>
      <c r="L3">
        <v>24</v>
      </c>
    </row>
    <row r="4" spans="2:22" x14ac:dyDescent="0.2">
      <c r="B4" t="str">
        <f t="shared" si="0"/>
        <v/>
      </c>
      <c r="C4" t="str">
        <f>IF(Crowdfunding_Data!F:F="successful",Crowdfunding_Data!J:J,"")</f>
        <v/>
      </c>
      <c r="D4" t="str">
        <f t="shared" si="1"/>
        <v/>
      </c>
      <c r="E4" t="str">
        <f>IF(Crowdfunding_Data!F:F="failed",Crowdfunding_Data!J:J,"")</f>
        <v/>
      </c>
      <c r="G4" t="s">
        <v>19</v>
      </c>
      <c r="H4" s="35">
        <v>27</v>
      </c>
      <c r="I4">
        <f t="shared" si="2"/>
        <v>2.43245140571247E-4</v>
      </c>
      <c r="K4" t="s">
        <v>14</v>
      </c>
      <c r="L4">
        <v>53</v>
      </c>
      <c r="R4" t="s">
        <v>2137</v>
      </c>
      <c r="S4">
        <f>MODE(H:H)</f>
        <v>107</v>
      </c>
    </row>
    <row r="5" spans="2:22" x14ac:dyDescent="0.2">
      <c r="B5" t="str">
        <f t="shared" si="0"/>
        <v/>
      </c>
      <c r="C5" t="str">
        <f>IF(Crowdfunding_Data!F:F="successful",Crowdfunding_Data!J:J,"")</f>
        <v/>
      </c>
      <c r="D5" t="str">
        <f t="shared" si="1"/>
        <v/>
      </c>
      <c r="E5" t="str">
        <f>IF(Crowdfunding_Data!F:F="failed",Crowdfunding_Data!J:J,"")</f>
        <v/>
      </c>
      <c r="G5" t="s">
        <v>19</v>
      </c>
      <c r="H5" s="35">
        <v>32</v>
      </c>
      <c r="I5">
        <f t="shared" si="2"/>
        <v>2.4385170755442828E-4</v>
      </c>
      <c r="K5" t="s">
        <v>14</v>
      </c>
      <c r="L5">
        <v>18</v>
      </c>
    </row>
    <row r="6" spans="2:22" x14ac:dyDescent="0.2">
      <c r="B6" t="str">
        <f t="shared" si="0"/>
        <v/>
      </c>
      <c r="C6" t="str">
        <f>IF(Crowdfunding_Data!F:F="successful",Crowdfunding_Data!J:J,"")</f>
        <v/>
      </c>
      <c r="D6" t="str">
        <f t="shared" si="1"/>
        <v/>
      </c>
      <c r="E6" t="str">
        <f>IF(Crowdfunding_Data!F:F="failed",Crowdfunding_Data!J:J,"")</f>
        <v/>
      </c>
      <c r="G6" t="s">
        <v>19</v>
      </c>
      <c r="H6" s="35">
        <v>34</v>
      </c>
      <c r="I6">
        <f t="shared" si="2"/>
        <v>2.4409377662563652E-4</v>
      </c>
      <c r="K6" t="s">
        <v>14</v>
      </c>
      <c r="L6">
        <v>44</v>
      </c>
    </row>
    <row r="7" spans="2:22" x14ac:dyDescent="0.2">
      <c r="B7" t="str">
        <f t="shared" si="0"/>
        <v/>
      </c>
      <c r="C7" t="str">
        <f>IF(Crowdfunding_Data!F:F="successful",Crowdfunding_Data!J:J,"")</f>
        <v/>
      </c>
      <c r="D7" t="str">
        <f t="shared" si="1"/>
        <v/>
      </c>
      <c r="E7" t="str">
        <f>IF(Crowdfunding_Data!F:F="failed",Crowdfunding_Data!J:J,"")</f>
        <v/>
      </c>
      <c r="G7" t="s">
        <v>19</v>
      </c>
      <c r="H7" s="35">
        <v>41</v>
      </c>
      <c r="I7">
        <f t="shared" si="2"/>
        <v>2.4493848236222226E-4</v>
      </c>
      <c r="K7" t="s">
        <v>14</v>
      </c>
      <c r="L7">
        <v>27</v>
      </c>
      <c r="O7" t="s">
        <v>2088</v>
      </c>
      <c r="P7" s="8">
        <f>AVERAGE(Crowdfunding_Data!J:J)</f>
        <v>727.005</v>
      </c>
      <c r="R7" t="s">
        <v>2089</v>
      </c>
      <c r="S7" s="8">
        <f>AVERAGE(H:H)</f>
        <v>897.05620608899301</v>
      </c>
      <c r="U7" t="s">
        <v>2090</v>
      </c>
      <c r="V7" s="8">
        <f>AVERAGE(L:L)</f>
        <v>585.61538461538464</v>
      </c>
    </row>
    <row r="8" spans="2:22" x14ac:dyDescent="0.2">
      <c r="B8" t="str">
        <f t="shared" si="0"/>
        <v/>
      </c>
      <c r="C8" t="str">
        <f>IF(Crowdfunding_Data!F:F="successful",Crowdfunding_Data!J:J,"")</f>
        <v/>
      </c>
      <c r="D8" t="str">
        <f t="shared" si="1"/>
        <v/>
      </c>
      <c r="E8" t="str">
        <f>IF(Crowdfunding_Data!F:F="failed",Crowdfunding_Data!J:J,"")</f>
        <v/>
      </c>
      <c r="G8" t="s">
        <v>19</v>
      </c>
      <c r="H8" s="35">
        <v>41</v>
      </c>
      <c r="I8">
        <f t="shared" si="2"/>
        <v>2.4493848236222226E-4</v>
      </c>
      <c r="K8" t="s">
        <v>14</v>
      </c>
      <c r="L8">
        <v>55</v>
      </c>
      <c r="O8" t="s">
        <v>2093</v>
      </c>
      <c r="P8">
        <f>MEDIAN(Crowdfunding_Data!J:J)</f>
        <v>184.5</v>
      </c>
      <c r="R8" t="s">
        <v>2091</v>
      </c>
      <c r="S8">
        <f>MEDIAN(H:H)</f>
        <v>211</v>
      </c>
      <c r="U8" t="s">
        <v>2092</v>
      </c>
      <c r="V8">
        <f>MEDIAN(L:L)</f>
        <v>114.5</v>
      </c>
    </row>
    <row r="9" spans="2:22" x14ac:dyDescent="0.2">
      <c r="B9" t="str">
        <f t="shared" si="0"/>
        <v/>
      </c>
      <c r="C9" t="str">
        <f>IF(Crowdfunding_Data!F:F="successful",Crowdfunding_Data!J:J,"")</f>
        <v/>
      </c>
      <c r="D9" t="str">
        <f t="shared" si="1"/>
        <v/>
      </c>
      <c r="E9" t="str">
        <f>IF(Crowdfunding_Data!F:F="failed",Crowdfunding_Data!J:J,"")</f>
        <v/>
      </c>
      <c r="G9" t="s">
        <v>19</v>
      </c>
      <c r="H9" s="35">
        <v>42</v>
      </c>
      <c r="I9">
        <f t="shared" si="2"/>
        <v>2.4505883019729897E-4</v>
      </c>
      <c r="K9" t="s">
        <v>14</v>
      </c>
      <c r="L9">
        <v>200</v>
      </c>
      <c r="O9" t="s">
        <v>2094</v>
      </c>
      <c r="P9">
        <f>MIN(Crowdfunding_Data!L:L)</f>
        <v>0</v>
      </c>
      <c r="R9" t="s">
        <v>2096</v>
      </c>
      <c r="S9">
        <f>MIN(H:H)</f>
        <v>16</v>
      </c>
      <c r="U9" t="s">
        <v>2097</v>
      </c>
      <c r="V9">
        <f>MIN(L:L)</f>
        <v>0</v>
      </c>
    </row>
    <row r="10" spans="2:22" x14ac:dyDescent="0.2">
      <c r="B10" t="str">
        <f t="shared" si="0"/>
        <v/>
      </c>
      <c r="C10" t="str">
        <f>IF(Crowdfunding_Data!F:F="successful",Crowdfunding_Data!J:J,"")</f>
        <v/>
      </c>
      <c r="D10" t="str">
        <f t="shared" si="1"/>
        <v/>
      </c>
      <c r="E10" t="str">
        <f>IF(Crowdfunding_Data!F:F="failed",Crowdfunding_Data!J:J,"")</f>
        <v/>
      </c>
      <c r="G10" t="s">
        <v>19</v>
      </c>
      <c r="H10" s="35">
        <v>43</v>
      </c>
      <c r="I10">
        <f t="shared" si="2"/>
        <v>2.4517909639412656E-4</v>
      </c>
      <c r="K10" t="s">
        <v>14</v>
      </c>
      <c r="L10">
        <v>452</v>
      </c>
      <c r="O10" t="s">
        <v>2095</v>
      </c>
      <c r="P10">
        <f>MAX(Crowdfunding_Data!J:J)</f>
        <v>7295</v>
      </c>
      <c r="R10" t="s">
        <v>2100</v>
      </c>
      <c r="S10">
        <f>MAX(H:H)</f>
        <v>7295</v>
      </c>
      <c r="U10" t="s">
        <v>2098</v>
      </c>
      <c r="V10">
        <f>+MAX(L:L)</f>
        <v>6080</v>
      </c>
    </row>
    <row r="11" spans="2:22" x14ac:dyDescent="0.2">
      <c r="B11" t="str">
        <f t="shared" si="0"/>
        <v/>
      </c>
      <c r="C11" t="str">
        <f>IF(Crowdfunding_Data!F:F="successful",Crowdfunding_Data!J:J,"")</f>
        <v/>
      </c>
      <c r="D11" t="str">
        <f t="shared" si="1"/>
        <v/>
      </c>
      <c r="E11" t="str">
        <f>IF(Crowdfunding_Data!F:F="failed",Crowdfunding_Data!J:J,"")</f>
        <v/>
      </c>
      <c r="G11" t="s">
        <v>19</v>
      </c>
      <c r="H11" s="35">
        <v>48</v>
      </c>
      <c r="I11">
        <f t="shared" si="2"/>
        <v>2.4577919656938312E-4</v>
      </c>
      <c r="K11" t="s">
        <v>14</v>
      </c>
      <c r="L11">
        <v>674</v>
      </c>
      <c r="O11" t="s">
        <v>2099</v>
      </c>
      <c r="P11" s="8">
        <f>_xlfn.VAR.P(H2:H428)</f>
        <v>1737623.5003537561</v>
      </c>
      <c r="R11" t="s">
        <v>2101</v>
      </c>
      <c r="S11">
        <f>_xlfn.VAR.S(H2:H428)</f>
        <v>1741702.4287583425</v>
      </c>
      <c r="U11" t="s">
        <v>2102</v>
      </c>
      <c r="V11" s="8">
        <f>_xlfn.VAR.S(L:L)</f>
        <v>924113.45496927318</v>
      </c>
    </row>
    <row r="12" spans="2:22" x14ac:dyDescent="0.2">
      <c r="B12" t="str">
        <f t="shared" si="0"/>
        <v/>
      </c>
      <c r="C12" t="str">
        <f>IF(Crowdfunding_Data!F:F="successful",Crowdfunding_Data!J:J,"")</f>
        <v/>
      </c>
      <c r="D12" t="str">
        <f t="shared" si="1"/>
        <v/>
      </c>
      <c r="E12" t="str">
        <f>IF(Crowdfunding_Data!F:F="failed",Crowdfunding_Data!J:J,"")</f>
        <v/>
      </c>
      <c r="G12" t="s">
        <v>19</v>
      </c>
      <c r="H12" s="35">
        <v>48</v>
      </c>
      <c r="I12">
        <f t="shared" si="2"/>
        <v>2.4577919656938312E-4</v>
      </c>
      <c r="K12" t="s">
        <v>14</v>
      </c>
      <c r="L12">
        <v>558</v>
      </c>
      <c r="O12" t="s">
        <v>2130</v>
      </c>
      <c r="P12" s="8">
        <f>SQRT(P11)</f>
        <v>1318.1894781683536</v>
      </c>
      <c r="R12" t="s">
        <v>2130</v>
      </c>
      <c r="S12" s="8">
        <f>SQRT(S11)</f>
        <v>1319.7357420174474</v>
      </c>
      <c r="U12" t="s">
        <v>2130</v>
      </c>
      <c r="V12" s="8">
        <f>SQRT(V11)</f>
        <v>961.30819978260524</v>
      </c>
    </row>
    <row r="13" spans="2:22" x14ac:dyDescent="0.2">
      <c r="B13" t="str">
        <f t="shared" si="0"/>
        <v/>
      </c>
      <c r="C13" t="str">
        <f>IF(Crowdfunding_Data!F:F="successful",Crowdfunding_Data!J:J,"")</f>
        <v/>
      </c>
      <c r="D13" t="str">
        <f t="shared" si="1"/>
        <v/>
      </c>
      <c r="E13" t="str">
        <f>IF(Crowdfunding_Data!F:F="failed",Crowdfunding_Data!J:J,"")</f>
        <v/>
      </c>
      <c r="G13" t="s">
        <v>19</v>
      </c>
      <c r="H13" s="35">
        <v>50</v>
      </c>
      <c r="I13">
        <f t="shared" si="2"/>
        <v>2.4601865893887756E-4</v>
      </c>
      <c r="K13" t="s">
        <v>14</v>
      </c>
      <c r="L13">
        <v>15</v>
      </c>
      <c r="O13" t="s">
        <v>2132</v>
      </c>
      <c r="P13" s="8">
        <f>_xlfn.STDEV.S(Crowdfunding_Data!J:J)</f>
        <v>1137.7231354366966</v>
      </c>
      <c r="R13" t="s">
        <v>2133</v>
      </c>
      <c r="S13" s="8">
        <f>_xlfn.STDEV.S(H:H)</f>
        <v>1319.7357420174474</v>
      </c>
      <c r="U13" t="s">
        <v>2134</v>
      </c>
      <c r="V13" s="8">
        <f>_xlfn.STDEV.S(L:L)</f>
        <v>961.30819978260524</v>
      </c>
    </row>
    <row r="14" spans="2:22" x14ac:dyDescent="0.2">
      <c r="B14" t="str">
        <f t="shared" si="0"/>
        <v/>
      </c>
      <c r="C14" t="str">
        <f>IF(Crowdfunding_Data!F:F="successful",Crowdfunding_Data!J:J,"")</f>
        <v/>
      </c>
      <c r="D14" t="str">
        <f t="shared" si="1"/>
        <v/>
      </c>
      <c r="E14" t="str">
        <f>IF(Crowdfunding_Data!F:F="failed",Crowdfunding_Data!J:J,"")</f>
        <v/>
      </c>
      <c r="G14" t="s">
        <v>19</v>
      </c>
      <c r="H14" s="35">
        <v>50</v>
      </c>
      <c r="I14">
        <f t="shared" si="2"/>
        <v>2.4601865893887756E-4</v>
      </c>
      <c r="K14" t="s">
        <v>14</v>
      </c>
      <c r="L14">
        <v>2307</v>
      </c>
    </row>
    <row r="15" spans="2:22" x14ac:dyDescent="0.2">
      <c r="B15" t="str">
        <f t="shared" si="0"/>
        <v/>
      </c>
      <c r="C15" t="str">
        <f>IF(Crowdfunding_Data!F:F="successful",Crowdfunding_Data!J:J,"")</f>
        <v/>
      </c>
      <c r="D15" t="str">
        <f t="shared" si="1"/>
        <v/>
      </c>
      <c r="E15" t="str">
        <f>IF(Crowdfunding_Data!F:F="failed",Crowdfunding_Data!J:J,"")</f>
        <v/>
      </c>
      <c r="G15" t="s">
        <v>19</v>
      </c>
      <c r="H15" s="35">
        <v>50</v>
      </c>
      <c r="I15">
        <f t="shared" si="2"/>
        <v>2.4601865893887756E-4</v>
      </c>
      <c r="K15" t="s">
        <v>14</v>
      </c>
      <c r="L15">
        <v>88</v>
      </c>
    </row>
    <row r="16" spans="2:22" x14ac:dyDescent="0.2">
      <c r="B16" t="str">
        <f t="shared" si="0"/>
        <v/>
      </c>
      <c r="C16" t="str">
        <f>IF(Crowdfunding_Data!F:F="successful",Crowdfunding_Data!J:J,"")</f>
        <v/>
      </c>
      <c r="D16" t="str">
        <f t="shared" si="1"/>
        <v/>
      </c>
      <c r="E16" t="str">
        <f>IF(Crowdfunding_Data!F:F="failed",Crowdfunding_Data!J:J,"")</f>
        <v/>
      </c>
      <c r="G16" t="s">
        <v>19</v>
      </c>
      <c r="H16" s="35">
        <v>53</v>
      </c>
      <c r="I16">
        <f t="shared" si="2"/>
        <v>2.4637722908136937E-4</v>
      </c>
      <c r="K16" t="s">
        <v>14</v>
      </c>
      <c r="L16">
        <v>48</v>
      </c>
    </row>
    <row r="17" spans="2:21" x14ac:dyDescent="0.2">
      <c r="B17" t="str">
        <f t="shared" si="0"/>
        <v/>
      </c>
      <c r="C17" t="str">
        <f>IF(Crowdfunding_Data!F:F="successful",Crowdfunding_Data!J:J,"")</f>
        <v/>
      </c>
      <c r="D17" t="str">
        <f t="shared" si="1"/>
        <v/>
      </c>
      <c r="E17" t="str">
        <f>IF(Crowdfunding_Data!F:F="failed",Crowdfunding_Data!J:J,"")</f>
        <v/>
      </c>
      <c r="G17" t="s">
        <v>19</v>
      </c>
      <c r="H17" s="35">
        <v>54</v>
      </c>
      <c r="I17">
        <f t="shared" si="2"/>
        <v>2.4649658550819734E-4</v>
      </c>
      <c r="K17" t="s">
        <v>14</v>
      </c>
      <c r="L17">
        <v>1</v>
      </c>
    </row>
    <row r="18" spans="2:21" x14ac:dyDescent="0.2">
      <c r="B18" t="str">
        <f t="shared" si="0"/>
        <v/>
      </c>
      <c r="C18" t="str">
        <f>IF(Crowdfunding_Data!F:F="successful",Crowdfunding_Data!J:J,"")</f>
        <v/>
      </c>
      <c r="D18" t="str">
        <f t="shared" si="1"/>
        <v/>
      </c>
      <c r="E18" t="str">
        <f>IF(Crowdfunding_Data!F:F="failed",Crowdfunding_Data!J:J,"")</f>
        <v/>
      </c>
      <c r="G18" t="s">
        <v>19</v>
      </c>
      <c r="H18" s="35">
        <v>55</v>
      </c>
      <c r="I18">
        <f t="shared" si="2"/>
        <v>2.466158581619961E-4</v>
      </c>
      <c r="K18" t="s">
        <v>14</v>
      </c>
      <c r="L18">
        <v>1467</v>
      </c>
    </row>
    <row r="19" spans="2:21" x14ac:dyDescent="0.2">
      <c r="B19" t="str">
        <f t="shared" si="0"/>
        <v/>
      </c>
      <c r="C19" t="str">
        <f>IF(Crowdfunding_Data!F:F="successful",Crowdfunding_Data!J:J,"")</f>
        <v/>
      </c>
      <c r="D19" t="str">
        <f t="shared" si="1"/>
        <v/>
      </c>
      <c r="E19" t="str">
        <f>IF(Crowdfunding_Data!F:F="failed",Crowdfunding_Data!J:J,"")</f>
        <v/>
      </c>
      <c r="G19" t="s">
        <v>19</v>
      </c>
      <c r="H19" s="35">
        <v>59</v>
      </c>
      <c r="I19">
        <f t="shared" si="2"/>
        <v>2.4709210749719439E-4</v>
      </c>
      <c r="K19" t="s">
        <v>14</v>
      </c>
      <c r="L19">
        <v>75</v>
      </c>
    </row>
    <row r="20" spans="2:21" ht="17" thickBot="1" x14ac:dyDescent="0.25">
      <c r="B20" t="str">
        <f t="shared" si="0"/>
        <v/>
      </c>
      <c r="C20" t="str">
        <f>IF(Crowdfunding_Data!F:F="successful",Crowdfunding_Data!J:J,"")</f>
        <v/>
      </c>
      <c r="D20" t="str">
        <f t="shared" si="1"/>
        <v/>
      </c>
      <c r="E20" t="str">
        <f>IF(Crowdfunding_Data!F:F="failed",Crowdfunding_Data!J:J,"")</f>
        <v/>
      </c>
      <c r="G20" t="s">
        <v>19</v>
      </c>
      <c r="H20" s="35">
        <v>62</v>
      </c>
      <c r="I20">
        <f t="shared" si="2"/>
        <v>2.4744840618875667E-4</v>
      </c>
      <c r="K20" t="s">
        <v>14</v>
      </c>
      <c r="L20">
        <v>120</v>
      </c>
    </row>
    <row r="21" spans="2:21" x14ac:dyDescent="0.2">
      <c r="B21" t="str">
        <f t="shared" si="0"/>
        <v/>
      </c>
      <c r="C21" t="str">
        <f>IF(Crowdfunding_Data!F:F="successful",Crowdfunding_Data!J:J,"")</f>
        <v/>
      </c>
      <c r="D21" t="str">
        <f t="shared" si="1"/>
        <v/>
      </c>
      <c r="E21" t="str">
        <f>IF(Crowdfunding_Data!F:F="failed",Crowdfunding_Data!J:J,"")</f>
        <v/>
      </c>
      <c r="G21" t="s">
        <v>19</v>
      </c>
      <c r="H21" s="35">
        <v>64</v>
      </c>
      <c r="I21">
        <f t="shared" si="2"/>
        <v>2.4768551298710954E-4</v>
      </c>
      <c r="K21" t="s">
        <v>14</v>
      </c>
      <c r="L21">
        <v>2253</v>
      </c>
      <c r="O21" s="43" t="s">
        <v>2131</v>
      </c>
      <c r="P21" s="44"/>
      <c r="Q21" s="44"/>
      <c r="R21" s="44"/>
      <c r="S21" s="44"/>
      <c r="T21" s="44"/>
      <c r="U21" s="45"/>
    </row>
    <row r="22" spans="2:21" x14ac:dyDescent="0.2">
      <c r="B22" t="str">
        <f t="shared" si="0"/>
        <v/>
      </c>
      <c r="C22" t="str">
        <f>IF(Crowdfunding_Data!F:F="successful",Crowdfunding_Data!J:J,"")</f>
        <v/>
      </c>
      <c r="D22" t="str">
        <f t="shared" si="1"/>
        <v/>
      </c>
      <c r="E22" t="str">
        <f>IF(Crowdfunding_Data!F:F="failed",Crowdfunding_Data!J:J,"")</f>
        <v/>
      </c>
      <c r="G22" t="s">
        <v>19</v>
      </c>
      <c r="H22" s="35">
        <v>67</v>
      </c>
      <c r="I22">
        <f t="shared" si="2"/>
        <v>2.4804053115029442E-4</v>
      </c>
      <c r="K22" t="s">
        <v>14</v>
      </c>
      <c r="L22">
        <v>5</v>
      </c>
      <c r="O22" s="46" t="s">
        <v>2135</v>
      </c>
      <c r="P22" s="47"/>
      <c r="Q22" s="47"/>
      <c r="R22" s="47"/>
      <c r="S22" s="47"/>
      <c r="T22" s="47"/>
      <c r="U22" s="48"/>
    </row>
    <row r="23" spans="2:21" x14ac:dyDescent="0.2">
      <c r="B23" t="str">
        <f t="shared" si="0"/>
        <v/>
      </c>
      <c r="C23" t="str">
        <f>IF(Crowdfunding_Data!F:F="successful",Crowdfunding_Data!J:J,"")</f>
        <v/>
      </c>
      <c r="D23" t="str">
        <f t="shared" si="1"/>
        <v/>
      </c>
      <c r="E23" t="str">
        <f>IF(Crowdfunding_Data!F:F="failed",Crowdfunding_Data!J:J,"")</f>
        <v/>
      </c>
      <c r="G23" t="s">
        <v>19</v>
      </c>
      <c r="H23" s="35">
        <v>69</v>
      </c>
      <c r="I23">
        <f t="shared" si="2"/>
        <v>2.4827677983950452E-4</v>
      </c>
      <c r="K23" t="s">
        <v>14</v>
      </c>
      <c r="L23">
        <v>38</v>
      </c>
      <c r="O23" s="49" t="s">
        <v>2129</v>
      </c>
      <c r="P23" s="47"/>
      <c r="Q23" s="47"/>
      <c r="R23" s="47"/>
      <c r="S23" s="47"/>
      <c r="T23" s="47"/>
      <c r="U23" s="48"/>
    </row>
    <row r="24" spans="2:21" ht="17" thickBot="1" x14ac:dyDescent="0.25">
      <c r="B24" t="str">
        <f t="shared" si="0"/>
        <v/>
      </c>
      <c r="C24" t="str">
        <f>IF(Crowdfunding_Data!F:F="successful",Crowdfunding_Data!J:J,"")</f>
        <v/>
      </c>
      <c r="D24" t="str">
        <f t="shared" si="1"/>
        <v/>
      </c>
      <c r="E24" t="str">
        <f>IF(Crowdfunding_Data!F:F="failed",Crowdfunding_Data!J:J,"")</f>
        <v/>
      </c>
      <c r="G24" t="s">
        <v>19</v>
      </c>
      <c r="H24" s="35">
        <v>70</v>
      </c>
      <c r="I24">
        <f t="shared" si="2"/>
        <v>2.4839477462804246E-4</v>
      </c>
      <c r="K24" t="s">
        <v>14</v>
      </c>
      <c r="L24">
        <v>12</v>
      </c>
      <c r="O24" s="50"/>
      <c r="P24" s="51"/>
      <c r="Q24" s="51"/>
      <c r="R24" s="51"/>
      <c r="S24" s="51"/>
      <c r="T24" s="51"/>
      <c r="U24" s="52"/>
    </row>
    <row r="25" spans="2:21" x14ac:dyDescent="0.2">
      <c r="B25" t="str">
        <f t="shared" si="0"/>
        <v/>
      </c>
      <c r="C25" t="str">
        <f>IF(Crowdfunding_Data!F:F="successful",Crowdfunding_Data!J:J,"")</f>
        <v/>
      </c>
      <c r="D25" t="str">
        <f t="shared" si="1"/>
        <v/>
      </c>
      <c r="E25" t="str">
        <f>IF(Crowdfunding_Data!F:F="failed",Crowdfunding_Data!J:J,"")</f>
        <v/>
      </c>
      <c r="G25" t="s">
        <v>19</v>
      </c>
      <c r="H25" s="35">
        <v>71</v>
      </c>
      <c r="I25">
        <f t="shared" si="2"/>
        <v>2.4851268281037822E-4</v>
      </c>
      <c r="K25" t="s">
        <v>14</v>
      </c>
      <c r="L25">
        <v>1684</v>
      </c>
    </row>
    <row r="26" spans="2:21" x14ac:dyDescent="0.2">
      <c r="B26" t="str">
        <f t="shared" si="0"/>
        <v/>
      </c>
      <c r="C26" t="str">
        <f>IF(Crowdfunding_Data!F:F="successful",Crowdfunding_Data!J:J,"")</f>
        <v/>
      </c>
      <c r="D26" t="str">
        <f t="shared" si="1"/>
        <v/>
      </c>
      <c r="E26" t="str">
        <f>IF(Crowdfunding_Data!F:F="failed",Crowdfunding_Data!J:J,"")</f>
        <v/>
      </c>
      <c r="G26" t="s">
        <v>19</v>
      </c>
      <c r="H26" s="35">
        <v>72</v>
      </c>
      <c r="I26">
        <f t="shared" si="2"/>
        <v>2.4863050420997516E-4</v>
      </c>
      <c r="K26" t="s">
        <v>14</v>
      </c>
      <c r="L26">
        <v>56</v>
      </c>
    </row>
    <row r="27" spans="2:21" x14ac:dyDescent="0.2">
      <c r="B27" t="str">
        <f t="shared" si="0"/>
        <v/>
      </c>
      <c r="C27" t="str">
        <f>IF(Crowdfunding_Data!F:F="successful",Crowdfunding_Data!J:J,"")</f>
        <v/>
      </c>
      <c r="D27" t="str">
        <f t="shared" si="1"/>
        <v/>
      </c>
      <c r="E27" t="str">
        <f>IF(Crowdfunding_Data!F:F="failed",Crowdfunding_Data!J:J,"")</f>
        <v/>
      </c>
      <c r="G27" t="s">
        <v>19</v>
      </c>
      <c r="H27" s="35">
        <v>76</v>
      </c>
      <c r="I27">
        <f t="shared" si="2"/>
        <v>2.491009184525551E-4</v>
      </c>
      <c r="K27" t="s">
        <v>14</v>
      </c>
      <c r="L27">
        <v>838</v>
      </c>
    </row>
    <row r="28" spans="2:21" x14ac:dyDescent="0.2">
      <c r="B28" t="str">
        <f t="shared" si="0"/>
        <v/>
      </c>
      <c r="C28" t="str">
        <f>IF(Crowdfunding_Data!F:F="successful",Crowdfunding_Data!J:J,"")</f>
        <v/>
      </c>
      <c r="D28" t="str">
        <f t="shared" si="1"/>
        <v/>
      </c>
      <c r="E28" t="str">
        <f>IF(Crowdfunding_Data!F:F="failed",Crowdfunding_Data!J:J,"")</f>
        <v/>
      </c>
      <c r="G28" t="s">
        <v>19</v>
      </c>
      <c r="H28" s="35">
        <v>78</v>
      </c>
      <c r="I28">
        <f t="shared" si="2"/>
        <v>2.4933560029233694E-4</v>
      </c>
      <c r="K28" t="s">
        <v>14</v>
      </c>
      <c r="L28">
        <v>1000</v>
      </c>
    </row>
    <row r="29" spans="2:21" x14ac:dyDescent="0.2">
      <c r="B29" t="str">
        <f t="shared" si="0"/>
        <v/>
      </c>
      <c r="C29" t="str">
        <f>IF(Crowdfunding_Data!F:F="successful",Crowdfunding_Data!J:J,"")</f>
        <v/>
      </c>
      <c r="D29" t="str">
        <f t="shared" si="1"/>
        <v/>
      </c>
      <c r="E29" t="str">
        <f>IF(Crowdfunding_Data!F:F="failed",Crowdfunding_Data!J:J,"")</f>
        <v/>
      </c>
      <c r="G29" t="s">
        <v>19</v>
      </c>
      <c r="H29" s="35">
        <v>80</v>
      </c>
      <c r="I29">
        <f t="shared" si="2"/>
        <v>2.4956993006567269E-4</v>
      </c>
      <c r="K29" t="s">
        <v>14</v>
      </c>
      <c r="L29">
        <v>1482</v>
      </c>
    </row>
    <row r="30" spans="2:21" x14ac:dyDescent="0.2">
      <c r="B30" t="str">
        <f t="shared" si="0"/>
        <v/>
      </c>
      <c r="C30" t="str">
        <f>IF(Crowdfunding_Data!F:F="successful",Crowdfunding_Data!J:J,"")</f>
        <v/>
      </c>
      <c r="D30" t="str">
        <f t="shared" si="1"/>
        <v/>
      </c>
      <c r="E30" t="str">
        <f>IF(Crowdfunding_Data!F:F="failed",Crowdfunding_Data!J:J,"")</f>
        <v/>
      </c>
      <c r="G30" t="s">
        <v>19</v>
      </c>
      <c r="H30" s="35">
        <v>80</v>
      </c>
      <c r="I30">
        <f t="shared" si="2"/>
        <v>2.4956993006567269E-4</v>
      </c>
      <c r="K30" t="s">
        <v>14</v>
      </c>
      <c r="L30">
        <v>106</v>
      </c>
    </row>
    <row r="31" spans="2:21" x14ac:dyDescent="0.2">
      <c r="B31" t="str">
        <f t="shared" si="0"/>
        <v/>
      </c>
      <c r="C31" t="str">
        <f>IF(Crowdfunding_Data!F:F="successful",Crowdfunding_Data!J:J,"")</f>
        <v/>
      </c>
      <c r="D31" t="str">
        <f t="shared" si="1"/>
        <v/>
      </c>
      <c r="E31" t="str">
        <f>IF(Crowdfunding_Data!F:F="failed",Crowdfunding_Data!J:J,"")</f>
        <v/>
      </c>
      <c r="G31" t="s">
        <v>19</v>
      </c>
      <c r="H31" s="35">
        <v>80</v>
      </c>
      <c r="I31">
        <f t="shared" si="2"/>
        <v>2.4956993006567269E-4</v>
      </c>
      <c r="K31" t="s">
        <v>14</v>
      </c>
      <c r="L31">
        <v>679</v>
      </c>
    </row>
    <row r="32" spans="2:21" x14ac:dyDescent="0.2">
      <c r="B32" t="str">
        <f t="shared" si="0"/>
        <v/>
      </c>
      <c r="C32" t="str">
        <f>IF(Crowdfunding_Data!F:F="successful",Crowdfunding_Data!J:J,"")</f>
        <v/>
      </c>
      <c r="D32" t="str">
        <f t="shared" si="1"/>
        <v/>
      </c>
      <c r="E32" t="str">
        <f>IF(Crowdfunding_Data!F:F="failed",Crowdfunding_Data!J:J,"")</f>
        <v/>
      </c>
      <c r="G32" t="s">
        <v>19</v>
      </c>
      <c r="H32" s="35">
        <v>82</v>
      </c>
      <c r="I32">
        <f t="shared" si="2"/>
        <v>2.4980390636485458E-4</v>
      </c>
      <c r="K32" t="s">
        <v>14</v>
      </c>
      <c r="L32">
        <v>1220</v>
      </c>
    </row>
    <row r="33" spans="2:12" x14ac:dyDescent="0.2">
      <c r="B33" t="str">
        <f t="shared" si="0"/>
        <v/>
      </c>
      <c r="C33" t="str">
        <f>IF(Crowdfunding_Data!F:F="successful",Crowdfunding_Data!J:J,"")</f>
        <v/>
      </c>
      <c r="D33" t="str">
        <f t="shared" si="1"/>
        <v/>
      </c>
      <c r="E33" t="str">
        <f>IF(Crowdfunding_Data!F:F="failed",Crowdfunding_Data!J:J,"")</f>
        <v/>
      </c>
      <c r="G33" t="s">
        <v>19</v>
      </c>
      <c r="H33" s="35">
        <v>83</v>
      </c>
      <c r="I33">
        <f t="shared" si="2"/>
        <v>2.4992076152203374E-4</v>
      </c>
      <c r="K33" t="s">
        <v>14</v>
      </c>
      <c r="L33">
        <v>1</v>
      </c>
    </row>
    <row r="34" spans="2:12" x14ac:dyDescent="0.2">
      <c r="B34" t="str">
        <f t="shared" si="0"/>
        <v/>
      </c>
      <c r="C34" t="str">
        <f>IF(Crowdfunding_Data!F:F="successful",Crowdfunding_Data!J:J,"")</f>
        <v/>
      </c>
      <c r="D34" t="str">
        <f t="shared" si="1"/>
        <v/>
      </c>
      <c r="E34" t="str">
        <f>IF(Crowdfunding_Data!F:F="failed",Crowdfunding_Data!J:J,"")</f>
        <v/>
      </c>
      <c r="G34" t="s">
        <v>19</v>
      </c>
      <c r="H34" s="35">
        <v>83</v>
      </c>
      <c r="I34">
        <f t="shared" si="2"/>
        <v>2.4992076152203374E-4</v>
      </c>
      <c r="K34" t="s">
        <v>14</v>
      </c>
      <c r="L34">
        <v>37</v>
      </c>
    </row>
    <row r="35" spans="2:12" x14ac:dyDescent="0.2">
      <c r="B35" t="str">
        <f t="shared" si="0"/>
        <v/>
      </c>
      <c r="C35" t="str">
        <f>IF(Crowdfunding_Data!F:F="successful",Crowdfunding_Data!J:J,"")</f>
        <v/>
      </c>
      <c r="D35" t="str">
        <f t="shared" si="1"/>
        <v/>
      </c>
      <c r="E35" t="str">
        <f>IF(Crowdfunding_Data!F:F="failed",Crowdfunding_Data!J:J,"")</f>
        <v/>
      </c>
      <c r="G35" t="s">
        <v>19</v>
      </c>
      <c r="H35" s="35">
        <v>84</v>
      </c>
      <c r="I35">
        <f t="shared" si="2"/>
        <v>2.500375277832901E-4</v>
      </c>
      <c r="K35" t="s">
        <v>14</v>
      </c>
      <c r="L35">
        <v>60</v>
      </c>
    </row>
    <row r="36" spans="2:12" x14ac:dyDescent="0.2">
      <c r="B36" t="str">
        <f t="shared" si="0"/>
        <v/>
      </c>
      <c r="C36" t="str">
        <f>IF(Crowdfunding_Data!F:F="successful",Crowdfunding_Data!J:J,"")</f>
        <v/>
      </c>
      <c r="D36" t="str">
        <f t="shared" si="1"/>
        <v/>
      </c>
      <c r="E36" t="str">
        <f>IF(Crowdfunding_Data!F:F="failed",Crowdfunding_Data!J:J,"")</f>
        <v/>
      </c>
      <c r="G36" t="s">
        <v>19</v>
      </c>
      <c r="H36" s="35">
        <v>84</v>
      </c>
      <c r="I36">
        <f t="shared" si="2"/>
        <v>2.500375277832901E-4</v>
      </c>
      <c r="K36" t="s">
        <v>14</v>
      </c>
      <c r="L36">
        <v>296</v>
      </c>
    </row>
    <row r="37" spans="2:12" x14ac:dyDescent="0.2">
      <c r="B37" t="str">
        <f t="shared" si="0"/>
        <v/>
      </c>
      <c r="C37" t="str">
        <f>IF(Crowdfunding_Data!F:F="successful",Crowdfunding_Data!J:J,"")</f>
        <v/>
      </c>
      <c r="D37" t="str">
        <f t="shared" si="1"/>
        <v/>
      </c>
      <c r="E37" t="str">
        <f>IF(Crowdfunding_Data!F:F="failed",Crowdfunding_Data!J:J,"")</f>
        <v/>
      </c>
      <c r="G37" t="s">
        <v>19</v>
      </c>
      <c r="H37" s="35">
        <v>85</v>
      </c>
      <c r="I37">
        <f t="shared" si="2"/>
        <v>2.5015420497297614E-4</v>
      </c>
      <c r="K37" t="s">
        <v>14</v>
      </c>
      <c r="L37">
        <v>3304</v>
      </c>
    </row>
    <row r="38" spans="2:12" x14ac:dyDescent="0.2">
      <c r="B38" t="str">
        <f t="shared" si="0"/>
        <v/>
      </c>
      <c r="C38" t="str">
        <f>IF(Crowdfunding_Data!F:F="successful",Crowdfunding_Data!J:J,"")</f>
        <v/>
      </c>
      <c r="D38" t="str">
        <f t="shared" si="1"/>
        <v/>
      </c>
      <c r="E38" t="str">
        <f>IF(Crowdfunding_Data!F:F="failed",Crowdfunding_Data!J:J,"")</f>
        <v/>
      </c>
      <c r="G38" t="s">
        <v>19</v>
      </c>
      <c r="H38" s="35">
        <v>85</v>
      </c>
      <c r="I38">
        <f t="shared" si="2"/>
        <v>2.5015420497297614E-4</v>
      </c>
      <c r="K38" t="s">
        <v>14</v>
      </c>
      <c r="L38">
        <v>73</v>
      </c>
    </row>
    <row r="39" spans="2:12" x14ac:dyDescent="0.2">
      <c r="B39" t="str">
        <f t="shared" si="0"/>
        <v/>
      </c>
      <c r="C39" t="str">
        <f>IF(Crowdfunding_Data!F:F="successful",Crowdfunding_Data!J:J,"")</f>
        <v/>
      </c>
      <c r="D39" t="str">
        <f t="shared" si="1"/>
        <v/>
      </c>
      <c r="E39" t="str">
        <f>IF(Crowdfunding_Data!F:F="failed",Crowdfunding_Data!J:J,"")</f>
        <v/>
      </c>
      <c r="G39" t="s">
        <v>19</v>
      </c>
      <c r="H39" s="35">
        <v>85</v>
      </c>
      <c r="I39">
        <f t="shared" si="2"/>
        <v>2.5015420497297614E-4</v>
      </c>
      <c r="K39" t="s">
        <v>14</v>
      </c>
      <c r="L39">
        <v>3387</v>
      </c>
    </row>
    <row r="40" spans="2:12" x14ac:dyDescent="0.2">
      <c r="B40" t="str">
        <f t="shared" si="0"/>
        <v/>
      </c>
      <c r="C40" t="str">
        <f>IF(Crowdfunding_Data!F:F="successful",Crowdfunding_Data!J:J,"")</f>
        <v/>
      </c>
      <c r="D40" t="str">
        <f t="shared" si="1"/>
        <v/>
      </c>
      <c r="E40" t="str">
        <f>IF(Crowdfunding_Data!F:F="failed",Crowdfunding_Data!J:J,"")</f>
        <v/>
      </c>
      <c r="G40" t="s">
        <v>19</v>
      </c>
      <c r="H40" s="35">
        <v>85</v>
      </c>
      <c r="I40">
        <f t="shared" si="2"/>
        <v>2.5015420497297614E-4</v>
      </c>
      <c r="K40" t="s">
        <v>14</v>
      </c>
      <c r="L40">
        <v>662</v>
      </c>
    </row>
    <row r="41" spans="2:12" x14ac:dyDescent="0.2">
      <c r="B41" t="str">
        <f t="shared" si="0"/>
        <v/>
      </c>
      <c r="C41" t="str">
        <f>IF(Crowdfunding_Data!F:F="successful",Crowdfunding_Data!J:J,"")</f>
        <v/>
      </c>
      <c r="D41" t="str">
        <f t="shared" si="1"/>
        <v/>
      </c>
      <c r="E41" t="str">
        <f>IF(Crowdfunding_Data!F:F="failed",Crowdfunding_Data!J:J,"")</f>
        <v/>
      </c>
      <c r="G41" t="s">
        <v>19</v>
      </c>
      <c r="H41" s="35">
        <v>86</v>
      </c>
      <c r="I41">
        <f t="shared" si="2"/>
        <v>2.5027079291551583E-4</v>
      </c>
      <c r="K41" t="s">
        <v>14</v>
      </c>
      <c r="L41">
        <v>774</v>
      </c>
    </row>
    <row r="42" spans="2:12" x14ac:dyDescent="0.2">
      <c r="B42" t="str">
        <f t="shared" si="0"/>
        <v/>
      </c>
      <c r="C42" t="str">
        <f>IF(Crowdfunding_Data!F:F="successful",Crowdfunding_Data!J:J,"")</f>
        <v/>
      </c>
      <c r="D42" t="str">
        <f t="shared" si="1"/>
        <v/>
      </c>
      <c r="E42" t="str">
        <f>IF(Crowdfunding_Data!F:F="failed",Crowdfunding_Data!J:J,"")</f>
        <v/>
      </c>
      <c r="G42" t="s">
        <v>19</v>
      </c>
      <c r="H42" s="35">
        <v>86</v>
      </c>
      <c r="I42">
        <f t="shared" si="2"/>
        <v>2.5027079291551583E-4</v>
      </c>
      <c r="K42" t="s">
        <v>14</v>
      </c>
      <c r="L42">
        <v>672</v>
      </c>
    </row>
    <row r="43" spans="2:12" x14ac:dyDescent="0.2">
      <c r="B43" t="str">
        <f t="shared" si="0"/>
        <v/>
      </c>
      <c r="C43" t="str">
        <f>IF(Crowdfunding_Data!F:F="successful",Crowdfunding_Data!J:J,"")</f>
        <v/>
      </c>
      <c r="D43" t="str">
        <f t="shared" si="1"/>
        <v/>
      </c>
      <c r="E43" t="str">
        <f>IF(Crowdfunding_Data!F:F="failed",Crowdfunding_Data!J:J,"")</f>
        <v/>
      </c>
      <c r="G43" t="s">
        <v>19</v>
      </c>
      <c r="H43" s="35">
        <v>86</v>
      </c>
      <c r="I43">
        <f t="shared" si="2"/>
        <v>2.5027079291551583E-4</v>
      </c>
      <c r="K43" t="s">
        <v>14</v>
      </c>
      <c r="L43">
        <v>940</v>
      </c>
    </row>
    <row r="44" spans="2:12" x14ac:dyDescent="0.2">
      <c r="B44" t="str">
        <f t="shared" si="0"/>
        <v/>
      </c>
      <c r="C44" t="str">
        <f>IF(Crowdfunding_Data!F:F="successful",Crowdfunding_Data!J:J,"")</f>
        <v/>
      </c>
      <c r="D44" t="str">
        <f t="shared" si="1"/>
        <v/>
      </c>
      <c r="E44" t="str">
        <f>IF(Crowdfunding_Data!F:F="failed",Crowdfunding_Data!J:J,"")</f>
        <v/>
      </c>
      <c r="G44" t="s">
        <v>19</v>
      </c>
      <c r="H44" s="35">
        <v>87</v>
      </c>
      <c r="I44">
        <f t="shared" si="2"/>
        <v>2.5038729143540486E-4</v>
      </c>
      <c r="K44" t="s">
        <v>14</v>
      </c>
      <c r="L44">
        <v>117</v>
      </c>
    </row>
    <row r="45" spans="2:12" x14ac:dyDescent="0.2">
      <c r="B45" t="str">
        <f t="shared" si="0"/>
        <v/>
      </c>
      <c r="C45" t="str">
        <f>IF(Crowdfunding_Data!F:F="successful",Crowdfunding_Data!J:J,"")</f>
        <v/>
      </c>
      <c r="D45" t="str">
        <f t="shared" si="1"/>
        <v/>
      </c>
      <c r="E45" t="str">
        <f>IF(Crowdfunding_Data!F:F="failed",Crowdfunding_Data!J:J,"")</f>
        <v/>
      </c>
      <c r="G45" t="s">
        <v>19</v>
      </c>
      <c r="H45" s="35">
        <v>87</v>
      </c>
      <c r="I45">
        <f t="shared" si="2"/>
        <v>2.5038729143540486E-4</v>
      </c>
      <c r="K45" t="s">
        <v>14</v>
      </c>
      <c r="L45">
        <v>115</v>
      </c>
    </row>
    <row r="46" spans="2:12" x14ac:dyDescent="0.2">
      <c r="B46" t="str">
        <f t="shared" si="0"/>
        <v/>
      </c>
      <c r="C46" t="str">
        <f>IF(Crowdfunding_Data!F:F="successful",Crowdfunding_Data!J:J,"")</f>
        <v/>
      </c>
      <c r="D46" t="str">
        <f t="shared" si="1"/>
        <v/>
      </c>
      <c r="E46" t="str">
        <f>IF(Crowdfunding_Data!F:F="failed",Crowdfunding_Data!J:J,"")</f>
        <v/>
      </c>
      <c r="G46" t="s">
        <v>19</v>
      </c>
      <c r="H46" s="35">
        <v>87</v>
      </c>
      <c r="I46">
        <f t="shared" si="2"/>
        <v>2.5038729143540486E-4</v>
      </c>
      <c r="K46" t="s">
        <v>14</v>
      </c>
      <c r="L46">
        <v>326</v>
      </c>
    </row>
    <row r="47" spans="2:12" x14ac:dyDescent="0.2">
      <c r="B47" t="str">
        <f t="shared" si="0"/>
        <v/>
      </c>
      <c r="C47" t="str">
        <f>IF(Crowdfunding_Data!F:F="successful",Crowdfunding_Data!J:J,"")</f>
        <v/>
      </c>
      <c r="D47" t="str">
        <f t="shared" si="1"/>
        <v/>
      </c>
      <c r="E47" t="str">
        <f>IF(Crowdfunding_Data!F:F="failed",Crowdfunding_Data!J:J,"")</f>
        <v/>
      </c>
      <c r="G47" t="s">
        <v>19</v>
      </c>
      <c r="H47" s="35">
        <v>88</v>
      </c>
      <c r="I47">
        <f t="shared" si="2"/>
        <v>2.5050370035721142E-4</v>
      </c>
      <c r="K47" t="s">
        <v>14</v>
      </c>
      <c r="L47">
        <v>1</v>
      </c>
    </row>
    <row r="48" spans="2:12" x14ac:dyDescent="0.2">
      <c r="B48" t="str">
        <f t="shared" si="0"/>
        <v/>
      </c>
      <c r="C48" t="str">
        <f>IF(Crowdfunding_Data!F:F="successful",Crowdfunding_Data!J:J,"")</f>
        <v/>
      </c>
      <c r="D48" t="str">
        <f t="shared" si="1"/>
        <v/>
      </c>
      <c r="E48" t="str">
        <f>IF(Crowdfunding_Data!F:F="failed",Crowdfunding_Data!J:J,"")</f>
        <v/>
      </c>
      <c r="G48" t="s">
        <v>19</v>
      </c>
      <c r="H48" s="35">
        <v>88</v>
      </c>
      <c r="I48">
        <f t="shared" si="2"/>
        <v>2.5050370035721142E-4</v>
      </c>
      <c r="K48" t="s">
        <v>14</v>
      </c>
      <c r="L48">
        <v>1467</v>
      </c>
    </row>
    <row r="49" spans="2:12" x14ac:dyDescent="0.2">
      <c r="B49" t="str">
        <f t="shared" si="0"/>
        <v/>
      </c>
      <c r="C49" t="str">
        <f>IF(Crowdfunding_Data!F:F="successful",Crowdfunding_Data!J:J,"")</f>
        <v/>
      </c>
      <c r="D49" t="str">
        <f t="shared" si="1"/>
        <v/>
      </c>
      <c r="E49" t="str">
        <f>IF(Crowdfunding_Data!F:F="failed",Crowdfunding_Data!J:J,"")</f>
        <v/>
      </c>
      <c r="G49" t="s">
        <v>19</v>
      </c>
      <c r="H49" s="35">
        <v>88</v>
      </c>
      <c r="I49">
        <f t="shared" si="2"/>
        <v>2.5050370035721142E-4</v>
      </c>
      <c r="K49" t="s">
        <v>14</v>
      </c>
      <c r="L49">
        <v>5681</v>
      </c>
    </row>
    <row r="50" spans="2:12" x14ac:dyDescent="0.2">
      <c r="B50" t="str">
        <f t="shared" si="0"/>
        <v/>
      </c>
      <c r="C50" t="str">
        <f>IF(Crowdfunding_Data!F:F="successful",Crowdfunding_Data!J:J,"")</f>
        <v/>
      </c>
      <c r="D50" t="str">
        <f t="shared" si="1"/>
        <v/>
      </c>
      <c r="E50" t="str">
        <f>IF(Crowdfunding_Data!F:F="failed",Crowdfunding_Data!J:J,"")</f>
        <v/>
      </c>
      <c r="G50" t="s">
        <v>19</v>
      </c>
      <c r="H50" s="35">
        <v>88</v>
      </c>
      <c r="I50">
        <f t="shared" si="2"/>
        <v>2.5050370035721142E-4</v>
      </c>
      <c r="K50" t="s">
        <v>14</v>
      </c>
      <c r="L50">
        <v>1059</v>
      </c>
    </row>
    <row r="51" spans="2:12" x14ac:dyDescent="0.2">
      <c r="B51" t="str">
        <f t="shared" si="0"/>
        <v/>
      </c>
      <c r="C51" t="str">
        <f>IF(Crowdfunding_Data!F:F="successful",Crowdfunding_Data!J:J,"")</f>
        <v/>
      </c>
      <c r="D51" t="str">
        <f t="shared" si="1"/>
        <v/>
      </c>
      <c r="E51" t="str">
        <f>IF(Crowdfunding_Data!F:F="failed",Crowdfunding_Data!J:J,"")</f>
        <v/>
      </c>
      <c r="G51" t="s">
        <v>19</v>
      </c>
      <c r="H51" s="35">
        <v>89</v>
      </c>
      <c r="I51">
        <f t="shared" si="2"/>
        <v>2.5062001950557636E-4</v>
      </c>
      <c r="K51" t="s">
        <v>14</v>
      </c>
      <c r="L51">
        <v>1194</v>
      </c>
    </row>
    <row r="52" spans="2:12" x14ac:dyDescent="0.2">
      <c r="B52" t="str">
        <f t="shared" si="0"/>
        <v/>
      </c>
      <c r="C52" t="str">
        <f>IF(Crowdfunding_Data!F:F="successful",Crowdfunding_Data!J:J,"")</f>
        <v/>
      </c>
      <c r="D52" t="str">
        <f t="shared" si="1"/>
        <v/>
      </c>
      <c r="E52" t="str">
        <f>IF(Crowdfunding_Data!F:F="failed",Crowdfunding_Data!J:J,"")</f>
        <v/>
      </c>
      <c r="G52" t="s">
        <v>19</v>
      </c>
      <c r="H52" s="35">
        <v>89</v>
      </c>
      <c r="I52">
        <f t="shared" si="2"/>
        <v>2.5062001950557636E-4</v>
      </c>
      <c r="K52" t="s">
        <v>14</v>
      </c>
      <c r="L52">
        <v>30</v>
      </c>
    </row>
    <row r="53" spans="2:12" x14ac:dyDescent="0.2">
      <c r="B53" t="str">
        <f t="shared" si="0"/>
        <v/>
      </c>
      <c r="C53" t="str">
        <f>IF(Crowdfunding_Data!F:F="successful",Crowdfunding_Data!J:J,"")</f>
        <v/>
      </c>
      <c r="D53" t="str">
        <f t="shared" si="1"/>
        <v/>
      </c>
      <c r="E53" t="str">
        <f>IF(Crowdfunding_Data!F:F="failed",Crowdfunding_Data!J:J,"")</f>
        <v/>
      </c>
      <c r="G53" t="s">
        <v>19</v>
      </c>
      <c r="H53" s="35">
        <v>91</v>
      </c>
      <c r="I53">
        <f t="shared" si="2"/>
        <v>2.5085238778091109E-4</v>
      </c>
      <c r="K53" t="s">
        <v>14</v>
      </c>
      <c r="L53">
        <v>75</v>
      </c>
    </row>
    <row r="54" spans="2:12" x14ac:dyDescent="0.2">
      <c r="B54" t="str">
        <f t="shared" si="0"/>
        <v/>
      </c>
      <c r="C54" t="str">
        <f>IF(Crowdfunding_Data!F:F="successful",Crowdfunding_Data!J:J,"")</f>
        <v/>
      </c>
      <c r="D54" t="str">
        <f t="shared" si="1"/>
        <v/>
      </c>
      <c r="E54" t="str">
        <f>IF(Crowdfunding_Data!F:F="failed",Crowdfunding_Data!J:J,"")</f>
        <v/>
      </c>
      <c r="G54" t="s">
        <v>19</v>
      </c>
      <c r="H54" s="35">
        <v>92</v>
      </c>
      <c r="I54">
        <f t="shared" si="2"/>
        <v>2.5096843655753032E-4</v>
      </c>
      <c r="K54" t="s">
        <v>14</v>
      </c>
      <c r="L54">
        <v>955</v>
      </c>
    </row>
    <row r="55" spans="2:12" x14ac:dyDescent="0.2">
      <c r="B55" t="str">
        <f t="shared" si="0"/>
        <v/>
      </c>
      <c r="C55" t="str">
        <f>IF(Crowdfunding_Data!F:F="successful",Crowdfunding_Data!J:J,"")</f>
        <v/>
      </c>
      <c r="D55" t="str">
        <f t="shared" si="1"/>
        <v/>
      </c>
      <c r="E55" t="str">
        <f>IF(Crowdfunding_Data!F:F="failed",Crowdfunding_Data!J:J,"")</f>
        <v/>
      </c>
      <c r="G55" t="s">
        <v>19</v>
      </c>
      <c r="H55" s="35">
        <v>92</v>
      </c>
      <c r="I55">
        <f t="shared" si="2"/>
        <v>2.5096843655753032E-4</v>
      </c>
      <c r="K55" t="s">
        <v>14</v>
      </c>
      <c r="L55">
        <v>67</v>
      </c>
    </row>
    <row r="56" spans="2:12" x14ac:dyDescent="0.2">
      <c r="B56" t="str">
        <f t="shared" si="0"/>
        <v/>
      </c>
      <c r="C56" t="str">
        <f>IF(Crowdfunding_Data!F:F="successful",Crowdfunding_Data!J:J,"")</f>
        <v/>
      </c>
      <c r="D56" t="str">
        <f t="shared" si="1"/>
        <v/>
      </c>
      <c r="E56" t="str">
        <f>IF(Crowdfunding_Data!F:F="failed",Crowdfunding_Data!J:J,"")</f>
        <v/>
      </c>
      <c r="G56" t="s">
        <v>19</v>
      </c>
      <c r="H56" s="35">
        <v>92</v>
      </c>
      <c r="I56">
        <f t="shared" si="2"/>
        <v>2.5096843655753032E-4</v>
      </c>
      <c r="K56" t="s">
        <v>14</v>
      </c>
      <c r="L56">
        <v>5</v>
      </c>
    </row>
    <row r="57" spans="2:12" x14ac:dyDescent="0.2">
      <c r="B57" t="str">
        <f t="shared" si="0"/>
        <v/>
      </c>
      <c r="C57" t="str">
        <f>IF(Crowdfunding_Data!F:F="successful",Crowdfunding_Data!J:J,"")</f>
        <v/>
      </c>
      <c r="D57" t="str">
        <f t="shared" si="1"/>
        <v/>
      </c>
      <c r="E57" t="str">
        <f>IF(Crowdfunding_Data!F:F="failed",Crowdfunding_Data!J:J,"")</f>
        <v/>
      </c>
      <c r="G57" t="s">
        <v>19</v>
      </c>
      <c r="H57" s="35">
        <v>92</v>
      </c>
      <c r="I57">
        <f t="shared" si="2"/>
        <v>2.5096843655753032E-4</v>
      </c>
      <c r="K57" t="s">
        <v>14</v>
      </c>
      <c r="L57">
        <v>26</v>
      </c>
    </row>
    <row r="58" spans="2:12" x14ac:dyDescent="0.2">
      <c r="B58" t="str">
        <f t="shared" si="0"/>
        <v/>
      </c>
      <c r="C58" t="str">
        <f>IF(Crowdfunding_Data!F:F="successful",Crowdfunding_Data!J:J,"")</f>
        <v/>
      </c>
      <c r="D58" t="str">
        <f t="shared" si="1"/>
        <v/>
      </c>
      <c r="E58" t="str">
        <f>IF(Crowdfunding_Data!F:F="failed",Crowdfunding_Data!J:J,"")</f>
        <v/>
      </c>
      <c r="G58" t="s">
        <v>19</v>
      </c>
      <c r="H58" s="35">
        <v>94</v>
      </c>
      <c r="I58">
        <f t="shared" si="2"/>
        <v>2.5120026251335413E-4</v>
      </c>
      <c r="K58" t="s">
        <v>14</v>
      </c>
      <c r="L58">
        <v>1130</v>
      </c>
    </row>
    <row r="59" spans="2:12" x14ac:dyDescent="0.2">
      <c r="B59" t="str">
        <f t="shared" si="0"/>
        <v/>
      </c>
      <c r="C59" t="str">
        <f>IF(Crowdfunding_Data!F:F="successful",Crowdfunding_Data!J:J,"")</f>
        <v/>
      </c>
      <c r="D59" t="str">
        <f t="shared" si="1"/>
        <v>failed</v>
      </c>
      <c r="E59">
        <f>IF(Crowdfunding_Data!F:F="failed",Crowdfunding_Data!J:J,"")</f>
        <v>0</v>
      </c>
      <c r="G59" t="s">
        <v>19</v>
      </c>
      <c r="H59" s="35">
        <v>94</v>
      </c>
      <c r="I59">
        <f t="shared" si="2"/>
        <v>2.5120026251335413E-4</v>
      </c>
      <c r="K59" t="s">
        <v>14</v>
      </c>
      <c r="L59">
        <v>782</v>
      </c>
    </row>
    <row r="60" spans="2:12" x14ac:dyDescent="0.2">
      <c r="B60" t="str">
        <f t="shared" si="0"/>
        <v/>
      </c>
      <c r="C60" t="str">
        <f>IF(Crowdfunding_Data!F:F="successful",Crowdfunding_Data!J:J,"")</f>
        <v/>
      </c>
      <c r="D60" t="str">
        <f t="shared" si="1"/>
        <v>failed</v>
      </c>
      <c r="E60">
        <f>IF(Crowdfunding_Data!F:F="failed",Crowdfunding_Data!J:J,"")</f>
        <v>1</v>
      </c>
      <c r="G60" t="s">
        <v>19</v>
      </c>
      <c r="H60" s="35">
        <v>94</v>
      </c>
      <c r="I60">
        <f t="shared" si="2"/>
        <v>2.5120026251335413E-4</v>
      </c>
      <c r="K60" t="s">
        <v>14</v>
      </c>
      <c r="L60">
        <v>210</v>
      </c>
    </row>
    <row r="61" spans="2:12" x14ac:dyDescent="0.2">
      <c r="B61" t="str">
        <f t="shared" si="0"/>
        <v/>
      </c>
      <c r="C61" t="str">
        <f>IF(Crowdfunding_Data!F:F="successful",Crowdfunding_Data!J:J,"")</f>
        <v/>
      </c>
      <c r="D61" t="str">
        <f t="shared" si="1"/>
        <v>failed</v>
      </c>
      <c r="E61">
        <f>IF(Crowdfunding_Data!F:F="failed",Crowdfunding_Data!J:J,"")</f>
        <v>1</v>
      </c>
      <c r="G61" t="s">
        <v>19</v>
      </c>
      <c r="H61" s="35">
        <v>95</v>
      </c>
      <c r="I61">
        <f t="shared" si="2"/>
        <v>2.5131603934265648E-4</v>
      </c>
      <c r="K61" t="s">
        <v>14</v>
      </c>
      <c r="L61">
        <v>136</v>
      </c>
    </row>
    <row r="62" spans="2:12" x14ac:dyDescent="0.2">
      <c r="B62" t="str">
        <f t="shared" si="0"/>
        <v/>
      </c>
      <c r="C62" t="str">
        <f>IF(Crowdfunding_Data!F:F="successful",Crowdfunding_Data!J:J,"")</f>
        <v/>
      </c>
      <c r="D62" t="str">
        <f t="shared" si="1"/>
        <v>failed</v>
      </c>
      <c r="E62">
        <f>IF(Crowdfunding_Data!F:F="failed",Crowdfunding_Data!J:J,"")</f>
        <v>1</v>
      </c>
      <c r="G62" t="s">
        <v>19</v>
      </c>
      <c r="H62" s="35">
        <v>96</v>
      </c>
      <c r="I62">
        <f t="shared" si="2"/>
        <v>2.514317251730769E-4</v>
      </c>
      <c r="K62" t="s">
        <v>14</v>
      </c>
      <c r="L62">
        <v>86</v>
      </c>
    </row>
    <row r="63" spans="2:12" x14ac:dyDescent="0.2">
      <c r="B63" t="str">
        <f t="shared" si="0"/>
        <v/>
      </c>
      <c r="C63" t="str">
        <f>IF(Crowdfunding_Data!F:F="successful",Crowdfunding_Data!J:J,"")</f>
        <v/>
      </c>
      <c r="D63" t="str">
        <f t="shared" si="1"/>
        <v>failed</v>
      </c>
      <c r="E63">
        <f>IF(Crowdfunding_Data!F:F="failed",Crowdfunding_Data!J:J,"")</f>
        <v>1</v>
      </c>
      <c r="G63" t="s">
        <v>19</v>
      </c>
      <c r="H63" s="35">
        <v>96</v>
      </c>
      <c r="I63">
        <f t="shared" si="2"/>
        <v>2.514317251730769E-4</v>
      </c>
      <c r="K63" t="s">
        <v>14</v>
      </c>
      <c r="L63">
        <v>19</v>
      </c>
    </row>
    <row r="64" spans="2:12" x14ac:dyDescent="0.2">
      <c r="B64" t="str">
        <f t="shared" si="0"/>
        <v/>
      </c>
      <c r="C64" t="str">
        <f>IF(Crowdfunding_Data!F:F="successful",Crowdfunding_Data!J:J,"")</f>
        <v/>
      </c>
      <c r="D64" t="str">
        <f t="shared" si="1"/>
        <v>failed</v>
      </c>
      <c r="E64">
        <f>IF(Crowdfunding_Data!F:F="failed",Crowdfunding_Data!J:J,"")</f>
        <v>1</v>
      </c>
      <c r="G64" t="s">
        <v>19</v>
      </c>
      <c r="H64" s="35">
        <v>97</v>
      </c>
      <c r="I64">
        <f t="shared" si="2"/>
        <v>2.5154731982985408E-4</v>
      </c>
      <c r="K64" t="s">
        <v>14</v>
      </c>
      <c r="L64">
        <v>886</v>
      </c>
    </row>
    <row r="65" spans="2:12" x14ac:dyDescent="0.2">
      <c r="B65" t="str">
        <f t="shared" si="0"/>
        <v/>
      </c>
      <c r="C65" t="str">
        <f>IF(Crowdfunding_Data!F:F="successful",Crowdfunding_Data!J:J,"")</f>
        <v/>
      </c>
      <c r="D65" t="str">
        <f t="shared" si="1"/>
        <v>failed</v>
      </c>
      <c r="E65">
        <f>IF(Crowdfunding_Data!F:F="failed",Crowdfunding_Data!J:J,"")</f>
        <v>1</v>
      </c>
      <c r="G65" t="s">
        <v>19</v>
      </c>
      <c r="H65" s="35">
        <v>98</v>
      </c>
      <c r="I65">
        <f t="shared" si="2"/>
        <v>2.5166282313830333E-4</v>
      </c>
      <c r="K65" t="s">
        <v>14</v>
      </c>
      <c r="L65">
        <v>35</v>
      </c>
    </row>
    <row r="66" spans="2:12" x14ac:dyDescent="0.2">
      <c r="B66" t="str">
        <f t="shared" ref="B66:B129" si="3">IF(ISNUMBER(C66),"successful","")</f>
        <v/>
      </c>
      <c r="C66" t="str">
        <f>IF(Crowdfunding_Data!F:F="successful",Crowdfunding_Data!J:J,"")</f>
        <v/>
      </c>
      <c r="D66" t="str">
        <f t="shared" si="1"/>
        <v>failed</v>
      </c>
      <c r="E66">
        <f>IF(Crowdfunding_Data!F:F="failed",Crowdfunding_Data!J:J,"")</f>
        <v>1</v>
      </c>
      <c r="G66" t="s">
        <v>19</v>
      </c>
      <c r="H66" s="35">
        <v>98</v>
      </c>
      <c r="I66">
        <f t="shared" si="2"/>
        <v>2.5166282313830333E-4</v>
      </c>
      <c r="K66" t="s">
        <v>14</v>
      </c>
      <c r="L66">
        <v>24</v>
      </c>
    </row>
    <row r="67" spans="2:12" x14ac:dyDescent="0.2">
      <c r="B67" t="str">
        <f t="shared" si="3"/>
        <v/>
      </c>
      <c r="C67" t="str">
        <f>IF(Crowdfunding_Data!F:F="successful",Crowdfunding_Data!J:J,"")</f>
        <v/>
      </c>
      <c r="D67" t="str">
        <f t="shared" ref="D67:D130" si="4">IF(ISNUMBER(E67),"failed","")</f>
        <v>failed</v>
      </c>
      <c r="E67">
        <f>IF(Crowdfunding_Data!F:F="failed",Crowdfunding_Data!J:J,"")</f>
        <v>1</v>
      </c>
      <c r="G67" t="s">
        <v>19</v>
      </c>
      <c r="H67" s="35">
        <v>100</v>
      </c>
      <c r="I67">
        <f t="shared" ref="I67:I130" si="5">_xlfn.NORM.DIST(H67,$S$7,$S$13,0)</f>
        <v>2.5189355501186497E-4</v>
      </c>
      <c r="K67" t="s">
        <v>14</v>
      </c>
      <c r="L67">
        <v>86</v>
      </c>
    </row>
    <row r="68" spans="2:12" x14ac:dyDescent="0.2">
      <c r="B68" t="str">
        <f t="shared" si="3"/>
        <v/>
      </c>
      <c r="C68" t="str">
        <f>IF(Crowdfunding_Data!F:F="successful",Crowdfunding_Data!J:J,"")</f>
        <v/>
      </c>
      <c r="D68" t="str">
        <f t="shared" si="4"/>
        <v>failed</v>
      </c>
      <c r="E68">
        <f>IF(Crowdfunding_Data!F:F="failed",Crowdfunding_Data!J:J,"")</f>
        <v>1</v>
      </c>
      <c r="G68" t="s">
        <v>19</v>
      </c>
      <c r="H68" s="35">
        <v>100</v>
      </c>
      <c r="I68">
        <f t="shared" si="5"/>
        <v>2.5189355501186497E-4</v>
      </c>
      <c r="K68" t="s">
        <v>14</v>
      </c>
      <c r="L68">
        <v>243</v>
      </c>
    </row>
    <row r="69" spans="2:12" x14ac:dyDescent="0.2">
      <c r="B69" t="str">
        <f t="shared" si="3"/>
        <v/>
      </c>
      <c r="C69" t="str">
        <f>IF(Crowdfunding_Data!F:F="successful",Crowdfunding_Data!J:J,"")</f>
        <v/>
      </c>
      <c r="D69" t="str">
        <f t="shared" si="4"/>
        <v>failed</v>
      </c>
      <c r="E69">
        <f>IF(Crowdfunding_Data!F:F="failed",Crowdfunding_Data!J:J,"")</f>
        <v>1</v>
      </c>
      <c r="G69" t="s">
        <v>19</v>
      </c>
      <c r="H69" s="35">
        <v>101</v>
      </c>
      <c r="I69">
        <f t="shared" si="5"/>
        <v>2.5200878322799534E-4</v>
      </c>
      <c r="K69" t="s">
        <v>14</v>
      </c>
      <c r="L69">
        <v>65</v>
      </c>
    </row>
    <row r="70" spans="2:12" x14ac:dyDescent="0.2">
      <c r="B70" t="str">
        <f t="shared" si="3"/>
        <v/>
      </c>
      <c r="C70" t="str">
        <f>IF(Crowdfunding_Data!F:F="successful",Crowdfunding_Data!J:J,"")</f>
        <v/>
      </c>
      <c r="D70" t="str">
        <f t="shared" si="4"/>
        <v>failed</v>
      </c>
      <c r="E70">
        <f>IF(Crowdfunding_Data!F:F="failed",Crowdfunding_Data!J:J,"")</f>
        <v>1</v>
      </c>
      <c r="G70" t="s">
        <v>19</v>
      </c>
      <c r="H70" s="35">
        <v>101</v>
      </c>
      <c r="I70">
        <f t="shared" si="5"/>
        <v>2.5200878322799534E-4</v>
      </c>
      <c r="K70" t="s">
        <v>14</v>
      </c>
      <c r="L70">
        <v>100</v>
      </c>
    </row>
    <row r="71" spans="2:12" x14ac:dyDescent="0.2">
      <c r="B71" t="str">
        <f t="shared" si="3"/>
        <v/>
      </c>
      <c r="C71" t="str">
        <f>IF(Crowdfunding_Data!F:F="successful",Crowdfunding_Data!J:J,"")</f>
        <v/>
      </c>
      <c r="D71" t="str">
        <f t="shared" si="4"/>
        <v>failed</v>
      </c>
      <c r="E71">
        <f>IF(Crowdfunding_Data!F:F="failed",Crowdfunding_Data!J:J,"")</f>
        <v>1</v>
      </c>
      <c r="G71" t="s">
        <v>19</v>
      </c>
      <c r="H71" s="35">
        <v>102</v>
      </c>
      <c r="I71">
        <f t="shared" si="5"/>
        <v>2.5212391939783438E-4</v>
      </c>
      <c r="K71" t="s">
        <v>14</v>
      </c>
      <c r="L71">
        <v>168</v>
      </c>
    </row>
    <row r="72" spans="2:12" x14ac:dyDescent="0.2">
      <c r="B72" t="str">
        <f t="shared" si="3"/>
        <v/>
      </c>
      <c r="C72" t="str">
        <f>IF(Crowdfunding_Data!F:F="successful",Crowdfunding_Data!J:J,"")</f>
        <v/>
      </c>
      <c r="D72" t="str">
        <f t="shared" si="4"/>
        <v>failed</v>
      </c>
      <c r="E72">
        <f>IF(Crowdfunding_Data!F:F="failed",Crowdfunding_Data!J:J,"")</f>
        <v>1</v>
      </c>
      <c r="G72" t="s">
        <v>19</v>
      </c>
      <c r="H72" s="35">
        <v>102</v>
      </c>
      <c r="I72">
        <f t="shared" si="5"/>
        <v>2.5212391939783438E-4</v>
      </c>
      <c r="K72" t="s">
        <v>14</v>
      </c>
      <c r="L72">
        <v>13</v>
      </c>
    </row>
    <row r="73" spans="2:12" x14ac:dyDescent="0.2">
      <c r="B73" t="str">
        <f t="shared" si="3"/>
        <v/>
      </c>
      <c r="C73" t="str">
        <f>IF(Crowdfunding_Data!F:F="successful",Crowdfunding_Data!J:J,"")</f>
        <v/>
      </c>
      <c r="D73" t="str">
        <f t="shared" si="4"/>
        <v>failed</v>
      </c>
      <c r="E73">
        <f>IF(Crowdfunding_Data!F:F="failed",Crowdfunding_Data!J:J,"")</f>
        <v>1</v>
      </c>
      <c r="G73" t="s">
        <v>19</v>
      </c>
      <c r="H73" s="35">
        <v>103</v>
      </c>
      <c r="I73">
        <f t="shared" si="5"/>
        <v>2.5223896334708738E-4</v>
      </c>
      <c r="K73" t="s">
        <v>14</v>
      </c>
      <c r="L73">
        <v>1</v>
      </c>
    </row>
    <row r="74" spans="2:12" x14ac:dyDescent="0.2">
      <c r="B74" t="str">
        <f t="shared" si="3"/>
        <v/>
      </c>
      <c r="C74" t="str">
        <f>IF(Crowdfunding_Data!F:F="successful",Crowdfunding_Data!J:J,"")</f>
        <v/>
      </c>
      <c r="D74" t="str">
        <f t="shared" si="4"/>
        <v>failed</v>
      </c>
      <c r="E74">
        <f>IF(Crowdfunding_Data!F:F="failed",Crowdfunding_Data!J:J,"")</f>
        <v>0</v>
      </c>
      <c r="G74" t="s">
        <v>19</v>
      </c>
      <c r="H74" s="35">
        <v>103</v>
      </c>
      <c r="I74">
        <f t="shared" si="5"/>
        <v>2.5223896334708738E-4</v>
      </c>
      <c r="K74" t="s">
        <v>14</v>
      </c>
      <c r="L74">
        <v>40</v>
      </c>
    </row>
    <row r="75" spans="2:12" x14ac:dyDescent="0.2">
      <c r="B75" t="str">
        <f t="shared" si="3"/>
        <v/>
      </c>
      <c r="C75" t="str">
        <f>IF(Crowdfunding_Data!F:F="successful",Crowdfunding_Data!J:J,"")</f>
        <v/>
      </c>
      <c r="D75" t="str">
        <f t="shared" si="4"/>
        <v>failed</v>
      </c>
      <c r="E75">
        <f>IF(Crowdfunding_Data!F:F="failed",Crowdfunding_Data!J:J,"")</f>
        <v>1</v>
      </c>
      <c r="G75" t="s">
        <v>19</v>
      </c>
      <c r="H75" s="35">
        <v>106</v>
      </c>
      <c r="I75">
        <f t="shared" si="5"/>
        <v>2.5258354012957471E-4</v>
      </c>
      <c r="K75" t="s">
        <v>14</v>
      </c>
      <c r="L75">
        <v>226</v>
      </c>
    </row>
    <row r="76" spans="2:12" x14ac:dyDescent="0.2">
      <c r="B76" t="str">
        <f t="shared" si="3"/>
        <v/>
      </c>
      <c r="C76" t="str">
        <f>IF(Crowdfunding_Data!F:F="successful",Crowdfunding_Data!J:J,"")</f>
        <v/>
      </c>
      <c r="D76" t="str">
        <f t="shared" si="4"/>
        <v>failed</v>
      </c>
      <c r="E76">
        <f>IF(Crowdfunding_Data!F:F="failed",Crowdfunding_Data!J:J,"")</f>
        <v>1</v>
      </c>
      <c r="G76" t="s">
        <v>19</v>
      </c>
      <c r="H76" s="35">
        <v>107</v>
      </c>
      <c r="I76">
        <f t="shared" si="5"/>
        <v>2.5269821345512856E-4</v>
      </c>
      <c r="K76" t="s">
        <v>14</v>
      </c>
      <c r="L76">
        <v>1625</v>
      </c>
    </row>
    <row r="77" spans="2:12" x14ac:dyDescent="0.2">
      <c r="B77" t="str">
        <f t="shared" si="3"/>
        <v/>
      </c>
      <c r="C77" t="str">
        <f>IF(Crowdfunding_Data!F:F="successful",Crowdfunding_Data!J:J,"")</f>
        <v/>
      </c>
      <c r="D77" t="str">
        <f t="shared" si="4"/>
        <v>failed</v>
      </c>
      <c r="E77">
        <f>IF(Crowdfunding_Data!F:F="failed",Crowdfunding_Data!J:J,"")</f>
        <v>1</v>
      </c>
      <c r="G77" t="s">
        <v>19</v>
      </c>
      <c r="H77" s="35">
        <v>107</v>
      </c>
      <c r="I77">
        <f t="shared" si="5"/>
        <v>2.5269821345512856E-4</v>
      </c>
      <c r="K77" t="s">
        <v>14</v>
      </c>
      <c r="L77">
        <v>143</v>
      </c>
    </row>
    <row r="78" spans="2:12" x14ac:dyDescent="0.2">
      <c r="B78" t="str">
        <f t="shared" si="3"/>
        <v/>
      </c>
      <c r="C78" t="str">
        <f>IF(Crowdfunding_Data!F:F="successful",Crowdfunding_Data!J:J,"")</f>
        <v/>
      </c>
      <c r="D78" t="str">
        <f t="shared" si="4"/>
        <v>failed</v>
      </c>
      <c r="E78">
        <f>IF(Crowdfunding_Data!F:F="failed",Crowdfunding_Data!J:J,"")</f>
        <v>26</v>
      </c>
      <c r="G78" t="s">
        <v>19</v>
      </c>
      <c r="H78" s="35">
        <v>107</v>
      </c>
      <c r="I78">
        <f t="shared" si="5"/>
        <v>2.5269821345512856E-4</v>
      </c>
      <c r="K78" t="s">
        <v>14</v>
      </c>
      <c r="L78">
        <v>934</v>
      </c>
    </row>
    <row r="79" spans="2:12" x14ac:dyDescent="0.2">
      <c r="B79" t="str">
        <f t="shared" si="3"/>
        <v/>
      </c>
      <c r="C79" t="str">
        <f>IF(Crowdfunding_Data!F:F="successful",Crowdfunding_Data!J:J,"")</f>
        <v/>
      </c>
      <c r="D79" t="str">
        <f t="shared" si="4"/>
        <v>failed</v>
      </c>
      <c r="E79">
        <f>IF(Crowdfunding_Data!F:F="failed",Crowdfunding_Data!J:J,"")</f>
        <v>19</v>
      </c>
      <c r="G79" t="s">
        <v>19</v>
      </c>
      <c r="H79" s="35">
        <v>107</v>
      </c>
      <c r="I79">
        <f t="shared" si="5"/>
        <v>2.5269821345512856E-4</v>
      </c>
      <c r="K79" t="s">
        <v>14</v>
      </c>
      <c r="L79">
        <v>17</v>
      </c>
    </row>
    <row r="80" spans="2:12" x14ac:dyDescent="0.2">
      <c r="B80" t="str">
        <f t="shared" si="3"/>
        <v/>
      </c>
      <c r="C80" t="str">
        <f>IF(Crowdfunding_Data!F:F="successful",Crowdfunding_Data!J:J,"")</f>
        <v/>
      </c>
      <c r="D80" t="str">
        <f t="shared" si="4"/>
        <v>failed</v>
      </c>
      <c r="E80">
        <f>IF(Crowdfunding_Data!F:F="failed",Crowdfunding_Data!J:J,"")</f>
        <v>15</v>
      </c>
      <c r="G80" t="s">
        <v>19</v>
      </c>
      <c r="H80" s="35">
        <v>107</v>
      </c>
      <c r="I80">
        <f t="shared" si="5"/>
        <v>2.5269821345512856E-4</v>
      </c>
      <c r="K80" t="s">
        <v>14</v>
      </c>
      <c r="L80">
        <v>2179</v>
      </c>
    </row>
    <row r="81" spans="2:12" x14ac:dyDescent="0.2">
      <c r="B81" t="str">
        <f t="shared" si="3"/>
        <v/>
      </c>
      <c r="C81" t="str">
        <f>IF(Crowdfunding_Data!F:F="successful",Crowdfunding_Data!J:J,"")</f>
        <v/>
      </c>
      <c r="D81" t="str">
        <f t="shared" si="4"/>
        <v>failed</v>
      </c>
      <c r="E81">
        <f>IF(Crowdfunding_Data!F:F="failed",Crowdfunding_Data!J:J,"")</f>
        <v>13</v>
      </c>
      <c r="G81" t="s">
        <v>19</v>
      </c>
      <c r="H81" s="35">
        <v>110</v>
      </c>
      <c r="I81">
        <f t="shared" si="5"/>
        <v>2.530416741914529E-4</v>
      </c>
      <c r="K81" t="s">
        <v>14</v>
      </c>
      <c r="L81">
        <v>931</v>
      </c>
    </row>
    <row r="82" spans="2:12" x14ac:dyDescent="0.2">
      <c r="B82" t="str">
        <f t="shared" si="3"/>
        <v/>
      </c>
      <c r="C82" t="str">
        <f>IF(Crowdfunding_Data!F:F="successful",Crowdfunding_Data!J:J,"")</f>
        <v/>
      </c>
      <c r="D82" t="str">
        <f t="shared" si="4"/>
        <v>failed</v>
      </c>
      <c r="E82">
        <f>IF(Crowdfunding_Data!F:F="failed",Crowdfunding_Data!J:J,"")</f>
        <v>15</v>
      </c>
      <c r="G82" t="s">
        <v>19</v>
      </c>
      <c r="H82" s="35">
        <v>111</v>
      </c>
      <c r="I82">
        <f t="shared" si="5"/>
        <v>2.531559741110141E-4</v>
      </c>
      <c r="K82" t="s">
        <v>14</v>
      </c>
      <c r="L82">
        <v>92</v>
      </c>
    </row>
    <row r="83" spans="2:12" x14ac:dyDescent="0.2">
      <c r="B83" t="str">
        <f t="shared" si="3"/>
        <v/>
      </c>
      <c r="C83" t="str">
        <f>IF(Crowdfunding_Data!F:F="successful",Crowdfunding_Data!J:J,"")</f>
        <v/>
      </c>
      <c r="D83" t="str">
        <f t="shared" si="4"/>
        <v>failed</v>
      </c>
      <c r="E83">
        <f>IF(Crowdfunding_Data!F:F="failed",Crowdfunding_Data!J:J,"")</f>
        <v>7</v>
      </c>
      <c r="G83" t="s">
        <v>19</v>
      </c>
      <c r="H83" s="35">
        <v>112</v>
      </c>
      <c r="I83">
        <f t="shared" si="5"/>
        <v>2.532701802449573E-4</v>
      </c>
      <c r="K83" t="s">
        <v>14</v>
      </c>
      <c r="L83">
        <v>57</v>
      </c>
    </row>
    <row r="84" spans="2:12" x14ac:dyDescent="0.2">
      <c r="B84" t="str">
        <f t="shared" si="3"/>
        <v/>
      </c>
      <c r="C84" t="str">
        <f>IF(Crowdfunding_Data!F:F="successful",Crowdfunding_Data!J:J,"")</f>
        <v/>
      </c>
      <c r="D84" t="str">
        <f t="shared" si="4"/>
        <v>failed</v>
      </c>
      <c r="E84">
        <f>IF(Crowdfunding_Data!F:F="failed",Crowdfunding_Data!J:J,"")</f>
        <v>63</v>
      </c>
      <c r="G84" t="s">
        <v>19</v>
      </c>
      <c r="H84" s="35">
        <v>112</v>
      </c>
      <c r="I84">
        <f t="shared" si="5"/>
        <v>2.532701802449573E-4</v>
      </c>
      <c r="K84" t="s">
        <v>14</v>
      </c>
      <c r="L84">
        <v>41</v>
      </c>
    </row>
    <row r="85" spans="2:12" x14ac:dyDescent="0.2">
      <c r="B85" t="str">
        <f t="shared" si="3"/>
        <v/>
      </c>
      <c r="C85" t="str">
        <f>IF(Crowdfunding_Data!F:F="successful",Crowdfunding_Data!J:J,"")</f>
        <v/>
      </c>
      <c r="D85" t="str">
        <f t="shared" si="4"/>
        <v>failed</v>
      </c>
      <c r="E85">
        <f>IF(Crowdfunding_Data!F:F="failed",Crowdfunding_Data!J:J,"")</f>
        <v>6</v>
      </c>
      <c r="G85" t="s">
        <v>19</v>
      </c>
      <c r="H85" s="35">
        <v>113</v>
      </c>
      <c r="I85">
        <f t="shared" si="5"/>
        <v>2.533842924198005E-4</v>
      </c>
      <c r="K85" t="s">
        <v>14</v>
      </c>
      <c r="L85">
        <v>1</v>
      </c>
    </row>
    <row r="86" spans="2:12" x14ac:dyDescent="0.2">
      <c r="B86" t="str">
        <f t="shared" si="3"/>
        <v/>
      </c>
      <c r="C86" t="str">
        <f>IF(Crowdfunding_Data!F:F="successful",Crowdfunding_Data!J:J,"")</f>
        <v/>
      </c>
      <c r="D86" t="str">
        <f t="shared" si="4"/>
        <v>failed</v>
      </c>
      <c r="E86">
        <f>IF(Crowdfunding_Data!F:F="failed",Crowdfunding_Data!J:J,"")</f>
        <v>19</v>
      </c>
      <c r="G86" t="s">
        <v>19</v>
      </c>
      <c r="H86" s="35">
        <v>113</v>
      </c>
      <c r="I86">
        <f t="shared" si="5"/>
        <v>2.533842924198005E-4</v>
      </c>
      <c r="K86" t="s">
        <v>14</v>
      </c>
      <c r="L86">
        <v>101</v>
      </c>
    </row>
    <row r="87" spans="2:12" x14ac:dyDescent="0.2">
      <c r="B87" t="str">
        <f t="shared" si="3"/>
        <v/>
      </c>
      <c r="C87" t="str">
        <f>IF(Crowdfunding_Data!F:F="successful",Crowdfunding_Data!J:J,"")</f>
        <v/>
      </c>
      <c r="D87" t="str">
        <f t="shared" si="4"/>
        <v>failed</v>
      </c>
      <c r="E87">
        <f>IF(Crowdfunding_Data!F:F="failed",Crowdfunding_Data!J:J,"")</f>
        <v>15</v>
      </c>
      <c r="G87" t="s">
        <v>19</v>
      </c>
      <c r="H87" s="35">
        <v>114</v>
      </c>
      <c r="I87">
        <f t="shared" si="5"/>
        <v>2.534983104621452E-4</v>
      </c>
      <c r="K87" t="s">
        <v>14</v>
      </c>
      <c r="L87">
        <v>1335</v>
      </c>
    </row>
    <row r="88" spans="2:12" x14ac:dyDescent="0.2">
      <c r="B88" t="str">
        <f t="shared" si="3"/>
        <v/>
      </c>
      <c r="C88" t="str">
        <f>IF(Crowdfunding_Data!F:F="successful",Crowdfunding_Data!J:J,"")</f>
        <v/>
      </c>
      <c r="D88" t="str">
        <f t="shared" si="4"/>
        <v>failed</v>
      </c>
      <c r="E88">
        <f>IF(Crowdfunding_Data!F:F="failed",Crowdfunding_Data!J:J,"")</f>
        <v>33</v>
      </c>
      <c r="G88" t="s">
        <v>19</v>
      </c>
      <c r="H88" s="35">
        <v>115</v>
      </c>
      <c r="I88">
        <f t="shared" si="5"/>
        <v>2.5361223419867701E-4</v>
      </c>
      <c r="K88" t="s">
        <v>14</v>
      </c>
      <c r="L88">
        <v>15</v>
      </c>
    </row>
    <row r="89" spans="2:12" x14ac:dyDescent="0.2">
      <c r="B89" t="str">
        <f t="shared" si="3"/>
        <v/>
      </c>
      <c r="C89" t="str">
        <f>IF(Crowdfunding_Data!F:F="successful",Crowdfunding_Data!J:J,"")</f>
        <v/>
      </c>
      <c r="D89" t="str">
        <f t="shared" si="4"/>
        <v>failed</v>
      </c>
      <c r="E89">
        <f>IF(Crowdfunding_Data!F:F="failed",Crowdfunding_Data!J:J,"")</f>
        <v>25</v>
      </c>
      <c r="G89" t="s">
        <v>19</v>
      </c>
      <c r="H89" s="35">
        <v>116</v>
      </c>
      <c r="I89">
        <f t="shared" si="5"/>
        <v>2.5372606345616623E-4</v>
      </c>
      <c r="K89" t="s">
        <v>14</v>
      </c>
      <c r="L89">
        <v>454</v>
      </c>
    </row>
    <row r="90" spans="2:12" x14ac:dyDescent="0.2">
      <c r="B90" t="str">
        <f t="shared" si="3"/>
        <v/>
      </c>
      <c r="C90" t="str">
        <f>IF(Crowdfunding_Data!F:F="successful",Crowdfunding_Data!J:J,"")</f>
        <v/>
      </c>
      <c r="D90" t="str">
        <f t="shared" si="4"/>
        <v>failed</v>
      </c>
      <c r="E90">
        <f>IF(Crowdfunding_Data!F:F="failed",Crowdfunding_Data!J:J,"")</f>
        <v>12</v>
      </c>
      <c r="G90" t="s">
        <v>19</v>
      </c>
      <c r="H90" s="35">
        <v>116</v>
      </c>
      <c r="I90">
        <f t="shared" si="5"/>
        <v>2.5372606345616623E-4</v>
      </c>
      <c r="K90" t="s">
        <v>14</v>
      </c>
      <c r="L90">
        <v>3182</v>
      </c>
    </row>
    <row r="91" spans="2:12" x14ac:dyDescent="0.2">
      <c r="B91" t="str">
        <f t="shared" si="3"/>
        <v/>
      </c>
      <c r="C91" t="str">
        <f>IF(Crowdfunding_Data!F:F="successful",Crowdfunding_Data!J:J,"")</f>
        <v/>
      </c>
      <c r="D91" t="str">
        <f t="shared" si="4"/>
        <v>failed</v>
      </c>
      <c r="E91">
        <f>IF(Crowdfunding_Data!F:F="failed",Crowdfunding_Data!J:J,"")</f>
        <v>33</v>
      </c>
      <c r="G91" t="s">
        <v>19</v>
      </c>
      <c r="H91" s="35">
        <v>117</v>
      </c>
      <c r="I91">
        <f t="shared" si="5"/>
        <v>2.5383979806146783E-4</v>
      </c>
      <c r="K91" t="s">
        <v>14</v>
      </c>
      <c r="L91">
        <v>15</v>
      </c>
    </row>
    <row r="92" spans="2:12" x14ac:dyDescent="0.2">
      <c r="B92" t="str">
        <f t="shared" si="3"/>
        <v/>
      </c>
      <c r="C92" t="str">
        <f>IF(Crowdfunding_Data!F:F="successful",Crowdfunding_Data!J:J,"")</f>
        <v/>
      </c>
      <c r="D92" t="str">
        <f t="shared" si="4"/>
        <v>failed</v>
      </c>
      <c r="E92">
        <f>IF(Crowdfunding_Data!F:F="failed",Crowdfunding_Data!J:J,"")</f>
        <v>38</v>
      </c>
      <c r="G92" t="s">
        <v>19</v>
      </c>
      <c r="H92" s="35">
        <v>117</v>
      </c>
      <c r="I92">
        <f t="shared" si="5"/>
        <v>2.5383979806146783E-4</v>
      </c>
      <c r="K92" t="s">
        <v>14</v>
      </c>
      <c r="L92">
        <v>133</v>
      </c>
    </row>
    <row r="93" spans="2:12" x14ac:dyDescent="0.2">
      <c r="B93" t="str">
        <f t="shared" si="3"/>
        <v/>
      </c>
      <c r="C93" t="str">
        <f>IF(Crowdfunding_Data!F:F="successful",Crowdfunding_Data!J:J,"")</f>
        <v/>
      </c>
      <c r="D93" t="str">
        <f t="shared" si="4"/>
        <v>failed</v>
      </c>
      <c r="E93">
        <f>IF(Crowdfunding_Data!F:F="failed",Crowdfunding_Data!J:J,"")</f>
        <v>12</v>
      </c>
      <c r="G93" t="s">
        <v>19</v>
      </c>
      <c r="H93" s="35">
        <v>121</v>
      </c>
      <c r="I93">
        <f t="shared" si="5"/>
        <v>2.5429378650090103E-4</v>
      </c>
      <c r="K93" t="s">
        <v>14</v>
      </c>
      <c r="L93">
        <v>2062</v>
      </c>
    </row>
    <row r="94" spans="2:12" x14ac:dyDescent="0.2">
      <c r="B94" t="str">
        <f t="shared" si="3"/>
        <v/>
      </c>
      <c r="C94" t="str">
        <f>IF(Crowdfunding_Data!F:F="successful",Crowdfunding_Data!J:J,"")</f>
        <v/>
      </c>
      <c r="D94" t="str">
        <f t="shared" si="4"/>
        <v>failed</v>
      </c>
      <c r="E94">
        <f>IF(Crowdfunding_Data!F:F="failed",Crowdfunding_Data!J:J,"")</f>
        <v>41</v>
      </c>
      <c r="G94" t="s">
        <v>19</v>
      </c>
      <c r="H94" s="35">
        <v>121</v>
      </c>
      <c r="I94">
        <f t="shared" si="5"/>
        <v>2.5429378650090103E-4</v>
      </c>
      <c r="K94" t="s">
        <v>14</v>
      </c>
      <c r="L94">
        <v>29</v>
      </c>
    </row>
    <row r="95" spans="2:12" x14ac:dyDescent="0.2">
      <c r="B95" t="str">
        <f t="shared" si="3"/>
        <v/>
      </c>
      <c r="C95" t="str">
        <f>IF(Crowdfunding_Data!F:F="successful",Crowdfunding_Data!J:J,"")</f>
        <v/>
      </c>
      <c r="D95" t="str">
        <f t="shared" si="4"/>
        <v>failed</v>
      </c>
      <c r="E95">
        <f>IF(Crowdfunding_Data!F:F="failed",Crowdfunding_Data!J:J,"")</f>
        <v>36</v>
      </c>
      <c r="G95" t="s">
        <v>19</v>
      </c>
      <c r="H95" s="35">
        <v>122</v>
      </c>
      <c r="I95">
        <f t="shared" si="5"/>
        <v>2.5440704525109698E-4</v>
      </c>
      <c r="K95" t="s">
        <v>14</v>
      </c>
      <c r="L95">
        <v>132</v>
      </c>
    </row>
    <row r="96" spans="2:12" x14ac:dyDescent="0.2">
      <c r="B96" t="str">
        <f t="shared" si="3"/>
        <v/>
      </c>
      <c r="C96" t="str">
        <f>IF(Crowdfunding_Data!F:F="successful",Crowdfunding_Data!J:J,"")</f>
        <v/>
      </c>
      <c r="D96" t="str">
        <f t="shared" si="4"/>
        <v>failed</v>
      </c>
      <c r="E96">
        <f>IF(Crowdfunding_Data!F:F="failed",Crowdfunding_Data!J:J,"")</f>
        <v>21</v>
      </c>
      <c r="G96" t="s">
        <v>19</v>
      </c>
      <c r="H96" s="35">
        <v>122</v>
      </c>
      <c r="I96">
        <f t="shared" si="5"/>
        <v>2.5440704525109698E-4</v>
      </c>
      <c r="K96" t="s">
        <v>14</v>
      </c>
      <c r="L96">
        <v>137</v>
      </c>
    </row>
    <row r="97" spans="2:12" x14ac:dyDescent="0.2">
      <c r="B97" t="str">
        <f t="shared" si="3"/>
        <v/>
      </c>
      <c r="C97" t="str">
        <f>IF(Crowdfunding_Data!F:F="successful",Crowdfunding_Data!J:J,"")</f>
        <v/>
      </c>
      <c r="D97" t="str">
        <f t="shared" si="4"/>
        <v>failed</v>
      </c>
      <c r="E97">
        <f>IF(Crowdfunding_Data!F:F="failed",Crowdfunding_Data!J:J,"")</f>
        <v>32</v>
      </c>
      <c r="G97" t="s">
        <v>19</v>
      </c>
      <c r="H97" s="35">
        <v>122</v>
      </c>
      <c r="I97">
        <f t="shared" si="5"/>
        <v>2.5440704525109698E-4</v>
      </c>
      <c r="K97" t="s">
        <v>14</v>
      </c>
      <c r="L97">
        <v>908</v>
      </c>
    </row>
    <row r="98" spans="2:12" x14ac:dyDescent="0.2">
      <c r="B98" t="str">
        <f t="shared" si="3"/>
        <v/>
      </c>
      <c r="C98" t="str">
        <f>IF(Crowdfunding_Data!F:F="successful",Crowdfunding_Data!J:J,"")</f>
        <v/>
      </c>
      <c r="D98" t="str">
        <f t="shared" si="4"/>
        <v>failed</v>
      </c>
      <c r="E98">
        <f>IF(Crowdfunding_Data!F:F="failed",Crowdfunding_Data!J:J,"")</f>
        <v>35</v>
      </c>
      <c r="G98" t="s">
        <v>19</v>
      </c>
      <c r="H98" s="35">
        <v>123</v>
      </c>
      <c r="I98">
        <f t="shared" si="5"/>
        <v>2.5452020831204529E-4</v>
      </c>
      <c r="K98" t="s">
        <v>14</v>
      </c>
      <c r="L98">
        <v>10</v>
      </c>
    </row>
    <row r="99" spans="2:12" x14ac:dyDescent="0.2">
      <c r="B99" t="str">
        <f t="shared" si="3"/>
        <v/>
      </c>
      <c r="C99" t="str">
        <f>IF(Crowdfunding_Data!F:F="successful",Crowdfunding_Data!J:J,"")</f>
        <v/>
      </c>
      <c r="D99" t="str">
        <f t="shared" si="4"/>
        <v>failed</v>
      </c>
      <c r="E99">
        <f>IF(Crowdfunding_Data!F:F="failed",Crowdfunding_Data!J:J,"")</f>
        <v>13</v>
      </c>
      <c r="G99" t="s">
        <v>19</v>
      </c>
      <c r="H99" s="35">
        <v>123</v>
      </c>
      <c r="I99">
        <f t="shared" si="5"/>
        <v>2.5452020831204529E-4</v>
      </c>
      <c r="K99" t="s">
        <v>14</v>
      </c>
      <c r="L99">
        <v>1910</v>
      </c>
    </row>
    <row r="100" spans="2:12" x14ac:dyDescent="0.2">
      <c r="B100" t="str">
        <f t="shared" si="3"/>
        <v/>
      </c>
      <c r="C100" t="str">
        <f>IF(Crowdfunding_Data!F:F="successful",Crowdfunding_Data!J:J,"")</f>
        <v/>
      </c>
      <c r="D100" t="str">
        <f t="shared" si="4"/>
        <v>failed</v>
      </c>
      <c r="E100">
        <f>IF(Crowdfunding_Data!F:F="failed",Crowdfunding_Data!J:J,"")</f>
        <v>52</v>
      </c>
      <c r="G100" t="s">
        <v>19</v>
      </c>
      <c r="H100" s="35">
        <v>125</v>
      </c>
      <c r="I100">
        <f t="shared" si="5"/>
        <v>2.5474624667613555E-4</v>
      </c>
      <c r="K100" t="s">
        <v>14</v>
      </c>
      <c r="L100">
        <v>38</v>
      </c>
    </row>
    <row r="101" spans="2:12" x14ac:dyDescent="0.2">
      <c r="B101" t="str">
        <f t="shared" si="3"/>
        <v/>
      </c>
      <c r="C101" t="str">
        <f>IF(Crowdfunding_Data!F:F="successful",Crowdfunding_Data!J:J,"")</f>
        <v/>
      </c>
      <c r="D101" t="str">
        <f t="shared" si="4"/>
        <v>failed</v>
      </c>
      <c r="E101">
        <f>IF(Crowdfunding_Data!F:F="failed",Crowdfunding_Data!J:J,"")</f>
        <v>24</v>
      </c>
      <c r="G101" t="s">
        <v>19</v>
      </c>
      <c r="H101" s="35">
        <v>126</v>
      </c>
      <c r="I101">
        <f t="shared" si="5"/>
        <v>2.5485912163446776E-4</v>
      </c>
      <c r="K101" t="s">
        <v>14</v>
      </c>
      <c r="L101">
        <v>104</v>
      </c>
    </row>
    <row r="102" spans="2:12" x14ac:dyDescent="0.2">
      <c r="B102" t="str">
        <f t="shared" si="3"/>
        <v/>
      </c>
      <c r="C102" t="str">
        <f>IF(Crowdfunding_Data!F:F="successful",Crowdfunding_Data!J:J,"")</f>
        <v/>
      </c>
      <c r="D102" t="str">
        <f t="shared" si="4"/>
        <v>failed</v>
      </c>
      <c r="E102">
        <f>IF(Crowdfunding_Data!F:F="failed",Crowdfunding_Data!J:J,"")</f>
        <v>49</v>
      </c>
      <c r="G102" t="s">
        <v>19</v>
      </c>
      <c r="H102" s="35">
        <v>126</v>
      </c>
      <c r="I102">
        <f t="shared" si="5"/>
        <v>2.5485912163446776E-4</v>
      </c>
      <c r="K102" t="s">
        <v>14</v>
      </c>
      <c r="L102">
        <v>49</v>
      </c>
    </row>
    <row r="103" spans="2:12" x14ac:dyDescent="0.2">
      <c r="B103" t="str">
        <f t="shared" si="3"/>
        <v/>
      </c>
      <c r="C103" t="str">
        <f>IF(Crowdfunding_Data!F:F="successful",Crowdfunding_Data!J:J,"")</f>
        <v/>
      </c>
      <c r="D103" t="str">
        <f t="shared" si="4"/>
        <v>failed</v>
      </c>
      <c r="E103">
        <f>IF(Crowdfunding_Data!F:F="failed",Crowdfunding_Data!J:J,"")</f>
        <v>17</v>
      </c>
      <c r="G103" t="s">
        <v>19</v>
      </c>
      <c r="H103" s="35">
        <v>126</v>
      </c>
      <c r="I103">
        <f t="shared" si="5"/>
        <v>2.5485912163446776E-4</v>
      </c>
      <c r="K103" t="s">
        <v>14</v>
      </c>
      <c r="L103">
        <v>1</v>
      </c>
    </row>
    <row r="104" spans="2:12" x14ac:dyDescent="0.2">
      <c r="B104" t="str">
        <f t="shared" si="3"/>
        <v/>
      </c>
      <c r="C104" t="str">
        <f>IF(Crowdfunding_Data!F:F="successful",Crowdfunding_Data!J:J,"")</f>
        <v/>
      </c>
      <c r="D104" t="str">
        <f t="shared" si="4"/>
        <v>failed</v>
      </c>
      <c r="E104">
        <f>IF(Crowdfunding_Data!F:F="failed",Crowdfunding_Data!J:J,"")</f>
        <v>35</v>
      </c>
      <c r="G104" t="s">
        <v>19</v>
      </c>
      <c r="H104" s="35">
        <v>126</v>
      </c>
      <c r="I104">
        <f t="shared" si="5"/>
        <v>2.5485912163446776E-4</v>
      </c>
      <c r="K104" t="s">
        <v>14</v>
      </c>
      <c r="L104">
        <v>245</v>
      </c>
    </row>
    <row r="105" spans="2:12" x14ac:dyDescent="0.2">
      <c r="B105" t="str">
        <f t="shared" si="3"/>
        <v/>
      </c>
      <c r="C105" t="str">
        <f>IF(Crowdfunding_Data!F:F="successful",Crowdfunding_Data!J:J,"")</f>
        <v/>
      </c>
      <c r="D105" t="str">
        <f t="shared" si="4"/>
        <v>failed</v>
      </c>
      <c r="E105">
        <f>IF(Crowdfunding_Data!F:F="failed",Crowdfunding_Data!J:J,"")</f>
        <v>16</v>
      </c>
      <c r="G105" t="s">
        <v>19</v>
      </c>
      <c r="H105" s="35">
        <v>127</v>
      </c>
      <c r="I105">
        <f t="shared" si="5"/>
        <v>2.5497190021393329E-4</v>
      </c>
      <c r="K105" t="s">
        <v>14</v>
      </c>
      <c r="L105">
        <v>32</v>
      </c>
    </row>
    <row r="106" spans="2:12" x14ac:dyDescent="0.2">
      <c r="B106" t="str">
        <f t="shared" si="3"/>
        <v/>
      </c>
      <c r="C106" t="str">
        <f>IF(Crowdfunding_Data!F:F="successful",Crowdfunding_Data!J:J,"")</f>
        <v/>
      </c>
      <c r="D106" t="str">
        <f t="shared" si="4"/>
        <v>failed</v>
      </c>
      <c r="E106">
        <f>IF(Crowdfunding_Data!F:F="failed",Crowdfunding_Data!J:J,"")</f>
        <v>39</v>
      </c>
      <c r="G106" t="s">
        <v>19</v>
      </c>
      <c r="H106" s="35">
        <v>128</v>
      </c>
      <c r="I106">
        <f t="shared" si="5"/>
        <v>2.5508458224235084E-4</v>
      </c>
      <c r="K106" t="s">
        <v>14</v>
      </c>
      <c r="L106">
        <v>7</v>
      </c>
    </row>
    <row r="107" spans="2:12" x14ac:dyDescent="0.2">
      <c r="B107" t="str">
        <f t="shared" si="3"/>
        <v/>
      </c>
      <c r="C107" t="str">
        <f>IF(Crowdfunding_Data!F:F="successful",Crowdfunding_Data!J:J,"")</f>
        <v/>
      </c>
      <c r="D107" t="str">
        <f t="shared" si="4"/>
        <v>failed</v>
      </c>
      <c r="E107">
        <f>IF(Crowdfunding_Data!F:F="failed",Crowdfunding_Data!J:J,"")</f>
        <v>15</v>
      </c>
      <c r="G107" t="s">
        <v>19</v>
      </c>
      <c r="H107" s="35">
        <v>128</v>
      </c>
      <c r="I107">
        <f t="shared" si="5"/>
        <v>2.5508458224235084E-4</v>
      </c>
      <c r="K107" t="s">
        <v>14</v>
      </c>
      <c r="L107">
        <v>803</v>
      </c>
    </row>
    <row r="108" spans="2:12" x14ac:dyDescent="0.2">
      <c r="B108" t="str">
        <f t="shared" si="3"/>
        <v/>
      </c>
      <c r="C108" t="str">
        <f>IF(Crowdfunding_Data!F:F="successful",Crowdfunding_Data!J:J,"")</f>
        <v/>
      </c>
      <c r="D108" t="str">
        <f t="shared" si="4"/>
        <v>failed</v>
      </c>
      <c r="E108">
        <f>IF(Crowdfunding_Data!F:F="failed",Crowdfunding_Data!J:J,"")</f>
        <v>30</v>
      </c>
      <c r="G108" t="s">
        <v>19</v>
      </c>
      <c r="H108" s="35">
        <v>129</v>
      </c>
      <c r="I108">
        <f t="shared" si="5"/>
        <v>2.5519716754762912E-4</v>
      </c>
      <c r="K108" t="s">
        <v>14</v>
      </c>
      <c r="L108">
        <v>16</v>
      </c>
    </row>
    <row r="109" spans="2:12" x14ac:dyDescent="0.2">
      <c r="B109" t="str">
        <f t="shared" si="3"/>
        <v/>
      </c>
      <c r="C109" t="str">
        <f>IF(Crowdfunding_Data!F:F="successful",Crowdfunding_Data!J:J,"")</f>
        <v/>
      </c>
      <c r="D109" t="str">
        <f t="shared" si="4"/>
        <v>failed</v>
      </c>
      <c r="E109">
        <f>IF(Crowdfunding_Data!F:F="failed",Crowdfunding_Data!J:J,"")</f>
        <v>9</v>
      </c>
      <c r="G109" t="s">
        <v>19</v>
      </c>
      <c r="H109" s="35">
        <v>129</v>
      </c>
      <c r="I109">
        <f t="shared" si="5"/>
        <v>2.5519716754762912E-4</v>
      </c>
      <c r="K109" t="s">
        <v>14</v>
      </c>
      <c r="L109">
        <v>31</v>
      </c>
    </row>
    <row r="110" spans="2:12" x14ac:dyDescent="0.2">
      <c r="B110" t="str">
        <f t="shared" si="3"/>
        <v/>
      </c>
      <c r="C110" t="str">
        <f>IF(Crowdfunding_Data!F:F="successful",Crowdfunding_Data!J:J,"")</f>
        <v/>
      </c>
      <c r="D110" t="str">
        <f t="shared" si="4"/>
        <v>failed</v>
      </c>
      <c r="E110">
        <f>IF(Crowdfunding_Data!F:F="failed",Crowdfunding_Data!J:J,"")</f>
        <v>24</v>
      </c>
      <c r="G110" t="s">
        <v>19</v>
      </c>
      <c r="H110" s="35">
        <v>130</v>
      </c>
      <c r="I110">
        <f t="shared" si="5"/>
        <v>2.553096559577676E-4</v>
      </c>
      <c r="K110" t="s">
        <v>14</v>
      </c>
      <c r="L110">
        <v>108</v>
      </c>
    </row>
    <row r="111" spans="2:12" x14ac:dyDescent="0.2">
      <c r="B111" t="str">
        <f t="shared" si="3"/>
        <v/>
      </c>
      <c r="C111" t="str">
        <f>IF(Crowdfunding_Data!F:F="successful",Crowdfunding_Data!J:J,"")</f>
        <v/>
      </c>
      <c r="D111" t="str">
        <f t="shared" si="4"/>
        <v>failed</v>
      </c>
      <c r="E111">
        <f>IF(Crowdfunding_Data!F:F="failed",Crowdfunding_Data!J:J,"")</f>
        <v>10</v>
      </c>
      <c r="G111" t="s">
        <v>19</v>
      </c>
      <c r="H111" s="35">
        <v>130</v>
      </c>
      <c r="I111">
        <f t="shared" si="5"/>
        <v>2.553096559577676E-4</v>
      </c>
      <c r="K111" t="s">
        <v>14</v>
      </c>
      <c r="L111">
        <v>30</v>
      </c>
    </row>
    <row r="112" spans="2:12" x14ac:dyDescent="0.2">
      <c r="B112" t="str">
        <f t="shared" si="3"/>
        <v/>
      </c>
      <c r="C112" t="str">
        <f>IF(Crowdfunding_Data!F:F="successful",Crowdfunding_Data!J:J,"")</f>
        <v/>
      </c>
      <c r="D112" t="str">
        <f t="shared" si="4"/>
        <v>failed</v>
      </c>
      <c r="E112">
        <f>IF(Crowdfunding_Data!F:F="failed",Crowdfunding_Data!J:J,"")</f>
        <v>18</v>
      </c>
      <c r="G112" t="s">
        <v>19</v>
      </c>
      <c r="H112" s="35">
        <v>131</v>
      </c>
      <c r="I112">
        <f t="shared" si="5"/>
        <v>2.5542204730085675E-4</v>
      </c>
      <c r="K112" t="s">
        <v>14</v>
      </c>
      <c r="L112">
        <v>17</v>
      </c>
    </row>
    <row r="113" spans="2:12" x14ac:dyDescent="0.2">
      <c r="B113" t="str">
        <f t="shared" si="3"/>
        <v/>
      </c>
      <c r="C113" t="str">
        <f>IF(Crowdfunding_Data!F:F="successful",Crowdfunding_Data!J:J,"")</f>
        <v/>
      </c>
      <c r="D113" t="str">
        <f t="shared" si="4"/>
        <v>failed</v>
      </c>
      <c r="E113">
        <f>IF(Crowdfunding_Data!F:F="failed",Crowdfunding_Data!J:J,"")</f>
        <v>5</v>
      </c>
      <c r="G113" t="s">
        <v>19</v>
      </c>
      <c r="H113" s="35">
        <v>131</v>
      </c>
      <c r="I113">
        <f t="shared" si="5"/>
        <v>2.5542204730085675E-4</v>
      </c>
      <c r="K113" t="s">
        <v>14</v>
      </c>
      <c r="L113">
        <v>80</v>
      </c>
    </row>
    <row r="114" spans="2:12" x14ac:dyDescent="0.2">
      <c r="B114" t="str">
        <f t="shared" si="3"/>
        <v/>
      </c>
      <c r="C114" t="str">
        <f>IF(Crowdfunding_Data!F:F="successful",Crowdfunding_Data!J:J,"")</f>
        <v/>
      </c>
      <c r="D114" t="str">
        <f t="shared" si="4"/>
        <v>failed</v>
      </c>
      <c r="E114">
        <f>IF(Crowdfunding_Data!F:F="failed",Crowdfunding_Data!J:J,"")</f>
        <v>31</v>
      </c>
      <c r="G114" t="s">
        <v>19</v>
      </c>
      <c r="H114" s="35">
        <v>131</v>
      </c>
      <c r="I114">
        <f t="shared" si="5"/>
        <v>2.5542204730085675E-4</v>
      </c>
      <c r="K114" t="s">
        <v>14</v>
      </c>
      <c r="L114">
        <v>2468</v>
      </c>
    </row>
    <row r="115" spans="2:12" x14ac:dyDescent="0.2">
      <c r="B115" t="str">
        <f t="shared" si="3"/>
        <v/>
      </c>
      <c r="C115" t="str">
        <f>IF(Crowdfunding_Data!F:F="successful",Crowdfunding_Data!J:J,"")</f>
        <v/>
      </c>
      <c r="D115" t="str">
        <f t="shared" si="4"/>
        <v>failed</v>
      </c>
      <c r="E115">
        <f>IF(Crowdfunding_Data!F:F="failed",Crowdfunding_Data!J:J,"")</f>
        <v>5</v>
      </c>
      <c r="G115" t="s">
        <v>19</v>
      </c>
      <c r="H115" s="35">
        <v>131</v>
      </c>
      <c r="I115">
        <f t="shared" si="5"/>
        <v>2.5542204730085675E-4</v>
      </c>
      <c r="K115" t="s">
        <v>14</v>
      </c>
      <c r="L115">
        <v>26</v>
      </c>
    </row>
    <row r="116" spans="2:12" x14ac:dyDescent="0.2">
      <c r="B116" t="str">
        <f t="shared" si="3"/>
        <v/>
      </c>
      <c r="C116" t="str">
        <f>IF(Crowdfunding_Data!F:F="successful",Crowdfunding_Data!J:J,"")</f>
        <v/>
      </c>
      <c r="D116" t="str">
        <f t="shared" si="4"/>
        <v>failed</v>
      </c>
      <c r="E116">
        <f>IF(Crowdfunding_Data!F:F="failed",Crowdfunding_Data!J:J,"")</f>
        <v>31</v>
      </c>
      <c r="G116" t="s">
        <v>19</v>
      </c>
      <c r="H116" s="35">
        <v>133</v>
      </c>
      <c r="I116">
        <f t="shared" si="5"/>
        <v>2.5564653809870708E-4</v>
      </c>
      <c r="K116" t="s">
        <v>14</v>
      </c>
      <c r="L116">
        <v>73</v>
      </c>
    </row>
    <row r="117" spans="2:12" x14ac:dyDescent="0.2">
      <c r="B117" t="str">
        <f t="shared" si="3"/>
        <v/>
      </c>
      <c r="C117" t="str">
        <f>IF(Crowdfunding_Data!F:F="successful",Crowdfunding_Data!J:J,"")</f>
        <v/>
      </c>
      <c r="D117" t="str">
        <f t="shared" si="4"/>
        <v>failed</v>
      </c>
      <c r="E117">
        <f>IF(Crowdfunding_Data!F:F="failed",Crowdfunding_Data!J:J,"")</f>
        <v>46</v>
      </c>
      <c r="G117" t="s">
        <v>19</v>
      </c>
      <c r="H117" s="35">
        <v>133</v>
      </c>
      <c r="I117">
        <f t="shared" si="5"/>
        <v>2.5564653809870708E-4</v>
      </c>
      <c r="K117" t="s">
        <v>14</v>
      </c>
      <c r="L117">
        <v>128</v>
      </c>
    </row>
    <row r="118" spans="2:12" x14ac:dyDescent="0.2">
      <c r="B118" t="str">
        <f t="shared" si="3"/>
        <v/>
      </c>
      <c r="C118" t="str">
        <f>IF(Crowdfunding_Data!F:F="successful",Crowdfunding_Data!J:J,"")</f>
        <v/>
      </c>
      <c r="D118" t="str">
        <f t="shared" si="4"/>
        <v>failed</v>
      </c>
      <c r="E118">
        <f>IF(Crowdfunding_Data!F:F="failed",Crowdfunding_Data!J:J,"")</f>
        <v>9</v>
      </c>
      <c r="G118" t="s">
        <v>19</v>
      </c>
      <c r="H118" s="35">
        <v>134</v>
      </c>
      <c r="I118">
        <f t="shared" si="5"/>
        <v>2.5575863721010849E-4</v>
      </c>
      <c r="K118" t="s">
        <v>14</v>
      </c>
      <c r="L118">
        <v>33</v>
      </c>
    </row>
    <row r="119" spans="2:12" x14ac:dyDescent="0.2">
      <c r="B119" t="str">
        <f t="shared" si="3"/>
        <v/>
      </c>
      <c r="C119" t="str">
        <f>IF(Crowdfunding_Data!F:F="successful",Crowdfunding_Data!J:J,"")</f>
        <v/>
      </c>
      <c r="D119" t="str">
        <f t="shared" si="4"/>
        <v>failed</v>
      </c>
      <c r="E119">
        <f>IF(Crowdfunding_Data!F:F="failed",Crowdfunding_Data!J:J,"")</f>
        <v>24</v>
      </c>
      <c r="G119" t="s">
        <v>19</v>
      </c>
      <c r="H119" s="35">
        <v>134</v>
      </c>
      <c r="I119">
        <f t="shared" si="5"/>
        <v>2.5575863721010849E-4</v>
      </c>
      <c r="K119" t="s">
        <v>14</v>
      </c>
      <c r="L119">
        <v>1072</v>
      </c>
    </row>
    <row r="120" spans="2:12" x14ac:dyDescent="0.2">
      <c r="B120" t="str">
        <f t="shared" si="3"/>
        <v/>
      </c>
      <c r="C120" t="str">
        <f>IF(Crowdfunding_Data!F:F="successful",Crowdfunding_Data!J:J,"")</f>
        <v/>
      </c>
      <c r="D120" t="str">
        <f t="shared" si="4"/>
        <v>failed</v>
      </c>
      <c r="E120">
        <f>IF(Crowdfunding_Data!F:F="failed",Crowdfunding_Data!J:J,"")</f>
        <v>86</v>
      </c>
      <c r="G120" t="s">
        <v>19</v>
      </c>
      <c r="H120" s="35">
        <v>134</v>
      </c>
      <c r="I120">
        <f t="shared" si="5"/>
        <v>2.5575863721010849E-4</v>
      </c>
      <c r="K120" t="s">
        <v>14</v>
      </c>
      <c r="L120">
        <v>393</v>
      </c>
    </row>
    <row r="121" spans="2:12" x14ac:dyDescent="0.2">
      <c r="B121" t="str">
        <f t="shared" si="3"/>
        <v/>
      </c>
      <c r="C121" t="str">
        <f>IF(Crowdfunding_Data!F:F="successful",Crowdfunding_Data!J:J,"")</f>
        <v/>
      </c>
      <c r="D121" t="str">
        <f t="shared" si="4"/>
        <v>failed</v>
      </c>
      <c r="E121">
        <f>IF(Crowdfunding_Data!F:F="failed",Crowdfunding_Data!J:J,"")</f>
        <v>83</v>
      </c>
      <c r="G121" t="s">
        <v>19</v>
      </c>
      <c r="H121" s="35">
        <v>135</v>
      </c>
      <c r="I121">
        <f t="shared" si="5"/>
        <v>2.5587063856774203E-4</v>
      </c>
      <c r="K121" t="s">
        <v>14</v>
      </c>
      <c r="L121">
        <v>1257</v>
      </c>
    </row>
    <row r="122" spans="2:12" x14ac:dyDescent="0.2">
      <c r="B122" t="str">
        <f t="shared" si="3"/>
        <v/>
      </c>
      <c r="C122" t="str">
        <f>IF(Crowdfunding_Data!F:F="successful",Crowdfunding_Data!J:J,"")</f>
        <v/>
      </c>
      <c r="D122" t="str">
        <f t="shared" si="4"/>
        <v>failed</v>
      </c>
      <c r="E122">
        <f>IF(Crowdfunding_Data!F:F="failed",Crowdfunding_Data!J:J,"")</f>
        <v>21</v>
      </c>
      <c r="G122" t="s">
        <v>19</v>
      </c>
      <c r="H122" s="35">
        <v>135</v>
      </c>
      <c r="I122">
        <f t="shared" si="5"/>
        <v>2.5587063856774203E-4</v>
      </c>
      <c r="K122" t="s">
        <v>14</v>
      </c>
      <c r="L122">
        <v>328</v>
      </c>
    </row>
    <row r="123" spans="2:12" x14ac:dyDescent="0.2">
      <c r="B123" t="str">
        <f t="shared" si="3"/>
        <v/>
      </c>
      <c r="C123" t="str">
        <f>IF(Crowdfunding_Data!F:F="successful",Crowdfunding_Data!J:J,"")</f>
        <v/>
      </c>
      <c r="D123" t="str">
        <f t="shared" si="4"/>
        <v>failed</v>
      </c>
      <c r="E123">
        <f>IF(Crowdfunding_Data!F:F="failed",Crowdfunding_Data!J:J,"")</f>
        <v>19</v>
      </c>
      <c r="G123" t="s">
        <v>19</v>
      </c>
      <c r="H123" s="35">
        <v>136</v>
      </c>
      <c r="I123">
        <f t="shared" si="5"/>
        <v>2.5598254200016001E-4</v>
      </c>
      <c r="K123" t="s">
        <v>14</v>
      </c>
      <c r="L123">
        <v>147</v>
      </c>
    </row>
    <row r="124" spans="2:12" x14ac:dyDescent="0.2">
      <c r="B124" t="str">
        <f t="shared" si="3"/>
        <v/>
      </c>
      <c r="C124" t="str">
        <f>IF(Crowdfunding_Data!F:F="successful",Crowdfunding_Data!J:J,"")</f>
        <v/>
      </c>
      <c r="D124" t="str">
        <f t="shared" si="4"/>
        <v>failed</v>
      </c>
      <c r="E124">
        <f>IF(Crowdfunding_Data!F:F="failed",Crowdfunding_Data!J:J,"")</f>
        <v>18</v>
      </c>
      <c r="G124" t="s">
        <v>19</v>
      </c>
      <c r="H124" s="35">
        <v>137</v>
      </c>
      <c r="I124">
        <f t="shared" si="5"/>
        <v>2.5609434733600838E-4</v>
      </c>
      <c r="K124" t="s">
        <v>14</v>
      </c>
      <c r="L124">
        <v>830</v>
      </c>
    </row>
    <row r="125" spans="2:12" x14ac:dyDescent="0.2">
      <c r="B125" t="str">
        <f t="shared" si="3"/>
        <v/>
      </c>
      <c r="C125" t="str">
        <f>IF(Crowdfunding_Data!F:F="successful",Crowdfunding_Data!J:J,"")</f>
        <v/>
      </c>
      <c r="D125" t="str">
        <f t="shared" si="4"/>
        <v>failed</v>
      </c>
      <c r="E125">
        <f>IF(Crowdfunding_Data!F:F="failed",Crowdfunding_Data!J:J,"")</f>
        <v>60</v>
      </c>
      <c r="G125" t="s">
        <v>19</v>
      </c>
      <c r="H125" s="35">
        <v>137</v>
      </c>
      <c r="I125">
        <f t="shared" si="5"/>
        <v>2.5609434733600838E-4</v>
      </c>
      <c r="K125" t="s">
        <v>14</v>
      </c>
      <c r="L125">
        <v>331</v>
      </c>
    </row>
    <row r="126" spans="2:12" x14ac:dyDescent="0.2">
      <c r="B126" t="str">
        <f t="shared" si="3"/>
        <v/>
      </c>
      <c r="C126" t="str">
        <f>IF(Crowdfunding_Data!F:F="successful",Crowdfunding_Data!J:J,"")</f>
        <v/>
      </c>
      <c r="D126" t="str">
        <f t="shared" si="4"/>
        <v>failed</v>
      </c>
      <c r="E126">
        <f>IF(Crowdfunding_Data!F:F="failed",Crowdfunding_Data!J:J,"")</f>
        <v>111</v>
      </c>
      <c r="G126" t="s">
        <v>19</v>
      </c>
      <c r="H126" s="35">
        <v>138</v>
      </c>
      <c r="I126">
        <f t="shared" si="5"/>
        <v>2.5620605440402743E-4</v>
      </c>
      <c r="K126" t="s">
        <v>14</v>
      </c>
      <c r="L126">
        <v>25</v>
      </c>
    </row>
    <row r="127" spans="2:12" x14ac:dyDescent="0.2">
      <c r="B127" t="str">
        <f t="shared" si="3"/>
        <v/>
      </c>
      <c r="C127" t="str">
        <f>IF(Crowdfunding_Data!F:F="successful",Crowdfunding_Data!J:J,"")</f>
        <v/>
      </c>
      <c r="D127" t="str">
        <f t="shared" si="4"/>
        <v>failed</v>
      </c>
      <c r="E127">
        <f>IF(Crowdfunding_Data!F:F="failed",Crowdfunding_Data!J:J,"")</f>
        <v>16</v>
      </c>
      <c r="G127" t="s">
        <v>19</v>
      </c>
      <c r="H127" s="35">
        <v>138</v>
      </c>
      <c r="I127">
        <f t="shared" si="5"/>
        <v>2.5620605440402743E-4</v>
      </c>
      <c r="K127" t="s">
        <v>14</v>
      </c>
      <c r="L127">
        <v>3483</v>
      </c>
    </row>
    <row r="128" spans="2:12" x14ac:dyDescent="0.2">
      <c r="B128" t="str">
        <f t="shared" si="3"/>
        <v/>
      </c>
      <c r="C128" t="str">
        <f>IF(Crowdfunding_Data!F:F="successful",Crowdfunding_Data!J:J,"")</f>
        <v/>
      </c>
      <c r="D128" t="str">
        <f t="shared" si="4"/>
        <v>failed</v>
      </c>
      <c r="E128">
        <f>IF(Crowdfunding_Data!F:F="failed",Crowdfunding_Data!J:J,"")</f>
        <v>75</v>
      </c>
      <c r="G128" t="s">
        <v>19</v>
      </c>
      <c r="H128" s="35">
        <v>139</v>
      </c>
      <c r="I128">
        <f t="shared" si="5"/>
        <v>2.5631766303305179E-4</v>
      </c>
      <c r="K128" t="s">
        <v>14</v>
      </c>
      <c r="L128">
        <v>923</v>
      </c>
    </row>
    <row r="129" spans="2:12" x14ac:dyDescent="0.2">
      <c r="B129" t="str">
        <f t="shared" si="3"/>
        <v/>
      </c>
      <c r="C129" t="str">
        <f>IF(Crowdfunding_Data!F:F="successful",Crowdfunding_Data!J:J,"")</f>
        <v/>
      </c>
      <c r="D129" t="str">
        <f t="shared" si="4"/>
        <v>failed</v>
      </c>
      <c r="E129">
        <f>IF(Crowdfunding_Data!F:F="failed",Crowdfunding_Data!J:J,"")</f>
        <v>133</v>
      </c>
      <c r="G129" t="s">
        <v>19</v>
      </c>
      <c r="H129" s="35">
        <v>139</v>
      </c>
      <c r="I129">
        <f t="shared" si="5"/>
        <v>2.5631766303305179E-4</v>
      </c>
      <c r="K129" t="s">
        <v>14</v>
      </c>
      <c r="L129">
        <v>1</v>
      </c>
    </row>
    <row r="130" spans="2:12" x14ac:dyDescent="0.2">
      <c r="B130" t="str">
        <f t="shared" ref="B130:B193" si="6">IF(ISNUMBER(C130),"successful","")</f>
        <v/>
      </c>
      <c r="C130" t="str">
        <f>IF(Crowdfunding_Data!F:F="successful",Crowdfunding_Data!J:J,"")</f>
        <v/>
      </c>
      <c r="D130" t="str">
        <f t="shared" si="4"/>
        <v>failed</v>
      </c>
      <c r="E130">
        <f>IF(Crowdfunding_Data!F:F="failed",Crowdfunding_Data!J:J,"")</f>
        <v>55</v>
      </c>
      <c r="G130" t="s">
        <v>19</v>
      </c>
      <c r="H130" s="35">
        <v>140</v>
      </c>
      <c r="I130">
        <f t="shared" si="5"/>
        <v>2.5642917305201127E-4</v>
      </c>
      <c r="K130" t="s">
        <v>14</v>
      </c>
      <c r="L130">
        <v>33</v>
      </c>
    </row>
    <row r="131" spans="2:12" x14ac:dyDescent="0.2">
      <c r="B131" t="str">
        <f t="shared" si="6"/>
        <v/>
      </c>
      <c r="C131" t="str">
        <f>IF(Crowdfunding_Data!F:F="successful",Crowdfunding_Data!J:J,"")</f>
        <v/>
      </c>
      <c r="D131" t="str">
        <f t="shared" ref="D131:D194" si="7">IF(ISNUMBER(E131),"failed","")</f>
        <v>failed</v>
      </c>
      <c r="E131">
        <f>IF(Crowdfunding_Data!F:F="failed",Crowdfunding_Data!J:J,"")</f>
        <v>137</v>
      </c>
      <c r="G131" t="s">
        <v>19</v>
      </c>
      <c r="H131" s="35">
        <v>140</v>
      </c>
      <c r="I131">
        <f t="shared" ref="I131:I194" si="8">_xlfn.NORM.DIST(H131,$S$7,$S$13,0)</f>
        <v>2.5642917305201127E-4</v>
      </c>
      <c r="K131" t="s">
        <v>14</v>
      </c>
      <c r="L131">
        <v>40</v>
      </c>
    </row>
    <row r="132" spans="2:12" x14ac:dyDescent="0.2">
      <c r="B132" t="str">
        <f t="shared" si="6"/>
        <v/>
      </c>
      <c r="C132" t="str">
        <f>IF(Crowdfunding_Data!F:F="successful",Crowdfunding_Data!J:J,"")</f>
        <v/>
      </c>
      <c r="D132" t="str">
        <f t="shared" si="7"/>
        <v>failed</v>
      </c>
      <c r="E132">
        <f>IF(Crowdfunding_Data!F:F="failed",Crowdfunding_Data!J:J,"")</f>
        <v>58</v>
      </c>
      <c r="G132" t="s">
        <v>19</v>
      </c>
      <c r="H132" s="35">
        <v>142</v>
      </c>
      <c r="I132">
        <f t="shared" si="8"/>
        <v>2.5665189657593133E-4</v>
      </c>
      <c r="K132" t="s">
        <v>14</v>
      </c>
      <c r="L132">
        <v>23</v>
      </c>
    </row>
    <row r="133" spans="2:12" x14ac:dyDescent="0.2">
      <c r="B133" t="str">
        <f t="shared" si="6"/>
        <v/>
      </c>
      <c r="C133" t="str">
        <f>IF(Crowdfunding_Data!F:F="successful",Crowdfunding_Data!J:J,"")</f>
        <v/>
      </c>
      <c r="D133" t="str">
        <f t="shared" si="7"/>
        <v>failed</v>
      </c>
      <c r="E133">
        <f>IF(Crowdfunding_Data!F:F="failed",Crowdfunding_Data!J:J,"")</f>
        <v>17</v>
      </c>
      <c r="G133" t="s">
        <v>19</v>
      </c>
      <c r="H133" s="35">
        <v>142</v>
      </c>
      <c r="I133">
        <f t="shared" si="8"/>
        <v>2.5665189657593133E-4</v>
      </c>
      <c r="K133" t="s">
        <v>14</v>
      </c>
      <c r="L133">
        <v>75</v>
      </c>
    </row>
    <row r="134" spans="2:12" x14ac:dyDescent="0.2">
      <c r="B134" t="str">
        <f t="shared" si="6"/>
        <v/>
      </c>
      <c r="C134" t="str">
        <f>IF(Crowdfunding_Data!F:F="successful",Crowdfunding_Data!J:J,"")</f>
        <v/>
      </c>
      <c r="D134" t="str">
        <f t="shared" si="7"/>
        <v>failed</v>
      </c>
      <c r="E134">
        <f>IF(Crowdfunding_Data!F:F="failed",Crowdfunding_Data!J:J,"")</f>
        <v>114</v>
      </c>
      <c r="G134" t="s">
        <v>19</v>
      </c>
      <c r="H134" s="35">
        <v>142</v>
      </c>
      <c r="I134">
        <f t="shared" si="8"/>
        <v>2.5665189657593133E-4</v>
      </c>
      <c r="K134" t="s">
        <v>14</v>
      </c>
      <c r="L134">
        <v>2176</v>
      </c>
    </row>
    <row r="135" spans="2:12" x14ac:dyDescent="0.2">
      <c r="B135" t="str">
        <f t="shared" si="6"/>
        <v/>
      </c>
      <c r="C135" t="str">
        <f>IF(Crowdfunding_Data!F:F="successful",Crowdfunding_Data!J:J,"")</f>
        <v/>
      </c>
      <c r="D135" t="str">
        <f t="shared" si="7"/>
        <v>failed</v>
      </c>
      <c r="E135">
        <f>IF(Crowdfunding_Data!F:F="failed",Crowdfunding_Data!J:J,"")</f>
        <v>77</v>
      </c>
      <c r="G135" t="s">
        <v>19</v>
      </c>
      <c r="H135" s="35">
        <v>143</v>
      </c>
      <c r="I135">
        <f t="shared" si="8"/>
        <v>2.5676310973923026E-4</v>
      </c>
      <c r="K135" t="s">
        <v>14</v>
      </c>
      <c r="L135">
        <v>441</v>
      </c>
    </row>
    <row r="136" spans="2:12" x14ac:dyDescent="0.2">
      <c r="B136" t="str">
        <f t="shared" si="6"/>
        <v/>
      </c>
      <c r="C136" t="str">
        <f>IF(Crowdfunding_Data!F:F="successful",Crowdfunding_Data!J:J,"")</f>
        <v/>
      </c>
      <c r="D136" t="str">
        <f t="shared" si="7"/>
        <v>failed</v>
      </c>
      <c r="E136">
        <f>IF(Crowdfunding_Data!F:F="failed",Crowdfunding_Data!J:J,"")</f>
        <v>120</v>
      </c>
      <c r="G136" t="s">
        <v>19</v>
      </c>
      <c r="H136" s="35">
        <v>144</v>
      </c>
      <c r="I136">
        <f t="shared" si="8"/>
        <v>2.5687422360914138E-4</v>
      </c>
      <c r="K136" t="s">
        <v>14</v>
      </c>
      <c r="L136">
        <v>25</v>
      </c>
    </row>
    <row r="137" spans="2:12" x14ac:dyDescent="0.2">
      <c r="B137" t="str">
        <f t="shared" si="6"/>
        <v/>
      </c>
      <c r="C137" t="str">
        <f>IF(Crowdfunding_Data!F:F="successful",Crowdfunding_Data!J:J,"")</f>
        <v/>
      </c>
      <c r="D137" t="str">
        <f t="shared" si="7"/>
        <v>failed</v>
      </c>
      <c r="E137">
        <f>IF(Crowdfunding_Data!F:F="failed",Crowdfunding_Data!J:J,"")</f>
        <v>71</v>
      </c>
      <c r="G137" t="s">
        <v>19</v>
      </c>
      <c r="H137" s="35">
        <v>144</v>
      </c>
      <c r="I137">
        <f t="shared" si="8"/>
        <v>2.5687422360914138E-4</v>
      </c>
      <c r="K137" t="s">
        <v>14</v>
      </c>
      <c r="L137">
        <v>127</v>
      </c>
    </row>
    <row r="138" spans="2:12" x14ac:dyDescent="0.2">
      <c r="B138" t="str">
        <f t="shared" si="6"/>
        <v/>
      </c>
      <c r="C138" t="str">
        <f>IF(Crowdfunding_Data!F:F="successful",Crowdfunding_Data!J:J,"")</f>
        <v/>
      </c>
      <c r="D138" t="str">
        <f t="shared" si="7"/>
        <v>failed</v>
      </c>
      <c r="E138">
        <f>IF(Crowdfunding_Data!F:F="failed",Crowdfunding_Data!J:J,"")</f>
        <v>38</v>
      </c>
      <c r="G138" t="s">
        <v>19</v>
      </c>
      <c r="H138" s="35">
        <v>144</v>
      </c>
      <c r="I138">
        <f t="shared" si="8"/>
        <v>2.5687422360914138E-4</v>
      </c>
      <c r="K138" t="s">
        <v>14</v>
      </c>
      <c r="L138">
        <v>355</v>
      </c>
    </row>
    <row r="139" spans="2:12" x14ac:dyDescent="0.2">
      <c r="B139" t="str">
        <f t="shared" si="6"/>
        <v/>
      </c>
      <c r="C139" t="str">
        <f>IF(Crowdfunding_Data!F:F="successful",Crowdfunding_Data!J:J,"")</f>
        <v/>
      </c>
      <c r="D139" t="str">
        <f t="shared" si="7"/>
        <v>failed</v>
      </c>
      <c r="E139">
        <f>IF(Crowdfunding_Data!F:F="failed",Crowdfunding_Data!J:J,"")</f>
        <v>14</v>
      </c>
      <c r="G139" t="s">
        <v>19</v>
      </c>
      <c r="H139" s="35">
        <v>146</v>
      </c>
      <c r="I139">
        <f t="shared" si="8"/>
        <v>2.5709615278654238E-4</v>
      </c>
      <c r="K139" t="s">
        <v>14</v>
      </c>
      <c r="L139">
        <v>44</v>
      </c>
    </row>
    <row r="140" spans="2:12" x14ac:dyDescent="0.2">
      <c r="B140" t="str">
        <f t="shared" si="6"/>
        <v/>
      </c>
      <c r="C140" t="str">
        <f>IF(Crowdfunding_Data!F:F="successful",Crowdfunding_Data!J:J,"")</f>
        <v/>
      </c>
      <c r="D140" t="str">
        <f t="shared" si="7"/>
        <v>failed</v>
      </c>
      <c r="E140">
        <f>IF(Crowdfunding_Data!F:F="failed",Crowdfunding_Data!J:J,"")</f>
        <v>44</v>
      </c>
      <c r="G140" t="s">
        <v>19</v>
      </c>
      <c r="H140" s="35">
        <v>147</v>
      </c>
      <c r="I140">
        <f t="shared" si="8"/>
        <v>2.5720696775314764E-4</v>
      </c>
      <c r="K140" t="s">
        <v>14</v>
      </c>
      <c r="L140">
        <v>67</v>
      </c>
    </row>
    <row r="141" spans="2:12" x14ac:dyDescent="0.2">
      <c r="B141" t="str">
        <f t="shared" si="6"/>
        <v/>
      </c>
      <c r="C141" t="str">
        <f>IF(Crowdfunding_Data!F:F="successful",Crowdfunding_Data!J:J,"")</f>
        <v/>
      </c>
      <c r="D141" t="str">
        <f t="shared" si="7"/>
        <v>failed</v>
      </c>
      <c r="E141">
        <f>IF(Crowdfunding_Data!F:F="failed",Crowdfunding_Data!J:J,"")</f>
        <v>55</v>
      </c>
      <c r="G141" t="s">
        <v>19</v>
      </c>
      <c r="H141" s="35">
        <v>147</v>
      </c>
      <c r="I141">
        <f t="shared" si="8"/>
        <v>2.5720696775314764E-4</v>
      </c>
      <c r="K141" t="s">
        <v>14</v>
      </c>
      <c r="L141">
        <v>1068</v>
      </c>
    </row>
    <row r="142" spans="2:12" x14ac:dyDescent="0.2">
      <c r="B142" t="str">
        <f t="shared" si="6"/>
        <v/>
      </c>
      <c r="C142" t="str">
        <f>IF(Crowdfunding_Data!F:F="successful",Crowdfunding_Data!J:J,"")</f>
        <v/>
      </c>
      <c r="D142" t="str">
        <f t="shared" si="7"/>
        <v>failed</v>
      </c>
      <c r="E142">
        <f>IF(Crowdfunding_Data!F:F="failed",Crowdfunding_Data!J:J,"")</f>
        <v>105</v>
      </c>
      <c r="G142" t="s">
        <v>19</v>
      </c>
      <c r="H142" s="35">
        <v>147</v>
      </c>
      <c r="I142">
        <f t="shared" si="8"/>
        <v>2.5720696775314764E-4</v>
      </c>
      <c r="K142" t="s">
        <v>14</v>
      </c>
      <c r="L142">
        <v>424</v>
      </c>
    </row>
    <row r="143" spans="2:12" x14ac:dyDescent="0.2">
      <c r="B143" t="str">
        <f t="shared" si="6"/>
        <v/>
      </c>
      <c r="C143" t="str">
        <f>IF(Crowdfunding_Data!F:F="successful",Crowdfunding_Data!J:J,"")</f>
        <v/>
      </c>
      <c r="D143" t="str">
        <f t="shared" si="7"/>
        <v>failed</v>
      </c>
      <c r="E143">
        <f>IF(Crowdfunding_Data!F:F="failed",Crowdfunding_Data!J:J,"")</f>
        <v>27</v>
      </c>
      <c r="G143" t="s">
        <v>19</v>
      </c>
      <c r="H143" s="35">
        <v>148</v>
      </c>
      <c r="I143">
        <f t="shared" si="8"/>
        <v>2.5731768274459682E-4</v>
      </c>
      <c r="K143" t="s">
        <v>14</v>
      </c>
      <c r="L143">
        <v>151</v>
      </c>
    </row>
    <row r="144" spans="2:12" x14ac:dyDescent="0.2">
      <c r="B144" t="str">
        <f t="shared" si="6"/>
        <v/>
      </c>
      <c r="C144" t="str">
        <f>IF(Crowdfunding_Data!F:F="successful",Crowdfunding_Data!J:J,"")</f>
        <v/>
      </c>
      <c r="D144" t="str">
        <f t="shared" si="7"/>
        <v>failed</v>
      </c>
      <c r="E144">
        <f>IF(Crowdfunding_Data!F:F="failed",Crowdfunding_Data!J:J,"")</f>
        <v>141</v>
      </c>
      <c r="G144" t="s">
        <v>19</v>
      </c>
      <c r="H144" s="35">
        <v>149</v>
      </c>
      <c r="I144">
        <f t="shared" si="8"/>
        <v>2.5742829759069398E-4</v>
      </c>
      <c r="K144" t="s">
        <v>14</v>
      </c>
      <c r="L144">
        <v>1608</v>
      </c>
    </row>
    <row r="145" spans="2:12" x14ac:dyDescent="0.2">
      <c r="B145" t="str">
        <f t="shared" si="6"/>
        <v/>
      </c>
      <c r="C145" t="str">
        <f>IF(Crowdfunding_Data!F:F="successful",Crowdfunding_Data!J:J,"")</f>
        <v/>
      </c>
      <c r="D145" t="str">
        <f t="shared" si="7"/>
        <v>failed</v>
      </c>
      <c r="E145">
        <f>IF(Crowdfunding_Data!F:F="failed",Crowdfunding_Data!J:J,"")</f>
        <v>16</v>
      </c>
      <c r="G145" t="s">
        <v>19</v>
      </c>
      <c r="H145" s="35">
        <v>149</v>
      </c>
      <c r="I145">
        <f t="shared" si="8"/>
        <v>2.5742829759069398E-4</v>
      </c>
      <c r="K145" t="s">
        <v>14</v>
      </c>
      <c r="L145">
        <v>941</v>
      </c>
    </row>
    <row r="146" spans="2:12" x14ac:dyDescent="0.2">
      <c r="B146" t="str">
        <f t="shared" si="6"/>
        <v/>
      </c>
      <c r="C146" t="str">
        <f>IF(Crowdfunding_Data!F:F="successful",Crowdfunding_Data!J:J,"")</f>
        <v/>
      </c>
      <c r="D146" t="str">
        <f t="shared" si="7"/>
        <v>failed</v>
      </c>
      <c r="E146">
        <f>IF(Crowdfunding_Data!F:F="failed",Crowdfunding_Data!J:J,"")</f>
        <v>7</v>
      </c>
      <c r="G146" t="s">
        <v>19</v>
      </c>
      <c r="H146" s="35">
        <v>154</v>
      </c>
      <c r="I146">
        <f t="shared" si="8"/>
        <v>2.5797986369101734E-4</v>
      </c>
      <c r="K146" t="s">
        <v>14</v>
      </c>
      <c r="L146">
        <v>1</v>
      </c>
    </row>
    <row r="147" spans="2:12" x14ac:dyDescent="0.2">
      <c r="B147" t="str">
        <f t="shared" si="6"/>
        <v/>
      </c>
      <c r="C147" t="str">
        <f>IF(Crowdfunding_Data!F:F="successful",Crowdfunding_Data!J:J,"")</f>
        <v/>
      </c>
      <c r="D147" t="str">
        <f t="shared" si="7"/>
        <v>failed</v>
      </c>
      <c r="E147">
        <f>IF(Crowdfunding_Data!F:F="failed",Crowdfunding_Data!J:J,"")</f>
        <v>73</v>
      </c>
      <c r="G147" t="s">
        <v>19</v>
      </c>
      <c r="H147" s="35">
        <v>154</v>
      </c>
      <c r="I147">
        <f t="shared" si="8"/>
        <v>2.5797986369101734E-4</v>
      </c>
      <c r="K147" t="s">
        <v>14</v>
      </c>
      <c r="L147">
        <v>40</v>
      </c>
    </row>
    <row r="148" spans="2:12" x14ac:dyDescent="0.2">
      <c r="B148" t="str">
        <f t="shared" si="6"/>
        <v/>
      </c>
      <c r="C148" t="str">
        <f>IF(Crowdfunding_Data!F:F="successful",Crowdfunding_Data!J:J,"")</f>
        <v/>
      </c>
      <c r="D148" t="str">
        <f t="shared" si="7"/>
        <v>failed</v>
      </c>
      <c r="E148">
        <f>IF(Crowdfunding_Data!F:F="failed",Crowdfunding_Data!J:J,"")</f>
        <v>112</v>
      </c>
      <c r="G148" t="s">
        <v>19</v>
      </c>
      <c r="H148" s="35">
        <v>154</v>
      </c>
      <c r="I148">
        <f t="shared" si="8"/>
        <v>2.5797986369101734E-4</v>
      </c>
      <c r="K148" t="s">
        <v>14</v>
      </c>
      <c r="L148">
        <v>3015</v>
      </c>
    </row>
    <row r="149" spans="2:12" x14ac:dyDescent="0.2">
      <c r="B149" t="str">
        <f t="shared" si="6"/>
        <v/>
      </c>
      <c r="C149" t="str">
        <f>IF(Crowdfunding_Data!F:F="successful",Crowdfunding_Data!J:J,"")</f>
        <v/>
      </c>
      <c r="D149" t="str">
        <f t="shared" si="7"/>
        <v>failed</v>
      </c>
      <c r="E149">
        <f>IF(Crowdfunding_Data!F:F="failed",Crowdfunding_Data!J:J,"")</f>
        <v>65</v>
      </c>
      <c r="G149" t="s">
        <v>19</v>
      </c>
      <c r="H149" s="35">
        <v>154</v>
      </c>
      <c r="I149">
        <f t="shared" si="8"/>
        <v>2.5797986369101734E-4</v>
      </c>
      <c r="K149" t="s">
        <v>14</v>
      </c>
      <c r="L149">
        <v>435</v>
      </c>
    </row>
    <row r="150" spans="2:12" x14ac:dyDescent="0.2">
      <c r="B150" t="str">
        <f t="shared" si="6"/>
        <v/>
      </c>
      <c r="C150" t="str">
        <f>IF(Crowdfunding_Data!F:F="successful",Crowdfunding_Data!J:J,"")</f>
        <v/>
      </c>
      <c r="D150" t="str">
        <f t="shared" si="7"/>
        <v>failed</v>
      </c>
      <c r="E150">
        <f>IF(Crowdfunding_Data!F:F="failed",Crowdfunding_Data!J:J,"")</f>
        <v>30</v>
      </c>
      <c r="G150" t="s">
        <v>19</v>
      </c>
      <c r="H150" s="35">
        <v>155</v>
      </c>
      <c r="I150">
        <f t="shared" si="8"/>
        <v>2.5808987409647953E-4</v>
      </c>
      <c r="K150" t="s">
        <v>14</v>
      </c>
      <c r="L150">
        <v>714</v>
      </c>
    </row>
    <row r="151" spans="2:12" x14ac:dyDescent="0.2">
      <c r="B151" t="str">
        <f t="shared" si="6"/>
        <v/>
      </c>
      <c r="C151" t="str">
        <f>IF(Crowdfunding_Data!F:F="successful",Crowdfunding_Data!J:J,"")</f>
        <v/>
      </c>
      <c r="D151" t="str">
        <f t="shared" si="7"/>
        <v>failed</v>
      </c>
      <c r="E151">
        <f>IF(Crowdfunding_Data!F:F="failed",Crowdfunding_Data!J:J,"")</f>
        <v>105</v>
      </c>
      <c r="G151" t="s">
        <v>19</v>
      </c>
      <c r="H151" s="35">
        <v>156</v>
      </c>
      <c r="I151">
        <f t="shared" si="8"/>
        <v>2.5819978316802324E-4</v>
      </c>
      <c r="K151" t="s">
        <v>14</v>
      </c>
      <c r="L151">
        <v>5497</v>
      </c>
    </row>
    <row r="152" spans="2:12" x14ac:dyDescent="0.2">
      <c r="B152" t="str">
        <f t="shared" si="6"/>
        <v/>
      </c>
      <c r="C152" t="str">
        <f>IF(Crowdfunding_Data!F:F="successful",Crowdfunding_Data!J:J,"")</f>
        <v/>
      </c>
      <c r="D152" t="str">
        <f t="shared" si="7"/>
        <v>failed</v>
      </c>
      <c r="E152">
        <f>IF(Crowdfunding_Data!F:F="failed",Crowdfunding_Data!J:J,"")</f>
        <v>186</v>
      </c>
      <c r="G152" t="s">
        <v>19</v>
      </c>
      <c r="H152" s="35">
        <v>157</v>
      </c>
      <c r="I152">
        <f t="shared" si="8"/>
        <v>2.5830959073625925E-4</v>
      </c>
      <c r="K152" t="s">
        <v>14</v>
      </c>
      <c r="L152">
        <v>418</v>
      </c>
    </row>
    <row r="153" spans="2:12" x14ac:dyDescent="0.2">
      <c r="B153" t="str">
        <f t="shared" si="6"/>
        <v/>
      </c>
      <c r="C153" t="str">
        <f>IF(Crowdfunding_Data!F:F="successful",Crowdfunding_Data!J:J,"")</f>
        <v/>
      </c>
      <c r="D153" t="str">
        <f t="shared" si="7"/>
        <v>failed</v>
      </c>
      <c r="E153">
        <f>IF(Crowdfunding_Data!F:F="failed",Crowdfunding_Data!J:J,"")</f>
        <v>34</v>
      </c>
      <c r="G153" t="s">
        <v>19</v>
      </c>
      <c r="H153" s="35">
        <v>157</v>
      </c>
      <c r="I153">
        <f t="shared" si="8"/>
        <v>2.5830959073625925E-4</v>
      </c>
      <c r="K153" t="s">
        <v>14</v>
      </c>
      <c r="L153">
        <v>1439</v>
      </c>
    </row>
    <row r="154" spans="2:12" x14ac:dyDescent="0.2">
      <c r="B154" t="str">
        <f t="shared" si="6"/>
        <v/>
      </c>
      <c r="C154" t="str">
        <f>IF(Crowdfunding_Data!F:F="successful",Crowdfunding_Data!J:J,"")</f>
        <v/>
      </c>
      <c r="D154" t="str">
        <f t="shared" si="7"/>
        <v>failed</v>
      </c>
      <c r="E154">
        <f>IF(Crowdfunding_Data!F:F="failed",Crowdfunding_Data!J:J,"")</f>
        <v>67</v>
      </c>
      <c r="G154" t="s">
        <v>19</v>
      </c>
      <c r="H154" s="35">
        <v>157</v>
      </c>
      <c r="I154">
        <f t="shared" si="8"/>
        <v>2.5830959073625925E-4</v>
      </c>
      <c r="K154" t="s">
        <v>14</v>
      </c>
      <c r="L154">
        <v>15</v>
      </c>
    </row>
    <row r="155" spans="2:12" x14ac:dyDescent="0.2">
      <c r="B155" t="str">
        <f t="shared" si="6"/>
        <v/>
      </c>
      <c r="C155" t="str">
        <f>IF(Crowdfunding_Data!F:F="successful",Crowdfunding_Data!J:J,"")</f>
        <v/>
      </c>
      <c r="D155" t="str">
        <f t="shared" si="7"/>
        <v>failed</v>
      </c>
      <c r="E155">
        <f>IF(Crowdfunding_Data!F:F="failed",Crowdfunding_Data!J:J,"")</f>
        <v>32</v>
      </c>
      <c r="G155" t="s">
        <v>19</v>
      </c>
      <c r="H155" s="35">
        <v>158</v>
      </c>
      <c r="I155">
        <f t="shared" si="8"/>
        <v>2.5841929663190097E-4</v>
      </c>
      <c r="K155" t="s">
        <v>14</v>
      </c>
      <c r="L155">
        <v>1999</v>
      </c>
    </row>
    <row r="156" spans="2:12" x14ac:dyDescent="0.2">
      <c r="B156" t="str">
        <f t="shared" si="6"/>
        <v/>
      </c>
      <c r="C156" t="str">
        <f>IF(Crowdfunding_Data!F:F="successful",Crowdfunding_Data!J:J,"")</f>
        <v/>
      </c>
      <c r="D156" t="str">
        <f t="shared" si="7"/>
        <v>failed</v>
      </c>
      <c r="E156">
        <f>IF(Crowdfunding_Data!F:F="failed",Crowdfunding_Data!J:J,"")</f>
        <v>86</v>
      </c>
      <c r="G156" t="s">
        <v>19</v>
      </c>
      <c r="H156" s="35">
        <v>159</v>
      </c>
      <c r="I156">
        <f t="shared" si="8"/>
        <v>2.5852890068576534E-4</v>
      </c>
      <c r="K156" t="s">
        <v>14</v>
      </c>
      <c r="L156">
        <v>118</v>
      </c>
    </row>
    <row r="157" spans="2:12" x14ac:dyDescent="0.2">
      <c r="B157" t="str">
        <f t="shared" si="6"/>
        <v/>
      </c>
      <c r="C157" t="str">
        <f>IF(Crowdfunding_Data!F:F="successful",Crowdfunding_Data!J:J,"")</f>
        <v/>
      </c>
      <c r="D157" t="str">
        <f t="shared" si="7"/>
        <v>failed</v>
      </c>
      <c r="E157">
        <f>IF(Crowdfunding_Data!F:F="failed",Crowdfunding_Data!J:J,"")</f>
        <v>70</v>
      </c>
      <c r="G157" t="s">
        <v>19</v>
      </c>
      <c r="H157" s="35">
        <v>159</v>
      </c>
      <c r="I157">
        <f t="shared" si="8"/>
        <v>2.5852890068576534E-4</v>
      </c>
      <c r="K157" t="s">
        <v>14</v>
      </c>
      <c r="L157">
        <v>162</v>
      </c>
    </row>
    <row r="158" spans="2:12" x14ac:dyDescent="0.2">
      <c r="B158" t="str">
        <f t="shared" si="6"/>
        <v/>
      </c>
      <c r="C158" t="str">
        <f>IF(Crowdfunding_Data!F:F="successful",Crowdfunding_Data!J:J,"")</f>
        <v/>
      </c>
      <c r="D158" t="str">
        <f t="shared" si="7"/>
        <v>failed</v>
      </c>
      <c r="E158">
        <f>IF(Crowdfunding_Data!F:F="failed",Crowdfunding_Data!J:J,"")</f>
        <v>101</v>
      </c>
      <c r="G158" t="s">
        <v>19</v>
      </c>
      <c r="H158" s="35">
        <v>160</v>
      </c>
      <c r="I158">
        <f t="shared" si="8"/>
        <v>2.5863840272877264E-4</v>
      </c>
      <c r="K158" t="s">
        <v>14</v>
      </c>
      <c r="L158">
        <v>83</v>
      </c>
    </row>
    <row r="159" spans="2:12" x14ac:dyDescent="0.2">
      <c r="B159" t="str">
        <f t="shared" si="6"/>
        <v/>
      </c>
      <c r="C159" t="str">
        <f>IF(Crowdfunding_Data!F:F="successful",Crowdfunding_Data!J:J,"")</f>
        <v/>
      </c>
      <c r="D159" t="str">
        <f t="shared" si="7"/>
        <v>failed</v>
      </c>
      <c r="E159">
        <f>IF(Crowdfunding_Data!F:F="failed",Crowdfunding_Data!J:J,"")</f>
        <v>31</v>
      </c>
      <c r="G159" t="s">
        <v>19</v>
      </c>
      <c r="H159" s="35">
        <v>163</v>
      </c>
      <c r="I159">
        <f t="shared" si="8"/>
        <v>2.5896629510341985E-4</v>
      </c>
      <c r="K159" t="s">
        <v>14</v>
      </c>
      <c r="L159">
        <v>747</v>
      </c>
    </row>
    <row r="160" spans="2:12" x14ac:dyDescent="0.2">
      <c r="B160" t="str">
        <f t="shared" si="6"/>
        <v/>
      </c>
      <c r="C160" t="str">
        <f>IF(Crowdfunding_Data!F:F="successful",Crowdfunding_Data!J:J,"")</f>
        <v/>
      </c>
      <c r="D160" t="str">
        <f t="shared" si="7"/>
        <v>failed</v>
      </c>
      <c r="E160">
        <f>IF(Crowdfunding_Data!F:F="failed",Crowdfunding_Data!J:J,"")</f>
        <v>210</v>
      </c>
      <c r="G160" t="s">
        <v>19</v>
      </c>
      <c r="H160" s="35">
        <v>164</v>
      </c>
      <c r="I160">
        <f t="shared" si="8"/>
        <v>2.5907538741429102E-4</v>
      </c>
      <c r="K160" t="s">
        <v>14</v>
      </c>
      <c r="L160">
        <v>84</v>
      </c>
    </row>
    <row r="161" spans="2:12" x14ac:dyDescent="0.2">
      <c r="B161" t="str">
        <f t="shared" si="6"/>
        <v/>
      </c>
      <c r="C161" t="str">
        <f>IF(Crowdfunding_Data!F:F="successful",Crowdfunding_Data!J:J,"")</f>
        <v/>
      </c>
      <c r="D161" t="str">
        <f t="shared" si="7"/>
        <v>failed</v>
      </c>
      <c r="E161">
        <f>IF(Crowdfunding_Data!F:F="failed",Crowdfunding_Data!J:J,"")</f>
        <v>104</v>
      </c>
      <c r="G161" t="s">
        <v>19</v>
      </c>
      <c r="H161" s="35">
        <v>164</v>
      </c>
      <c r="I161">
        <f t="shared" si="8"/>
        <v>2.5907538741429102E-4</v>
      </c>
      <c r="K161" t="s">
        <v>14</v>
      </c>
      <c r="L161">
        <v>91</v>
      </c>
    </row>
    <row r="162" spans="2:12" x14ac:dyDescent="0.2">
      <c r="B162" t="str">
        <f t="shared" si="6"/>
        <v/>
      </c>
      <c r="C162" t="str">
        <f>IF(Crowdfunding_Data!F:F="successful",Crowdfunding_Data!J:J,"")</f>
        <v/>
      </c>
      <c r="D162" t="str">
        <f t="shared" si="7"/>
        <v>failed</v>
      </c>
      <c r="E162">
        <f>IF(Crowdfunding_Data!F:F="failed",Crowdfunding_Data!J:J,"")</f>
        <v>73</v>
      </c>
      <c r="G162" t="s">
        <v>19</v>
      </c>
      <c r="H162" s="35">
        <v>164</v>
      </c>
      <c r="I162">
        <f t="shared" si="8"/>
        <v>2.5907538741429102E-4</v>
      </c>
      <c r="K162" t="s">
        <v>14</v>
      </c>
      <c r="L162">
        <v>792</v>
      </c>
    </row>
    <row r="163" spans="2:12" x14ac:dyDescent="0.2">
      <c r="B163" t="str">
        <f t="shared" si="6"/>
        <v/>
      </c>
      <c r="C163" t="str">
        <f>IF(Crowdfunding_Data!F:F="successful",Crowdfunding_Data!J:J,"")</f>
        <v/>
      </c>
      <c r="D163" t="str">
        <f t="shared" si="7"/>
        <v>failed</v>
      </c>
      <c r="E163">
        <f>IF(Crowdfunding_Data!F:F="failed",Crowdfunding_Data!J:J,"")</f>
        <v>37</v>
      </c>
      <c r="G163" t="s">
        <v>19</v>
      </c>
      <c r="H163" s="35">
        <v>164</v>
      </c>
      <c r="I163">
        <f t="shared" si="8"/>
        <v>2.5907538741429102E-4</v>
      </c>
      <c r="K163" t="s">
        <v>14</v>
      </c>
      <c r="L163">
        <v>32</v>
      </c>
    </row>
    <row r="164" spans="2:12" x14ac:dyDescent="0.2">
      <c r="B164" t="str">
        <f t="shared" si="6"/>
        <v/>
      </c>
      <c r="C164" t="str">
        <f>IF(Crowdfunding_Data!F:F="successful",Crowdfunding_Data!J:J,"")</f>
        <v/>
      </c>
      <c r="D164" t="str">
        <f t="shared" si="7"/>
        <v>failed</v>
      </c>
      <c r="E164">
        <f>IF(Crowdfunding_Data!F:F="failed",Crowdfunding_Data!J:J,"")</f>
        <v>75</v>
      </c>
      <c r="G164" t="s">
        <v>19</v>
      </c>
      <c r="H164" s="35">
        <v>165</v>
      </c>
      <c r="I164">
        <f t="shared" si="8"/>
        <v>2.5918437687047697E-4</v>
      </c>
      <c r="K164" t="s">
        <v>14</v>
      </c>
      <c r="L164">
        <v>186</v>
      </c>
    </row>
    <row r="165" spans="2:12" x14ac:dyDescent="0.2">
      <c r="B165" t="str">
        <f t="shared" si="6"/>
        <v/>
      </c>
      <c r="C165" t="str">
        <f>IF(Crowdfunding_Data!F:F="successful",Crowdfunding_Data!J:J,"")</f>
        <v/>
      </c>
      <c r="D165" t="str">
        <f t="shared" si="7"/>
        <v>failed</v>
      </c>
      <c r="E165">
        <f>IF(Crowdfunding_Data!F:F="failed",Crowdfunding_Data!J:J,"")</f>
        <v>75</v>
      </c>
      <c r="G165" t="s">
        <v>19</v>
      </c>
      <c r="H165" s="35">
        <v>165</v>
      </c>
      <c r="I165">
        <f t="shared" si="8"/>
        <v>2.5918437687047697E-4</v>
      </c>
      <c r="K165" t="s">
        <v>14</v>
      </c>
      <c r="L165">
        <v>605</v>
      </c>
    </row>
    <row r="166" spans="2:12" x14ac:dyDescent="0.2">
      <c r="B166" t="str">
        <f t="shared" si="6"/>
        <v/>
      </c>
      <c r="C166" t="str">
        <f>IF(Crowdfunding_Data!F:F="successful",Crowdfunding_Data!J:J,"")</f>
        <v/>
      </c>
      <c r="D166" t="str">
        <f t="shared" si="7"/>
        <v>failed</v>
      </c>
      <c r="E166">
        <f>IF(Crowdfunding_Data!F:F="failed",Crowdfunding_Data!J:J,"")</f>
        <v>128</v>
      </c>
      <c r="G166" t="s">
        <v>19</v>
      </c>
      <c r="H166" s="35">
        <v>166</v>
      </c>
      <c r="I166">
        <f t="shared" si="8"/>
        <v>2.5929326330352906E-4</v>
      </c>
      <c r="K166" t="s">
        <v>14</v>
      </c>
      <c r="L166">
        <v>1</v>
      </c>
    </row>
    <row r="167" spans="2:12" x14ac:dyDescent="0.2">
      <c r="B167" t="str">
        <f t="shared" si="6"/>
        <v/>
      </c>
      <c r="C167" t="str">
        <f>IF(Crowdfunding_Data!F:F="successful",Crowdfunding_Data!J:J,"")</f>
        <v/>
      </c>
      <c r="D167" t="str">
        <f t="shared" si="7"/>
        <v>failed</v>
      </c>
      <c r="E167">
        <f>IF(Crowdfunding_Data!F:F="failed",Crowdfunding_Data!J:J,"")</f>
        <v>44</v>
      </c>
      <c r="G167" t="s">
        <v>19</v>
      </c>
      <c r="H167" s="35">
        <v>168</v>
      </c>
      <c r="I167">
        <f t="shared" si="8"/>
        <v>2.5951072642697111E-4</v>
      </c>
      <c r="K167" t="s">
        <v>14</v>
      </c>
      <c r="L167">
        <v>31</v>
      </c>
    </row>
    <row r="168" spans="2:12" x14ac:dyDescent="0.2">
      <c r="B168" t="str">
        <f t="shared" si="6"/>
        <v/>
      </c>
      <c r="C168" t="str">
        <f>IF(Crowdfunding_Data!F:F="successful",Crowdfunding_Data!J:J,"")</f>
        <v/>
      </c>
      <c r="D168" t="str">
        <f t="shared" si="7"/>
        <v>failed</v>
      </c>
      <c r="E168">
        <f>IF(Crowdfunding_Data!F:F="failed",Crowdfunding_Data!J:J,"")</f>
        <v>10</v>
      </c>
      <c r="G168" t="s">
        <v>19</v>
      </c>
      <c r="H168" s="35">
        <v>168</v>
      </c>
      <c r="I168">
        <f t="shared" si="8"/>
        <v>2.5951072642697111E-4</v>
      </c>
      <c r="K168" t="s">
        <v>14</v>
      </c>
      <c r="L168">
        <v>1181</v>
      </c>
    </row>
    <row r="169" spans="2:12" x14ac:dyDescent="0.2">
      <c r="B169" t="str">
        <f t="shared" si="6"/>
        <v/>
      </c>
      <c r="C169" t="str">
        <f>IF(Crowdfunding_Data!F:F="successful",Crowdfunding_Data!J:J,"")</f>
        <v/>
      </c>
      <c r="D169" t="str">
        <f t="shared" si="7"/>
        <v>failed</v>
      </c>
      <c r="E169">
        <f>IF(Crowdfunding_Data!F:F="failed",Crowdfunding_Data!J:J,"")</f>
        <v>63</v>
      </c>
      <c r="G169" t="s">
        <v>19</v>
      </c>
      <c r="H169" s="35">
        <v>169</v>
      </c>
      <c r="I169">
        <f t="shared" si="8"/>
        <v>2.5961930278099884E-4</v>
      </c>
      <c r="K169" t="s">
        <v>14</v>
      </c>
      <c r="L169">
        <v>39</v>
      </c>
    </row>
    <row r="170" spans="2:12" x14ac:dyDescent="0.2">
      <c r="B170" t="str">
        <f t="shared" si="6"/>
        <v/>
      </c>
      <c r="C170" t="str">
        <f>IF(Crowdfunding_Data!F:F="successful",Crowdfunding_Data!J:J,"")</f>
        <v/>
      </c>
      <c r="D170" t="str">
        <f t="shared" si="7"/>
        <v>failed</v>
      </c>
      <c r="E170">
        <f>IF(Crowdfunding_Data!F:F="failed",Crowdfunding_Data!J:J,"")</f>
        <v>40</v>
      </c>
      <c r="G170" t="s">
        <v>19</v>
      </c>
      <c r="H170" s="35">
        <v>170</v>
      </c>
      <c r="I170">
        <f t="shared" si="8"/>
        <v>2.5972777543916933E-4</v>
      </c>
      <c r="K170" t="s">
        <v>14</v>
      </c>
      <c r="L170">
        <v>46</v>
      </c>
    </row>
    <row r="171" spans="2:12" x14ac:dyDescent="0.2">
      <c r="B171" t="str">
        <f t="shared" si="6"/>
        <v/>
      </c>
      <c r="C171" t="str">
        <f>IF(Crowdfunding_Data!F:F="successful",Crowdfunding_Data!J:J,"")</f>
        <v/>
      </c>
      <c r="D171" t="str">
        <f t="shared" si="7"/>
        <v>failed</v>
      </c>
      <c r="E171">
        <f>IF(Crowdfunding_Data!F:F="failed",Crowdfunding_Data!J:J,"")</f>
        <v>56</v>
      </c>
      <c r="G171" t="s">
        <v>19</v>
      </c>
      <c r="H171" s="35">
        <v>170</v>
      </c>
      <c r="I171">
        <f t="shared" si="8"/>
        <v>2.5972777543916933E-4</v>
      </c>
      <c r="K171" t="s">
        <v>14</v>
      </c>
      <c r="L171">
        <v>105</v>
      </c>
    </row>
    <row r="172" spans="2:12" x14ac:dyDescent="0.2">
      <c r="B172" t="str">
        <f t="shared" si="6"/>
        <v/>
      </c>
      <c r="C172" t="str">
        <f>IF(Crowdfunding_Data!F:F="successful",Crowdfunding_Data!J:J,"")</f>
        <v/>
      </c>
      <c r="D172" t="str">
        <f t="shared" si="7"/>
        <v>failed</v>
      </c>
      <c r="E172">
        <f>IF(Crowdfunding_Data!F:F="failed",Crowdfunding_Data!J:J,"")</f>
        <v>62</v>
      </c>
      <c r="G172" t="s">
        <v>19</v>
      </c>
      <c r="H172" s="35">
        <v>170</v>
      </c>
      <c r="I172">
        <f t="shared" si="8"/>
        <v>2.5972777543916933E-4</v>
      </c>
      <c r="K172" t="s">
        <v>14</v>
      </c>
      <c r="L172">
        <v>535</v>
      </c>
    </row>
    <row r="173" spans="2:12" x14ac:dyDescent="0.2">
      <c r="B173" t="str">
        <f t="shared" si="6"/>
        <v/>
      </c>
      <c r="C173" t="str">
        <f>IF(Crowdfunding_Data!F:F="successful",Crowdfunding_Data!J:J,"")</f>
        <v/>
      </c>
      <c r="D173" t="str">
        <f t="shared" si="7"/>
        <v>failed</v>
      </c>
      <c r="E173">
        <f>IF(Crowdfunding_Data!F:F="failed",Crowdfunding_Data!J:J,"")</f>
        <v>62</v>
      </c>
      <c r="G173" t="s">
        <v>19</v>
      </c>
      <c r="H173" s="35">
        <v>173</v>
      </c>
      <c r="I173">
        <f t="shared" si="8"/>
        <v>2.6005256955997214E-4</v>
      </c>
      <c r="K173" t="s">
        <v>14</v>
      </c>
      <c r="L173">
        <v>16</v>
      </c>
    </row>
    <row r="174" spans="2:12" x14ac:dyDescent="0.2">
      <c r="B174" t="str">
        <f t="shared" si="6"/>
        <v/>
      </c>
      <c r="C174" t="str">
        <f>IF(Crowdfunding_Data!F:F="successful",Crowdfunding_Data!J:J,"")</f>
        <v/>
      </c>
      <c r="D174" t="str">
        <f t="shared" si="7"/>
        <v>failed</v>
      </c>
      <c r="E174">
        <f>IF(Crowdfunding_Data!F:F="failed",Crowdfunding_Data!J:J,"")</f>
        <v>53</v>
      </c>
      <c r="G174" t="s">
        <v>19</v>
      </c>
      <c r="H174" s="35">
        <v>174</v>
      </c>
      <c r="I174">
        <f t="shared" si="8"/>
        <v>2.6016062575669451E-4</v>
      </c>
      <c r="K174" t="s">
        <v>14</v>
      </c>
      <c r="L174">
        <v>575</v>
      </c>
    </row>
    <row r="175" spans="2:12" x14ac:dyDescent="0.2">
      <c r="B175" t="str">
        <f t="shared" si="6"/>
        <v/>
      </c>
      <c r="C175" t="str">
        <f>IF(Crowdfunding_Data!F:F="successful",Crowdfunding_Data!J:J,"")</f>
        <v/>
      </c>
      <c r="D175" t="str">
        <f t="shared" si="7"/>
        <v>failed</v>
      </c>
      <c r="E175">
        <f>IF(Crowdfunding_Data!F:F="failed",Crowdfunding_Data!J:J,"")</f>
        <v>121</v>
      </c>
      <c r="G175" t="s">
        <v>19</v>
      </c>
      <c r="H175" s="35">
        <v>175</v>
      </c>
      <c r="I175">
        <f t="shared" si="8"/>
        <v>2.6026857741909748E-4</v>
      </c>
      <c r="K175" t="s">
        <v>14</v>
      </c>
      <c r="L175">
        <v>1120</v>
      </c>
    </row>
    <row r="176" spans="2:12" x14ac:dyDescent="0.2">
      <c r="B176" t="str">
        <f t="shared" si="6"/>
        <v/>
      </c>
      <c r="C176" t="str">
        <f>IF(Crowdfunding_Data!F:F="successful",Crowdfunding_Data!J:J,"")</f>
        <v/>
      </c>
      <c r="D176" t="str">
        <f t="shared" si="7"/>
        <v>failed</v>
      </c>
      <c r="E176">
        <f>IF(Crowdfunding_Data!F:F="failed",Crowdfunding_Data!J:J,"")</f>
        <v>91</v>
      </c>
      <c r="G176" t="s">
        <v>19</v>
      </c>
      <c r="H176" s="35">
        <v>176</v>
      </c>
      <c r="I176">
        <f t="shared" si="8"/>
        <v>2.6037642437981849E-4</v>
      </c>
      <c r="K176" t="s">
        <v>14</v>
      </c>
      <c r="L176">
        <v>113</v>
      </c>
    </row>
    <row r="177" spans="2:12" x14ac:dyDescent="0.2">
      <c r="B177" t="str">
        <f t="shared" si="6"/>
        <v/>
      </c>
      <c r="C177" t="str">
        <f>IF(Crowdfunding_Data!F:F="successful",Crowdfunding_Data!J:J,"")</f>
        <v/>
      </c>
      <c r="D177" t="str">
        <f t="shared" si="7"/>
        <v>failed</v>
      </c>
      <c r="E177">
        <f>IF(Crowdfunding_Data!F:F="failed",Crowdfunding_Data!J:J,"")</f>
        <v>117</v>
      </c>
      <c r="G177" t="s">
        <v>19</v>
      </c>
      <c r="H177" s="35">
        <v>180</v>
      </c>
      <c r="I177">
        <f t="shared" si="8"/>
        <v>2.6080676186252764E-4</v>
      </c>
      <c r="K177" t="s">
        <v>14</v>
      </c>
      <c r="L177">
        <v>1538</v>
      </c>
    </row>
    <row r="178" spans="2:12" x14ac:dyDescent="0.2">
      <c r="B178" t="str">
        <f t="shared" si="6"/>
        <v/>
      </c>
      <c r="C178" t="str">
        <f>IF(Crowdfunding_Data!F:F="successful",Crowdfunding_Data!J:J,"")</f>
        <v/>
      </c>
      <c r="D178" t="str">
        <f t="shared" si="7"/>
        <v>failed</v>
      </c>
      <c r="E178">
        <f>IF(Crowdfunding_Data!F:F="failed",Crowdfunding_Data!J:J,"")</f>
        <v>92</v>
      </c>
      <c r="G178" t="s">
        <v>19</v>
      </c>
      <c r="H178" s="35">
        <v>180</v>
      </c>
      <c r="I178">
        <f t="shared" si="8"/>
        <v>2.6080676186252764E-4</v>
      </c>
      <c r="K178" t="s">
        <v>14</v>
      </c>
      <c r="L178">
        <v>9</v>
      </c>
    </row>
    <row r="179" spans="2:12" x14ac:dyDescent="0.2">
      <c r="B179" t="str">
        <f t="shared" si="6"/>
        <v/>
      </c>
      <c r="C179" t="str">
        <f>IF(Crowdfunding_Data!F:F="successful",Crowdfunding_Data!J:J,"")</f>
        <v/>
      </c>
      <c r="D179" t="str">
        <f t="shared" si="7"/>
        <v>failed</v>
      </c>
      <c r="E179">
        <f>IF(Crowdfunding_Data!F:F="failed",Crowdfunding_Data!J:J,"")</f>
        <v>31</v>
      </c>
      <c r="G179" t="s">
        <v>19</v>
      </c>
      <c r="H179" s="35">
        <v>180</v>
      </c>
      <c r="I179">
        <f t="shared" si="8"/>
        <v>2.6080676186252764E-4</v>
      </c>
      <c r="K179" t="s">
        <v>14</v>
      </c>
      <c r="L179">
        <v>554</v>
      </c>
    </row>
    <row r="180" spans="2:12" x14ac:dyDescent="0.2">
      <c r="B180" t="str">
        <f t="shared" si="6"/>
        <v/>
      </c>
      <c r="C180" t="str">
        <f>IF(Crowdfunding_Data!F:F="successful",Crowdfunding_Data!J:J,"")</f>
        <v/>
      </c>
      <c r="D180" t="str">
        <f t="shared" si="7"/>
        <v>failed</v>
      </c>
      <c r="E180">
        <f>IF(Crowdfunding_Data!F:F="failed",Crowdfunding_Data!J:J,"")</f>
        <v>78</v>
      </c>
      <c r="G180" t="s">
        <v>19</v>
      </c>
      <c r="H180" s="35">
        <v>180</v>
      </c>
      <c r="I180">
        <f t="shared" si="8"/>
        <v>2.6080676186252764E-4</v>
      </c>
      <c r="K180" t="s">
        <v>14</v>
      </c>
      <c r="L180">
        <v>648</v>
      </c>
    </row>
    <row r="181" spans="2:12" x14ac:dyDescent="0.2">
      <c r="B181" t="str">
        <f t="shared" si="6"/>
        <v/>
      </c>
      <c r="C181" t="str">
        <f>IF(Crowdfunding_Data!F:F="successful",Crowdfunding_Data!J:J,"")</f>
        <v/>
      </c>
      <c r="D181" t="str">
        <f t="shared" si="7"/>
        <v>failed</v>
      </c>
      <c r="E181">
        <f>IF(Crowdfunding_Data!F:F="failed",Crowdfunding_Data!J:J,"")</f>
        <v>106</v>
      </c>
      <c r="G181" t="s">
        <v>19</v>
      </c>
      <c r="H181" s="35">
        <v>181</v>
      </c>
      <c r="I181">
        <f t="shared" si="8"/>
        <v>2.6091408280830145E-4</v>
      </c>
      <c r="K181" t="s">
        <v>14</v>
      </c>
      <c r="L181">
        <v>21</v>
      </c>
    </row>
    <row r="182" spans="2:12" x14ac:dyDescent="0.2">
      <c r="B182" t="str">
        <f t="shared" si="6"/>
        <v/>
      </c>
      <c r="C182" t="str">
        <f>IF(Crowdfunding_Data!F:F="successful",Crowdfunding_Data!J:J,"")</f>
        <v/>
      </c>
      <c r="D182" t="str">
        <f t="shared" si="7"/>
        <v>failed</v>
      </c>
      <c r="E182">
        <f>IF(Crowdfunding_Data!F:F="failed",Crowdfunding_Data!J:J,"")</f>
        <v>64</v>
      </c>
      <c r="G182" t="s">
        <v>19</v>
      </c>
      <c r="H182" s="35">
        <v>183</v>
      </c>
      <c r="I182">
        <f t="shared" si="8"/>
        <v>2.6112840742273927E-4</v>
      </c>
      <c r="K182" t="s">
        <v>14</v>
      </c>
      <c r="L182">
        <v>54</v>
      </c>
    </row>
    <row r="183" spans="2:12" x14ac:dyDescent="0.2">
      <c r="B183" t="str">
        <f t="shared" si="6"/>
        <v/>
      </c>
      <c r="C183" t="str">
        <f>IF(Crowdfunding_Data!F:F="successful",Crowdfunding_Data!J:J,"")</f>
        <v/>
      </c>
      <c r="D183" t="str">
        <f t="shared" si="7"/>
        <v>failed</v>
      </c>
      <c r="E183">
        <f>IF(Crowdfunding_Data!F:F="failed",Crowdfunding_Data!J:J,"")</f>
        <v>16</v>
      </c>
      <c r="G183" t="s">
        <v>19</v>
      </c>
      <c r="H183" s="35">
        <v>186</v>
      </c>
      <c r="I183">
        <f t="shared" si="8"/>
        <v>2.6144909865468519E-4</v>
      </c>
      <c r="K183" t="s">
        <v>14</v>
      </c>
      <c r="L183">
        <v>120</v>
      </c>
    </row>
    <row r="184" spans="2:12" x14ac:dyDescent="0.2">
      <c r="B184" t="str">
        <f t="shared" si="6"/>
        <v/>
      </c>
      <c r="C184" t="str">
        <f>IF(Crowdfunding_Data!F:F="successful",Crowdfunding_Data!J:J,"")</f>
        <v/>
      </c>
      <c r="D184" t="str">
        <f t="shared" si="7"/>
        <v>failed</v>
      </c>
      <c r="E184">
        <f>IF(Crowdfunding_Data!F:F="failed",Crowdfunding_Data!J:J,"")</f>
        <v>67</v>
      </c>
      <c r="G184" t="s">
        <v>19</v>
      </c>
      <c r="H184" s="35">
        <v>186</v>
      </c>
      <c r="I184">
        <f t="shared" si="8"/>
        <v>2.6144909865468519E-4</v>
      </c>
      <c r="K184" t="s">
        <v>14</v>
      </c>
      <c r="L184">
        <v>579</v>
      </c>
    </row>
    <row r="185" spans="2:12" x14ac:dyDescent="0.2">
      <c r="B185" t="str">
        <f t="shared" si="6"/>
        <v/>
      </c>
      <c r="C185" t="str">
        <f>IF(Crowdfunding_Data!F:F="successful",Crowdfunding_Data!J:J,"")</f>
        <v/>
      </c>
      <c r="D185" t="str">
        <f t="shared" si="7"/>
        <v>failed</v>
      </c>
      <c r="E185">
        <f>IF(Crowdfunding_Data!F:F="failed",Crowdfunding_Data!J:J,"")</f>
        <v>102</v>
      </c>
      <c r="G185" t="s">
        <v>19</v>
      </c>
      <c r="H185" s="35">
        <v>186</v>
      </c>
      <c r="I185">
        <f t="shared" si="8"/>
        <v>2.6144909865468519E-4</v>
      </c>
      <c r="K185" t="s">
        <v>14</v>
      </c>
      <c r="L185">
        <v>2072</v>
      </c>
    </row>
    <row r="186" spans="2:12" x14ac:dyDescent="0.2">
      <c r="B186" t="str">
        <f t="shared" si="6"/>
        <v/>
      </c>
      <c r="C186" t="str">
        <f>IF(Crowdfunding_Data!F:F="successful",Crowdfunding_Data!J:J,"")</f>
        <v/>
      </c>
      <c r="D186" t="str">
        <f t="shared" si="7"/>
        <v>failed</v>
      </c>
      <c r="E186">
        <f>IF(Crowdfunding_Data!F:F="failed",Crowdfunding_Data!J:J,"")</f>
        <v>183</v>
      </c>
      <c r="G186" t="s">
        <v>19</v>
      </c>
      <c r="H186" s="35">
        <v>186</v>
      </c>
      <c r="I186">
        <f t="shared" si="8"/>
        <v>2.6144909865468519E-4</v>
      </c>
      <c r="K186" t="s">
        <v>14</v>
      </c>
      <c r="L186">
        <v>0</v>
      </c>
    </row>
    <row r="187" spans="2:12" x14ac:dyDescent="0.2">
      <c r="B187" t="str">
        <f t="shared" si="6"/>
        <v/>
      </c>
      <c r="C187" t="str">
        <f>IF(Crowdfunding_Data!F:F="successful",Crowdfunding_Data!J:J,"")</f>
        <v/>
      </c>
      <c r="D187" t="str">
        <f t="shared" si="7"/>
        <v>failed</v>
      </c>
      <c r="E187">
        <f>IF(Crowdfunding_Data!F:F="failed",Crowdfunding_Data!J:J,"")</f>
        <v>112</v>
      </c>
      <c r="G187" t="s">
        <v>19</v>
      </c>
      <c r="H187" s="35">
        <v>186</v>
      </c>
      <c r="I187">
        <f t="shared" si="8"/>
        <v>2.6144909865468519E-4</v>
      </c>
      <c r="K187" t="s">
        <v>14</v>
      </c>
      <c r="L187">
        <v>1796</v>
      </c>
    </row>
    <row r="188" spans="2:12" x14ac:dyDescent="0.2">
      <c r="B188" t="str">
        <f t="shared" si="6"/>
        <v/>
      </c>
      <c r="C188" t="str">
        <f>IF(Crowdfunding_Data!F:F="successful",Crowdfunding_Data!J:J,"")</f>
        <v/>
      </c>
      <c r="D188" t="str">
        <f t="shared" si="7"/>
        <v>failed</v>
      </c>
      <c r="E188">
        <f>IF(Crowdfunding_Data!F:F="failed",Crowdfunding_Data!J:J,"")</f>
        <v>67</v>
      </c>
      <c r="G188" t="s">
        <v>19</v>
      </c>
      <c r="H188" s="35">
        <v>187</v>
      </c>
      <c r="I188">
        <f t="shared" si="8"/>
        <v>2.6155578288303012E-4</v>
      </c>
      <c r="K188" t="s">
        <v>14</v>
      </c>
      <c r="L188">
        <v>62</v>
      </c>
    </row>
    <row r="189" spans="2:12" x14ac:dyDescent="0.2">
      <c r="B189" t="str">
        <f t="shared" si="6"/>
        <v/>
      </c>
      <c r="C189" t="str">
        <f>IF(Crowdfunding_Data!F:F="successful",Crowdfunding_Data!J:J,"")</f>
        <v/>
      </c>
      <c r="D189" t="str">
        <f t="shared" si="7"/>
        <v>failed</v>
      </c>
      <c r="E189">
        <f>IF(Crowdfunding_Data!F:F="failed",Crowdfunding_Data!J:J,"")</f>
        <v>17</v>
      </c>
      <c r="G189" t="s">
        <v>19</v>
      </c>
      <c r="H189" s="35">
        <v>189</v>
      </c>
      <c r="I189">
        <f t="shared" si="8"/>
        <v>2.6176883107007751E-4</v>
      </c>
      <c r="K189" t="s">
        <v>14</v>
      </c>
      <c r="L189">
        <v>347</v>
      </c>
    </row>
    <row r="190" spans="2:12" x14ac:dyDescent="0.2">
      <c r="B190" t="str">
        <f t="shared" si="6"/>
        <v/>
      </c>
      <c r="C190" t="str">
        <f>IF(Crowdfunding_Data!F:F="successful",Crowdfunding_Data!J:J,"")</f>
        <v/>
      </c>
      <c r="D190" t="str">
        <f t="shared" si="7"/>
        <v>failed</v>
      </c>
      <c r="E190">
        <f>IF(Crowdfunding_Data!F:F="failed",Crowdfunding_Data!J:J,"")</f>
        <v>25</v>
      </c>
      <c r="G190" t="s">
        <v>19</v>
      </c>
      <c r="H190" s="35">
        <v>189</v>
      </c>
      <c r="I190">
        <f t="shared" si="8"/>
        <v>2.6176883107007751E-4</v>
      </c>
      <c r="K190" t="s">
        <v>14</v>
      </c>
      <c r="L190">
        <v>19</v>
      </c>
    </row>
    <row r="191" spans="2:12" x14ac:dyDescent="0.2">
      <c r="B191" t="str">
        <f t="shared" si="6"/>
        <v/>
      </c>
      <c r="C191" t="str">
        <f>IF(Crowdfunding_Data!F:F="successful",Crowdfunding_Data!J:J,"")</f>
        <v/>
      </c>
      <c r="D191" t="str">
        <f t="shared" si="7"/>
        <v>failed</v>
      </c>
      <c r="E191">
        <f>IF(Crowdfunding_Data!F:F="failed",Crowdfunding_Data!J:J,"")</f>
        <v>84</v>
      </c>
      <c r="G191" t="s">
        <v>19</v>
      </c>
      <c r="H191" s="35">
        <v>190</v>
      </c>
      <c r="I191">
        <f t="shared" si="8"/>
        <v>2.6187519469712415E-4</v>
      </c>
      <c r="K191" t="s">
        <v>14</v>
      </c>
      <c r="L191">
        <v>1258</v>
      </c>
    </row>
    <row r="192" spans="2:12" x14ac:dyDescent="0.2">
      <c r="B192" t="str">
        <f t="shared" si="6"/>
        <v/>
      </c>
      <c r="C192" t="str">
        <f>IF(Crowdfunding_Data!F:F="successful",Crowdfunding_Data!J:J,"")</f>
        <v/>
      </c>
      <c r="D192" t="str">
        <f t="shared" si="7"/>
        <v>failed</v>
      </c>
      <c r="E192">
        <f>IF(Crowdfunding_Data!F:F="failed",Crowdfunding_Data!J:J,"")</f>
        <v>29</v>
      </c>
      <c r="G192" t="s">
        <v>19</v>
      </c>
      <c r="H192" s="35">
        <v>190</v>
      </c>
      <c r="I192">
        <f t="shared" si="8"/>
        <v>2.6187519469712415E-4</v>
      </c>
      <c r="K192" t="s">
        <v>14</v>
      </c>
      <c r="L192">
        <v>362</v>
      </c>
    </row>
    <row r="193" spans="2:12" x14ac:dyDescent="0.2">
      <c r="B193" t="str">
        <f t="shared" si="6"/>
        <v/>
      </c>
      <c r="C193" t="str">
        <f>IF(Crowdfunding_Data!F:F="successful",Crowdfunding_Data!J:J,"")</f>
        <v/>
      </c>
      <c r="D193" t="str">
        <f t="shared" si="7"/>
        <v>failed</v>
      </c>
      <c r="E193">
        <f>IF(Crowdfunding_Data!F:F="failed",Crowdfunding_Data!J:J,"")</f>
        <v>94</v>
      </c>
      <c r="G193" t="s">
        <v>19</v>
      </c>
      <c r="H193" s="35">
        <v>191</v>
      </c>
      <c r="I193">
        <f t="shared" si="8"/>
        <v>2.6198145112561034E-4</v>
      </c>
      <c r="K193" t="s">
        <v>14</v>
      </c>
      <c r="L193">
        <v>133</v>
      </c>
    </row>
    <row r="194" spans="2:12" x14ac:dyDescent="0.2">
      <c r="B194" t="str">
        <f t="shared" ref="B194:B257" si="9">IF(ISNUMBER(C194),"successful","")</f>
        <v/>
      </c>
      <c r="C194" t="str">
        <f>IF(Crowdfunding_Data!F:F="successful",Crowdfunding_Data!J:J,"")</f>
        <v/>
      </c>
      <c r="D194" t="str">
        <f t="shared" si="7"/>
        <v>failed</v>
      </c>
      <c r="E194">
        <f>IF(Crowdfunding_Data!F:F="failed",Crowdfunding_Data!J:J,"")</f>
        <v>100</v>
      </c>
      <c r="G194" t="s">
        <v>19</v>
      </c>
      <c r="H194" s="35">
        <v>191</v>
      </c>
      <c r="I194">
        <f t="shared" si="8"/>
        <v>2.6198145112561034E-4</v>
      </c>
      <c r="K194" t="s">
        <v>14</v>
      </c>
      <c r="L194">
        <v>846</v>
      </c>
    </row>
    <row r="195" spans="2:12" x14ac:dyDescent="0.2">
      <c r="B195" t="str">
        <f t="shared" si="9"/>
        <v/>
      </c>
      <c r="C195" t="str">
        <f>IF(Crowdfunding_Data!F:F="successful",Crowdfunding_Data!J:J,"")</f>
        <v/>
      </c>
      <c r="D195" t="str">
        <f t="shared" ref="D195:D258" si="10">IF(ISNUMBER(E195),"failed","")</f>
        <v>failed</v>
      </c>
      <c r="E195">
        <f>IF(Crowdfunding_Data!F:F="failed",Crowdfunding_Data!J:J,"")</f>
        <v>35</v>
      </c>
      <c r="G195" t="s">
        <v>19</v>
      </c>
      <c r="H195" s="35">
        <v>192</v>
      </c>
      <c r="I195">
        <f t="shared" ref="I195:I258" si="11">_xlfn.NORM.DIST(H195,$S$7,$S$13,0)</f>
        <v>2.6208760019000071E-4</v>
      </c>
      <c r="K195" t="s">
        <v>14</v>
      </c>
      <c r="L195">
        <v>10</v>
      </c>
    </row>
    <row r="196" spans="2:12" x14ac:dyDescent="0.2">
      <c r="B196" t="str">
        <f t="shared" si="9"/>
        <v/>
      </c>
      <c r="C196" t="str">
        <f>IF(Crowdfunding_Data!F:F="successful",Crowdfunding_Data!J:J,"")</f>
        <v/>
      </c>
      <c r="D196" t="str">
        <f t="shared" si="10"/>
        <v>failed</v>
      </c>
      <c r="E196">
        <f>IF(Crowdfunding_Data!F:F="failed",Crowdfunding_Data!J:J,"")</f>
        <v>57</v>
      </c>
      <c r="G196" t="s">
        <v>19</v>
      </c>
      <c r="H196" s="35">
        <v>192</v>
      </c>
      <c r="I196">
        <f t="shared" si="11"/>
        <v>2.6208760019000071E-4</v>
      </c>
      <c r="K196" t="s">
        <v>14</v>
      </c>
      <c r="L196">
        <v>191</v>
      </c>
    </row>
    <row r="197" spans="2:12" x14ac:dyDescent="0.2">
      <c r="B197" t="str">
        <f t="shared" si="9"/>
        <v/>
      </c>
      <c r="C197" t="str">
        <f>IF(Crowdfunding_Data!F:F="successful",Crowdfunding_Data!J:J,"")</f>
        <v/>
      </c>
      <c r="D197" t="str">
        <f t="shared" si="10"/>
        <v>failed</v>
      </c>
      <c r="E197">
        <f>IF(Crowdfunding_Data!F:F="failed",Crowdfunding_Data!J:J,"")</f>
        <v>86</v>
      </c>
      <c r="G197" t="s">
        <v>19</v>
      </c>
      <c r="H197" s="35">
        <v>194</v>
      </c>
      <c r="I197">
        <f t="shared" si="11"/>
        <v>2.6229957556494311E-4</v>
      </c>
      <c r="K197" t="s">
        <v>14</v>
      </c>
      <c r="L197">
        <v>1979</v>
      </c>
    </row>
    <row r="198" spans="2:12" x14ac:dyDescent="0.2">
      <c r="B198" t="str">
        <f t="shared" si="9"/>
        <v/>
      </c>
      <c r="C198" t="str">
        <f>IF(Crowdfunding_Data!F:F="successful",Crowdfunding_Data!J:J,"")</f>
        <v/>
      </c>
      <c r="D198" t="str">
        <f t="shared" si="10"/>
        <v>failed</v>
      </c>
      <c r="E198">
        <f>IF(Crowdfunding_Data!F:F="failed",Crowdfunding_Data!J:J,"")</f>
        <v>113</v>
      </c>
      <c r="G198" t="s">
        <v>19</v>
      </c>
      <c r="H198" s="35">
        <v>194</v>
      </c>
      <c r="I198">
        <f t="shared" si="11"/>
        <v>2.6229957556494311E-4</v>
      </c>
      <c r="K198" t="s">
        <v>14</v>
      </c>
      <c r="L198">
        <v>63</v>
      </c>
    </row>
    <row r="199" spans="2:12" x14ac:dyDescent="0.2">
      <c r="B199" t="str">
        <f t="shared" si="9"/>
        <v/>
      </c>
      <c r="C199" t="str">
        <f>IF(Crowdfunding_Data!F:F="successful",Crowdfunding_Data!J:J,"")</f>
        <v/>
      </c>
      <c r="D199" t="str">
        <f t="shared" si="10"/>
        <v>failed</v>
      </c>
      <c r="E199">
        <f>IF(Crowdfunding_Data!F:F="failed",Crowdfunding_Data!J:J,"")</f>
        <v>65</v>
      </c>
      <c r="G199" t="s">
        <v>19</v>
      </c>
      <c r="H199" s="35">
        <v>194</v>
      </c>
      <c r="I199">
        <f t="shared" si="11"/>
        <v>2.6229957556494311E-4</v>
      </c>
      <c r="K199" t="s">
        <v>14</v>
      </c>
      <c r="L199">
        <v>6080</v>
      </c>
    </row>
    <row r="200" spans="2:12" x14ac:dyDescent="0.2">
      <c r="B200" t="str">
        <f t="shared" si="9"/>
        <v/>
      </c>
      <c r="C200" t="str">
        <f>IF(Crowdfunding_Data!F:F="successful",Crowdfunding_Data!J:J,"")</f>
        <v/>
      </c>
      <c r="D200" t="str">
        <f t="shared" si="10"/>
        <v>failed</v>
      </c>
      <c r="E200">
        <f>IF(Crowdfunding_Data!F:F="failed",Crowdfunding_Data!J:J,"")</f>
        <v>133</v>
      </c>
      <c r="G200" t="s">
        <v>19</v>
      </c>
      <c r="H200" s="35">
        <v>195</v>
      </c>
      <c r="I200">
        <f t="shared" si="11"/>
        <v>2.6240540154501561E-4</v>
      </c>
      <c r="K200" t="s">
        <v>14</v>
      </c>
      <c r="L200">
        <v>80</v>
      </c>
    </row>
    <row r="201" spans="2:12" x14ac:dyDescent="0.2">
      <c r="B201" t="str">
        <f t="shared" si="9"/>
        <v/>
      </c>
      <c r="C201" t="str">
        <f>IF(Crowdfunding_Data!F:F="successful",Crowdfunding_Data!J:J,"")</f>
        <v/>
      </c>
      <c r="D201" t="str">
        <f t="shared" si="10"/>
        <v>failed</v>
      </c>
      <c r="E201">
        <f>IF(Crowdfunding_Data!F:F="failed",Crowdfunding_Data!J:J,"")</f>
        <v>136</v>
      </c>
      <c r="G201" t="s">
        <v>19</v>
      </c>
      <c r="H201" s="35">
        <v>195</v>
      </c>
      <c r="I201">
        <f t="shared" si="11"/>
        <v>2.6240540154501561E-4</v>
      </c>
      <c r="K201" t="s">
        <v>14</v>
      </c>
      <c r="L201">
        <v>9</v>
      </c>
    </row>
    <row r="202" spans="2:12" x14ac:dyDescent="0.2">
      <c r="B202" t="str">
        <f t="shared" si="9"/>
        <v/>
      </c>
      <c r="C202" t="str">
        <f>IF(Crowdfunding_Data!F:F="successful",Crowdfunding_Data!J:J,"")</f>
        <v/>
      </c>
      <c r="D202" t="str">
        <f t="shared" si="10"/>
        <v>failed</v>
      </c>
      <c r="E202">
        <f>IF(Crowdfunding_Data!F:F="failed",Crowdfunding_Data!J:J,"")</f>
        <v>92</v>
      </c>
      <c r="G202" t="s">
        <v>19</v>
      </c>
      <c r="H202" s="35">
        <v>196</v>
      </c>
      <c r="I202">
        <f t="shared" si="11"/>
        <v>2.6251111950003432E-4</v>
      </c>
      <c r="K202" t="s">
        <v>14</v>
      </c>
      <c r="L202">
        <v>1784</v>
      </c>
    </row>
    <row r="203" spans="2:12" x14ac:dyDescent="0.2">
      <c r="B203" t="str">
        <f t="shared" si="9"/>
        <v/>
      </c>
      <c r="C203" t="str">
        <f>IF(Crowdfunding_Data!F:F="successful",Crowdfunding_Data!J:J,"")</f>
        <v/>
      </c>
      <c r="D203" t="str">
        <f t="shared" si="10"/>
        <v>failed</v>
      </c>
      <c r="E203">
        <f>IF(Crowdfunding_Data!F:F="failed",Crowdfunding_Data!J:J,"")</f>
        <v>15</v>
      </c>
      <c r="G203" t="s">
        <v>19</v>
      </c>
      <c r="H203" s="35">
        <v>198</v>
      </c>
      <c r="I203">
        <f t="shared" si="11"/>
        <v>2.6272223067526324E-4</v>
      </c>
      <c r="K203" t="s">
        <v>14</v>
      </c>
      <c r="L203">
        <v>243</v>
      </c>
    </row>
    <row r="204" spans="2:12" x14ac:dyDescent="0.2">
      <c r="B204" t="str">
        <f t="shared" si="9"/>
        <v/>
      </c>
      <c r="C204" t="str">
        <f>IF(Crowdfunding_Data!F:F="successful",Crowdfunding_Data!J:J,"")</f>
        <v/>
      </c>
      <c r="D204" t="str">
        <f t="shared" si="10"/>
        <v>failed</v>
      </c>
      <c r="E204">
        <f>IF(Crowdfunding_Data!F:F="failed",Crowdfunding_Data!J:J,"")</f>
        <v>42</v>
      </c>
      <c r="G204" t="s">
        <v>19</v>
      </c>
      <c r="H204" s="35">
        <v>198</v>
      </c>
      <c r="I204">
        <f t="shared" si="11"/>
        <v>2.6272223067526324E-4</v>
      </c>
      <c r="K204" t="s">
        <v>14</v>
      </c>
      <c r="L204">
        <v>1296</v>
      </c>
    </row>
    <row r="205" spans="2:12" x14ac:dyDescent="0.2">
      <c r="B205" t="str">
        <f t="shared" si="9"/>
        <v/>
      </c>
      <c r="C205" t="str">
        <f>IF(Crowdfunding_Data!F:F="successful",Crowdfunding_Data!J:J,"")</f>
        <v/>
      </c>
      <c r="D205" t="str">
        <f t="shared" si="10"/>
        <v>failed</v>
      </c>
      <c r="E205">
        <f>IF(Crowdfunding_Data!F:F="failed",Crowdfunding_Data!J:J,"")</f>
        <v>83</v>
      </c>
      <c r="G205" t="s">
        <v>19</v>
      </c>
      <c r="H205" s="35">
        <v>199</v>
      </c>
      <c r="I205">
        <f t="shared" si="11"/>
        <v>2.6282762356595059E-4</v>
      </c>
      <c r="K205" t="s">
        <v>14</v>
      </c>
      <c r="L205">
        <v>77</v>
      </c>
    </row>
    <row r="206" spans="2:12" x14ac:dyDescent="0.2">
      <c r="B206" t="str">
        <f t="shared" si="9"/>
        <v/>
      </c>
      <c r="C206" t="str">
        <f>IF(Crowdfunding_Data!F:F="successful",Crowdfunding_Data!J:J,"")</f>
        <v/>
      </c>
      <c r="D206" t="str">
        <f t="shared" si="10"/>
        <v>failed</v>
      </c>
      <c r="E206">
        <f>IF(Crowdfunding_Data!F:F="failed",Crowdfunding_Data!J:J,"")</f>
        <v>27</v>
      </c>
      <c r="G206" t="s">
        <v>19</v>
      </c>
      <c r="H206" s="35">
        <v>199</v>
      </c>
      <c r="I206">
        <f t="shared" si="11"/>
        <v>2.6282762356595059E-4</v>
      </c>
      <c r="K206" t="s">
        <v>14</v>
      </c>
      <c r="L206">
        <v>395</v>
      </c>
    </row>
    <row r="207" spans="2:12" x14ac:dyDescent="0.2">
      <c r="B207" t="str">
        <f t="shared" si="9"/>
        <v/>
      </c>
      <c r="C207" t="str">
        <f>IF(Crowdfunding_Data!F:F="successful",Crowdfunding_Data!J:J,"")</f>
        <v/>
      </c>
      <c r="D207" t="str">
        <f t="shared" si="10"/>
        <v>failed</v>
      </c>
      <c r="E207">
        <f>IF(Crowdfunding_Data!F:F="failed",Crowdfunding_Data!J:J,"")</f>
        <v>33</v>
      </c>
      <c r="G207" t="s">
        <v>19</v>
      </c>
      <c r="H207" s="35">
        <v>201</v>
      </c>
      <c r="I207">
        <f t="shared" si="11"/>
        <v>2.6303808313056905E-4</v>
      </c>
      <c r="K207" t="s">
        <v>14</v>
      </c>
      <c r="L207">
        <v>49</v>
      </c>
    </row>
    <row r="208" spans="2:12" x14ac:dyDescent="0.2">
      <c r="B208" t="str">
        <f t="shared" si="9"/>
        <v/>
      </c>
      <c r="C208" t="str">
        <f>IF(Crowdfunding_Data!F:F="successful",Crowdfunding_Data!J:J,"")</f>
        <v/>
      </c>
      <c r="D208" t="str">
        <f t="shared" si="10"/>
        <v>failed</v>
      </c>
      <c r="E208">
        <f>IF(Crowdfunding_Data!F:F="failed",Crowdfunding_Data!J:J,"")</f>
        <v>10</v>
      </c>
      <c r="G208" t="s">
        <v>19</v>
      </c>
      <c r="H208" s="35">
        <v>202</v>
      </c>
      <c r="I208">
        <f t="shared" si="11"/>
        <v>2.6314314947570343E-4</v>
      </c>
      <c r="K208" t="s">
        <v>14</v>
      </c>
      <c r="L208">
        <v>180</v>
      </c>
    </row>
    <row r="209" spans="2:12" x14ac:dyDescent="0.2">
      <c r="B209" t="str">
        <f t="shared" si="9"/>
        <v/>
      </c>
      <c r="C209" t="str">
        <f>IF(Crowdfunding_Data!F:F="successful",Crowdfunding_Data!J:J,"")</f>
        <v/>
      </c>
      <c r="D209" t="str">
        <f t="shared" si="10"/>
        <v>failed</v>
      </c>
      <c r="E209">
        <f>IF(Crowdfunding_Data!F:F="failed",Crowdfunding_Data!J:J,"")</f>
        <v>47</v>
      </c>
      <c r="G209" t="s">
        <v>19</v>
      </c>
      <c r="H209" s="35">
        <v>202</v>
      </c>
      <c r="I209">
        <f t="shared" si="11"/>
        <v>2.6314314947570343E-4</v>
      </c>
      <c r="K209" t="s">
        <v>14</v>
      </c>
      <c r="L209">
        <v>2690</v>
      </c>
    </row>
    <row r="210" spans="2:12" x14ac:dyDescent="0.2">
      <c r="B210" t="str">
        <f t="shared" si="9"/>
        <v/>
      </c>
      <c r="C210" t="str">
        <f>IF(Crowdfunding_Data!F:F="successful",Crowdfunding_Data!J:J,"")</f>
        <v/>
      </c>
      <c r="D210" t="str">
        <f t="shared" si="10"/>
        <v>failed</v>
      </c>
      <c r="E210">
        <f>IF(Crowdfunding_Data!F:F="failed",Crowdfunding_Data!J:J,"")</f>
        <v>26</v>
      </c>
      <c r="G210" t="s">
        <v>19</v>
      </c>
      <c r="H210" s="35">
        <v>203</v>
      </c>
      <c r="I210">
        <f t="shared" si="11"/>
        <v>2.6324810664372678E-4</v>
      </c>
      <c r="K210" t="s">
        <v>14</v>
      </c>
      <c r="L210">
        <v>2779</v>
      </c>
    </row>
    <row r="211" spans="2:12" x14ac:dyDescent="0.2">
      <c r="B211" t="str">
        <f t="shared" si="9"/>
        <v/>
      </c>
      <c r="C211" t="str">
        <f>IF(Crowdfunding_Data!F:F="successful",Crowdfunding_Data!J:J,"")</f>
        <v/>
      </c>
      <c r="D211" t="str">
        <f t="shared" si="10"/>
        <v>failed</v>
      </c>
      <c r="E211">
        <f>IF(Crowdfunding_Data!F:F="failed",Crowdfunding_Data!J:J,"")</f>
        <v>80</v>
      </c>
      <c r="G211" t="s">
        <v>19</v>
      </c>
      <c r="H211" s="35">
        <v>205</v>
      </c>
      <c r="I211">
        <f t="shared" si="11"/>
        <v>2.6345769279219171E-4</v>
      </c>
      <c r="K211" t="s">
        <v>14</v>
      </c>
      <c r="L211">
        <v>92</v>
      </c>
    </row>
    <row r="212" spans="2:12" x14ac:dyDescent="0.2">
      <c r="B212" t="str">
        <f t="shared" si="9"/>
        <v/>
      </c>
      <c r="C212" t="str">
        <f>IF(Crowdfunding_Data!F:F="successful",Crowdfunding_Data!J:J,"")</f>
        <v/>
      </c>
      <c r="D212" t="str">
        <f t="shared" si="10"/>
        <v>failed</v>
      </c>
      <c r="E212">
        <f>IF(Crowdfunding_Data!F:F="failed",Crowdfunding_Data!J:J,"")</f>
        <v>45</v>
      </c>
      <c r="G212" t="s">
        <v>19</v>
      </c>
      <c r="H212" s="35">
        <v>206</v>
      </c>
      <c r="I212">
        <f t="shared" si="11"/>
        <v>2.6356232144481706E-4</v>
      </c>
      <c r="K212" t="s">
        <v>14</v>
      </c>
      <c r="L212">
        <v>1028</v>
      </c>
    </row>
    <row r="213" spans="2:12" x14ac:dyDescent="0.2">
      <c r="B213" t="str">
        <f t="shared" si="9"/>
        <v/>
      </c>
      <c r="C213" t="str">
        <f>IF(Crowdfunding_Data!F:F="successful",Crowdfunding_Data!J:J,"")</f>
        <v/>
      </c>
      <c r="D213" t="str">
        <f t="shared" si="10"/>
        <v>failed</v>
      </c>
      <c r="E213">
        <f>IF(Crowdfunding_Data!F:F="failed",Crowdfunding_Data!J:J,"")</f>
        <v>92</v>
      </c>
      <c r="G213" t="s">
        <v>19</v>
      </c>
      <c r="H213" s="35">
        <v>209</v>
      </c>
      <c r="I213">
        <f t="shared" si="11"/>
        <v>2.638755477519664E-4</v>
      </c>
      <c r="K213" t="s">
        <v>14</v>
      </c>
      <c r="L213">
        <v>26</v>
      </c>
    </row>
    <row r="214" spans="2:12" x14ac:dyDescent="0.2">
      <c r="B214" t="str">
        <f t="shared" si="9"/>
        <v/>
      </c>
      <c r="C214" t="str">
        <f>IF(Crowdfunding_Data!F:F="successful",Crowdfunding_Data!J:J,"")</f>
        <v/>
      </c>
      <c r="D214" t="str">
        <f t="shared" si="10"/>
        <v>failed</v>
      </c>
      <c r="E214">
        <f>IF(Crowdfunding_Data!F:F="failed",Crowdfunding_Data!J:J,"")</f>
        <v>147</v>
      </c>
      <c r="G214" t="s">
        <v>19</v>
      </c>
      <c r="H214" s="35">
        <v>211</v>
      </c>
      <c r="I214">
        <f t="shared" si="11"/>
        <v>2.6408381394670395E-4</v>
      </c>
      <c r="K214" t="s">
        <v>14</v>
      </c>
      <c r="L214">
        <v>1790</v>
      </c>
    </row>
    <row r="215" spans="2:12" x14ac:dyDescent="0.2">
      <c r="B215" t="str">
        <f t="shared" si="9"/>
        <v/>
      </c>
      <c r="C215" t="str">
        <f>IF(Crowdfunding_Data!F:F="successful",Crowdfunding_Data!J:J,"")</f>
        <v/>
      </c>
      <c r="D215" t="str">
        <f t="shared" si="10"/>
        <v>failed</v>
      </c>
      <c r="E215">
        <f>IF(Crowdfunding_Data!F:F="failed",Crowdfunding_Data!J:J,"")</f>
        <v>77</v>
      </c>
      <c r="G215" t="s">
        <v>19</v>
      </c>
      <c r="H215" s="35">
        <v>211</v>
      </c>
      <c r="I215">
        <f t="shared" si="11"/>
        <v>2.6408381394670395E-4</v>
      </c>
      <c r="K215" t="s">
        <v>14</v>
      </c>
      <c r="L215">
        <v>37</v>
      </c>
    </row>
    <row r="216" spans="2:12" x14ac:dyDescent="0.2">
      <c r="B216" t="str">
        <f t="shared" si="9"/>
        <v/>
      </c>
      <c r="C216" t="str">
        <f>IF(Crowdfunding_Data!F:F="successful",Crowdfunding_Data!J:J,"")</f>
        <v/>
      </c>
      <c r="D216" t="str">
        <f t="shared" si="10"/>
        <v>failed</v>
      </c>
      <c r="E216">
        <f>IF(Crowdfunding_Data!F:F="failed",Crowdfunding_Data!J:J,"")</f>
        <v>67</v>
      </c>
      <c r="G216" t="s">
        <v>19</v>
      </c>
      <c r="H216" s="35">
        <v>214</v>
      </c>
      <c r="I216">
        <f t="shared" si="11"/>
        <v>2.643953829605694E-4</v>
      </c>
      <c r="K216" t="s">
        <v>14</v>
      </c>
      <c r="L216">
        <v>35</v>
      </c>
    </row>
    <row r="217" spans="2:12" x14ac:dyDescent="0.2">
      <c r="B217" t="str">
        <f t="shared" si="9"/>
        <v/>
      </c>
      <c r="C217" t="str">
        <f>IF(Crowdfunding_Data!F:F="successful",Crowdfunding_Data!J:J,"")</f>
        <v/>
      </c>
      <c r="D217" t="str">
        <f t="shared" si="10"/>
        <v>failed</v>
      </c>
      <c r="E217">
        <f>IF(Crowdfunding_Data!F:F="failed",Crowdfunding_Data!J:J,"")</f>
        <v>79</v>
      </c>
      <c r="G217" t="s">
        <v>19</v>
      </c>
      <c r="H217" s="35">
        <v>218</v>
      </c>
      <c r="I217">
        <f t="shared" si="11"/>
        <v>2.6480925162291274E-4</v>
      </c>
      <c r="K217" t="s">
        <v>14</v>
      </c>
      <c r="L217">
        <v>558</v>
      </c>
    </row>
    <row r="218" spans="2:12" x14ac:dyDescent="0.2">
      <c r="B218" t="str">
        <f t="shared" si="9"/>
        <v/>
      </c>
      <c r="C218" t="str">
        <f>IF(Crowdfunding_Data!F:F="successful",Crowdfunding_Data!J:J,"")</f>
        <v/>
      </c>
      <c r="D218" t="str">
        <f t="shared" si="10"/>
        <v>failed</v>
      </c>
      <c r="E218">
        <f>IF(Crowdfunding_Data!F:F="failed",Crowdfunding_Data!J:J,"")</f>
        <v>131</v>
      </c>
      <c r="G218" t="s">
        <v>19</v>
      </c>
      <c r="H218" s="35">
        <v>219</v>
      </c>
      <c r="I218">
        <f t="shared" si="11"/>
        <v>2.6491243972516331E-4</v>
      </c>
      <c r="K218" t="s">
        <v>14</v>
      </c>
      <c r="L218">
        <v>64</v>
      </c>
    </row>
    <row r="219" spans="2:12" x14ac:dyDescent="0.2">
      <c r="B219" t="str">
        <f t="shared" si="9"/>
        <v/>
      </c>
      <c r="C219" t="str">
        <f>IF(Crowdfunding_Data!F:F="successful",Crowdfunding_Data!J:J,"")</f>
        <v/>
      </c>
      <c r="D219" t="str">
        <f t="shared" si="10"/>
        <v>failed</v>
      </c>
      <c r="E219">
        <f>IF(Crowdfunding_Data!F:F="failed",Crowdfunding_Data!J:J,"")</f>
        <v>41</v>
      </c>
      <c r="G219" t="s">
        <v>19</v>
      </c>
      <c r="H219" s="35">
        <v>220</v>
      </c>
      <c r="I219">
        <f t="shared" si="11"/>
        <v>2.650155158777374E-4</v>
      </c>
      <c r="K219" t="s">
        <v>14</v>
      </c>
      <c r="L219">
        <v>245</v>
      </c>
    </row>
    <row r="220" spans="2:12" x14ac:dyDescent="0.2">
      <c r="B220" t="str">
        <f t="shared" si="9"/>
        <v/>
      </c>
      <c r="C220" t="str">
        <f>IF(Crowdfunding_Data!F:F="successful",Crowdfunding_Data!J:J,"")</f>
        <v/>
      </c>
      <c r="D220" t="str">
        <f t="shared" si="10"/>
        <v>failed</v>
      </c>
      <c r="E220">
        <f>IF(Crowdfunding_Data!F:F="failed",Crowdfunding_Data!J:J,"")</f>
        <v>40</v>
      </c>
      <c r="G220" t="s">
        <v>19</v>
      </c>
      <c r="H220" s="35">
        <v>220</v>
      </c>
      <c r="I220">
        <f t="shared" si="11"/>
        <v>2.650155158777374E-4</v>
      </c>
      <c r="K220" t="s">
        <v>14</v>
      </c>
      <c r="L220">
        <v>71</v>
      </c>
    </row>
    <row r="221" spans="2:12" x14ac:dyDescent="0.2">
      <c r="B221" t="str">
        <f t="shared" si="9"/>
        <v/>
      </c>
      <c r="C221" t="str">
        <f>IF(Crowdfunding_Data!F:F="successful",Crowdfunding_Data!J:J,"")</f>
        <v/>
      </c>
      <c r="D221" t="str">
        <f t="shared" si="10"/>
        <v>failed</v>
      </c>
      <c r="E221">
        <f>IF(Crowdfunding_Data!F:F="failed",Crowdfunding_Data!J:J,"")</f>
        <v>37</v>
      </c>
      <c r="G221" t="s">
        <v>19</v>
      </c>
      <c r="H221" s="35">
        <v>221</v>
      </c>
      <c r="I221">
        <f t="shared" si="11"/>
        <v>2.6511847991869035E-4</v>
      </c>
      <c r="K221" t="s">
        <v>14</v>
      </c>
      <c r="L221">
        <v>42</v>
      </c>
    </row>
    <row r="222" spans="2:12" x14ac:dyDescent="0.2">
      <c r="B222" t="str">
        <f t="shared" si="9"/>
        <v/>
      </c>
      <c r="C222" t="str">
        <f>IF(Crowdfunding_Data!F:F="successful",Crowdfunding_Data!J:J,"")</f>
        <v/>
      </c>
      <c r="D222" t="str">
        <f t="shared" si="10"/>
        <v>failed</v>
      </c>
      <c r="E222">
        <f>IF(Crowdfunding_Data!F:F="failed",Crowdfunding_Data!J:J,"")</f>
        <v>64</v>
      </c>
      <c r="G222" t="s">
        <v>19</v>
      </c>
      <c r="H222" s="35">
        <v>222</v>
      </c>
      <c r="I222">
        <f t="shared" si="11"/>
        <v>2.6522133168620763E-4</v>
      </c>
      <c r="K222" t="s">
        <v>14</v>
      </c>
      <c r="L222">
        <v>156</v>
      </c>
    </row>
    <row r="223" spans="2:12" x14ac:dyDescent="0.2">
      <c r="B223" t="str">
        <f t="shared" si="9"/>
        <v/>
      </c>
      <c r="C223" t="str">
        <f>IF(Crowdfunding_Data!F:F="successful",Crowdfunding_Data!J:J,"")</f>
        <v/>
      </c>
      <c r="D223" t="str">
        <f t="shared" si="10"/>
        <v>failed</v>
      </c>
      <c r="E223">
        <f>IF(Crowdfunding_Data!F:F="failed",Crowdfunding_Data!J:J,"")</f>
        <v>10</v>
      </c>
      <c r="G223" t="s">
        <v>19</v>
      </c>
      <c r="H223" s="35">
        <v>222</v>
      </c>
      <c r="I223">
        <f t="shared" si="11"/>
        <v>2.6522133168620763E-4</v>
      </c>
      <c r="K223" t="s">
        <v>14</v>
      </c>
      <c r="L223">
        <v>1368</v>
      </c>
    </row>
    <row r="224" spans="2:12" x14ac:dyDescent="0.2">
      <c r="B224" t="str">
        <f t="shared" si="9"/>
        <v/>
      </c>
      <c r="C224" t="str">
        <f>IF(Crowdfunding_Data!F:F="successful",Crowdfunding_Data!J:J,"")</f>
        <v/>
      </c>
      <c r="D224" t="str">
        <f t="shared" si="10"/>
        <v>failed</v>
      </c>
      <c r="E224">
        <f>IF(Crowdfunding_Data!F:F="failed",Crowdfunding_Data!J:J,"")</f>
        <v>226</v>
      </c>
      <c r="G224" t="s">
        <v>19</v>
      </c>
      <c r="H224" s="35">
        <v>223</v>
      </c>
      <c r="I224">
        <f t="shared" si="11"/>
        <v>2.653240710186056E-4</v>
      </c>
      <c r="K224" t="s">
        <v>14</v>
      </c>
      <c r="L224">
        <v>102</v>
      </c>
    </row>
    <row r="225" spans="2:12" x14ac:dyDescent="0.2">
      <c r="B225" t="str">
        <f t="shared" si="9"/>
        <v/>
      </c>
      <c r="C225" t="str">
        <f>IF(Crowdfunding_Data!F:F="successful",Crowdfunding_Data!J:J,"")</f>
        <v/>
      </c>
      <c r="D225" t="str">
        <f t="shared" si="10"/>
        <v>failed</v>
      </c>
      <c r="E225">
        <f>IF(Crowdfunding_Data!F:F="failed",Crowdfunding_Data!J:J,"")</f>
        <v>118</v>
      </c>
      <c r="G225" t="s">
        <v>19</v>
      </c>
      <c r="H225" s="35">
        <v>226</v>
      </c>
      <c r="I225">
        <f t="shared" si="11"/>
        <v>2.6563161279021268E-4</v>
      </c>
      <c r="K225" t="s">
        <v>14</v>
      </c>
      <c r="L225">
        <v>86</v>
      </c>
    </row>
    <row r="226" spans="2:12" x14ac:dyDescent="0.2">
      <c r="B226" t="str">
        <f t="shared" si="9"/>
        <v/>
      </c>
      <c r="C226" t="str">
        <f>IF(Crowdfunding_Data!F:F="successful",Crowdfunding_Data!J:J,"")</f>
        <v/>
      </c>
      <c r="D226" t="str">
        <f t="shared" si="10"/>
        <v>failed</v>
      </c>
      <c r="E226">
        <f>IF(Crowdfunding_Data!F:F="failed",Crowdfunding_Data!J:J,"")</f>
        <v>156</v>
      </c>
      <c r="G226" t="s">
        <v>19</v>
      </c>
      <c r="H226" s="35">
        <v>227</v>
      </c>
      <c r="I226">
        <f t="shared" si="11"/>
        <v>2.6573390076792166E-4</v>
      </c>
      <c r="K226" t="s">
        <v>14</v>
      </c>
      <c r="L226">
        <v>253</v>
      </c>
    </row>
    <row r="227" spans="2:12" x14ac:dyDescent="0.2">
      <c r="B227" t="str">
        <f t="shared" si="9"/>
        <v/>
      </c>
      <c r="C227" t="str">
        <f>IF(Crowdfunding_Data!F:F="successful",Crowdfunding_Data!J:J,"")</f>
        <v/>
      </c>
      <c r="D227" t="str">
        <f t="shared" si="10"/>
        <v>failed</v>
      </c>
      <c r="E227">
        <f>IF(Crowdfunding_Data!F:F="failed",Crowdfunding_Data!J:J,"")</f>
        <v>56</v>
      </c>
      <c r="G227" t="s">
        <v>19</v>
      </c>
      <c r="H227" s="35">
        <v>234</v>
      </c>
      <c r="I227">
        <f t="shared" si="11"/>
        <v>2.664467368475283E-4</v>
      </c>
      <c r="K227" t="s">
        <v>14</v>
      </c>
      <c r="L227">
        <v>157</v>
      </c>
    </row>
    <row r="228" spans="2:12" x14ac:dyDescent="0.2">
      <c r="B228" t="str">
        <f t="shared" si="9"/>
        <v/>
      </c>
      <c r="C228" t="str">
        <f>IF(Crowdfunding_Data!F:F="successful",Crowdfunding_Data!J:J,"")</f>
        <v/>
      </c>
      <c r="D228" t="str">
        <f t="shared" si="10"/>
        <v>failed</v>
      </c>
      <c r="E228">
        <f>IF(Crowdfunding_Data!F:F="failed",Crowdfunding_Data!J:J,"")</f>
        <v>31</v>
      </c>
      <c r="G228" t="s">
        <v>19</v>
      </c>
      <c r="H228" s="35">
        <v>235</v>
      </c>
      <c r="I228">
        <f t="shared" si="11"/>
        <v>2.6654811439526976E-4</v>
      </c>
      <c r="K228" t="s">
        <v>14</v>
      </c>
      <c r="L228">
        <v>183</v>
      </c>
    </row>
    <row r="229" spans="2:12" x14ac:dyDescent="0.2">
      <c r="B229" t="str">
        <f t="shared" si="9"/>
        <v/>
      </c>
      <c r="C229" t="str">
        <f>IF(Crowdfunding_Data!F:F="successful",Crowdfunding_Data!J:J,"")</f>
        <v/>
      </c>
      <c r="D229" t="str">
        <f t="shared" si="10"/>
        <v>failed</v>
      </c>
      <c r="E229">
        <f>IF(Crowdfunding_Data!F:F="failed",Crowdfunding_Data!J:J,"")</f>
        <v>48</v>
      </c>
      <c r="G229" t="s">
        <v>19</v>
      </c>
      <c r="H229" s="35">
        <v>236</v>
      </c>
      <c r="I229">
        <f t="shared" si="11"/>
        <v>2.6664937741807866E-4</v>
      </c>
      <c r="K229" t="s">
        <v>14</v>
      </c>
      <c r="L229">
        <v>82</v>
      </c>
    </row>
    <row r="230" spans="2:12" x14ac:dyDescent="0.2">
      <c r="B230" t="str">
        <f t="shared" si="9"/>
        <v/>
      </c>
      <c r="C230" t="str">
        <f>IF(Crowdfunding_Data!F:F="successful",Crowdfunding_Data!J:J,"")</f>
        <v/>
      </c>
      <c r="D230" t="str">
        <f t="shared" si="10"/>
        <v>failed</v>
      </c>
      <c r="E230">
        <f>IF(Crowdfunding_Data!F:F="failed",Crowdfunding_Data!J:J,"")</f>
        <v>67</v>
      </c>
      <c r="G230" t="s">
        <v>19</v>
      </c>
      <c r="H230" s="35">
        <v>237</v>
      </c>
      <c r="I230">
        <f t="shared" si="11"/>
        <v>2.6675052575614376E-4</v>
      </c>
      <c r="K230" t="s">
        <v>14</v>
      </c>
      <c r="L230">
        <v>1</v>
      </c>
    </row>
    <row r="231" spans="2:12" x14ac:dyDescent="0.2">
      <c r="B231" t="str">
        <f t="shared" si="9"/>
        <v/>
      </c>
      <c r="C231" t="str">
        <f>IF(Crowdfunding_Data!F:F="successful",Crowdfunding_Data!J:J,"")</f>
        <v/>
      </c>
      <c r="D231" t="str">
        <f t="shared" si="10"/>
        <v>failed</v>
      </c>
      <c r="E231">
        <f>IF(Crowdfunding_Data!F:F="failed",Crowdfunding_Data!J:J,"")</f>
        <v>154</v>
      </c>
      <c r="G231" t="s">
        <v>19</v>
      </c>
      <c r="H231" s="35">
        <v>238</v>
      </c>
      <c r="I231">
        <f t="shared" si="11"/>
        <v>2.6685155924979082E-4</v>
      </c>
      <c r="K231" t="s">
        <v>14</v>
      </c>
      <c r="L231">
        <v>1198</v>
      </c>
    </row>
    <row r="232" spans="2:12" x14ac:dyDescent="0.2">
      <c r="B232" t="str">
        <f t="shared" si="9"/>
        <v/>
      </c>
      <c r="C232" t="str">
        <f>IF(Crowdfunding_Data!F:F="successful",Crowdfunding_Data!J:J,"")</f>
        <v/>
      </c>
      <c r="D232" t="str">
        <f t="shared" si="10"/>
        <v>failed</v>
      </c>
      <c r="E232">
        <f>IF(Crowdfunding_Data!F:F="failed",Crowdfunding_Data!J:J,"")</f>
        <v>115</v>
      </c>
      <c r="G232" t="s">
        <v>19</v>
      </c>
      <c r="H232" s="35">
        <v>238</v>
      </c>
      <c r="I232">
        <f t="shared" si="11"/>
        <v>2.6685155924979082E-4</v>
      </c>
      <c r="K232" t="s">
        <v>14</v>
      </c>
      <c r="L232">
        <v>648</v>
      </c>
    </row>
    <row r="233" spans="2:12" x14ac:dyDescent="0.2">
      <c r="B233" t="str">
        <f t="shared" si="9"/>
        <v/>
      </c>
      <c r="C233" t="str">
        <f>IF(Crowdfunding_Data!F:F="successful",Crowdfunding_Data!J:J,"")</f>
        <v/>
      </c>
      <c r="D233" t="str">
        <f t="shared" si="10"/>
        <v>failed</v>
      </c>
      <c r="E233">
        <f>IF(Crowdfunding_Data!F:F="failed",Crowdfunding_Data!J:J,"")</f>
        <v>108</v>
      </c>
      <c r="G233" t="s">
        <v>19</v>
      </c>
      <c r="H233" s="35">
        <v>239</v>
      </c>
      <c r="I233">
        <f t="shared" si="11"/>
        <v>2.6695247773948278E-4</v>
      </c>
      <c r="K233" t="s">
        <v>14</v>
      </c>
      <c r="L233">
        <v>64</v>
      </c>
    </row>
    <row r="234" spans="2:12" x14ac:dyDescent="0.2">
      <c r="B234" t="str">
        <f t="shared" si="9"/>
        <v/>
      </c>
      <c r="C234" t="str">
        <f>IF(Crowdfunding_Data!F:F="successful",Crowdfunding_Data!J:J,"")</f>
        <v/>
      </c>
      <c r="D234" t="str">
        <f t="shared" si="10"/>
        <v>failed</v>
      </c>
      <c r="E234">
        <f>IF(Crowdfunding_Data!F:F="failed",Crowdfunding_Data!J:J,"")</f>
        <v>23</v>
      </c>
      <c r="G234" t="s">
        <v>19</v>
      </c>
      <c r="H234" s="35">
        <v>244</v>
      </c>
      <c r="I234">
        <f t="shared" si="11"/>
        <v>2.6745533955449015E-4</v>
      </c>
      <c r="K234" t="s">
        <v>14</v>
      </c>
      <c r="L234">
        <v>62</v>
      </c>
    </row>
    <row r="235" spans="2:12" x14ac:dyDescent="0.2">
      <c r="B235" t="str">
        <f t="shared" si="9"/>
        <v/>
      </c>
      <c r="C235" t="str">
        <f>IF(Crowdfunding_Data!F:F="successful",Crowdfunding_Data!J:J,"")</f>
        <v/>
      </c>
      <c r="D235" t="str">
        <f t="shared" si="10"/>
        <v>failed</v>
      </c>
      <c r="E235">
        <f>IF(Crowdfunding_Data!F:F="failed",Crowdfunding_Data!J:J,"")</f>
        <v>64</v>
      </c>
      <c r="G235" t="s">
        <v>19</v>
      </c>
      <c r="H235" s="35">
        <v>244</v>
      </c>
      <c r="I235">
        <f t="shared" si="11"/>
        <v>2.6745533955449015E-4</v>
      </c>
      <c r="K235" t="s">
        <v>14</v>
      </c>
      <c r="L235">
        <v>750</v>
      </c>
    </row>
    <row r="236" spans="2:12" x14ac:dyDescent="0.2">
      <c r="B236" t="str">
        <f t="shared" si="9"/>
        <v/>
      </c>
      <c r="C236" t="str">
        <f>IF(Crowdfunding_Data!F:F="successful",Crowdfunding_Data!J:J,"")</f>
        <v/>
      </c>
      <c r="D236" t="str">
        <f t="shared" si="10"/>
        <v>failed</v>
      </c>
      <c r="E236">
        <f>IF(Crowdfunding_Data!F:F="failed",Crowdfunding_Data!J:J,"")</f>
        <v>67</v>
      </c>
      <c r="G236" t="s">
        <v>19</v>
      </c>
      <c r="H236" s="35">
        <v>246</v>
      </c>
      <c r="I236">
        <f t="shared" si="11"/>
        <v>2.6765567368451502E-4</v>
      </c>
      <c r="K236" t="s">
        <v>14</v>
      </c>
      <c r="L236">
        <v>105</v>
      </c>
    </row>
    <row r="237" spans="2:12" x14ac:dyDescent="0.2">
      <c r="B237" t="str">
        <f t="shared" si="9"/>
        <v/>
      </c>
      <c r="C237" t="str">
        <f>IF(Crowdfunding_Data!F:F="successful",Crowdfunding_Data!J:J,"")</f>
        <v/>
      </c>
      <c r="D237" t="str">
        <f t="shared" si="10"/>
        <v>failed</v>
      </c>
      <c r="E237">
        <f>IF(Crowdfunding_Data!F:F="failed",Crowdfunding_Data!J:J,"")</f>
        <v>120</v>
      </c>
      <c r="G237" t="s">
        <v>19</v>
      </c>
      <c r="H237" s="35">
        <v>246</v>
      </c>
      <c r="I237">
        <f t="shared" si="11"/>
        <v>2.6765567368451502E-4</v>
      </c>
      <c r="K237" t="s">
        <v>14</v>
      </c>
      <c r="L237">
        <v>2604</v>
      </c>
    </row>
    <row r="238" spans="2:12" x14ac:dyDescent="0.2">
      <c r="B238" t="str">
        <f t="shared" si="9"/>
        <v/>
      </c>
      <c r="C238" t="str">
        <f>IF(Crowdfunding_Data!F:F="successful",Crowdfunding_Data!J:J,"")</f>
        <v/>
      </c>
      <c r="D238" t="str">
        <f t="shared" si="10"/>
        <v>failed</v>
      </c>
      <c r="E238">
        <f>IF(Crowdfunding_Data!F:F="failed",Crowdfunding_Data!J:J,"")</f>
        <v>77</v>
      </c>
      <c r="G238" t="s">
        <v>19</v>
      </c>
      <c r="H238" s="35">
        <v>247</v>
      </c>
      <c r="I238">
        <f t="shared" si="11"/>
        <v>2.6775566641585414E-4</v>
      </c>
      <c r="K238" t="s">
        <v>14</v>
      </c>
      <c r="L238">
        <v>65</v>
      </c>
    </row>
    <row r="239" spans="2:12" x14ac:dyDescent="0.2">
      <c r="B239" t="str">
        <f t="shared" si="9"/>
        <v/>
      </c>
      <c r="C239" t="str">
        <f>IF(Crowdfunding_Data!F:F="successful",Crowdfunding_Data!J:J,"")</f>
        <v/>
      </c>
      <c r="D239" t="str">
        <f t="shared" si="10"/>
        <v>failed</v>
      </c>
      <c r="E239">
        <f>IF(Crowdfunding_Data!F:F="failed",Crowdfunding_Data!J:J,"")</f>
        <v>132</v>
      </c>
      <c r="G239" t="s">
        <v>19</v>
      </c>
      <c r="H239" s="35">
        <v>247</v>
      </c>
      <c r="I239">
        <f t="shared" si="11"/>
        <v>2.6775566641585414E-4</v>
      </c>
      <c r="K239" t="s">
        <v>14</v>
      </c>
      <c r="L239">
        <v>94</v>
      </c>
    </row>
    <row r="240" spans="2:12" x14ac:dyDescent="0.2">
      <c r="B240" t="str">
        <f t="shared" si="9"/>
        <v/>
      </c>
      <c r="C240" t="str">
        <f>IF(Crowdfunding_Data!F:F="successful",Crowdfunding_Data!J:J,"")</f>
        <v/>
      </c>
      <c r="D240" t="str">
        <f t="shared" si="10"/>
        <v>failed</v>
      </c>
      <c r="E240">
        <f>IF(Crowdfunding_Data!F:F="failed",Crowdfunding_Data!J:J,"")</f>
        <v>26</v>
      </c>
      <c r="G240" t="s">
        <v>19</v>
      </c>
      <c r="H240" s="35">
        <v>249</v>
      </c>
      <c r="I240">
        <f t="shared" si="11"/>
        <v>2.6795530241977532E-4</v>
      </c>
      <c r="K240" t="s">
        <v>14</v>
      </c>
      <c r="L240">
        <v>257</v>
      </c>
    </row>
    <row r="241" spans="2:12" x14ac:dyDescent="0.2">
      <c r="B241" t="str">
        <f t="shared" si="9"/>
        <v/>
      </c>
      <c r="C241" t="str">
        <f>IF(Crowdfunding_Data!F:F="successful",Crowdfunding_Data!J:J,"")</f>
        <v/>
      </c>
      <c r="D241" t="str">
        <f t="shared" si="10"/>
        <v>failed</v>
      </c>
      <c r="E241">
        <f>IF(Crowdfunding_Data!F:F="failed",Crowdfunding_Data!J:J,"")</f>
        <v>75</v>
      </c>
      <c r="G241" t="s">
        <v>19</v>
      </c>
      <c r="H241" s="35">
        <v>249</v>
      </c>
      <c r="I241">
        <f t="shared" si="11"/>
        <v>2.6795530241977532E-4</v>
      </c>
      <c r="K241" t="s">
        <v>14</v>
      </c>
      <c r="L241">
        <v>2928</v>
      </c>
    </row>
    <row r="242" spans="2:12" x14ac:dyDescent="0.2">
      <c r="B242" t="str">
        <f t="shared" si="9"/>
        <v/>
      </c>
      <c r="C242" t="str">
        <f>IF(Crowdfunding_Data!F:F="successful",Crowdfunding_Data!J:J,"")</f>
        <v/>
      </c>
      <c r="D242" t="str">
        <f t="shared" si="10"/>
        <v>failed</v>
      </c>
      <c r="E242">
        <f>IF(Crowdfunding_Data!F:F="failed",Crowdfunding_Data!J:J,"")</f>
        <v>88</v>
      </c>
      <c r="G242" t="s">
        <v>19</v>
      </c>
      <c r="H242" s="35">
        <v>250</v>
      </c>
      <c r="I242">
        <f t="shared" si="11"/>
        <v>2.6805494537621784E-4</v>
      </c>
      <c r="K242" t="s">
        <v>14</v>
      </c>
      <c r="L242">
        <v>4697</v>
      </c>
    </row>
    <row r="243" spans="2:12" x14ac:dyDescent="0.2">
      <c r="B243" t="str">
        <f t="shared" si="9"/>
        <v/>
      </c>
      <c r="C243" t="str">
        <f>IF(Crowdfunding_Data!F:F="successful",Crowdfunding_Data!J:J,"")</f>
        <v/>
      </c>
      <c r="D243" t="str">
        <f t="shared" si="10"/>
        <v>failed</v>
      </c>
      <c r="E243">
        <f>IF(Crowdfunding_Data!F:F="failed",Crowdfunding_Data!J:J,"")</f>
        <v>87</v>
      </c>
      <c r="G243" t="s">
        <v>19</v>
      </c>
      <c r="H243" s="35">
        <v>253</v>
      </c>
      <c r="I243">
        <f t="shared" si="11"/>
        <v>2.683531721696256E-4</v>
      </c>
      <c r="K243" t="s">
        <v>14</v>
      </c>
      <c r="L243">
        <v>2915</v>
      </c>
    </row>
    <row r="244" spans="2:12" x14ac:dyDescent="0.2">
      <c r="B244" t="str">
        <f t="shared" si="9"/>
        <v/>
      </c>
      <c r="C244" t="str">
        <f>IF(Crowdfunding_Data!F:F="successful",Crowdfunding_Data!J:J,"")</f>
        <v/>
      </c>
      <c r="D244" t="str">
        <f t="shared" si="10"/>
        <v>failed</v>
      </c>
      <c r="E244">
        <f>IF(Crowdfunding_Data!F:F="failed",Crowdfunding_Data!J:J,"")</f>
        <v>37</v>
      </c>
      <c r="G244" t="s">
        <v>19</v>
      </c>
      <c r="H244" s="35">
        <v>254</v>
      </c>
      <c r="I244">
        <f t="shared" si="11"/>
        <v>2.6845234655022019E-4</v>
      </c>
      <c r="K244" t="s">
        <v>14</v>
      </c>
      <c r="L244">
        <v>18</v>
      </c>
    </row>
    <row r="245" spans="2:12" x14ac:dyDescent="0.2">
      <c r="B245" t="str">
        <f t="shared" si="9"/>
        <v/>
      </c>
      <c r="C245" t="str">
        <f>IF(Crowdfunding_Data!F:F="successful",Crowdfunding_Data!J:J,"")</f>
        <v/>
      </c>
      <c r="D245" t="str">
        <f t="shared" si="10"/>
        <v>failed</v>
      </c>
      <c r="E245">
        <f>IF(Crowdfunding_Data!F:F="failed",Crowdfunding_Data!J:J,"")</f>
        <v>191</v>
      </c>
      <c r="G245" t="s">
        <v>19</v>
      </c>
      <c r="H245" s="35">
        <v>261</v>
      </c>
      <c r="I245">
        <f t="shared" si="11"/>
        <v>2.6914326737397762E-4</v>
      </c>
      <c r="K245" t="s">
        <v>14</v>
      </c>
      <c r="L245">
        <v>602</v>
      </c>
    </row>
    <row r="246" spans="2:12" x14ac:dyDescent="0.2">
      <c r="B246" t="str">
        <f t="shared" si="9"/>
        <v/>
      </c>
      <c r="C246" t="str">
        <f>IF(Crowdfunding_Data!F:F="successful",Crowdfunding_Data!J:J,"")</f>
        <v/>
      </c>
      <c r="D246" t="str">
        <f t="shared" si="10"/>
        <v>failed</v>
      </c>
      <c r="E246">
        <f>IF(Crowdfunding_Data!F:F="failed",Crowdfunding_Data!J:J,"")</f>
        <v>14</v>
      </c>
      <c r="G246" t="s">
        <v>19</v>
      </c>
      <c r="H246" s="35">
        <v>264</v>
      </c>
      <c r="I246">
        <f t="shared" si="11"/>
        <v>2.6943759991220382E-4</v>
      </c>
      <c r="K246" t="s">
        <v>14</v>
      </c>
      <c r="L246">
        <v>1</v>
      </c>
    </row>
    <row r="247" spans="2:12" x14ac:dyDescent="0.2">
      <c r="B247" t="str">
        <f t="shared" si="9"/>
        <v/>
      </c>
      <c r="C247" t="str">
        <f>IF(Crowdfunding_Data!F:F="successful",Crowdfunding_Data!J:J,"")</f>
        <v/>
      </c>
      <c r="D247" t="str">
        <f t="shared" si="10"/>
        <v>failed</v>
      </c>
      <c r="E247">
        <f>IF(Crowdfunding_Data!F:F="failed",Crowdfunding_Data!J:J,"")</f>
        <v>263</v>
      </c>
      <c r="G247" t="s">
        <v>19</v>
      </c>
      <c r="H247" s="35">
        <v>268</v>
      </c>
      <c r="I247">
        <f t="shared" si="11"/>
        <v>2.6982837513890578E-4</v>
      </c>
      <c r="K247" t="s">
        <v>14</v>
      </c>
      <c r="L247">
        <v>3868</v>
      </c>
    </row>
    <row r="248" spans="2:12" x14ac:dyDescent="0.2">
      <c r="B248" t="str">
        <f t="shared" si="9"/>
        <v/>
      </c>
      <c r="C248" t="str">
        <f>IF(Crowdfunding_Data!F:F="successful",Crowdfunding_Data!J:J,"")</f>
        <v/>
      </c>
      <c r="D248" t="str">
        <f t="shared" si="10"/>
        <v>failed</v>
      </c>
      <c r="E248">
        <f>IF(Crowdfunding_Data!F:F="failed",Crowdfunding_Data!J:J,"")</f>
        <v>76</v>
      </c>
      <c r="G248" t="s">
        <v>19</v>
      </c>
      <c r="H248" s="35">
        <v>269</v>
      </c>
      <c r="I248">
        <f t="shared" si="11"/>
        <v>2.6992577002347962E-4</v>
      </c>
      <c r="K248" t="s">
        <v>14</v>
      </c>
      <c r="L248">
        <v>504</v>
      </c>
    </row>
    <row r="249" spans="2:12" x14ac:dyDescent="0.2">
      <c r="B249" t="str">
        <f t="shared" si="9"/>
        <v/>
      </c>
      <c r="C249" t="str">
        <f>IF(Crowdfunding_Data!F:F="successful",Crowdfunding_Data!J:J,"")</f>
        <v/>
      </c>
      <c r="D249" t="str">
        <f t="shared" si="10"/>
        <v>failed</v>
      </c>
      <c r="E249">
        <f>IF(Crowdfunding_Data!F:F="failed",Crowdfunding_Data!J:J,"")</f>
        <v>200</v>
      </c>
      <c r="G249" t="s">
        <v>19</v>
      </c>
      <c r="H249" s="35">
        <v>270</v>
      </c>
      <c r="I249">
        <f t="shared" si="11"/>
        <v>2.7002304502884099E-4</v>
      </c>
      <c r="K249" t="s">
        <v>14</v>
      </c>
      <c r="L249">
        <v>14</v>
      </c>
    </row>
    <row r="250" spans="2:12" x14ac:dyDescent="0.2">
      <c r="B250" t="str">
        <f t="shared" si="9"/>
        <v/>
      </c>
      <c r="C250" t="str">
        <f>IF(Crowdfunding_Data!F:F="successful",Crowdfunding_Data!J:J,"")</f>
        <v/>
      </c>
      <c r="D250" t="str">
        <f t="shared" si="10"/>
        <v>failed</v>
      </c>
      <c r="E250">
        <f>IF(Crowdfunding_Data!F:F="failed",Crowdfunding_Data!J:J,"")</f>
        <v>435</v>
      </c>
      <c r="G250" t="s">
        <v>19</v>
      </c>
      <c r="H250" s="35">
        <v>272</v>
      </c>
      <c r="I250">
        <f t="shared" si="11"/>
        <v>2.7021723478238554E-4</v>
      </c>
      <c r="K250" t="s">
        <v>14</v>
      </c>
      <c r="L250">
        <v>750</v>
      </c>
    </row>
    <row r="251" spans="2:12" x14ac:dyDescent="0.2">
      <c r="B251" t="str">
        <f t="shared" si="9"/>
        <v/>
      </c>
      <c r="C251" t="str">
        <f>IF(Crowdfunding_Data!F:F="successful",Crowdfunding_Data!J:J,"")</f>
        <v/>
      </c>
      <c r="D251" t="str">
        <f t="shared" si="10"/>
        <v>failed</v>
      </c>
      <c r="E251">
        <f>IF(Crowdfunding_Data!F:F="failed",Crowdfunding_Data!J:J,"")</f>
        <v>225</v>
      </c>
      <c r="G251" t="s">
        <v>19</v>
      </c>
      <c r="H251" s="35">
        <v>275</v>
      </c>
      <c r="I251">
        <f t="shared" si="11"/>
        <v>2.7050761645045298E-4</v>
      </c>
      <c r="K251" t="s">
        <v>14</v>
      </c>
      <c r="L251">
        <v>77</v>
      </c>
    </row>
    <row r="252" spans="2:12" x14ac:dyDescent="0.2">
      <c r="B252" t="str">
        <f t="shared" si="9"/>
        <v/>
      </c>
      <c r="C252" t="str">
        <f>IF(Crowdfunding_Data!F:F="successful",Crowdfunding_Data!J:J,"")</f>
        <v/>
      </c>
      <c r="D252" t="str">
        <f t="shared" si="10"/>
        <v>failed</v>
      </c>
      <c r="E252">
        <f>IF(Crowdfunding_Data!F:F="failed",Crowdfunding_Data!J:J,"")</f>
        <v>393</v>
      </c>
      <c r="G252" t="s">
        <v>19</v>
      </c>
      <c r="H252" s="35">
        <v>280</v>
      </c>
      <c r="I252">
        <f t="shared" si="11"/>
        <v>2.7098916771780673E-4</v>
      </c>
      <c r="K252" t="s">
        <v>14</v>
      </c>
      <c r="L252">
        <v>752</v>
      </c>
    </row>
    <row r="253" spans="2:12" x14ac:dyDescent="0.2">
      <c r="B253" t="str">
        <f t="shared" si="9"/>
        <v/>
      </c>
      <c r="C253" t="str">
        <f>IF(Crowdfunding_Data!F:F="successful",Crowdfunding_Data!J:J,"")</f>
        <v/>
      </c>
      <c r="D253" t="str">
        <f t="shared" si="10"/>
        <v>failed</v>
      </c>
      <c r="E253">
        <f>IF(Crowdfunding_Data!F:F="failed",Crowdfunding_Data!J:J,"")</f>
        <v>57</v>
      </c>
      <c r="G253" t="s">
        <v>19</v>
      </c>
      <c r="H253" s="35">
        <v>282</v>
      </c>
      <c r="I253">
        <f t="shared" si="11"/>
        <v>2.7118093827465289E-4</v>
      </c>
      <c r="K253" t="s">
        <v>14</v>
      </c>
      <c r="L253">
        <v>131</v>
      </c>
    </row>
    <row r="254" spans="2:12" x14ac:dyDescent="0.2">
      <c r="B254" t="str">
        <f t="shared" si="9"/>
        <v/>
      </c>
      <c r="C254" t="str">
        <f>IF(Crowdfunding_Data!F:F="successful",Crowdfunding_Data!J:J,"")</f>
        <v/>
      </c>
      <c r="D254" t="str">
        <f t="shared" si="10"/>
        <v>failed</v>
      </c>
      <c r="E254">
        <f>IF(Crowdfunding_Data!F:F="failed",Crowdfunding_Data!J:J,"")</f>
        <v>243</v>
      </c>
      <c r="G254" t="s">
        <v>19</v>
      </c>
      <c r="H254" s="35">
        <v>288</v>
      </c>
      <c r="I254">
        <f t="shared" si="11"/>
        <v>2.7175331990590148E-4</v>
      </c>
      <c r="K254" t="s">
        <v>14</v>
      </c>
      <c r="L254">
        <v>87</v>
      </c>
    </row>
    <row r="255" spans="2:12" x14ac:dyDescent="0.2">
      <c r="B255" t="str">
        <f t="shared" si="9"/>
        <v/>
      </c>
      <c r="C255" t="str">
        <f>IF(Crowdfunding_Data!F:F="successful",Crowdfunding_Data!J:J,"")</f>
        <v/>
      </c>
      <c r="D255" t="str">
        <f t="shared" si="10"/>
        <v>failed</v>
      </c>
      <c r="E255">
        <f>IF(Crowdfunding_Data!F:F="failed",Crowdfunding_Data!J:J,"")</f>
        <v>78</v>
      </c>
      <c r="G255" t="s">
        <v>19</v>
      </c>
      <c r="H255" s="35">
        <v>295</v>
      </c>
      <c r="I255">
        <f t="shared" si="11"/>
        <v>2.7241550895256811E-4</v>
      </c>
      <c r="K255" t="s">
        <v>14</v>
      </c>
      <c r="L255">
        <v>1063</v>
      </c>
    </row>
    <row r="256" spans="2:12" x14ac:dyDescent="0.2">
      <c r="B256" t="str">
        <f t="shared" si="9"/>
        <v/>
      </c>
      <c r="C256" t="str">
        <f>IF(Crowdfunding_Data!F:F="successful",Crowdfunding_Data!J:J,"")</f>
        <v/>
      </c>
      <c r="D256" t="str">
        <f t="shared" si="10"/>
        <v>failed</v>
      </c>
      <c r="E256">
        <f>IF(Crowdfunding_Data!F:F="failed",Crowdfunding_Data!J:J,"")</f>
        <v>248</v>
      </c>
      <c r="G256" t="s">
        <v>19</v>
      </c>
      <c r="H256" s="35">
        <v>296</v>
      </c>
      <c r="I256">
        <f t="shared" si="11"/>
        <v>2.7250961316933756E-4</v>
      </c>
      <c r="K256" t="s">
        <v>14</v>
      </c>
      <c r="L256">
        <v>76</v>
      </c>
    </row>
    <row r="257" spans="2:12" x14ac:dyDescent="0.2">
      <c r="B257" t="str">
        <f t="shared" si="9"/>
        <v/>
      </c>
      <c r="C257" t="str">
        <f>IF(Crowdfunding_Data!F:F="successful",Crowdfunding_Data!J:J,"")</f>
        <v/>
      </c>
      <c r="D257" t="str">
        <f t="shared" si="10"/>
        <v>failed</v>
      </c>
      <c r="E257">
        <f>IF(Crowdfunding_Data!F:F="failed",Crowdfunding_Data!J:J,"")</f>
        <v>328</v>
      </c>
      <c r="G257" t="s">
        <v>19</v>
      </c>
      <c r="H257" s="35">
        <v>297</v>
      </c>
      <c r="I257">
        <f t="shared" si="11"/>
        <v>2.7260359337817353E-4</v>
      </c>
      <c r="K257" t="s">
        <v>14</v>
      </c>
      <c r="L257">
        <v>4428</v>
      </c>
    </row>
    <row r="258" spans="2:12" x14ac:dyDescent="0.2">
      <c r="B258" t="str">
        <f t="shared" ref="B258:B321" si="12">IF(ISNUMBER(C258),"successful","")</f>
        <v/>
      </c>
      <c r="C258" t="str">
        <f>IF(Crowdfunding_Data!F:F="successful",Crowdfunding_Data!J:J,"")</f>
        <v/>
      </c>
      <c r="D258" t="str">
        <f t="shared" si="10"/>
        <v>failed</v>
      </c>
      <c r="E258">
        <f>IF(Crowdfunding_Data!F:F="failed",Crowdfunding_Data!J:J,"")</f>
        <v>210</v>
      </c>
      <c r="G258" t="s">
        <v>19</v>
      </c>
      <c r="H258" s="35">
        <v>299</v>
      </c>
      <c r="I258">
        <f t="shared" si="11"/>
        <v>2.7279118116939588E-4</v>
      </c>
      <c r="K258" t="s">
        <v>14</v>
      </c>
      <c r="L258">
        <v>58</v>
      </c>
    </row>
    <row r="259" spans="2:12" x14ac:dyDescent="0.2">
      <c r="B259" t="str">
        <f t="shared" si="12"/>
        <v/>
      </c>
      <c r="C259" t="str">
        <f>IF(Crowdfunding_Data!F:F="successful",Crowdfunding_Data!J:J,"")</f>
        <v/>
      </c>
      <c r="D259" t="str">
        <f t="shared" ref="D259:D322" si="13">IF(ISNUMBER(E259),"failed","")</f>
        <v>failed</v>
      </c>
      <c r="E259">
        <f>IF(Crowdfunding_Data!F:F="failed",Crowdfunding_Data!J:J,"")</f>
        <v>127</v>
      </c>
      <c r="G259" t="s">
        <v>19</v>
      </c>
      <c r="H259" s="35">
        <v>300</v>
      </c>
      <c r="I259">
        <f t="shared" ref="I259:I322" si="14">_xlfn.NORM.DIST(H259,$S$7,$S$13,0)</f>
        <v>2.7288478845086307E-4</v>
      </c>
      <c r="K259" t="s">
        <v>14</v>
      </c>
      <c r="L259">
        <v>111</v>
      </c>
    </row>
    <row r="260" spans="2:12" x14ac:dyDescent="0.2">
      <c r="B260" t="str">
        <f t="shared" si="12"/>
        <v/>
      </c>
      <c r="C260" t="str">
        <f>IF(Crowdfunding_Data!F:F="successful",Crowdfunding_Data!J:J,"")</f>
        <v/>
      </c>
      <c r="D260" t="str">
        <f t="shared" si="13"/>
        <v>failed</v>
      </c>
      <c r="E260">
        <f>IF(Crowdfunding_Data!F:F="failed",Crowdfunding_Data!J:J,"")</f>
        <v>191</v>
      </c>
      <c r="G260" t="s">
        <v>19</v>
      </c>
      <c r="H260" s="35">
        <v>303</v>
      </c>
      <c r="I260">
        <f t="shared" si="14"/>
        <v>2.7316486203659158E-4</v>
      </c>
      <c r="K260" t="s">
        <v>14</v>
      </c>
      <c r="L260">
        <v>2955</v>
      </c>
    </row>
    <row r="261" spans="2:12" x14ac:dyDescent="0.2">
      <c r="B261" t="str">
        <f t="shared" si="12"/>
        <v/>
      </c>
      <c r="C261" t="str">
        <f>IF(Crowdfunding_Data!F:F="successful",Crowdfunding_Data!J:J,"")</f>
        <v/>
      </c>
      <c r="D261" t="str">
        <f t="shared" si="13"/>
        <v>failed</v>
      </c>
      <c r="E261">
        <f>IF(Crowdfunding_Data!F:F="failed",Crowdfunding_Data!J:J,"")</f>
        <v>838</v>
      </c>
      <c r="G261" t="s">
        <v>19</v>
      </c>
      <c r="H261" s="35">
        <v>307</v>
      </c>
      <c r="I261">
        <f t="shared" si="14"/>
        <v>2.7353654195607502E-4</v>
      </c>
      <c r="K261" t="s">
        <v>14</v>
      </c>
      <c r="L261">
        <v>1657</v>
      </c>
    </row>
    <row r="262" spans="2:12" x14ac:dyDescent="0.2">
      <c r="B262" t="str">
        <f t="shared" si="12"/>
        <v/>
      </c>
      <c r="C262" t="str">
        <f>IF(Crowdfunding_Data!F:F="successful",Crowdfunding_Data!J:J,"")</f>
        <v/>
      </c>
      <c r="D262" t="str">
        <f t="shared" si="13"/>
        <v>failed</v>
      </c>
      <c r="E262">
        <f>IF(Crowdfunding_Data!F:F="failed",Crowdfunding_Data!J:J,"")</f>
        <v>151</v>
      </c>
      <c r="G262" t="s">
        <v>19</v>
      </c>
      <c r="H262" s="35">
        <v>316</v>
      </c>
      <c r="I262">
        <f t="shared" si="14"/>
        <v>2.7436545638154171E-4</v>
      </c>
      <c r="K262" t="s">
        <v>14</v>
      </c>
      <c r="L262">
        <v>926</v>
      </c>
    </row>
    <row r="263" spans="2:12" x14ac:dyDescent="0.2">
      <c r="B263" t="str">
        <f t="shared" si="12"/>
        <v/>
      </c>
      <c r="C263" t="str">
        <f>IF(Crowdfunding_Data!F:F="successful",Crowdfunding_Data!J:J,"")</f>
        <v/>
      </c>
      <c r="D263" t="str">
        <f t="shared" si="13"/>
        <v>failed</v>
      </c>
      <c r="E263">
        <f>IF(Crowdfunding_Data!F:F="failed",Crowdfunding_Data!J:J,"")</f>
        <v>859</v>
      </c>
      <c r="G263" t="s">
        <v>19</v>
      </c>
      <c r="H263" s="35">
        <v>329</v>
      </c>
      <c r="I263">
        <f t="shared" si="14"/>
        <v>2.7554458968932218E-4</v>
      </c>
      <c r="K263" t="s">
        <v>14</v>
      </c>
      <c r="L263">
        <v>77</v>
      </c>
    </row>
    <row r="264" spans="2:12" x14ac:dyDescent="0.2">
      <c r="B264" t="str">
        <f t="shared" si="12"/>
        <v/>
      </c>
      <c r="C264" t="str">
        <f>IF(Crowdfunding_Data!F:F="successful",Crowdfunding_Data!J:J,"")</f>
        <v/>
      </c>
      <c r="D264" t="str">
        <f t="shared" si="13"/>
        <v>failed</v>
      </c>
      <c r="E264">
        <f>IF(Crowdfunding_Data!F:F="failed",Crowdfunding_Data!J:J,"")</f>
        <v>674</v>
      </c>
      <c r="G264" t="s">
        <v>19</v>
      </c>
      <c r="H264" s="35">
        <v>330</v>
      </c>
      <c r="I264">
        <f t="shared" si="14"/>
        <v>2.7563439407983416E-4</v>
      </c>
      <c r="K264" t="s">
        <v>14</v>
      </c>
      <c r="L264">
        <v>1748</v>
      </c>
    </row>
    <row r="265" spans="2:12" x14ac:dyDescent="0.2">
      <c r="B265" t="str">
        <f t="shared" si="12"/>
        <v/>
      </c>
      <c r="C265" t="str">
        <f>IF(Crowdfunding_Data!F:F="successful",Crowdfunding_Data!J:J,"")</f>
        <v/>
      </c>
      <c r="D265" t="str">
        <f t="shared" si="13"/>
        <v>failed</v>
      </c>
      <c r="E265">
        <f>IF(Crowdfunding_Data!F:F="failed",Crowdfunding_Data!J:J,"")</f>
        <v>168</v>
      </c>
      <c r="G265" t="s">
        <v>19</v>
      </c>
      <c r="H265" s="35">
        <v>331</v>
      </c>
      <c r="I265">
        <f t="shared" si="14"/>
        <v>2.7572406943176858E-4</v>
      </c>
      <c r="K265" t="s">
        <v>14</v>
      </c>
      <c r="L265">
        <v>79</v>
      </c>
    </row>
    <row r="266" spans="2:12" x14ac:dyDescent="0.2">
      <c r="B266" t="str">
        <f t="shared" si="12"/>
        <v/>
      </c>
      <c r="C266" t="str">
        <f>IF(Crowdfunding_Data!F:F="successful",Crowdfunding_Data!J:J,"")</f>
        <v/>
      </c>
      <c r="D266" t="str">
        <f t="shared" si="13"/>
        <v>failed</v>
      </c>
      <c r="E266">
        <f>IF(Crowdfunding_Data!F:F="failed",Crowdfunding_Data!J:J,"")</f>
        <v>374</v>
      </c>
      <c r="G266" t="s">
        <v>19</v>
      </c>
      <c r="H266" s="35">
        <v>336</v>
      </c>
      <c r="I266">
        <f t="shared" si="14"/>
        <v>2.7617050554487919E-4</v>
      </c>
      <c r="K266" t="s">
        <v>14</v>
      </c>
      <c r="L266">
        <v>889</v>
      </c>
    </row>
    <row r="267" spans="2:12" x14ac:dyDescent="0.2">
      <c r="B267" t="str">
        <f t="shared" si="12"/>
        <v/>
      </c>
      <c r="C267" t="str">
        <f>IF(Crowdfunding_Data!F:F="successful",Crowdfunding_Data!J:J,"")</f>
        <v/>
      </c>
      <c r="D267" t="str">
        <f t="shared" si="13"/>
        <v>failed</v>
      </c>
      <c r="E267">
        <f>IF(Crowdfunding_Data!F:F="failed",Crowdfunding_Data!J:J,"")</f>
        <v>523</v>
      </c>
      <c r="G267" t="s">
        <v>19</v>
      </c>
      <c r="H267" s="35">
        <v>337</v>
      </c>
      <c r="I267">
        <f t="shared" si="14"/>
        <v>2.7625940362707436E-4</v>
      </c>
      <c r="K267" t="s">
        <v>14</v>
      </c>
      <c r="L267">
        <v>56</v>
      </c>
    </row>
    <row r="268" spans="2:12" x14ac:dyDescent="0.2">
      <c r="B268" t="str">
        <f t="shared" si="12"/>
        <v/>
      </c>
      <c r="C268" t="str">
        <f>IF(Crowdfunding_Data!F:F="successful",Crowdfunding_Data!J:J,"")</f>
        <v/>
      </c>
      <c r="D268" t="str">
        <f t="shared" si="13"/>
        <v>failed</v>
      </c>
      <c r="E268">
        <f>IF(Crowdfunding_Data!F:F="failed",Crowdfunding_Data!J:J,"")</f>
        <v>1072</v>
      </c>
      <c r="G268" t="s">
        <v>19</v>
      </c>
      <c r="H268" s="35">
        <v>340</v>
      </c>
      <c r="I268">
        <f t="shared" si="14"/>
        <v>2.7652531700075715E-4</v>
      </c>
      <c r="K268" t="s">
        <v>14</v>
      </c>
      <c r="L268">
        <v>1</v>
      </c>
    </row>
    <row r="269" spans="2:12" x14ac:dyDescent="0.2">
      <c r="B269" t="str">
        <f t="shared" si="12"/>
        <v/>
      </c>
      <c r="C269" t="str">
        <f>IF(Crowdfunding_Data!F:F="successful",Crowdfunding_Data!J:J,"")</f>
        <v/>
      </c>
      <c r="D269" t="str">
        <f t="shared" si="13"/>
        <v>failed</v>
      </c>
      <c r="E269">
        <f>IF(Crowdfunding_Data!F:F="failed",Crowdfunding_Data!J:J,"")</f>
        <v>15</v>
      </c>
      <c r="G269" t="s">
        <v>19</v>
      </c>
      <c r="H269" s="35">
        <v>361</v>
      </c>
      <c r="I269">
        <f t="shared" si="14"/>
        <v>2.7835361437291854E-4</v>
      </c>
      <c r="K269" t="s">
        <v>14</v>
      </c>
      <c r="L269">
        <v>83</v>
      </c>
    </row>
    <row r="270" spans="2:12" x14ac:dyDescent="0.2">
      <c r="B270" t="str">
        <f t="shared" si="12"/>
        <v/>
      </c>
      <c r="C270" t="str">
        <f>IF(Crowdfunding_Data!F:F="successful",Crowdfunding_Data!J:J,"")</f>
        <v/>
      </c>
      <c r="D270" t="str">
        <f t="shared" si="13"/>
        <v>failed</v>
      </c>
      <c r="E270">
        <f>IF(Crowdfunding_Data!F:F="failed",Crowdfunding_Data!J:J,"")</f>
        <v>40</v>
      </c>
      <c r="G270" t="s">
        <v>19</v>
      </c>
      <c r="H270" s="35">
        <v>363</v>
      </c>
      <c r="I270">
        <f t="shared" si="14"/>
        <v>2.7852468905134261E-4</v>
      </c>
      <c r="K270" t="s">
        <v>14</v>
      </c>
      <c r="L270">
        <v>2025</v>
      </c>
    </row>
    <row r="271" spans="2:12" x14ac:dyDescent="0.2">
      <c r="B271" t="str">
        <f t="shared" si="12"/>
        <v/>
      </c>
      <c r="C271" t="str">
        <f>IF(Crowdfunding_Data!F:F="successful",Crowdfunding_Data!J:J,"")</f>
        <v/>
      </c>
      <c r="D271" t="str">
        <f t="shared" si="13"/>
        <v>failed</v>
      </c>
      <c r="E271">
        <f>IF(Crowdfunding_Data!F:F="failed",Crowdfunding_Data!J:J,"")</f>
        <v>245</v>
      </c>
      <c r="G271" t="s">
        <v>19</v>
      </c>
      <c r="H271" s="35">
        <v>366</v>
      </c>
      <c r="I271">
        <f t="shared" si="14"/>
        <v>2.7878029776242318E-4</v>
      </c>
      <c r="K271" t="s">
        <v>14</v>
      </c>
      <c r="L271">
        <v>14</v>
      </c>
    </row>
    <row r="272" spans="2:12" x14ac:dyDescent="0.2">
      <c r="B272" t="str">
        <f t="shared" si="12"/>
        <v/>
      </c>
      <c r="C272" t="str">
        <f>IF(Crowdfunding_Data!F:F="successful",Crowdfunding_Data!J:J,"")</f>
        <v/>
      </c>
      <c r="D272" t="str">
        <f t="shared" si="13"/>
        <v>failed</v>
      </c>
      <c r="E272">
        <f>IF(Crowdfunding_Data!F:F="failed",Crowdfunding_Data!J:J,"")</f>
        <v>49</v>
      </c>
      <c r="G272" t="s">
        <v>19</v>
      </c>
      <c r="H272" s="35">
        <v>369</v>
      </c>
      <c r="I272">
        <f t="shared" si="14"/>
        <v>2.790346991757647E-4</v>
      </c>
      <c r="K272" t="s">
        <v>14</v>
      </c>
      <c r="L272">
        <v>656</v>
      </c>
    </row>
    <row r="273" spans="2:12" x14ac:dyDescent="0.2">
      <c r="B273" t="str">
        <f t="shared" si="12"/>
        <v/>
      </c>
      <c r="C273" t="str">
        <f>IF(Crowdfunding_Data!F:F="successful",Crowdfunding_Data!J:J,"")</f>
        <v/>
      </c>
      <c r="D273" t="str">
        <f t="shared" si="13"/>
        <v>failed</v>
      </c>
      <c r="E273">
        <f>IF(Crowdfunding_Data!F:F="failed",Crowdfunding_Data!J:J,"")</f>
        <v>1063</v>
      </c>
      <c r="G273" t="s">
        <v>19</v>
      </c>
      <c r="H273" s="35">
        <v>374</v>
      </c>
      <c r="I273">
        <f t="shared" si="14"/>
        <v>2.7945600851791595E-4</v>
      </c>
      <c r="K273" t="s">
        <v>14</v>
      </c>
      <c r="L273">
        <v>1596</v>
      </c>
    </row>
    <row r="274" spans="2:12" x14ac:dyDescent="0.2">
      <c r="B274" t="str">
        <f t="shared" si="12"/>
        <v/>
      </c>
      <c r="C274" t="str">
        <f>IF(Crowdfunding_Data!F:F="successful",Crowdfunding_Data!J:J,"")</f>
        <v/>
      </c>
      <c r="D274" t="str">
        <f t="shared" si="13"/>
        <v>failed</v>
      </c>
      <c r="E274">
        <f>IF(Crowdfunding_Data!F:F="failed",Crowdfunding_Data!J:J,"")</f>
        <v>452</v>
      </c>
      <c r="G274" t="s">
        <v>19</v>
      </c>
      <c r="H274" s="35">
        <v>375</v>
      </c>
      <c r="I274">
        <f t="shared" si="14"/>
        <v>2.7953986519629371E-4</v>
      </c>
      <c r="K274" t="s">
        <v>14</v>
      </c>
      <c r="L274">
        <v>10</v>
      </c>
    </row>
    <row r="275" spans="2:12" x14ac:dyDescent="0.2">
      <c r="B275" t="str">
        <f t="shared" si="12"/>
        <v/>
      </c>
      <c r="C275" t="str">
        <f>IF(Crowdfunding_Data!F:F="successful",Crowdfunding_Data!J:J,"")</f>
        <v/>
      </c>
      <c r="D275" t="str">
        <f t="shared" si="13"/>
        <v>failed</v>
      </c>
      <c r="E275">
        <f>IF(Crowdfunding_Data!F:F="failed",Crowdfunding_Data!J:J,"")</f>
        <v>452</v>
      </c>
      <c r="G275" t="s">
        <v>19</v>
      </c>
      <c r="H275" s="35">
        <v>381</v>
      </c>
      <c r="I275">
        <f t="shared" si="14"/>
        <v>2.800401574414594E-4</v>
      </c>
      <c r="K275" t="s">
        <v>14</v>
      </c>
      <c r="L275">
        <v>1121</v>
      </c>
    </row>
    <row r="276" spans="2:12" x14ac:dyDescent="0.2">
      <c r="B276" t="str">
        <f t="shared" si="12"/>
        <v/>
      </c>
      <c r="C276" t="str">
        <f>IF(Crowdfunding_Data!F:F="successful",Crowdfunding_Data!J:J,"")</f>
        <v/>
      </c>
      <c r="D276" t="str">
        <f t="shared" si="13"/>
        <v>failed</v>
      </c>
      <c r="E276">
        <f>IF(Crowdfunding_Data!F:F="failed",Crowdfunding_Data!J:J,"")</f>
        <v>94</v>
      </c>
      <c r="G276" t="s">
        <v>19</v>
      </c>
      <c r="H276" s="35">
        <v>393</v>
      </c>
      <c r="I276">
        <f t="shared" si="14"/>
        <v>2.810260031680642E-4</v>
      </c>
      <c r="K276" t="s">
        <v>14</v>
      </c>
      <c r="L276">
        <v>15</v>
      </c>
    </row>
    <row r="277" spans="2:12" x14ac:dyDescent="0.2">
      <c r="B277" t="str">
        <f t="shared" si="12"/>
        <v/>
      </c>
      <c r="C277" t="str">
        <f>IF(Crowdfunding_Data!F:F="successful",Crowdfunding_Data!J:J,"")</f>
        <v/>
      </c>
      <c r="D277" t="str">
        <f t="shared" si="13"/>
        <v>failed</v>
      </c>
      <c r="E277">
        <f>IF(Crowdfunding_Data!F:F="failed",Crowdfunding_Data!J:J,"")</f>
        <v>558</v>
      </c>
      <c r="G277" t="s">
        <v>19</v>
      </c>
      <c r="H277" s="35">
        <v>397</v>
      </c>
      <c r="I277">
        <f t="shared" si="14"/>
        <v>2.8135021979307662E-4</v>
      </c>
      <c r="K277" t="s">
        <v>14</v>
      </c>
      <c r="L277">
        <v>191</v>
      </c>
    </row>
    <row r="278" spans="2:12" x14ac:dyDescent="0.2">
      <c r="B278" t="str">
        <f t="shared" si="12"/>
        <v/>
      </c>
      <c r="C278" t="str">
        <f>IF(Crowdfunding_Data!F:F="successful",Crowdfunding_Data!J:J,"")</f>
        <v/>
      </c>
      <c r="D278" t="str">
        <f t="shared" si="13"/>
        <v>failed</v>
      </c>
      <c r="E278">
        <f>IF(Crowdfunding_Data!F:F="failed",Crowdfunding_Data!J:J,"")</f>
        <v>454</v>
      </c>
      <c r="G278" t="s">
        <v>19</v>
      </c>
      <c r="H278" s="35">
        <v>409</v>
      </c>
      <c r="I278">
        <f t="shared" si="14"/>
        <v>2.8230955476184319E-4</v>
      </c>
      <c r="K278" t="s">
        <v>14</v>
      </c>
      <c r="L278">
        <v>16</v>
      </c>
    </row>
    <row r="279" spans="2:12" x14ac:dyDescent="0.2">
      <c r="B279" t="str">
        <f t="shared" si="12"/>
        <v/>
      </c>
      <c r="C279" t="str">
        <f>IF(Crowdfunding_Data!F:F="successful",Crowdfunding_Data!J:J,"")</f>
        <v/>
      </c>
      <c r="D279" t="str">
        <f t="shared" si="13"/>
        <v>failed</v>
      </c>
      <c r="E279">
        <f>IF(Crowdfunding_Data!F:F="failed",Crowdfunding_Data!J:J,"")</f>
        <v>80</v>
      </c>
      <c r="G279" t="s">
        <v>19</v>
      </c>
      <c r="H279" s="35">
        <v>411</v>
      </c>
      <c r="I279">
        <f t="shared" si="14"/>
        <v>2.8246749113119442E-4</v>
      </c>
      <c r="K279" t="s">
        <v>14</v>
      </c>
      <c r="L279">
        <v>17</v>
      </c>
    </row>
    <row r="280" spans="2:12" x14ac:dyDescent="0.2">
      <c r="B280" t="str">
        <f t="shared" si="12"/>
        <v/>
      </c>
      <c r="C280" t="str">
        <f>IF(Crowdfunding_Data!F:F="successful",Crowdfunding_Data!J:J,"")</f>
        <v/>
      </c>
      <c r="D280" t="str">
        <f t="shared" si="13"/>
        <v>failed</v>
      </c>
      <c r="E280">
        <f>IF(Crowdfunding_Data!F:F="failed",Crowdfunding_Data!J:J,"")</f>
        <v>1225</v>
      </c>
      <c r="G280" t="s">
        <v>19</v>
      </c>
      <c r="H280" s="35">
        <v>419</v>
      </c>
      <c r="I280">
        <f t="shared" si="14"/>
        <v>2.8309361905569516E-4</v>
      </c>
      <c r="K280" t="s">
        <v>14</v>
      </c>
      <c r="L280">
        <v>34</v>
      </c>
    </row>
    <row r="281" spans="2:12" x14ac:dyDescent="0.2">
      <c r="B281" t="str">
        <f t="shared" si="12"/>
        <v/>
      </c>
      <c r="C281" t="str">
        <f>IF(Crowdfunding_Data!F:F="successful",Crowdfunding_Data!J:J,"")</f>
        <v/>
      </c>
      <c r="D281" t="str">
        <f t="shared" si="13"/>
        <v>failed</v>
      </c>
      <c r="E281">
        <f>IF(Crowdfunding_Data!F:F="failed",Crowdfunding_Data!J:J,"")</f>
        <v>180</v>
      </c>
      <c r="G281" t="s">
        <v>19</v>
      </c>
      <c r="H281" s="35">
        <v>432</v>
      </c>
      <c r="I281">
        <f t="shared" si="14"/>
        <v>2.8409177282847948E-4</v>
      </c>
      <c r="K281" t="s">
        <v>14</v>
      </c>
      <c r="L281">
        <v>1</v>
      </c>
    </row>
    <row r="282" spans="2:12" x14ac:dyDescent="0.2">
      <c r="B282" t="str">
        <f t="shared" si="12"/>
        <v/>
      </c>
      <c r="C282" t="str">
        <f>IF(Crowdfunding_Data!F:F="successful",Crowdfunding_Data!J:J,"")</f>
        <v/>
      </c>
      <c r="D282" t="str">
        <f t="shared" si="13"/>
        <v>failed</v>
      </c>
      <c r="E282">
        <f>IF(Crowdfunding_Data!F:F="failed",Crowdfunding_Data!J:J,"")</f>
        <v>750</v>
      </c>
      <c r="G282" t="s">
        <v>19</v>
      </c>
      <c r="H282" s="35">
        <v>454</v>
      </c>
      <c r="I282">
        <f t="shared" si="14"/>
        <v>2.8572581402850098E-4</v>
      </c>
      <c r="K282" t="s">
        <v>14</v>
      </c>
      <c r="L282">
        <v>1274</v>
      </c>
    </row>
    <row r="283" spans="2:12" x14ac:dyDescent="0.2">
      <c r="B283" t="str">
        <f t="shared" si="12"/>
        <v/>
      </c>
      <c r="C283" t="str">
        <f>IF(Crowdfunding_Data!F:F="successful",Crowdfunding_Data!J:J,"")</f>
        <v/>
      </c>
      <c r="D283" t="str">
        <f t="shared" si="13"/>
        <v>failed</v>
      </c>
      <c r="E283">
        <f>IF(Crowdfunding_Data!F:F="failed",Crowdfunding_Data!J:J,"")</f>
        <v>1758</v>
      </c>
      <c r="G283" t="s">
        <v>19</v>
      </c>
      <c r="H283" s="35">
        <v>460</v>
      </c>
      <c r="I283">
        <f t="shared" si="14"/>
        <v>2.8615928912124943E-4</v>
      </c>
      <c r="K283" t="s">
        <v>14</v>
      </c>
      <c r="L283">
        <v>210</v>
      </c>
    </row>
    <row r="284" spans="2:12" x14ac:dyDescent="0.2">
      <c r="B284" t="str">
        <f t="shared" si="12"/>
        <v/>
      </c>
      <c r="C284" t="str">
        <f>IF(Crowdfunding_Data!F:F="successful",Crowdfunding_Data!J:J,"")</f>
        <v/>
      </c>
      <c r="D284" t="str">
        <f t="shared" si="13"/>
        <v>failed</v>
      </c>
      <c r="E284">
        <f>IF(Crowdfunding_Data!F:F="failed",Crowdfunding_Data!J:J,"")</f>
        <v>931</v>
      </c>
      <c r="G284" t="s">
        <v>19</v>
      </c>
      <c r="H284" s="35">
        <v>470</v>
      </c>
      <c r="I284">
        <f t="shared" si="14"/>
        <v>2.8687003265497844E-4</v>
      </c>
      <c r="K284" t="s">
        <v>14</v>
      </c>
      <c r="L284">
        <v>248</v>
      </c>
    </row>
    <row r="285" spans="2:12" x14ac:dyDescent="0.2">
      <c r="B285" t="str">
        <f t="shared" si="12"/>
        <v/>
      </c>
      <c r="C285" t="str">
        <f>IF(Crowdfunding_Data!F:F="successful",Crowdfunding_Data!J:J,"")</f>
        <v/>
      </c>
      <c r="D285" t="str">
        <f t="shared" si="13"/>
        <v>failed</v>
      </c>
      <c r="E285">
        <f>IF(Crowdfunding_Data!F:F="failed",Crowdfunding_Data!J:J,"")</f>
        <v>886</v>
      </c>
      <c r="G285" t="s">
        <v>19</v>
      </c>
      <c r="H285" s="35">
        <v>484</v>
      </c>
      <c r="I285">
        <f t="shared" si="14"/>
        <v>2.8784027463524763E-4</v>
      </c>
      <c r="K285" t="s">
        <v>14</v>
      </c>
      <c r="L285">
        <v>513</v>
      </c>
    </row>
    <row r="286" spans="2:12" x14ac:dyDescent="0.2">
      <c r="B286" t="str">
        <f t="shared" si="12"/>
        <v/>
      </c>
      <c r="C286" t="str">
        <f>IF(Crowdfunding_Data!F:F="successful",Crowdfunding_Data!J:J,"")</f>
        <v/>
      </c>
      <c r="D286" t="str">
        <f t="shared" si="13"/>
        <v>failed</v>
      </c>
      <c r="E286">
        <f>IF(Crowdfunding_Data!F:F="failed",Crowdfunding_Data!J:J,"")</f>
        <v>243</v>
      </c>
      <c r="G286" t="s">
        <v>19</v>
      </c>
      <c r="H286" s="35">
        <v>498</v>
      </c>
      <c r="I286">
        <f t="shared" si="14"/>
        <v>2.8878129871425504E-4</v>
      </c>
      <c r="K286" t="s">
        <v>14</v>
      </c>
      <c r="L286">
        <v>3410</v>
      </c>
    </row>
    <row r="287" spans="2:12" x14ac:dyDescent="0.2">
      <c r="B287" t="str">
        <f t="shared" si="12"/>
        <v/>
      </c>
      <c r="C287" t="str">
        <f>IF(Crowdfunding_Data!F:F="successful",Crowdfunding_Data!J:J,"")</f>
        <v/>
      </c>
      <c r="D287" t="str">
        <f t="shared" si="13"/>
        <v>failed</v>
      </c>
      <c r="E287">
        <f>IF(Crowdfunding_Data!F:F="failed",Crowdfunding_Data!J:J,"")</f>
        <v>347</v>
      </c>
      <c r="G287" t="s">
        <v>19</v>
      </c>
      <c r="H287" s="35">
        <v>524</v>
      </c>
      <c r="I287">
        <f t="shared" si="14"/>
        <v>2.9045035513734633E-4</v>
      </c>
      <c r="K287" t="s">
        <v>14</v>
      </c>
      <c r="L287">
        <v>10</v>
      </c>
    </row>
    <row r="288" spans="2:12" x14ac:dyDescent="0.2">
      <c r="B288" t="str">
        <f t="shared" si="12"/>
        <v/>
      </c>
      <c r="C288" t="str">
        <f>IF(Crowdfunding_Data!F:F="successful",Crowdfunding_Data!J:J,"")</f>
        <v/>
      </c>
      <c r="D288" t="str">
        <f t="shared" si="13"/>
        <v>failed</v>
      </c>
      <c r="E288">
        <f>IF(Crowdfunding_Data!F:F="failed",Crowdfunding_Data!J:J,"")</f>
        <v>605</v>
      </c>
      <c r="G288" t="s">
        <v>19</v>
      </c>
      <c r="H288" s="35">
        <v>533</v>
      </c>
      <c r="I288">
        <f t="shared" si="14"/>
        <v>2.9100403382484774E-4</v>
      </c>
      <c r="K288" t="s">
        <v>14</v>
      </c>
      <c r="L288">
        <v>2201</v>
      </c>
    </row>
    <row r="289" spans="2:12" x14ac:dyDescent="0.2">
      <c r="B289" t="str">
        <f t="shared" si="12"/>
        <v/>
      </c>
      <c r="C289" t="str">
        <f>IF(Crowdfunding_Data!F:F="successful",Crowdfunding_Data!J:J,"")</f>
        <v/>
      </c>
      <c r="D289" t="str">
        <f t="shared" si="13"/>
        <v>failed</v>
      </c>
      <c r="E289">
        <f>IF(Crowdfunding_Data!F:F="failed",Crowdfunding_Data!J:J,"")</f>
        <v>648</v>
      </c>
      <c r="G289" t="s">
        <v>19</v>
      </c>
      <c r="H289" s="35">
        <v>536</v>
      </c>
      <c r="I289">
        <f t="shared" si="14"/>
        <v>2.9118581849747884E-4</v>
      </c>
      <c r="K289" t="s">
        <v>14</v>
      </c>
      <c r="L289">
        <v>676</v>
      </c>
    </row>
    <row r="290" spans="2:12" x14ac:dyDescent="0.2">
      <c r="B290" t="str">
        <f t="shared" si="12"/>
        <v/>
      </c>
      <c r="C290" t="str">
        <f>IF(Crowdfunding_Data!F:F="successful",Crowdfunding_Data!J:J,"")</f>
        <v/>
      </c>
      <c r="D290" t="str">
        <f t="shared" si="13"/>
        <v>failed</v>
      </c>
      <c r="E290">
        <f>IF(Crowdfunding_Data!F:F="failed",Crowdfunding_Data!J:J,"")</f>
        <v>554</v>
      </c>
      <c r="G290" t="s">
        <v>19</v>
      </c>
      <c r="H290" s="35">
        <v>546</v>
      </c>
      <c r="I290">
        <f t="shared" si="14"/>
        <v>2.9178169850160515E-4</v>
      </c>
      <c r="K290" t="s">
        <v>14</v>
      </c>
      <c r="L290">
        <v>831</v>
      </c>
    </row>
    <row r="291" spans="2:12" x14ac:dyDescent="0.2">
      <c r="B291" t="str">
        <f t="shared" si="12"/>
        <v/>
      </c>
      <c r="C291" t="str">
        <f>IF(Crowdfunding_Data!F:F="successful",Crowdfunding_Data!J:J,"")</f>
        <v/>
      </c>
      <c r="D291" t="str">
        <f t="shared" si="13"/>
        <v>failed</v>
      </c>
      <c r="E291">
        <f>IF(Crowdfunding_Data!F:F="failed",Crowdfunding_Data!J:J,"")</f>
        <v>326</v>
      </c>
      <c r="G291" t="s">
        <v>19</v>
      </c>
      <c r="H291" s="35">
        <v>554</v>
      </c>
      <c r="I291">
        <f t="shared" si="14"/>
        <v>2.9224719893870116E-4</v>
      </c>
      <c r="K291" t="s">
        <v>14</v>
      </c>
      <c r="L291">
        <v>859</v>
      </c>
    </row>
    <row r="292" spans="2:12" x14ac:dyDescent="0.2">
      <c r="B292" t="str">
        <f t="shared" si="12"/>
        <v/>
      </c>
      <c r="C292" t="str">
        <f>IF(Crowdfunding_Data!F:F="successful",Crowdfunding_Data!J:J,"")</f>
        <v/>
      </c>
      <c r="D292" t="str">
        <f t="shared" si="13"/>
        <v>failed</v>
      </c>
      <c r="E292">
        <f>IF(Crowdfunding_Data!F:F="failed",Crowdfunding_Data!J:J,"")</f>
        <v>679</v>
      </c>
      <c r="G292" t="s">
        <v>19</v>
      </c>
      <c r="H292" s="35">
        <v>555</v>
      </c>
      <c r="I292">
        <f t="shared" si="14"/>
        <v>2.92304683463941E-4</v>
      </c>
      <c r="K292" t="s">
        <v>14</v>
      </c>
      <c r="L292">
        <v>45</v>
      </c>
    </row>
    <row r="293" spans="2:12" x14ac:dyDescent="0.2">
      <c r="B293" t="str">
        <f t="shared" si="12"/>
        <v/>
      </c>
      <c r="C293" t="str">
        <f>IF(Crowdfunding_Data!F:F="successful",Crowdfunding_Data!J:J,"")</f>
        <v/>
      </c>
      <c r="D293" t="str">
        <f t="shared" si="13"/>
        <v>failed</v>
      </c>
      <c r="E293">
        <f>IF(Crowdfunding_Data!F:F="failed",Crowdfunding_Data!J:J,"")</f>
        <v>676</v>
      </c>
      <c r="G293" t="s">
        <v>19</v>
      </c>
      <c r="H293" s="35">
        <v>589</v>
      </c>
      <c r="I293">
        <f t="shared" si="14"/>
        <v>2.9416538974821042E-4</v>
      </c>
      <c r="K293" t="s">
        <v>14</v>
      </c>
      <c r="L293">
        <v>6</v>
      </c>
    </row>
    <row r="294" spans="2:12" x14ac:dyDescent="0.2">
      <c r="B294" t="str">
        <f t="shared" si="12"/>
        <v/>
      </c>
      <c r="C294" t="str">
        <f>IF(Crowdfunding_Data!F:F="successful",Crowdfunding_Data!J:J,"")</f>
        <v/>
      </c>
      <c r="D294" t="str">
        <f t="shared" si="13"/>
        <v>failed</v>
      </c>
      <c r="E294">
        <f>IF(Crowdfunding_Data!F:F="failed",Crowdfunding_Data!J:J,"")</f>
        <v>558</v>
      </c>
      <c r="G294" t="s">
        <v>19</v>
      </c>
      <c r="H294" s="35">
        <v>645</v>
      </c>
      <c r="I294">
        <f t="shared" si="14"/>
        <v>2.9682616144915866E-4</v>
      </c>
      <c r="K294" t="s">
        <v>14</v>
      </c>
      <c r="L294">
        <v>7</v>
      </c>
    </row>
    <row r="295" spans="2:12" x14ac:dyDescent="0.2">
      <c r="B295" t="str">
        <f t="shared" si="12"/>
        <v/>
      </c>
      <c r="C295" t="str">
        <f>IF(Crowdfunding_Data!F:F="successful",Crowdfunding_Data!J:J,"")</f>
        <v/>
      </c>
      <c r="D295" t="str">
        <f t="shared" si="13"/>
        <v>failed</v>
      </c>
      <c r="E295">
        <f>IF(Crowdfunding_Data!F:F="failed",Crowdfunding_Data!J:J,"")</f>
        <v>594</v>
      </c>
      <c r="G295" t="s">
        <v>19</v>
      </c>
      <c r="H295" s="35">
        <v>659</v>
      </c>
      <c r="I295">
        <f t="shared" si="14"/>
        <v>2.9741142269055452E-4</v>
      </c>
      <c r="K295" t="s">
        <v>14</v>
      </c>
      <c r="L295">
        <v>31</v>
      </c>
    </row>
    <row r="296" spans="2:12" x14ac:dyDescent="0.2">
      <c r="B296" t="str">
        <f t="shared" si="12"/>
        <v/>
      </c>
      <c r="C296" t="str">
        <f>IF(Crowdfunding_Data!F:F="successful",Crowdfunding_Data!J:J,"")</f>
        <v/>
      </c>
      <c r="D296" t="str">
        <f t="shared" si="13"/>
        <v>failed</v>
      </c>
      <c r="E296">
        <f>IF(Crowdfunding_Data!F:F="failed",Crowdfunding_Data!J:J,"")</f>
        <v>245</v>
      </c>
      <c r="G296" t="s">
        <v>19</v>
      </c>
      <c r="H296" s="35">
        <v>676</v>
      </c>
      <c r="I296">
        <f t="shared" si="14"/>
        <v>2.9807854932136879E-4</v>
      </c>
      <c r="K296" t="s">
        <v>14</v>
      </c>
      <c r="L296">
        <v>78</v>
      </c>
    </row>
    <row r="297" spans="2:12" x14ac:dyDescent="0.2">
      <c r="B297" t="str">
        <f t="shared" si="12"/>
        <v/>
      </c>
      <c r="C297" t="str">
        <f>IF(Crowdfunding_Data!F:F="successful",Crowdfunding_Data!J:J,"")</f>
        <v/>
      </c>
      <c r="D297" t="str">
        <f t="shared" si="13"/>
        <v>failed</v>
      </c>
      <c r="E297">
        <f>IF(Crowdfunding_Data!F:F="failed",Crowdfunding_Data!J:J,"")</f>
        <v>1979</v>
      </c>
      <c r="G297" t="s">
        <v>19</v>
      </c>
      <c r="H297" s="35">
        <v>723</v>
      </c>
      <c r="I297">
        <f t="shared" si="14"/>
        <v>2.9967187092110081E-4</v>
      </c>
      <c r="K297" t="s">
        <v>14</v>
      </c>
      <c r="L297">
        <v>1225</v>
      </c>
    </row>
    <row r="298" spans="2:12" x14ac:dyDescent="0.2">
      <c r="B298" t="str">
        <f t="shared" si="12"/>
        <v/>
      </c>
      <c r="C298" t="str">
        <f>IF(Crowdfunding_Data!F:F="successful",Crowdfunding_Data!J:J,"")</f>
        <v/>
      </c>
      <c r="D298" t="str">
        <f t="shared" si="13"/>
        <v>failed</v>
      </c>
      <c r="E298">
        <f>IF(Crowdfunding_Data!F:F="failed",Crowdfunding_Data!J:J,"")</f>
        <v>513</v>
      </c>
      <c r="G298" t="s">
        <v>19</v>
      </c>
      <c r="H298" s="35">
        <v>762</v>
      </c>
      <c r="I298">
        <f t="shared" si="14"/>
        <v>3.0071077343769913E-4</v>
      </c>
      <c r="K298" t="s">
        <v>14</v>
      </c>
      <c r="L298">
        <v>1</v>
      </c>
    </row>
    <row r="299" spans="2:12" x14ac:dyDescent="0.2">
      <c r="B299" t="str">
        <f t="shared" si="12"/>
        <v/>
      </c>
      <c r="C299" t="str">
        <f>IF(Crowdfunding_Data!F:F="successful",Crowdfunding_Data!J:J,"")</f>
        <v/>
      </c>
      <c r="D299" t="str">
        <f t="shared" si="13"/>
        <v>failed</v>
      </c>
      <c r="E299">
        <f>IF(Crowdfunding_Data!F:F="failed",Crowdfunding_Data!J:J,"")</f>
        <v>941</v>
      </c>
      <c r="G299" t="s">
        <v>19</v>
      </c>
      <c r="H299" s="35">
        <v>768</v>
      </c>
      <c r="I299">
        <f t="shared" si="14"/>
        <v>3.0084760424372426E-4</v>
      </c>
      <c r="K299" t="s">
        <v>14</v>
      </c>
      <c r="L299">
        <v>67</v>
      </c>
    </row>
    <row r="300" spans="2:12" x14ac:dyDescent="0.2">
      <c r="B300" t="str">
        <f t="shared" si="12"/>
        <v/>
      </c>
      <c r="C300" t="str">
        <f>IF(Crowdfunding_Data!F:F="successful",Crowdfunding_Data!J:J,"")</f>
        <v/>
      </c>
      <c r="D300" t="str">
        <f t="shared" si="13"/>
        <v>failed</v>
      </c>
      <c r="E300">
        <f>IF(Crowdfunding_Data!F:F="failed",Crowdfunding_Data!J:J,"")</f>
        <v>1220</v>
      </c>
      <c r="G300" t="s">
        <v>19</v>
      </c>
      <c r="H300" s="35">
        <v>820</v>
      </c>
      <c r="I300">
        <f t="shared" si="14"/>
        <v>3.0177468675902052E-4</v>
      </c>
      <c r="K300" t="s">
        <v>14</v>
      </c>
      <c r="L300">
        <v>19</v>
      </c>
    </row>
    <row r="301" spans="2:12" x14ac:dyDescent="0.2">
      <c r="B301" t="str">
        <f t="shared" si="12"/>
        <v/>
      </c>
      <c r="C301" t="str">
        <f>IF(Crowdfunding_Data!F:F="successful",Crowdfunding_Data!J:J,"")</f>
        <v/>
      </c>
      <c r="D301" t="str">
        <f t="shared" si="13"/>
        <v>failed</v>
      </c>
      <c r="E301">
        <f>IF(Crowdfunding_Data!F:F="failed",Crowdfunding_Data!J:J,"")</f>
        <v>2915</v>
      </c>
      <c r="G301" t="s">
        <v>19</v>
      </c>
      <c r="H301" s="35">
        <v>890</v>
      </c>
      <c r="I301">
        <f t="shared" si="14"/>
        <v>3.0228519654335869E-4</v>
      </c>
      <c r="K301" t="s">
        <v>14</v>
      </c>
      <c r="L301">
        <v>2108</v>
      </c>
    </row>
    <row r="302" spans="2:12" x14ac:dyDescent="0.2">
      <c r="B302" t="str">
        <f t="shared" si="12"/>
        <v/>
      </c>
      <c r="C302" t="str">
        <f>IF(Crowdfunding_Data!F:F="successful",Crowdfunding_Data!J:J,"")</f>
        <v/>
      </c>
      <c r="D302" t="str">
        <f t="shared" si="13"/>
        <v>failed</v>
      </c>
      <c r="E302">
        <f>IF(Crowdfunding_Data!F:F="failed",Crowdfunding_Data!J:J,"")</f>
        <v>940</v>
      </c>
      <c r="G302" t="s">
        <v>19</v>
      </c>
      <c r="H302" s="35">
        <v>903</v>
      </c>
      <c r="I302">
        <f t="shared" si="14"/>
        <v>3.022864514832216E-4</v>
      </c>
      <c r="K302" t="s">
        <v>14</v>
      </c>
      <c r="L302">
        <v>679</v>
      </c>
    </row>
    <row r="303" spans="2:12" x14ac:dyDescent="0.2">
      <c r="B303" t="str">
        <f t="shared" si="12"/>
        <v/>
      </c>
      <c r="C303" t="str">
        <f>IF(Crowdfunding_Data!F:F="successful",Crowdfunding_Data!J:J,"")</f>
        <v/>
      </c>
      <c r="D303" t="str">
        <f t="shared" si="13"/>
        <v>failed</v>
      </c>
      <c r="E303">
        <f>IF(Crowdfunding_Data!F:F="failed",Crowdfunding_Data!J:J,"")</f>
        <v>2307</v>
      </c>
      <c r="G303" t="s">
        <v>19</v>
      </c>
      <c r="H303" s="35">
        <v>909</v>
      </c>
      <c r="I303">
        <f t="shared" si="14"/>
        <v>3.0227713802290668E-4</v>
      </c>
      <c r="K303" t="s">
        <v>14</v>
      </c>
      <c r="L303">
        <v>36</v>
      </c>
    </row>
    <row r="304" spans="2:12" x14ac:dyDescent="0.2">
      <c r="B304" t="str">
        <f t="shared" si="12"/>
        <v/>
      </c>
      <c r="C304" t="str">
        <f>IF(Crowdfunding_Data!F:F="successful",Crowdfunding_Data!J:J,"")</f>
        <v/>
      </c>
      <c r="D304" t="str">
        <f t="shared" si="13"/>
        <v>failed</v>
      </c>
      <c r="E304">
        <f>IF(Crowdfunding_Data!F:F="failed",Crowdfunding_Data!J:J,"")</f>
        <v>747</v>
      </c>
      <c r="G304" t="s">
        <v>19</v>
      </c>
      <c r="H304" s="35">
        <v>943</v>
      </c>
      <c r="I304">
        <f t="shared" si="14"/>
        <v>3.0210639497383197E-4</v>
      </c>
      <c r="K304" t="s">
        <v>14</v>
      </c>
      <c r="L304">
        <v>47</v>
      </c>
    </row>
    <row r="305" spans="2:12" x14ac:dyDescent="0.2">
      <c r="B305" t="str">
        <f t="shared" si="12"/>
        <v/>
      </c>
      <c r="C305" t="str">
        <f>IF(Crowdfunding_Data!F:F="successful",Crowdfunding_Data!J:J,"")</f>
        <v/>
      </c>
      <c r="D305" t="str">
        <f t="shared" si="13"/>
        <v>failed</v>
      </c>
      <c r="E305">
        <f>IF(Crowdfunding_Data!F:F="failed",Crowdfunding_Data!J:J,"")</f>
        <v>1608</v>
      </c>
      <c r="G305" t="s">
        <v>19</v>
      </c>
      <c r="H305" s="35">
        <v>980</v>
      </c>
      <c r="I305">
        <f t="shared" si="14"/>
        <v>3.0169308913481077E-4</v>
      </c>
      <c r="K305" t="s">
        <v>14</v>
      </c>
      <c r="L305">
        <v>70</v>
      </c>
    </row>
    <row r="306" spans="2:12" x14ac:dyDescent="0.2">
      <c r="B306" t="str">
        <f t="shared" si="12"/>
        <v/>
      </c>
      <c r="C306" t="str">
        <f>IF(Crowdfunding_Data!F:F="successful",Crowdfunding_Data!J:J,"")</f>
        <v/>
      </c>
      <c r="D306" t="str">
        <f t="shared" si="13"/>
        <v>failed</v>
      </c>
      <c r="E306">
        <f>IF(Crowdfunding_Data!F:F="failed",Crowdfunding_Data!J:J,"")</f>
        <v>21</v>
      </c>
      <c r="G306" t="s">
        <v>19</v>
      </c>
      <c r="H306" s="35">
        <v>1022</v>
      </c>
      <c r="I306">
        <f t="shared" si="14"/>
        <v>3.0093783156709197E-4</v>
      </c>
      <c r="K306" t="s">
        <v>14</v>
      </c>
      <c r="L306">
        <v>154</v>
      </c>
    </row>
    <row r="307" spans="2:12" x14ac:dyDescent="0.2">
      <c r="B307" t="str">
        <f t="shared" si="12"/>
        <v/>
      </c>
      <c r="C307" t="str">
        <f>IF(Crowdfunding_Data!F:F="successful",Crowdfunding_Data!J:J,"")</f>
        <v/>
      </c>
      <c r="D307" t="str">
        <f t="shared" si="13"/>
        <v>failed</v>
      </c>
      <c r="E307">
        <f>IF(Crowdfunding_Data!F:F="failed",Crowdfunding_Data!J:J,"")</f>
        <v>672</v>
      </c>
      <c r="G307" t="s">
        <v>19</v>
      </c>
      <c r="H307" s="35">
        <v>1052</v>
      </c>
      <c r="I307">
        <f t="shared" si="14"/>
        <v>3.0021330484581859E-4</v>
      </c>
      <c r="K307" t="s">
        <v>14</v>
      </c>
      <c r="L307">
        <v>22</v>
      </c>
    </row>
    <row r="308" spans="2:12" x14ac:dyDescent="0.2">
      <c r="B308" t="str">
        <f t="shared" si="12"/>
        <v/>
      </c>
      <c r="C308" t="str">
        <f>IF(Crowdfunding_Data!F:F="successful",Crowdfunding_Data!J:J,"")</f>
        <v/>
      </c>
      <c r="D308" t="str">
        <f t="shared" si="13"/>
        <v>failed</v>
      </c>
      <c r="E308">
        <f>IF(Crowdfunding_Data!F:F="failed",Crowdfunding_Data!J:J,"")</f>
        <v>1625</v>
      </c>
      <c r="G308" t="s">
        <v>19</v>
      </c>
      <c r="H308" s="35">
        <v>1071</v>
      </c>
      <c r="I308">
        <f t="shared" si="14"/>
        <v>2.9967523632405056E-4</v>
      </c>
      <c r="K308" t="s">
        <v>14</v>
      </c>
      <c r="L308">
        <v>1758</v>
      </c>
    </row>
    <row r="309" spans="2:12" x14ac:dyDescent="0.2">
      <c r="B309" t="str">
        <f t="shared" si="12"/>
        <v/>
      </c>
      <c r="C309" t="str">
        <f>IF(Crowdfunding_Data!F:F="successful",Crowdfunding_Data!J:J,"")</f>
        <v/>
      </c>
      <c r="D309" t="str">
        <f t="shared" si="13"/>
        <v>failed</v>
      </c>
      <c r="E309">
        <f>IF(Crowdfunding_Data!F:F="failed",Crowdfunding_Data!J:J,"")</f>
        <v>1784</v>
      </c>
      <c r="G309" t="s">
        <v>19</v>
      </c>
      <c r="H309" s="35">
        <v>1071</v>
      </c>
      <c r="I309">
        <f t="shared" si="14"/>
        <v>2.9967523632405056E-4</v>
      </c>
      <c r="K309" t="s">
        <v>14</v>
      </c>
      <c r="L309">
        <v>94</v>
      </c>
    </row>
    <row r="310" spans="2:12" x14ac:dyDescent="0.2">
      <c r="B310" t="str">
        <f t="shared" si="12"/>
        <v/>
      </c>
      <c r="C310" t="str">
        <f>IF(Crowdfunding_Data!F:F="successful",Crowdfunding_Data!J:J,"")</f>
        <v/>
      </c>
      <c r="D310" t="str">
        <f t="shared" si="13"/>
        <v>failed</v>
      </c>
      <c r="E310">
        <f>IF(Crowdfunding_Data!F:F="failed",Crowdfunding_Data!J:J,"")</f>
        <v>1000</v>
      </c>
      <c r="G310" t="s">
        <v>19</v>
      </c>
      <c r="H310" s="35">
        <v>1073</v>
      </c>
      <c r="I310">
        <f t="shared" si="14"/>
        <v>2.9961504113071091E-4</v>
      </c>
      <c r="K310" t="s">
        <v>14</v>
      </c>
      <c r="L310">
        <v>33</v>
      </c>
    </row>
    <row r="311" spans="2:12" x14ac:dyDescent="0.2">
      <c r="B311" t="str">
        <f t="shared" si="12"/>
        <v/>
      </c>
      <c r="C311" t="str">
        <f>IF(Crowdfunding_Data!F:F="successful",Crowdfunding_Data!J:J,"")</f>
        <v/>
      </c>
      <c r="D311" t="str">
        <f t="shared" si="13"/>
        <v>failed</v>
      </c>
      <c r="E311">
        <f>IF(Crowdfunding_Data!F:F="failed",Crowdfunding_Data!J:J,"")</f>
        <v>752</v>
      </c>
      <c r="G311" t="s">
        <v>19</v>
      </c>
      <c r="H311" s="35">
        <v>1095</v>
      </c>
      <c r="I311">
        <f t="shared" si="14"/>
        <v>2.9890838077394511E-4</v>
      </c>
      <c r="K311" t="s">
        <v>14</v>
      </c>
      <c r="L311">
        <v>1</v>
      </c>
    </row>
    <row r="312" spans="2:12" x14ac:dyDescent="0.2">
      <c r="B312" t="str">
        <f t="shared" si="12"/>
        <v/>
      </c>
      <c r="C312" t="str">
        <f>IF(Crowdfunding_Data!F:F="successful",Crowdfunding_Data!J:J,"")</f>
        <v/>
      </c>
      <c r="D312" t="str">
        <f t="shared" si="13"/>
        <v>failed</v>
      </c>
      <c r="E312">
        <f>IF(Crowdfunding_Data!F:F="failed",Crowdfunding_Data!J:J,"")</f>
        <v>831</v>
      </c>
      <c r="G312" t="s">
        <v>19</v>
      </c>
      <c r="H312" s="35">
        <v>1101</v>
      </c>
      <c r="I312">
        <f t="shared" si="14"/>
        <v>2.9870153832317256E-4</v>
      </c>
      <c r="K312" t="s">
        <v>14</v>
      </c>
      <c r="L312">
        <v>31</v>
      </c>
    </row>
    <row r="313" spans="2:12" x14ac:dyDescent="0.2">
      <c r="B313" t="str">
        <f t="shared" si="12"/>
        <v/>
      </c>
      <c r="C313" t="str">
        <f>IF(Crowdfunding_Data!F:F="successful",Crowdfunding_Data!J:J,"")</f>
        <v/>
      </c>
      <c r="D313" t="str">
        <f t="shared" si="13"/>
        <v>failed</v>
      </c>
      <c r="E313">
        <f>IF(Crowdfunding_Data!F:F="failed",Crowdfunding_Data!J:J,"")</f>
        <v>424</v>
      </c>
      <c r="G313" t="s">
        <v>19</v>
      </c>
      <c r="H313" s="35">
        <v>1113</v>
      </c>
      <c r="I313">
        <f t="shared" si="14"/>
        <v>2.9826978694832713E-4</v>
      </c>
      <c r="K313" t="s">
        <v>14</v>
      </c>
      <c r="L313">
        <v>35</v>
      </c>
    </row>
    <row r="314" spans="2:12" x14ac:dyDescent="0.2">
      <c r="B314" t="str">
        <f t="shared" si="12"/>
        <v/>
      </c>
      <c r="C314" t="str">
        <f>IF(Crowdfunding_Data!F:F="successful",Crowdfunding_Data!J:J,"")</f>
        <v/>
      </c>
      <c r="D314" t="str">
        <f t="shared" si="13"/>
        <v>failed</v>
      </c>
      <c r="E314">
        <f>IF(Crowdfunding_Data!F:F="failed",Crowdfunding_Data!J:J,"")</f>
        <v>2201</v>
      </c>
      <c r="G314" t="s">
        <v>19</v>
      </c>
      <c r="H314" s="35">
        <v>1137</v>
      </c>
      <c r="I314">
        <f t="shared" si="14"/>
        <v>2.9733439754799963E-4</v>
      </c>
      <c r="K314" t="s">
        <v>14</v>
      </c>
      <c r="L314">
        <v>63</v>
      </c>
    </row>
    <row r="315" spans="2:12" x14ac:dyDescent="0.2">
      <c r="B315" t="str">
        <f t="shared" si="12"/>
        <v/>
      </c>
      <c r="C315" t="str">
        <f>IF(Crowdfunding_Data!F:F="successful",Crowdfunding_Data!J:J,"")</f>
        <v/>
      </c>
      <c r="D315" t="str">
        <f t="shared" si="13"/>
        <v>failed</v>
      </c>
      <c r="E315">
        <f>IF(Crowdfunding_Data!F:F="failed",Crowdfunding_Data!J:J,"")</f>
        <v>3182</v>
      </c>
      <c r="G315" t="s">
        <v>19</v>
      </c>
      <c r="H315" s="35">
        <v>1140</v>
      </c>
      <c r="I315">
        <f t="shared" si="14"/>
        <v>2.972107691632683E-4</v>
      </c>
      <c r="K315" t="s">
        <v>14</v>
      </c>
      <c r="L315">
        <v>526</v>
      </c>
    </row>
    <row r="316" spans="2:12" x14ac:dyDescent="0.2">
      <c r="B316" t="str">
        <f t="shared" si="12"/>
        <v/>
      </c>
      <c r="C316" t="str">
        <f>IF(Crowdfunding_Data!F:F="successful",Crowdfunding_Data!J:J,"")</f>
        <v/>
      </c>
      <c r="D316" t="str">
        <f t="shared" si="13"/>
        <v>failed</v>
      </c>
      <c r="E316">
        <f>IF(Crowdfunding_Data!F:F="failed",Crowdfunding_Data!J:J,"")</f>
        <v>418</v>
      </c>
      <c r="G316" t="s">
        <v>19</v>
      </c>
      <c r="H316" s="35">
        <v>1152</v>
      </c>
      <c r="I316">
        <f t="shared" si="14"/>
        <v>2.967014374223109E-4</v>
      </c>
      <c r="K316" t="s">
        <v>14</v>
      </c>
      <c r="L316">
        <v>121</v>
      </c>
    </row>
    <row r="317" spans="2:12" x14ac:dyDescent="0.2">
      <c r="B317" t="str">
        <f t="shared" si="12"/>
        <v/>
      </c>
      <c r="C317" t="str">
        <f>IF(Crowdfunding_Data!F:F="successful",Crowdfunding_Data!J:J,"")</f>
        <v/>
      </c>
      <c r="D317" t="str">
        <f t="shared" si="13"/>
        <v>failed</v>
      </c>
      <c r="E317">
        <f>IF(Crowdfunding_Data!F:F="failed",Crowdfunding_Data!J:J,"")</f>
        <v>1257</v>
      </c>
      <c r="G317" t="s">
        <v>19</v>
      </c>
      <c r="H317" s="35">
        <v>1170</v>
      </c>
      <c r="I317">
        <f t="shared" si="14"/>
        <v>2.958932027880924E-4</v>
      </c>
      <c r="K317" t="s">
        <v>14</v>
      </c>
      <c r="L317">
        <v>67</v>
      </c>
    </row>
    <row r="318" spans="2:12" x14ac:dyDescent="0.2">
      <c r="B318" t="str">
        <f t="shared" si="12"/>
        <v/>
      </c>
      <c r="C318" t="str">
        <f>IF(Crowdfunding_Data!F:F="successful",Crowdfunding_Data!J:J,"")</f>
        <v/>
      </c>
      <c r="D318" t="str">
        <f t="shared" si="13"/>
        <v>failed</v>
      </c>
      <c r="E318">
        <f>IF(Crowdfunding_Data!F:F="failed",Crowdfunding_Data!J:J,"")</f>
        <v>782</v>
      </c>
      <c r="G318" t="s">
        <v>19</v>
      </c>
      <c r="H318" s="35">
        <v>1249</v>
      </c>
      <c r="I318">
        <f t="shared" si="14"/>
        <v>2.9172943700307556E-4</v>
      </c>
      <c r="K318" t="s">
        <v>14</v>
      </c>
      <c r="L318">
        <v>57</v>
      </c>
    </row>
    <row r="319" spans="2:12" x14ac:dyDescent="0.2">
      <c r="B319" t="str">
        <f t="shared" si="12"/>
        <v/>
      </c>
      <c r="C319" t="str">
        <f>IF(Crowdfunding_Data!F:F="successful",Crowdfunding_Data!J:J,"")</f>
        <v/>
      </c>
      <c r="D319" t="str">
        <f t="shared" si="13"/>
        <v>failed</v>
      </c>
      <c r="E319">
        <f>IF(Crowdfunding_Data!F:F="failed",Crowdfunding_Data!J:J,"")</f>
        <v>1121</v>
      </c>
      <c r="G319" t="s">
        <v>19</v>
      </c>
      <c r="H319" s="35">
        <v>1267</v>
      </c>
      <c r="I319">
        <f t="shared" si="14"/>
        <v>2.9064323995443972E-4</v>
      </c>
      <c r="K319" t="s">
        <v>14</v>
      </c>
      <c r="L319">
        <v>1229</v>
      </c>
    </row>
    <row r="320" spans="2:12" x14ac:dyDescent="0.2">
      <c r="B320" t="str">
        <f t="shared" si="12"/>
        <v/>
      </c>
      <c r="C320" t="str">
        <f>IF(Crowdfunding_Data!F:F="successful",Crowdfunding_Data!J:J,"")</f>
        <v/>
      </c>
      <c r="D320" t="str">
        <f t="shared" si="13"/>
        <v>failed</v>
      </c>
      <c r="E320">
        <f>IF(Crowdfunding_Data!F:F="failed",Crowdfunding_Data!J:J,"")</f>
        <v>656</v>
      </c>
      <c r="G320" t="s">
        <v>19</v>
      </c>
      <c r="H320" s="35">
        <v>1345</v>
      </c>
      <c r="I320">
        <f t="shared" si="14"/>
        <v>2.8536883199309647E-4</v>
      </c>
      <c r="K320" t="s">
        <v>14</v>
      </c>
      <c r="L320">
        <v>12</v>
      </c>
    </row>
    <row r="321" spans="2:12" x14ac:dyDescent="0.2">
      <c r="B321" t="str">
        <f t="shared" si="12"/>
        <v/>
      </c>
      <c r="C321" t="str">
        <f>IF(Crowdfunding_Data!F:F="successful",Crowdfunding_Data!J:J,"")</f>
        <v/>
      </c>
      <c r="D321" t="str">
        <f t="shared" si="13"/>
        <v>failed</v>
      </c>
      <c r="E321">
        <f>IF(Crowdfunding_Data!F:F="failed",Crowdfunding_Data!J:J,"")</f>
        <v>803</v>
      </c>
      <c r="G321" t="s">
        <v>19</v>
      </c>
      <c r="H321" s="35">
        <v>1385</v>
      </c>
      <c r="I321">
        <f t="shared" si="14"/>
        <v>2.8231844660192389E-4</v>
      </c>
      <c r="K321" t="s">
        <v>14</v>
      </c>
      <c r="L321">
        <v>452</v>
      </c>
    </row>
    <row r="322" spans="2:12" x14ac:dyDescent="0.2">
      <c r="B322" t="str">
        <f t="shared" ref="B322:B385" si="15">IF(ISNUMBER(C322),"successful","")</f>
        <v/>
      </c>
      <c r="C322" t="str">
        <f>IF(Crowdfunding_Data!F:F="successful",Crowdfunding_Data!J:J,"")</f>
        <v/>
      </c>
      <c r="D322" t="str">
        <f t="shared" si="13"/>
        <v>failed</v>
      </c>
      <c r="E322">
        <f>IF(Crowdfunding_Data!F:F="failed",Crowdfunding_Data!J:J,"")</f>
        <v>504</v>
      </c>
      <c r="G322" t="s">
        <v>19</v>
      </c>
      <c r="H322" s="35">
        <v>1396</v>
      </c>
      <c r="I322">
        <f t="shared" si="14"/>
        <v>2.8143999239363263E-4</v>
      </c>
      <c r="K322" t="s">
        <v>14</v>
      </c>
      <c r="L322">
        <v>1886</v>
      </c>
    </row>
    <row r="323" spans="2:12" x14ac:dyDescent="0.2">
      <c r="B323" t="str">
        <f t="shared" si="15"/>
        <v/>
      </c>
      <c r="C323" t="str">
        <f>IF(Crowdfunding_Data!F:F="successful",Crowdfunding_Data!J:J,"")</f>
        <v/>
      </c>
      <c r="D323" t="str">
        <f t="shared" ref="D323:D386" si="16">IF(ISNUMBER(E323),"failed","")</f>
        <v>failed</v>
      </c>
      <c r="E323">
        <f>IF(Crowdfunding_Data!F:F="failed",Crowdfunding_Data!J:J,"")</f>
        <v>257</v>
      </c>
      <c r="G323" t="s">
        <v>19</v>
      </c>
      <c r="H323" s="35">
        <v>1396</v>
      </c>
      <c r="I323">
        <f t="shared" ref="I323:I386" si="17">_xlfn.NORM.DIST(H323,$S$7,$S$13,0)</f>
        <v>2.8143999239363263E-4</v>
      </c>
      <c r="K323" t="s">
        <v>14</v>
      </c>
      <c r="L323">
        <v>1825</v>
      </c>
    </row>
    <row r="324" spans="2:12" x14ac:dyDescent="0.2">
      <c r="B324" t="str">
        <f t="shared" si="15"/>
        <v/>
      </c>
      <c r="C324" t="str">
        <f>IF(Crowdfunding_Data!F:F="successful",Crowdfunding_Data!J:J,"")</f>
        <v/>
      </c>
      <c r="D324" t="str">
        <f t="shared" si="16"/>
        <v>failed</v>
      </c>
      <c r="E324">
        <f>IF(Crowdfunding_Data!F:F="failed",Crowdfunding_Data!J:J,"")</f>
        <v>750</v>
      </c>
      <c r="G324" t="s">
        <v>19</v>
      </c>
      <c r="H324" s="35">
        <v>1425</v>
      </c>
      <c r="I324">
        <f t="shared" si="17"/>
        <v>2.7904420826538296E-4</v>
      </c>
      <c r="K324" t="s">
        <v>14</v>
      </c>
      <c r="L324">
        <v>31</v>
      </c>
    </row>
    <row r="325" spans="2:12" x14ac:dyDescent="0.2">
      <c r="B325" t="str">
        <f t="shared" si="15"/>
        <v/>
      </c>
      <c r="C325" t="str">
        <f>IF(Crowdfunding_Data!F:F="successful",Crowdfunding_Data!J:J,"")</f>
        <v/>
      </c>
      <c r="D325" t="str">
        <f t="shared" si="16"/>
        <v>failed</v>
      </c>
      <c r="E325">
        <f>IF(Crowdfunding_Data!F:F="failed",Crowdfunding_Data!J:J,"")</f>
        <v>252</v>
      </c>
      <c r="G325" t="s">
        <v>19</v>
      </c>
      <c r="H325" s="35">
        <v>1442</v>
      </c>
      <c r="I325">
        <f t="shared" si="17"/>
        <v>2.7758695272056837E-4</v>
      </c>
      <c r="K325" t="s">
        <v>14</v>
      </c>
      <c r="L325">
        <v>107</v>
      </c>
    </row>
    <row r="326" spans="2:12" x14ac:dyDescent="0.2">
      <c r="B326" t="str">
        <f t="shared" si="15"/>
        <v/>
      </c>
      <c r="C326" t="str">
        <f>IF(Crowdfunding_Data!F:F="successful",Crowdfunding_Data!J:J,"")</f>
        <v/>
      </c>
      <c r="D326" t="str">
        <f t="shared" si="16"/>
        <v>failed</v>
      </c>
      <c r="E326">
        <f>IF(Crowdfunding_Data!F:F="failed",Crowdfunding_Data!J:J,"")</f>
        <v>792</v>
      </c>
      <c r="G326" t="s">
        <v>19</v>
      </c>
      <c r="H326" s="35">
        <v>1518</v>
      </c>
      <c r="I326">
        <f t="shared" si="17"/>
        <v>2.7061501504712374E-4</v>
      </c>
      <c r="K326" t="s">
        <v>14</v>
      </c>
      <c r="L326">
        <v>27</v>
      </c>
    </row>
    <row r="327" spans="2:12" x14ac:dyDescent="0.2">
      <c r="B327" t="str">
        <f t="shared" si="15"/>
        <v/>
      </c>
      <c r="C327" t="str">
        <f>IF(Crowdfunding_Data!F:F="successful",Crowdfunding_Data!J:J,"")</f>
        <v/>
      </c>
      <c r="D327" t="str">
        <f t="shared" si="16"/>
        <v>failed</v>
      </c>
      <c r="E327">
        <f>IF(Crowdfunding_Data!F:F="failed",Crowdfunding_Data!J:J,"")</f>
        <v>2179</v>
      </c>
      <c r="G327" t="s">
        <v>19</v>
      </c>
      <c r="H327" s="35">
        <v>1539</v>
      </c>
      <c r="I327">
        <f t="shared" si="17"/>
        <v>2.6856253123288371E-4</v>
      </c>
      <c r="K327" t="s">
        <v>14</v>
      </c>
      <c r="L327">
        <v>1221</v>
      </c>
    </row>
    <row r="328" spans="2:12" x14ac:dyDescent="0.2">
      <c r="B328" t="str">
        <f t="shared" si="15"/>
        <v/>
      </c>
      <c r="C328" t="str">
        <f>IF(Crowdfunding_Data!F:F="successful",Crowdfunding_Data!J:J,"")</f>
        <v/>
      </c>
      <c r="D328" t="str">
        <f t="shared" si="16"/>
        <v>failed</v>
      </c>
      <c r="E328">
        <f>IF(Crowdfunding_Data!F:F="failed",Crowdfunding_Data!J:J,"")</f>
        <v>1335</v>
      </c>
      <c r="G328" t="s">
        <v>19</v>
      </c>
      <c r="H328" s="35">
        <v>1561</v>
      </c>
      <c r="I328">
        <f t="shared" si="17"/>
        <v>2.663566595621578E-4</v>
      </c>
      <c r="K328" t="s">
        <v>14</v>
      </c>
      <c r="L328">
        <v>1</v>
      </c>
    </row>
    <row r="329" spans="2:12" x14ac:dyDescent="0.2">
      <c r="B329" t="str">
        <f t="shared" si="15"/>
        <v/>
      </c>
      <c r="C329" t="str">
        <f>IF(Crowdfunding_Data!F:F="successful",Crowdfunding_Data!J:J,"")</f>
        <v/>
      </c>
      <c r="D329" t="str">
        <f t="shared" si="16"/>
        <v>failed</v>
      </c>
      <c r="E329">
        <f>IF(Crowdfunding_Data!F:F="failed",Crowdfunding_Data!J:J,"")</f>
        <v>22</v>
      </c>
      <c r="G329" t="s">
        <v>19</v>
      </c>
      <c r="H329" s="35">
        <v>1572</v>
      </c>
      <c r="I329">
        <f t="shared" si="17"/>
        <v>2.6523288645046225E-4</v>
      </c>
      <c r="K329" t="s">
        <v>14</v>
      </c>
      <c r="L329">
        <v>16</v>
      </c>
    </row>
    <row r="330" spans="2:12" x14ac:dyDescent="0.2">
      <c r="B330" t="str">
        <f t="shared" si="15"/>
        <v/>
      </c>
      <c r="C330" t="str">
        <f>IF(Crowdfunding_Data!F:F="successful",Crowdfunding_Data!J:J,"")</f>
        <v/>
      </c>
      <c r="D330" t="str">
        <f t="shared" si="16"/>
        <v>failed</v>
      </c>
      <c r="E330">
        <f>IF(Crowdfunding_Data!F:F="failed",Crowdfunding_Data!J:J,"")</f>
        <v>602</v>
      </c>
      <c r="G330" t="s">
        <v>19</v>
      </c>
      <c r="H330" s="35">
        <v>1600</v>
      </c>
      <c r="I330">
        <f t="shared" si="17"/>
        <v>2.623114770778071E-4</v>
      </c>
      <c r="K330" t="s">
        <v>14</v>
      </c>
      <c r="L330">
        <v>41</v>
      </c>
    </row>
    <row r="331" spans="2:12" x14ac:dyDescent="0.2">
      <c r="B331" t="str">
        <f t="shared" si="15"/>
        <v/>
      </c>
      <c r="C331" t="str">
        <f>IF(Crowdfunding_Data!F:F="successful",Crowdfunding_Data!J:J,"")</f>
        <v/>
      </c>
      <c r="D331" t="str">
        <f t="shared" si="16"/>
        <v>failed</v>
      </c>
      <c r="E331">
        <f>IF(Crowdfunding_Data!F:F="failed",Crowdfunding_Data!J:J,"")</f>
        <v>1684</v>
      </c>
      <c r="G331" t="s">
        <v>19</v>
      </c>
      <c r="H331" s="35">
        <v>1604</v>
      </c>
      <c r="I331">
        <f t="shared" si="17"/>
        <v>2.6188714456464322E-4</v>
      </c>
      <c r="K331" t="s">
        <v>14</v>
      </c>
      <c r="L331">
        <v>523</v>
      </c>
    </row>
    <row r="332" spans="2:12" x14ac:dyDescent="0.2">
      <c r="B332" t="str">
        <f t="shared" si="15"/>
        <v/>
      </c>
      <c r="C332" t="str">
        <f>IF(Crowdfunding_Data!F:F="successful",Crowdfunding_Data!J:J,"")</f>
        <v/>
      </c>
      <c r="D332" t="str">
        <f t="shared" si="16"/>
        <v>failed</v>
      </c>
      <c r="E332">
        <f>IF(Crowdfunding_Data!F:F="failed",Crowdfunding_Data!J:J,"")</f>
        <v>846</v>
      </c>
      <c r="G332" t="s">
        <v>19</v>
      </c>
      <c r="H332" s="35">
        <v>1605</v>
      </c>
      <c r="I332">
        <f t="shared" si="17"/>
        <v>2.6178079297975828E-4</v>
      </c>
      <c r="K332" t="s">
        <v>14</v>
      </c>
      <c r="L332">
        <v>141</v>
      </c>
    </row>
    <row r="333" spans="2:12" x14ac:dyDescent="0.2">
      <c r="B333" t="str">
        <f t="shared" si="15"/>
        <v/>
      </c>
      <c r="C333" t="str">
        <f>IF(Crowdfunding_Data!F:F="successful",Crowdfunding_Data!J:J,"")</f>
        <v/>
      </c>
      <c r="D333" t="str">
        <f t="shared" si="16"/>
        <v>failed</v>
      </c>
      <c r="E333">
        <f>IF(Crowdfunding_Data!F:F="failed",Crowdfunding_Data!J:J,"")</f>
        <v>3410</v>
      </c>
      <c r="G333" t="s">
        <v>19</v>
      </c>
      <c r="H333" s="35">
        <v>1606</v>
      </c>
      <c r="I333">
        <f t="shared" si="17"/>
        <v>2.6167433434333827E-4</v>
      </c>
      <c r="K333" t="s">
        <v>14</v>
      </c>
      <c r="L333">
        <v>52</v>
      </c>
    </row>
    <row r="334" spans="2:12" x14ac:dyDescent="0.2">
      <c r="B334" t="str">
        <f t="shared" si="15"/>
        <v/>
      </c>
      <c r="C334" t="str">
        <f>IF(Crowdfunding_Data!F:F="successful",Crowdfunding_Data!J:J,"")</f>
        <v/>
      </c>
      <c r="D334" t="str">
        <f t="shared" si="16"/>
        <v>failed</v>
      </c>
      <c r="E334">
        <f>IF(Crowdfunding_Data!F:F="failed",Crowdfunding_Data!J:J,"")</f>
        <v>955</v>
      </c>
      <c r="G334" t="s">
        <v>19</v>
      </c>
      <c r="H334" s="35">
        <v>1613</v>
      </c>
      <c r="I334">
        <f t="shared" si="17"/>
        <v>2.6092614038359979E-4</v>
      </c>
      <c r="K334" t="s">
        <v>14</v>
      </c>
      <c r="L334">
        <v>225</v>
      </c>
    </row>
    <row r="335" spans="2:12" x14ac:dyDescent="0.2">
      <c r="B335" t="str">
        <f t="shared" si="15"/>
        <v/>
      </c>
      <c r="C335" t="str">
        <f>IF(Crowdfunding_Data!F:F="successful",Crowdfunding_Data!J:J,"")</f>
        <v/>
      </c>
      <c r="D335" t="str">
        <f t="shared" si="16"/>
        <v>failed</v>
      </c>
      <c r="E335">
        <f>IF(Crowdfunding_Data!F:F="failed",Crowdfunding_Data!J:J,"")</f>
        <v>934</v>
      </c>
      <c r="G335" t="s">
        <v>19</v>
      </c>
      <c r="H335" s="35">
        <v>1621</v>
      </c>
      <c r="I335">
        <f t="shared" si="17"/>
        <v>2.6006472160212615E-4</v>
      </c>
      <c r="K335" t="s">
        <v>14</v>
      </c>
      <c r="L335">
        <v>38</v>
      </c>
    </row>
    <row r="336" spans="2:12" x14ac:dyDescent="0.2">
      <c r="B336" t="str">
        <f t="shared" si="15"/>
        <v/>
      </c>
      <c r="C336" t="str">
        <f>IF(Crowdfunding_Data!F:F="successful",Crowdfunding_Data!J:J,"")</f>
        <v/>
      </c>
      <c r="D336" t="str">
        <f t="shared" si="16"/>
        <v>failed</v>
      </c>
      <c r="E336">
        <f>IF(Crowdfunding_Data!F:F="failed",Crowdfunding_Data!J:J,"")</f>
        <v>1439</v>
      </c>
      <c r="G336" t="s">
        <v>19</v>
      </c>
      <c r="H336" s="35">
        <v>1629</v>
      </c>
      <c r="I336">
        <f t="shared" si="17"/>
        <v>2.5919662217428611E-4</v>
      </c>
      <c r="K336" t="s">
        <v>14</v>
      </c>
      <c r="L336">
        <v>15</v>
      </c>
    </row>
    <row r="337" spans="2:12" x14ac:dyDescent="0.2">
      <c r="B337" t="str">
        <f t="shared" si="15"/>
        <v/>
      </c>
      <c r="C337" t="str">
        <f>IF(Crowdfunding_Data!F:F="successful",Crowdfunding_Data!J:J,"")</f>
        <v/>
      </c>
      <c r="D337" t="str">
        <f t="shared" si="16"/>
        <v>failed</v>
      </c>
      <c r="E337">
        <f>IF(Crowdfunding_Data!F:F="failed",Crowdfunding_Data!J:J,"")</f>
        <v>1068</v>
      </c>
      <c r="G337" t="s">
        <v>19</v>
      </c>
      <c r="H337" s="35">
        <v>1684</v>
      </c>
      <c r="I337">
        <f t="shared" si="17"/>
        <v>2.5305452756766897E-4</v>
      </c>
      <c r="K337" t="s">
        <v>14</v>
      </c>
      <c r="L337">
        <v>37</v>
      </c>
    </row>
    <row r="338" spans="2:12" x14ac:dyDescent="0.2">
      <c r="B338" t="str">
        <f t="shared" si="15"/>
        <v/>
      </c>
      <c r="C338" t="str">
        <f>IF(Crowdfunding_Data!F:F="successful",Crowdfunding_Data!J:J,"")</f>
        <v/>
      </c>
      <c r="D338" t="str">
        <f t="shared" si="16"/>
        <v>failed</v>
      </c>
      <c r="E338">
        <f>IF(Crowdfunding_Data!F:F="failed",Crowdfunding_Data!J:J,"")</f>
        <v>714</v>
      </c>
      <c r="G338" t="s">
        <v>19</v>
      </c>
      <c r="H338" s="35">
        <v>1690</v>
      </c>
      <c r="I338">
        <f t="shared" si="17"/>
        <v>2.5236683107154667E-4</v>
      </c>
      <c r="K338" t="s">
        <v>14</v>
      </c>
      <c r="L338">
        <v>112</v>
      </c>
    </row>
    <row r="339" spans="2:12" x14ac:dyDescent="0.2">
      <c r="B339" t="str">
        <f t="shared" si="15"/>
        <v/>
      </c>
      <c r="C339" t="str">
        <f>IF(Crowdfunding_Data!F:F="successful",Crowdfunding_Data!J:J,"")</f>
        <v/>
      </c>
      <c r="D339" t="str">
        <f t="shared" si="16"/>
        <v>failed</v>
      </c>
      <c r="E339">
        <f>IF(Crowdfunding_Data!F:F="failed",Crowdfunding_Data!J:J,"")</f>
        <v>3387</v>
      </c>
      <c r="G339" t="s">
        <v>19</v>
      </c>
      <c r="H339" s="35">
        <v>1697</v>
      </c>
      <c r="I339">
        <f t="shared" si="17"/>
        <v>2.5156030836872293E-4</v>
      </c>
      <c r="K339" t="s">
        <v>14</v>
      </c>
      <c r="L339">
        <v>21</v>
      </c>
    </row>
    <row r="340" spans="2:12" x14ac:dyDescent="0.2">
      <c r="B340" t="str">
        <f t="shared" si="15"/>
        <v/>
      </c>
      <c r="C340" t="str">
        <f>IF(Crowdfunding_Data!F:F="successful",Crowdfunding_Data!J:J,"")</f>
        <v/>
      </c>
      <c r="D340" t="str">
        <f t="shared" si="16"/>
        <v>failed</v>
      </c>
      <c r="E340">
        <f>IF(Crowdfunding_Data!F:F="failed",Crowdfunding_Data!J:J,"")</f>
        <v>1467</v>
      </c>
      <c r="G340" t="s">
        <v>19</v>
      </c>
      <c r="H340" s="35">
        <v>1703</v>
      </c>
      <c r="I340">
        <f t="shared" si="17"/>
        <v>2.508654375847085E-4</v>
      </c>
      <c r="K340" t="s">
        <v>14</v>
      </c>
      <c r="L340">
        <v>67</v>
      </c>
    </row>
    <row r="341" spans="2:12" x14ac:dyDescent="0.2">
      <c r="B341" t="str">
        <f t="shared" si="15"/>
        <v/>
      </c>
      <c r="C341" t="str">
        <f>IF(Crowdfunding_Data!F:F="successful",Crowdfunding_Data!J:J,"")</f>
        <v/>
      </c>
      <c r="D341" t="str">
        <f t="shared" si="16"/>
        <v>failed</v>
      </c>
      <c r="E341">
        <f>IF(Crowdfunding_Data!F:F="failed",Crowdfunding_Data!J:J,"")</f>
        <v>1194</v>
      </c>
      <c r="G341" t="s">
        <v>19</v>
      </c>
      <c r="H341" s="35">
        <v>1713</v>
      </c>
      <c r="I341">
        <f t="shared" si="17"/>
        <v>2.4970011282397211E-4</v>
      </c>
      <c r="K341" t="s">
        <v>14</v>
      </c>
      <c r="L341">
        <v>78</v>
      </c>
    </row>
    <row r="342" spans="2:12" x14ac:dyDescent="0.2">
      <c r="B342" t="str">
        <f t="shared" si="15"/>
        <v/>
      </c>
      <c r="C342" t="str">
        <f>IF(Crowdfunding_Data!F:F="successful",Crowdfunding_Data!J:J,"")</f>
        <v/>
      </c>
      <c r="D342" t="str">
        <f t="shared" si="16"/>
        <v>failed</v>
      </c>
      <c r="E342">
        <f>IF(Crowdfunding_Data!F:F="failed",Crowdfunding_Data!J:J,"")</f>
        <v>926</v>
      </c>
      <c r="G342" t="s">
        <v>19</v>
      </c>
      <c r="H342" s="35">
        <v>1773</v>
      </c>
      <c r="I342">
        <f t="shared" si="17"/>
        <v>2.4252836829171233E-4</v>
      </c>
      <c r="K342" t="s">
        <v>14</v>
      </c>
      <c r="L342">
        <v>67</v>
      </c>
    </row>
    <row r="343" spans="2:12" x14ac:dyDescent="0.2">
      <c r="B343" t="str">
        <f t="shared" si="15"/>
        <v/>
      </c>
      <c r="C343" t="str">
        <f>IF(Crowdfunding_Data!F:F="successful",Crowdfunding_Data!J:J,"")</f>
        <v/>
      </c>
      <c r="D343" t="str">
        <f t="shared" si="16"/>
        <v>failed</v>
      </c>
      <c r="E343">
        <f>IF(Crowdfunding_Data!F:F="failed",Crowdfunding_Data!J:J,"")</f>
        <v>82</v>
      </c>
      <c r="G343" t="s">
        <v>19</v>
      </c>
      <c r="H343" s="35">
        <v>1782</v>
      </c>
      <c r="I343">
        <f t="shared" si="17"/>
        <v>2.4142747511051631E-4</v>
      </c>
      <c r="K343" t="s">
        <v>14</v>
      </c>
      <c r="L343">
        <v>263</v>
      </c>
    </row>
    <row r="344" spans="2:12" x14ac:dyDescent="0.2">
      <c r="B344" t="str">
        <f t="shared" si="15"/>
        <v/>
      </c>
      <c r="C344" t="str">
        <f>IF(Crowdfunding_Data!F:F="successful",Crowdfunding_Data!J:J,"")</f>
        <v/>
      </c>
      <c r="D344" t="str">
        <f t="shared" si="16"/>
        <v>failed</v>
      </c>
      <c r="E344">
        <f>IF(Crowdfunding_Data!F:F="failed",Crowdfunding_Data!J:J,"")</f>
        <v>2108</v>
      </c>
      <c r="G344" t="s">
        <v>19</v>
      </c>
      <c r="H344" s="35">
        <v>1784</v>
      </c>
      <c r="I344">
        <f t="shared" si="17"/>
        <v>2.4118198838722044E-4</v>
      </c>
      <c r="K344" t="s">
        <v>14</v>
      </c>
      <c r="L344">
        <v>1691</v>
      </c>
    </row>
    <row r="345" spans="2:12" x14ac:dyDescent="0.2">
      <c r="B345" t="str">
        <f t="shared" si="15"/>
        <v/>
      </c>
      <c r="C345" t="str">
        <f>IF(Crowdfunding_Data!F:F="successful",Crowdfunding_Data!J:J,"")</f>
        <v/>
      </c>
      <c r="D345" t="str">
        <f t="shared" si="16"/>
        <v>failed</v>
      </c>
      <c r="E345">
        <f>IF(Crowdfunding_Data!F:F="failed",Crowdfunding_Data!J:J,"")</f>
        <v>842</v>
      </c>
      <c r="G345" t="s">
        <v>19</v>
      </c>
      <c r="H345" s="35">
        <v>1785</v>
      </c>
      <c r="I345">
        <f t="shared" si="17"/>
        <v>2.4105913104021344E-4</v>
      </c>
      <c r="K345" t="s">
        <v>14</v>
      </c>
      <c r="L345">
        <v>181</v>
      </c>
    </row>
    <row r="346" spans="2:12" x14ac:dyDescent="0.2">
      <c r="B346" t="str">
        <f t="shared" si="15"/>
        <v/>
      </c>
      <c r="C346" t="str">
        <f>IF(Crowdfunding_Data!F:F="successful",Crowdfunding_Data!J:J,"")</f>
        <v/>
      </c>
      <c r="D346" t="str">
        <f t="shared" si="16"/>
        <v>failed</v>
      </c>
      <c r="E346">
        <f>IF(Crowdfunding_Data!F:F="failed",Crowdfunding_Data!J:J,"")</f>
        <v>296</v>
      </c>
      <c r="G346" t="s">
        <v>19</v>
      </c>
      <c r="H346" s="35">
        <v>1815</v>
      </c>
      <c r="I346">
        <f t="shared" si="17"/>
        <v>2.3733899574031306E-4</v>
      </c>
      <c r="K346" t="s">
        <v>14</v>
      </c>
      <c r="L346">
        <v>13</v>
      </c>
    </row>
    <row r="347" spans="2:12" x14ac:dyDescent="0.2">
      <c r="B347" t="str">
        <f t="shared" si="15"/>
        <v/>
      </c>
      <c r="C347" t="str">
        <f>IF(Crowdfunding_Data!F:F="successful",Crowdfunding_Data!J:J,"")</f>
        <v/>
      </c>
      <c r="D347" t="str">
        <f t="shared" si="16"/>
        <v>failed</v>
      </c>
      <c r="E347">
        <f>IF(Crowdfunding_Data!F:F="failed",Crowdfunding_Data!J:J,"")</f>
        <v>130</v>
      </c>
      <c r="G347" t="s">
        <v>19</v>
      </c>
      <c r="H347" s="35">
        <v>1821</v>
      </c>
      <c r="I347">
        <f t="shared" si="17"/>
        <v>2.3658721570617378E-4</v>
      </c>
      <c r="K347" t="s">
        <v>14</v>
      </c>
      <c r="L347">
        <v>1</v>
      </c>
    </row>
    <row r="348" spans="2:12" x14ac:dyDescent="0.2">
      <c r="B348" t="str">
        <f t="shared" si="15"/>
        <v/>
      </c>
      <c r="C348" t="str">
        <f>IF(Crowdfunding_Data!F:F="successful",Crowdfunding_Data!J:J,"")</f>
        <v/>
      </c>
      <c r="D348" t="str">
        <f t="shared" si="16"/>
        <v>failed</v>
      </c>
      <c r="E348">
        <f>IF(Crowdfunding_Data!F:F="failed",Crowdfunding_Data!J:J,"")</f>
        <v>2955</v>
      </c>
      <c r="G348" t="s">
        <v>19</v>
      </c>
      <c r="H348" s="35">
        <v>1884</v>
      </c>
      <c r="I348">
        <f t="shared" si="17"/>
        <v>2.28550473313326E-4</v>
      </c>
      <c r="K348" t="s">
        <v>14</v>
      </c>
      <c r="L348">
        <v>21</v>
      </c>
    </row>
    <row r="349" spans="2:12" x14ac:dyDescent="0.2">
      <c r="B349" t="str">
        <f t="shared" si="15"/>
        <v/>
      </c>
      <c r="C349" t="str">
        <f>IF(Crowdfunding_Data!F:F="successful",Crowdfunding_Data!J:J,"")</f>
        <v/>
      </c>
      <c r="D349" t="str">
        <f t="shared" si="16"/>
        <v>failed</v>
      </c>
      <c r="E349">
        <f>IF(Crowdfunding_Data!F:F="failed",Crowdfunding_Data!J:J,"")</f>
        <v>162</v>
      </c>
      <c r="G349" t="s">
        <v>19</v>
      </c>
      <c r="H349" s="35">
        <v>1894</v>
      </c>
      <c r="I349">
        <f t="shared" si="17"/>
        <v>2.2725251988345399E-4</v>
      </c>
      <c r="K349" t="s">
        <v>14</v>
      </c>
      <c r="L349">
        <v>830</v>
      </c>
    </row>
    <row r="350" spans="2:12" x14ac:dyDescent="0.2">
      <c r="B350" t="str">
        <f t="shared" si="15"/>
        <v/>
      </c>
      <c r="C350" t="str">
        <f>IF(Crowdfunding_Data!F:F="successful",Crowdfunding_Data!J:J,"")</f>
        <v/>
      </c>
      <c r="D350" t="str">
        <f t="shared" si="16"/>
        <v>failed</v>
      </c>
      <c r="E350">
        <f>IF(Crowdfunding_Data!F:F="failed",Crowdfunding_Data!J:J,"")</f>
        <v>362</v>
      </c>
      <c r="G350" t="s">
        <v>19</v>
      </c>
      <c r="H350" s="35">
        <v>1917</v>
      </c>
      <c r="I350">
        <f t="shared" si="17"/>
        <v>2.2424626535065651E-4</v>
      </c>
      <c r="K350" t="s">
        <v>14</v>
      </c>
      <c r="L350">
        <v>130</v>
      </c>
    </row>
    <row r="351" spans="2:12" x14ac:dyDescent="0.2">
      <c r="B351" t="str">
        <f t="shared" si="15"/>
        <v/>
      </c>
      <c r="C351" t="str">
        <f>IF(Crowdfunding_Data!F:F="successful",Crowdfunding_Data!J:J,"")</f>
        <v/>
      </c>
      <c r="D351" t="str">
        <f t="shared" si="16"/>
        <v>failed</v>
      </c>
      <c r="E351">
        <f>IF(Crowdfunding_Data!F:F="failed",Crowdfunding_Data!J:J,"")</f>
        <v>1825</v>
      </c>
      <c r="G351" t="s">
        <v>19</v>
      </c>
      <c r="H351" s="35">
        <v>1965</v>
      </c>
      <c r="I351">
        <f t="shared" si="17"/>
        <v>2.1788655696101982E-4</v>
      </c>
      <c r="K351" t="s">
        <v>14</v>
      </c>
      <c r="L351">
        <v>55</v>
      </c>
    </row>
    <row r="352" spans="2:12" x14ac:dyDescent="0.2">
      <c r="B352" t="str">
        <f t="shared" si="15"/>
        <v/>
      </c>
      <c r="C352" t="str">
        <f>IF(Crowdfunding_Data!F:F="successful",Crowdfunding_Data!J:J,"")</f>
        <v/>
      </c>
      <c r="D352" t="str">
        <f t="shared" si="16"/>
        <v>failed</v>
      </c>
      <c r="E352">
        <f>IF(Crowdfunding_Data!F:F="failed",Crowdfunding_Data!J:J,"")</f>
        <v>1296</v>
      </c>
      <c r="G352" t="s">
        <v>19</v>
      </c>
      <c r="H352" s="35">
        <v>1989</v>
      </c>
      <c r="I352">
        <f t="shared" si="17"/>
        <v>2.1466814624429795E-4</v>
      </c>
      <c r="K352" t="s">
        <v>14</v>
      </c>
      <c r="L352">
        <v>114</v>
      </c>
    </row>
    <row r="353" spans="2:12" x14ac:dyDescent="0.2">
      <c r="B353" t="str">
        <f t="shared" si="15"/>
        <v/>
      </c>
      <c r="C353" t="str">
        <f>IF(Crowdfunding_Data!F:F="successful",Crowdfunding_Data!J:J,"")</f>
        <v/>
      </c>
      <c r="D353" t="str">
        <f t="shared" si="16"/>
        <v>failed</v>
      </c>
      <c r="E353">
        <f>IF(Crowdfunding_Data!F:F="failed",Crowdfunding_Data!J:J,"")</f>
        <v>1796</v>
      </c>
      <c r="G353" t="s">
        <v>19</v>
      </c>
      <c r="H353" s="35">
        <v>1991</v>
      </c>
      <c r="I353">
        <f t="shared" si="17"/>
        <v>2.1439890042105711E-4</v>
      </c>
      <c r="K353" t="s">
        <v>14</v>
      </c>
      <c r="L353">
        <v>594</v>
      </c>
    </row>
    <row r="354" spans="2:12" x14ac:dyDescent="0.2">
      <c r="B354" t="str">
        <f t="shared" si="15"/>
        <v/>
      </c>
      <c r="C354" t="str">
        <f>IF(Crowdfunding_Data!F:F="successful",Crowdfunding_Data!J:J,"")</f>
        <v/>
      </c>
      <c r="D354" t="str">
        <f t="shared" si="16"/>
        <v>failed</v>
      </c>
      <c r="E354">
        <f>IF(Crowdfunding_Data!F:F="failed",Crowdfunding_Data!J:J,"")</f>
        <v>181</v>
      </c>
      <c r="G354" t="s">
        <v>19</v>
      </c>
      <c r="H354" s="35">
        <v>2013</v>
      </c>
      <c r="I354">
        <f t="shared" si="17"/>
        <v>2.114273419037361E-4</v>
      </c>
      <c r="K354" t="s">
        <v>14</v>
      </c>
      <c r="L354">
        <v>24</v>
      </c>
    </row>
    <row r="355" spans="2:12" x14ac:dyDescent="0.2">
      <c r="B355" t="str">
        <f t="shared" si="15"/>
        <v/>
      </c>
      <c r="C355" t="str">
        <f>IF(Crowdfunding_Data!F:F="successful",Crowdfunding_Data!J:J,"")</f>
        <v/>
      </c>
      <c r="D355" t="str">
        <f t="shared" si="16"/>
        <v>failed</v>
      </c>
      <c r="E355">
        <f>IF(Crowdfunding_Data!F:F="failed",Crowdfunding_Data!J:J,"")</f>
        <v>575</v>
      </c>
      <c r="G355" t="s">
        <v>19</v>
      </c>
      <c r="H355" s="35">
        <v>2038</v>
      </c>
      <c r="I355">
        <f t="shared" si="17"/>
        <v>2.0803034888200968E-4</v>
      </c>
      <c r="K355" t="s">
        <v>14</v>
      </c>
      <c r="L355">
        <v>252</v>
      </c>
    </row>
    <row r="356" spans="2:12" x14ac:dyDescent="0.2">
      <c r="B356" t="str">
        <f t="shared" si="15"/>
        <v/>
      </c>
      <c r="C356" t="str">
        <f>IF(Crowdfunding_Data!F:F="successful",Crowdfunding_Data!J:J,"")</f>
        <v/>
      </c>
      <c r="D356" t="str">
        <f t="shared" si="16"/>
        <v>failed</v>
      </c>
      <c r="E356">
        <f>IF(Crowdfunding_Data!F:F="failed",Crowdfunding_Data!J:J,"")</f>
        <v>679</v>
      </c>
      <c r="G356" t="s">
        <v>19</v>
      </c>
      <c r="H356" s="35">
        <v>2053</v>
      </c>
      <c r="I356">
        <f t="shared" si="17"/>
        <v>2.05982924946402E-4</v>
      </c>
      <c r="K356" t="s">
        <v>14</v>
      </c>
      <c r="L356">
        <v>67</v>
      </c>
    </row>
    <row r="357" spans="2:12" x14ac:dyDescent="0.2">
      <c r="B357" t="str">
        <f t="shared" si="15"/>
        <v/>
      </c>
      <c r="C357" t="str">
        <f>IF(Crowdfunding_Data!F:F="successful",Crowdfunding_Data!J:J,"")</f>
        <v/>
      </c>
      <c r="D357" t="str">
        <f t="shared" si="16"/>
        <v>failed</v>
      </c>
      <c r="E357">
        <f>IF(Crowdfunding_Data!F:F="failed",Crowdfunding_Data!J:J,"")</f>
        <v>253</v>
      </c>
      <c r="G357" t="s">
        <v>19</v>
      </c>
      <c r="H357" s="35">
        <v>2080</v>
      </c>
      <c r="I357">
        <f t="shared" si="17"/>
        <v>2.0228234570467401E-4</v>
      </c>
      <c r="K357" t="s">
        <v>14</v>
      </c>
      <c r="L357">
        <v>742</v>
      </c>
    </row>
    <row r="358" spans="2:12" x14ac:dyDescent="0.2">
      <c r="B358" t="str">
        <f t="shared" si="15"/>
        <v/>
      </c>
      <c r="C358" t="str">
        <f>IF(Crowdfunding_Data!F:F="successful",Crowdfunding_Data!J:J,"")</f>
        <v/>
      </c>
      <c r="D358" t="str">
        <f t="shared" si="16"/>
        <v>failed</v>
      </c>
      <c r="E358">
        <f>IF(Crowdfunding_Data!F:F="failed",Crowdfunding_Data!J:J,"")</f>
        <v>143</v>
      </c>
      <c r="G358" t="s">
        <v>19</v>
      </c>
      <c r="H358" s="35">
        <v>2105</v>
      </c>
      <c r="I358">
        <f t="shared" si="17"/>
        <v>1.9884096701709979E-4</v>
      </c>
      <c r="K358" t="s">
        <v>14</v>
      </c>
      <c r="L358">
        <v>75</v>
      </c>
    </row>
    <row r="359" spans="2:12" x14ac:dyDescent="0.2">
      <c r="B359" t="str">
        <f t="shared" si="15"/>
        <v/>
      </c>
      <c r="C359" t="str">
        <f>IF(Crowdfunding_Data!F:F="successful",Crowdfunding_Data!J:J,"")</f>
        <v/>
      </c>
      <c r="D359" t="str">
        <f t="shared" si="16"/>
        <v>failed</v>
      </c>
      <c r="E359">
        <f>IF(Crowdfunding_Data!F:F="failed",Crowdfunding_Data!J:J,"")</f>
        <v>157</v>
      </c>
      <c r="G359" t="s">
        <v>19</v>
      </c>
      <c r="H359" s="35">
        <v>2106</v>
      </c>
      <c r="I359">
        <f t="shared" si="17"/>
        <v>1.987030532217065E-4</v>
      </c>
      <c r="K359" t="s">
        <v>14</v>
      </c>
      <c r="L359">
        <v>4405</v>
      </c>
    </row>
    <row r="360" spans="2:12" x14ac:dyDescent="0.2">
      <c r="B360" t="str">
        <f t="shared" si="15"/>
        <v/>
      </c>
      <c r="C360" t="str">
        <f>IF(Crowdfunding_Data!F:F="successful",Crowdfunding_Data!J:J,"")</f>
        <v/>
      </c>
      <c r="D360" t="str">
        <f t="shared" si="16"/>
        <v>failed</v>
      </c>
      <c r="E360">
        <f>IF(Crowdfunding_Data!F:F="failed",Crowdfunding_Data!J:J,"")</f>
        <v>331</v>
      </c>
      <c r="G360" t="s">
        <v>19</v>
      </c>
      <c r="H360" s="35">
        <v>2107</v>
      </c>
      <c r="I360">
        <f t="shared" si="17"/>
        <v>1.9856512107535308E-4</v>
      </c>
      <c r="K360" t="s">
        <v>14</v>
      </c>
      <c r="L360">
        <v>92</v>
      </c>
    </row>
    <row r="361" spans="2:12" x14ac:dyDescent="0.2">
      <c r="B361" t="str">
        <f t="shared" si="15"/>
        <v/>
      </c>
      <c r="C361" t="str">
        <f>IF(Crowdfunding_Data!F:F="successful",Crowdfunding_Data!J:J,"")</f>
        <v/>
      </c>
      <c r="D361" t="str">
        <f t="shared" si="16"/>
        <v>failed</v>
      </c>
      <c r="E361">
        <f>IF(Crowdfunding_Data!F:F="failed",Crowdfunding_Data!J:J,"")</f>
        <v>1368</v>
      </c>
      <c r="G361" t="s">
        <v>19</v>
      </c>
      <c r="H361" s="35">
        <v>2120</v>
      </c>
      <c r="I361">
        <f t="shared" si="17"/>
        <v>1.9677041095238562E-4</v>
      </c>
      <c r="K361" t="s">
        <v>14</v>
      </c>
      <c r="L361">
        <v>64</v>
      </c>
    </row>
    <row r="362" spans="2:12" x14ac:dyDescent="0.2">
      <c r="B362" t="str">
        <f t="shared" si="15"/>
        <v/>
      </c>
      <c r="C362" t="str">
        <f>IF(Crowdfunding_Data!F:F="successful",Crowdfunding_Data!J:J,"")</f>
        <v/>
      </c>
      <c r="D362" t="str">
        <f t="shared" si="16"/>
        <v>failed</v>
      </c>
      <c r="E362">
        <f>IF(Crowdfunding_Data!F:F="failed",Crowdfunding_Data!J:J,"")</f>
        <v>1467</v>
      </c>
      <c r="G362" t="s">
        <v>19</v>
      </c>
      <c r="H362" s="35">
        <v>2144</v>
      </c>
      <c r="I362">
        <f t="shared" si="17"/>
        <v>1.9345028696937921E-4</v>
      </c>
      <c r="K362" t="s">
        <v>14</v>
      </c>
      <c r="L362">
        <v>64</v>
      </c>
    </row>
    <row r="363" spans="2:12" x14ac:dyDescent="0.2">
      <c r="B363" t="str">
        <f t="shared" si="15"/>
        <v/>
      </c>
      <c r="C363" t="str">
        <f>IF(Crowdfunding_Data!F:F="successful",Crowdfunding_Data!J:J,"")</f>
        <v/>
      </c>
      <c r="D363" t="str">
        <f t="shared" si="16"/>
        <v>failed</v>
      </c>
      <c r="E363">
        <f>IF(Crowdfunding_Data!F:F="failed",Crowdfunding_Data!J:J,"")</f>
        <v>107</v>
      </c>
      <c r="G363" t="s">
        <v>19</v>
      </c>
      <c r="H363" s="35">
        <v>2188</v>
      </c>
      <c r="I363">
        <f t="shared" si="17"/>
        <v>1.8734722164666487E-4</v>
      </c>
      <c r="K363" t="s">
        <v>14</v>
      </c>
      <c r="L363">
        <v>842</v>
      </c>
    </row>
    <row r="364" spans="2:12" x14ac:dyDescent="0.2">
      <c r="B364" t="str">
        <f t="shared" si="15"/>
        <v/>
      </c>
      <c r="C364" t="str">
        <f>IF(Crowdfunding_Data!F:F="successful",Crowdfunding_Data!J:J,"")</f>
        <v/>
      </c>
      <c r="D364" t="str">
        <f t="shared" si="16"/>
        <v>failed</v>
      </c>
      <c r="E364">
        <f>IF(Crowdfunding_Data!F:F="failed",Crowdfunding_Data!J:J,"")</f>
        <v>38</v>
      </c>
      <c r="G364" t="s">
        <v>19</v>
      </c>
      <c r="H364" s="35">
        <v>2218</v>
      </c>
      <c r="I364">
        <f t="shared" si="17"/>
        <v>1.8318002851204715E-4</v>
      </c>
      <c r="K364" t="s">
        <v>14</v>
      </c>
      <c r="L364">
        <v>112</v>
      </c>
    </row>
    <row r="365" spans="2:12" x14ac:dyDescent="0.2">
      <c r="B365" t="str">
        <f t="shared" si="15"/>
        <v/>
      </c>
      <c r="C365" t="str">
        <f>IF(Crowdfunding_Data!F:F="successful",Crowdfunding_Data!J:J,"")</f>
        <v/>
      </c>
      <c r="D365" t="str">
        <f t="shared" si="16"/>
        <v>failed</v>
      </c>
      <c r="E365">
        <f>IF(Crowdfunding_Data!F:F="failed",Crowdfunding_Data!J:J,"")</f>
        <v>526</v>
      </c>
      <c r="G365" t="s">
        <v>19</v>
      </c>
      <c r="H365" s="35">
        <v>2220</v>
      </c>
      <c r="I365">
        <f t="shared" si="17"/>
        <v>1.8290217392870456E-4</v>
      </c>
      <c r="K365" t="s">
        <v>14</v>
      </c>
      <c r="L365">
        <v>374</v>
      </c>
    </row>
    <row r="366" spans="2:12" x14ac:dyDescent="0.2">
      <c r="B366" t="str">
        <f t="shared" si="15"/>
        <v/>
      </c>
      <c r="C366" t="str">
        <f>IF(Crowdfunding_Data!F:F="successful",Crowdfunding_Data!J:J,"")</f>
        <v/>
      </c>
      <c r="D366" t="str">
        <f t="shared" si="16"/>
        <v>failed</v>
      </c>
      <c r="E366">
        <f>IF(Crowdfunding_Data!F:F="failed",Crowdfunding_Data!J:J,"")</f>
        <v>1229</v>
      </c>
      <c r="G366" t="s">
        <v>19</v>
      </c>
      <c r="H366" s="35">
        <v>2230</v>
      </c>
      <c r="I366">
        <f t="shared" si="17"/>
        <v>1.8151295709290132E-4</v>
      </c>
    </row>
    <row r="367" spans="2:12" x14ac:dyDescent="0.2">
      <c r="B367" t="str">
        <f t="shared" si="15"/>
        <v/>
      </c>
      <c r="C367" t="str">
        <f>IF(Crowdfunding_Data!F:F="successful",Crowdfunding_Data!J:J,"")</f>
        <v/>
      </c>
      <c r="D367" t="str">
        <f t="shared" si="16"/>
        <v>failed</v>
      </c>
      <c r="E367">
        <f>IF(Crowdfunding_Data!F:F="failed",Crowdfunding_Data!J:J,"")</f>
        <v>1999</v>
      </c>
      <c r="G367" t="s">
        <v>19</v>
      </c>
      <c r="H367" s="35">
        <v>2237</v>
      </c>
      <c r="I367">
        <f t="shared" si="17"/>
        <v>1.8054062060194557E-4</v>
      </c>
    </row>
    <row r="368" spans="2:12" x14ac:dyDescent="0.2">
      <c r="B368" t="str">
        <f t="shared" si="15"/>
        <v/>
      </c>
      <c r="C368" t="str">
        <f>IF(Crowdfunding_Data!F:F="successful",Crowdfunding_Data!J:J,"")</f>
        <v/>
      </c>
      <c r="D368" t="str">
        <f t="shared" si="16"/>
        <v>failed</v>
      </c>
      <c r="E368">
        <f>IF(Crowdfunding_Data!F:F="failed",Crowdfunding_Data!J:J,"")</f>
        <v>2072</v>
      </c>
      <c r="G368" t="s">
        <v>19</v>
      </c>
      <c r="H368" s="35">
        <v>2266</v>
      </c>
      <c r="I368">
        <f t="shared" si="17"/>
        <v>1.7651463647670675E-4</v>
      </c>
    </row>
    <row r="369" spans="2:9" x14ac:dyDescent="0.2">
      <c r="B369" t="str">
        <f t="shared" si="15"/>
        <v/>
      </c>
      <c r="C369" t="str">
        <f>IF(Crowdfunding_Data!F:F="successful",Crowdfunding_Data!J:J,"")</f>
        <v/>
      </c>
      <c r="D369" t="str">
        <f t="shared" si="16"/>
        <v>failed</v>
      </c>
      <c r="E369">
        <f>IF(Crowdfunding_Data!F:F="failed",Crowdfunding_Data!J:J,"")</f>
        <v>889</v>
      </c>
      <c r="G369" t="s">
        <v>19</v>
      </c>
      <c r="H369" s="35">
        <v>2283</v>
      </c>
      <c r="I369">
        <f t="shared" si="17"/>
        <v>1.7415734449014269E-4</v>
      </c>
    </row>
    <row r="370" spans="2:9" x14ac:dyDescent="0.2">
      <c r="B370" t="str">
        <f t="shared" si="15"/>
        <v/>
      </c>
      <c r="C370" t="str">
        <f>IF(Crowdfunding_Data!F:F="successful",Crowdfunding_Data!J:J,"")</f>
        <v/>
      </c>
      <c r="D370" t="str">
        <f t="shared" si="16"/>
        <v>failed</v>
      </c>
      <c r="E370">
        <f>IF(Crowdfunding_Data!F:F="failed",Crowdfunding_Data!J:J,"")</f>
        <v>2062</v>
      </c>
      <c r="G370" t="s">
        <v>19</v>
      </c>
      <c r="H370" s="35">
        <v>2293</v>
      </c>
      <c r="I370">
        <f t="shared" si="17"/>
        <v>1.7277204265757126E-4</v>
      </c>
    </row>
    <row r="371" spans="2:9" x14ac:dyDescent="0.2">
      <c r="B371" t="str">
        <f t="shared" si="15"/>
        <v/>
      </c>
      <c r="C371" t="str">
        <f>IF(Crowdfunding_Data!F:F="successful",Crowdfunding_Data!J:J,"")</f>
        <v/>
      </c>
      <c r="D371" t="str">
        <f t="shared" si="16"/>
        <v>failed</v>
      </c>
      <c r="E371">
        <f>IF(Crowdfunding_Data!F:F="failed",Crowdfunding_Data!J:J,"")</f>
        <v>3304</v>
      </c>
      <c r="G371" t="s">
        <v>19</v>
      </c>
      <c r="H371" s="35">
        <v>2331</v>
      </c>
      <c r="I371">
        <f t="shared" si="17"/>
        <v>1.6751990600516172E-4</v>
      </c>
    </row>
    <row r="372" spans="2:9" x14ac:dyDescent="0.2">
      <c r="B372" t="str">
        <f t="shared" si="15"/>
        <v/>
      </c>
      <c r="C372" t="str">
        <f>IF(Crowdfunding_Data!F:F="successful",Crowdfunding_Data!J:J,"")</f>
        <v/>
      </c>
      <c r="D372" t="str">
        <f t="shared" si="16"/>
        <v>failed</v>
      </c>
      <c r="E372">
        <f>IF(Crowdfunding_Data!F:F="failed",Crowdfunding_Data!J:J,"")</f>
        <v>441</v>
      </c>
      <c r="G372" t="s">
        <v>19</v>
      </c>
      <c r="H372" s="35">
        <v>2346</v>
      </c>
      <c r="I372">
        <f t="shared" si="17"/>
        <v>1.6545315319198316E-4</v>
      </c>
    </row>
    <row r="373" spans="2:9" x14ac:dyDescent="0.2">
      <c r="B373" t="str">
        <f t="shared" si="15"/>
        <v/>
      </c>
      <c r="C373" t="str">
        <f>IF(Crowdfunding_Data!F:F="successful",Crowdfunding_Data!J:J,"")</f>
        <v/>
      </c>
      <c r="D373" t="str">
        <f t="shared" si="16"/>
        <v>failed</v>
      </c>
      <c r="E373">
        <f>IF(Crowdfunding_Data!F:F="failed",Crowdfunding_Data!J:J,"")</f>
        <v>1274</v>
      </c>
      <c r="G373" t="s">
        <v>19</v>
      </c>
      <c r="H373" s="35">
        <v>2409</v>
      </c>
      <c r="I373">
        <f t="shared" si="17"/>
        <v>1.5682620391574748E-4</v>
      </c>
    </row>
    <row r="374" spans="2:9" x14ac:dyDescent="0.2">
      <c r="B374" t="str">
        <f t="shared" si="15"/>
        <v/>
      </c>
      <c r="C374" t="str">
        <f>IF(Crowdfunding_Data!F:F="successful",Crowdfunding_Data!J:J,"")</f>
        <v/>
      </c>
      <c r="D374" t="str">
        <f t="shared" si="16"/>
        <v>failed</v>
      </c>
      <c r="E374">
        <f>IF(Crowdfunding_Data!F:F="failed",Crowdfunding_Data!J:J,"")</f>
        <v>1258</v>
      </c>
      <c r="G374" t="s">
        <v>19</v>
      </c>
      <c r="H374" s="35">
        <v>2431</v>
      </c>
      <c r="I374">
        <f t="shared" si="17"/>
        <v>1.5383820311494535E-4</v>
      </c>
    </row>
    <row r="375" spans="2:9" x14ac:dyDescent="0.2">
      <c r="B375" t="str">
        <f t="shared" si="15"/>
        <v/>
      </c>
      <c r="C375" t="str">
        <f>IF(Crowdfunding_Data!F:F="successful",Crowdfunding_Data!J:J,"")</f>
        <v/>
      </c>
      <c r="D375" t="str">
        <f t="shared" si="16"/>
        <v>failed</v>
      </c>
      <c r="E375">
        <f>IF(Crowdfunding_Data!F:F="failed",Crowdfunding_Data!J:J,"")</f>
        <v>908</v>
      </c>
      <c r="G375" t="s">
        <v>19</v>
      </c>
      <c r="H375" s="35">
        <v>2436</v>
      </c>
      <c r="I375">
        <f t="shared" si="17"/>
        <v>1.5316115506398519E-4</v>
      </c>
    </row>
    <row r="376" spans="2:9" x14ac:dyDescent="0.2">
      <c r="B376" t="str">
        <f t="shared" si="15"/>
        <v/>
      </c>
      <c r="C376" t="str">
        <f>IF(Crowdfunding_Data!F:F="successful",Crowdfunding_Data!J:J,"")</f>
        <v/>
      </c>
      <c r="D376" t="str">
        <f t="shared" si="16"/>
        <v>failed</v>
      </c>
      <c r="E376">
        <f>IF(Crowdfunding_Data!F:F="failed",Crowdfunding_Data!J:J,"")</f>
        <v>1790</v>
      </c>
      <c r="G376" t="s">
        <v>19</v>
      </c>
      <c r="H376" s="35">
        <v>2441</v>
      </c>
      <c r="I376">
        <f t="shared" si="17"/>
        <v>1.5248489797922105E-4</v>
      </c>
    </row>
    <row r="377" spans="2:9" x14ac:dyDescent="0.2">
      <c r="B377" t="str">
        <f t="shared" si="15"/>
        <v/>
      </c>
      <c r="C377" t="str">
        <f>IF(Crowdfunding_Data!F:F="successful",Crowdfunding_Data!J:J,"")</f>
        <v/>
      </c>
      <c r="D377" t="str">
        <f t="shared" si="16"/>
        <v>failed</v>
      </c>
      <c r="E377">
        <f>IF(Crowdfunding_Data!F:F="failed",Crowdfunding_Data!J:J,"")</f>
        <v>2928</v>
      </c>
      <c r="G377" t="s">
        <v>19</v>
      </c>
      <c r="H377" s="35">
        <v>2443</v>
      </c>
      <c r="I377">
        <f t="shared" si="17"/>
        <v>1.5221462017611014E-4</v>
      </c>
    </row>
    <row r="378" spans="2:9" x14ac:dyDescent="0.2">
      <c r="B378" t="str">
        <f t="shared" si="15"/>
        <v/>
      </c>
      <c r="C378" t="str">
        <f>IF(Crowdfunding_Data!F:F="successful",Crowdfunding_Data!J:J,"")</f>
        <v/>
      </c>
      <c r="D378" t="str">
        <f t="shared" si="16"/>
        <v>failed</v>
      </c>
      <c r="E378">
        <f>IF(Crowdfunding_Data!F:F="failed",Crowdfunding_Data!J:J,"")</f>
        <v>2025</v>
      </c>
      <c r="G378" t="s">
        <v>19</v>
      </c>
      <c r="H378" s="35">
        <v>2443</v>
      </c>
      <c r="I378">
        <f t="shared" si="17"/>
        <v>1.5221462017611014E-4</v>
      </c>
    </row>
    <row r="379" spans="2:9" x14ac:dyDescent="0.2">
      <c r="B379" t="str">
        <f t="shared" si="15"/>
        <v/>
      </c>
      <c r="C379" t="str">
        <f>IF(Crowdfunding_Data!F:F="successful",Crowdfunding_Data!J:J,"")</f>
        <v/>
      </c>
      <c r="D379" t="str">
        <f t="shared" si="16"/>
        <v>failed</v>
      </c>
      <c r="E379">
        <f>IF(Crowdfunding_Data!F:F="failed",Crowdfunding_Data!J:J,"")</f>
        <v>2468</v>
      </c>
      <c r="G379" t="s">
        <v>19</v>
      </c>
      <c r="H379" s="35">
        <v>2468</v>
      </c>
      <c r="I379">
        <f t="shared" si="17"/>
        <v>1.488474494825674E-4</v>
      </c>
    </row>
    <row r="380" spans="2:9" x14ac:dyDescent="0.2">
      <c r="B380" t="str">
        <f t="shared" si="15"/>
        <v/>
      </c>
      <c r="C380" t="str">
        <f>IF(Crowdfunding_Data!F:F="successful",Crowdfunding_Data!J:J,"")</f>
        <v/>
      </c>
      <c r="D380" t="str">
        <f t="shared" si="16"/>
        <v>failed</v>
      </c>
      <c r="E380">
        <f>IF(Crowdfunding_Data!F:F="failed",Crowdfunding_Data!J:J,"")</f>
        <v>1028</v>
      </c>
      <c r="G380" t="s">
        <v>19</v>
      </c>
      <c r="H380" s="35">
        <v>2475</v>
      </c>
      <c r="I380">
        <f t="shared" si="17"/>
        <v>1.4790854955341971E-4</v>
      </c>
    </row>
    <row r="381" spans="2:9" x14ac:dyDescent="0.2">
      <c r="B381" t="str">
        <f t="shared" si="15"/>
        <v/>
      </c>
      <c r="C381" t="str">
        <f>IF(Crowdfunding_Data!F:F="successful",Crowdfunding_Data!J:J,"")</f>
        <v/>
      </c>
      <c r="D381" t="str">
        <f t="shared" si="16"/>
        <v>failed</v>
      </c>
      <c r="E381">
        <f>IF(Crowdfunding_Data!F:F="failed",Crowdfunding_Data!J:J,"")</f>
        <v>4405</v>
      </c>
      <c r="G381" t="s">
        <v>19</v>
      </c>
      <c r="H381" s="35">
        <v>2506</v>
      </c>
      <c r="I381">
        <f t="shared" si="17"/>
        <v>1.4377261398741469E-4</v>
      </c>
    </row>
    <row r="382" spans="2:9" x14ac:dyDescent="0.2">
      <c r="B382" t="str">
        <f t="shared" si="15"/>
        <v/>
      </c>
      <c r="C382" t="str">
        <f>IF(Crowdfunding_Data!F:F="successful",Crowdfunding_Data!J:J,"")</f>
        <v/>
      </c>
      <c r="D382" t="str">
        <f t="shared" si="16"/>
        <v>failed</v>
      </c>
      <c r="E382">
        <f>IF(Crowdfunding_Data!F:F="failed",Crowdfunding_Data!J:J,"")</f>
        <v>1886</v>
      </c>
      <c r="G382" t="s">
        <v>19</v>
      </c>
      <c r="H382" s="35">
        <v>2526</v>
      </c>
      <c r="I382">
        <f t="shared" si="17"/>
        <v>1.4112452005157977E-4</v>
      </c>
    </row>
    <row r="383" spans="2:9" x14ac:dyDescent="0.2">
      <c r="B383" t="str">
        <f t="shared" si="15"/>
        <v/>
      </c>
      <c r="C383" t="str">
        <f>IF(Crowdfunding_Data!F:F="successful",Crowdfunding_Data!J:J,"")</f>
        <v/>
      </c>
      <c r="D383" t="str">
        <f t="shared" si="16"/>
        <v>failed</v>
      </c>
      <c r="E383">
        <f>IF(Crowdfunding_Data!F:F="failed",Crowdfunding_Data!J:J,"")</f>
        <v>1059</v>
      </c>
      <c r="G383" t="s">
        <v>19</v>
      </c>
      <c r="H383" s="35">
        <v>2528</v>
      </c>
      <c r="I383">
        <f t="shared" si="17"/>
        <v>1.4086062892885372E-4</v>
      </c>
    </row>
    <row r="384" spans="2:9" x14ac:dyDescent="0.2">
      <c r="B384" t="str">
        <f t="shared" si="15"/>
        <v/>
      </c>
      <c r="C384" t="str">
        <f>IF(Crowdfunding_Data!F:F="successful",Crowdfunding_Data!J:J,"")</f>
        <v/>
      </c>
      <c r="D384" t="str">
        <f t="shared" si="16"/>
        <v>failed</v>
      </c>
      <c r="E384">
        <f>IF(Crowdfunding_Data!F:F="failed",Crowdfunding_Data!J:J,"")</f>
        <v>1691</v>
      </c>
      <c r="G384" t="s">
        <v>19</v>
      </c>
      <c r="H384" s="35">
        <v>2551</v>
      </c>
      <c r="I384">
        <f t="shared" si="17"/>
        <v>1.378383623300852E-4</v>
      </c>
    </row>
    <row r="385" spans="2:9" x14ac:dyDescent="0.2">
      <c r="B385" t="str">
        <f t="shared" si="15"/>
        <v/>
      </c>
      <c r="C385" t="str">
        <f>IF(Crowdfunding_Data!F:F="successful",Crowdfunding_Data!J:J,"")</f>
        <v/>
      </c>
      <c r="D385" t="str">
        <f t="shared" si="16"/>
        <v>failed</v>
      </c>
      <c r="E385">
        <f>IF(Crowdfunding_Data!F:F="failed",Crowdfunding_Data!J:J,"")</f>
        <v>662</v>
      </c>
      <c r="G385" t="s">
        <v>19</v>
      </c>
      <c r="H385" s="35">
        <v>2673</v>
      </c>
      <c r="I385">
        <f t="shared" si="17"/>
        <v>1.2223630010214221E-4</v>
      </c>
    </row>
    <row r="386" spans="2:9" x14ac:dyDescent="0.2">
      <c r="B386" t="str">
        <f t="shared" ref="B386:B449" si="18">IF(ISNUMBER(C386),"successful","")</f>
        <v/>
      </c>
      <c r="C386" t="str">
        <f>IF(Crowdfunding_Data!F:F="successful",Crowdfunding_Data!J:J,"")</f>
        <v/>
      </c>
      <c r="D386" t="str">
        <f t="shared" si="16"/>
        <v>failed</v>
      </c>
      <c r="E386">
        <f>IF(Crowdfunding_Data!F:F="failed",Crowdfunding_Data!J:J,"")</f>
        <v>395</v>
      </c>
      <c r="G386" t="s">
        <v>19</v>
      </c>
      <c r="H386" s="35">
        <v>2693</v>
      </c>
      <c r="I386">
        <f t="shared" si="17"/>
        <v>1.1975500527096339E-4</v>
      </c>
    </row>
    <row r="387" spans="2:9" x14ac:dyDescent="0.2">
      <c r="B387" t="str">
        <f t="shared" si="18"/>
        <v/>
      </c>
      <c r="C387" t="str">
        <f>IF(Crowdfunding_Data!F:F="successful",Crowdfunding_Data!J:J,"")</f>
        <v/>
      </c>
      <c r="D387" t="str">
        <f t="shared" ref="D387:D450" si="19">IF(ISNUMBER(E387),"failed","")</f>
        <v>failed</v>
      </c>
      <c r="E387">
        <f>IF(Crowdfunding_Data!F:F="failed",Crowdfunding_Data!J:J,"")</f>
        <v>355</v>
      </c>
      <c r="G387" t="s">
        <v>19</v>
      </c>
      <c r="H387" s="35">
        <v>2725</v>
      </c>
      <c r="I387">
        <f t="shared" ref="I387:I428" si="20">_xlfn.NORM.DIST(H387,$S$7,$S$13,0)</f>
        <v>1.1583392688755109E-4</v>
      </c>
    </row>
    <row r="388" spans="2:9" x14ac:dyDescent="0.2">
      <c r="B388" t="str">
        <f t="shared" si="18"/>
        <v/>
      </c>
      <c r="C388" t="str">
        <f>IF(Crowdfunding_Data!F:F="successful",Crowdfunding_Data!J:J,"")</f>
        <v/>
      </c>
      <c r="D388" t="str">
        <f t="shared" si="19"/>
        <v>failed</v>
      </c>
      <c r="E388">
        <f>IF(Crowdfunding_Data!F:F="failed",Crowdfunding_Data!J:J,"")</f>
        <v>1221</v>
      </c>
      <c r="G388" t="s">
        <v>19</v>
      </c>
      <c r="H388" s="35">
        <v>2739</v>
      </c>
      <c r="I388">
        <f t="shared" si="20"/>
        <v>1.1413797412940309E-4</v>
      </c>
    </row>
    <row r="389" spans="2:9" x14ac:dyDescent="0.2">
      <c r="B389" t="str">
        <f t="shared" si="18"/>
        <v/>
      </c>
      <c r="C389" t="str">
        <f>IF(Crowdfunding_Data!F:F="successful",Crowdfunding_Data!J:J,"")</f>
        <v/>
      </c>
      <c r="D389" t="str">
        <f t="shared" si="19"/>
        <v>failed</v>
      </c>
      <c r="E389">
        <f>IF(Crowdfunding_Data!F:F="failed",Crowdfunding_Data!J:J,"")</f>
        <v>2779</v>
      </c>
      <c r="G389" t="s">
        <v>19</v>
      </c>
      <c r="H389" s="35">
        <v>2756</v>
      </c>
      <c r="I389">
        <f t="shared" si="20"/>
        <v>1.1209499021698241E-4</v>
      </c>
    </row>
    <row r="390" spans="2:9" x14ac:dyDescent="0.2">
      <c r="B390" t="str">
        <f t="shared" si="18"/>
        <v/>
      </c>
      <c r="C390" t="str">
        <f>IF(Crowdfunding_Data!F:F="successful",Crowdfunding_Data!J:J,"")</f>
        <v/>
      </c>
      <c r="D390" t="str">
        <f t="shared" si="19"/>
        <v>failed</v>
      </c>
      <c r="E390">
        <f>IF(Crowdfunding_Data!F:F="failed",Crowdfunding_Data!J:J,"")</f>
        <v>774</v>
      </c>
      <c r="G390" t="s">
        <v>19</v>
      </c>
      <c r="H390" s="35">
        <v>2768</v>
      </c>
      <c r="I390">
        <f t="shared" si="20"/>
        <v>1.1066388330811637E-4</v>
      </c>
    </row>
    <row r="391" spans="2:9" x14ac:dyDescent="0.2">
      <c r="B391" t="str">
        <f t="shared" si="18"/>
        <v/>
      </c>
      <c r="C391" t="str">
        <f>IF(Crowdfunding_Data!F:F="successful",Crowdfunding_Data!J:J,"")</f>
        <v/>
      </c>
      <c r="D391" t="str">
        <f t="shared" si="19"/>
        <v>failed</v>
      </c>
      <c r="E391">
        <f>IF(Crowdfunding_Data!F:F="failed",Crowdfunding_Data!J:J,"")</f>
        <v>1748</v>
      </c>
      <c r="G391" t="s">
        <v>19</v>
      </c>
      <c r="H391" s="35">
        <v>2857</v>
      </c>
      <c r="I391">
        <f t="shared" si="20"/>
        <v>1.0034552140581889E-4</v>
      </c>
    </row>
    <row r="392" spans="2:9" x14ac:dyDescent="0.2">
      <c r="B392" t="str">
        <f t="shared" si="18"/>
        <v/>
      </c>
      <c r="C392" t="str">
        <f>IF(Crowdfunding_Data!F:F="successful",Crowdfunding_Data!J:J,"")</f>
        <v/>
      </c>
      <c r="D392" t="str">
        <f t="shared" si="19"/>
        <v>failed</v>
      </c>
      <c r="E392">
        <f>IF(Crowdfunding_Data!F:F="failed",Crowdfunding_Data!J:J,"")</f>
        <v>923</v>
      </c>
      <c r="G392" t="s">
        <v>19</v>
      </c>
      <c r="H392" s="35">
        <v>2875</v>
      </c>
      <c r="I392">
        <f t="shared" si="20"/>
        <v>9.832427743317206E-5</v>
      </c>
    </row>
    <row r="393" spans="2:9" x14ac:dyDescent="0.2">
      <c r="B393" t="str">
        <f t="shared" si="18"/>
        <v/>
      </c>
      <c r="C393" t="str">
        <f>IF(Crowdfunding_Data!F:F="successful",Crowdfunding_Data!J:J,"")</f>
        <v/>
      </c>
      <c r="D393" t="str">
        <f t="shared" si="19"/>
        <v>failed</v>
      </c>
      <c r="E393">
        <f>IF(Crowdfunding_Data!F:F="failed",Crowdfunding_Data!J:J,"")</f>
        <v>1130</v>
      </c>
      <c r="G393" t="s">
        <v>19</v>
      </c>
      <c r="H393" s="35">
        <v>2893</v>
      </c>
      <c r="I393">
        <f t="shared" si="20"/>
        <v>9.6325826390398153E-5</v>
      </c>
    </row>
    <row r="394" spans="2:9" x14ac:dyDescent="0.2">
      <c r="B394" t="str">
        <f t="shared" si="18"/>
        <v/>
      </c>
      <c r="C394" t="str">
        <f>IF(Crowdfunding_Data!F:F="successful",Crowdfunding_Data!J:J,"")</f>
        <v/>
      </c>
      <c r="D394" t="str">
        <f t="shared" si="19"/>
        <v>failed</v>
      </c>
      <c r="E394">
        <f>IF(Crowdfunding_Data!F:F="failed",Crowdfunding_Data!J:J,"")</f>
        <v>1181</v>
      </c>
      <c r="G394" t="s">
        <v>19</v>
      </c>
      <c r="H394" s="35">
        <v>2985</v>
      </c>
      <c r="I394">
        <f t="shared" si="20"/>
        <v>8.6476885254176052E-5</v>
      </c>
    </row>
    <row r="395" spans="2:9" x14ac:dyDescent="0.2">
      <c r="B395" t="str">
        <f t="shared" si="18"/>
        <v/>
      </c>
      <c r="C395" t="str">
        <f>IF(Crowdfunding_Data!F:F="successful",Crowdfunding_Data!J:J,"")</f>
        <v/>
      </c>
      <c r="D395" t="str">
        <f t="shared" si="19"/>
        <v>failed</v>
      </c>
      <c r="E395">
        <f>IF(Crowdfunding_Data!F:F="failed",Crowdfunding_Data!J:J,"")</f>
        <v>54</v>
      </c>
      <c r="G395" t="s">
        <v>19</v>
      </c>
      <c r="H395" s="35">
        <v>3016</v>
      </c>
      <c r="I395">
        <f t="shared" si="20"/>
        <v>8.3299174386778079E-5</v>
      </c>
    </row>
    <row r="396" spans="2:9" x14ac:dyDescent="0.2">
      <c r="B396" t="str">
        <f t="shared" si="18"/>
        <v/>
      </c>
      <c r="C396" t="str">
        <f>IF(Crowdfunding_Data!F:F="successful",Crowdfunding_Data!J:J,"")</f>
        <v/>
      </c>
      <c r="D396" t="str">
        <f t="shared" si="19"/>
        <v>failed</v>
      </c>
      <c r="E396">
        <f>IF(Crowdfunding_Data!F:F="failed",Crowdfunding_Data!J:J,"")</f>
        <v>1657</v>
      </c>
      <c r="G396" t="s">
        <v>19</v>
      </c>
      <c r="H396" s="35">
        <v>3036</v>
      </c>
      <c r="I396">
        <f t="shared" si="20"/>
        <v>8.1287474403743675E-5</v>
      </c>
    </row>
    <row r="397" spans="2:9" x14ac:dyDescent="0.2">
      <c r="B397" t="str">
        <f t="shared" si="18"/>
        <v/>
      </c>
      <c r="C397" t="str">
        <f>IF(Crowdfunding_Data!F:F="successful",Crowdfunding_Data!J:J,"")</f>
        <v/>
      </c>
      <c r="D397" t="str">
        <f t="shared" si="19"/>
        <v>failed</v>
      </c>
      <c r="E397">
        <f>IF(Crowdfunding_Data!F:F="failed",Crowdfunding_Data!J:J,"")</f>
        <v>2690</v>
      </c>
      <c r="G397" t="s">
        <v>19</v>
      </c>
      <c r="H397" s="35">
        <v>3059</v>
      </c>
      <c r="I397">
        <f t="shared" si="20"/>
        <v>7.9011571488613397E-5</v>
      </c>
    </row>
    <row r="398" spans="2:9" x14ac:dyDescent="0.2">
      <c r="B398" t="str">
        <f t="shared" si="18"/>
        <v/>
      </c>
      <c r="C398" t="str">
        <f>IF(Crowdfunding_Data!F:F="successful",Crowdfunding_Data!J:J,"")</f>
        <v/>
      </c>
      <c r="D398" t="str">
        <f t="shared" si="19"/>
        <v>failed</v>
      </c>
      <c r="E398">
        <f>IF(Crowdfunding_Data!F:F="failed",Crowdfunding_Data!J:J,"")</f>
        <v>830</v>
      </c>
      <c r="G398" t="s">
        <v>19</v>
      </c>
      <c r="H398" s="35">
        <v>3063</v>
      </c>
      <c r="I398">
        <f t="shared" si="20"/>
        <v>7.861988012531406E-5</v>
      </c>
    </row>
    <row r="399" spans="2:9" x14ac:dyDescent="0.2">
      <c r="B399" t="str">
        <f t="shared" si="18"/>
        <v/>
      </c>
      <c r="C399" t="str">
        <f>IF(Crowdfunding_Data!F:F="successful",Crowdfunding_Data!J:J,"")</f>
        <v/>
      </c>
      <c r="D399" t="str">
        <f t="shared" si="19"/>
        <v>failed</v>
      </c>
      <c r="E399">
        <f>IF(Crowdfunding_Data!F:F="failed",Crowdfunding_Data!J:J,"")</f>
        <v>67</v>
      </c>
      <c r="G399" t="s">
        <v>19</v>
      </c>
      <c r="H399" s="35">
        <v>3116</v>
      </c>
      <c r="I399">
        <f t="shared" si="20"/>
        <v>7.3545814369347092E-5</v>
      </c>
    </row>
    <row r="400" spans="2:9" x14ac:dyDescent="0.2">
      <c r="B400" t="str">
        <f t="shared" si="18"/>
        <v/>
      </c>
      <c r="C400" t="str">
        <f>IF(Crowdfunding_Data!F:F="successful",Crowdfunding_Data!J:J,"")</f>
        <v/>
      </c>
      <c r="D400" t="str">
        <f t="shared" si="19"/>
        <v>failed</v>
      </c>
      <c r="E400">
        <f>IF(Crowdfunding_Data!F:F="failed",Crowdfunding_Data!J:J,"")</f>
        <v>5497</v>
      </c>
      <c r="G400" t="s">
        <v>19</v>
      </c>
      <c r="H400" s="35">
        <v>3131</v>
      </c>
      <c r="I400">
        <f t="shared" si="20"/>
        <v>7.2149028237724513E-5</v>
      </c>
    </row>
    <row r="401" spans="2:9" x14ac:dyDescent="0.2">
      <c r="B401" t="str">
        <f t="shared" si="18"/>
        <v/>
      </c>
      <c r="C401" t="str">
        <f>IF(Crowdfunding_Data!F:F="successful",Crowdfunding_Data!J:J,"")</f>
        <v/>
      </c>
      <c r="D401" t="str">
        <f t="shared" si="19"/>
        <v>failed</v>
      </c>
      <c r="E401">
        <f>IF(Crowdfunding_Data!F:F="failed",Crowdfunding_Data!J:J,"")</f>
        <v>535</v>
      </c>
      <c r="G401" t="s">
        <v>19</v>
      </c>
      <c r="H401" s="35">
        <v>3177</v>
      </c>
      <c r="I401">
        <f t="shared" si="20"/>
        <v>6.7974035897122944E-5</v>
      </c>
    </row>
    <row r="402" spans="2:9" x14ac:dyDescent="0.2">
      <c r="B402" t="str">
        <f t="shared" si="18"/>
        <v/>
      </c>
      <c r="C402" t="str">
        <f>IF(Crowdfunding_Data!F:F="successful",Crowdfunding_Data!J:J,"")</f>
        <v/>
      </c>
      <c r="D402" t="str">
        <f t="shared" si="19"/>
        <v>failed</v>
      </c>
      <c r="E402">
        <f>IF(Crowdfunding_Data!F:F="failed",Crowdfunding_Data!J:J,"")</f>
        <v>64</v>
      </c>
      <c r="G402" t="s">
        <v>19</v>
      </c>
      <c r="H402" s="35">
        <v>3205</v>
      </c>
      <c r="I402">
        <f t="shared" si="20"/>
        <v>6.551295116594873E-5</v>
      </c>
    </row>
    <row r="403" spans="2:9" x14ac:dyDescent="0.2">
      <c r="B403" t="str">
        <f t="shared" si="18"/>
        <v/>
      </c>
      <c r="C403" t="str">
        <f>IF(Crowdfunding_Data!F:F="successful",Crowdfunding_Data!J:J,"")</f>
        <v/>
      </c>
      <c r="D403" t="str">
        <f t="shared" si="19"/>
        <v>failed</v>
      </c>
      <c r="E403">
        <f>IF(Crowdfunding_Data!F:F="failed",Crowdfunding_Data!J:J,"")</f>
        <v>2176</v>
      </c>
      <c r="G403" t="s">
        <v>19</v>
      </c>
      <c r="H403" s="35">
        <v>3318</v>
      </c>
      <c r="I403">
        <f t="shared" si="20"/>
        <v>5.6195966411222091E-5</v>
      </c>
    </row>
    <row r="404" spans="2:9" x14ac:dyDescent="0.2">
      <c r="B404" t="str">
        <f t="shared" si="18"/>
        <v/>
      </c>
      <c r="C404" t="str">
        <f>IF(Crowdfunding_Data!F:F="successful",Crowdfunding_Data!J:J,"")</f>
        <v/>
      </c>
      <c r="D404" t="str">
        <f t="shared" si="19"/>
        <v>failed</v>
      </c>
      <c r="E404">
        <f>IF(Crowdfunding_Data!F:F="failed",Crowdfunding_Data!J:J,"")</f>
        <v>6080</v>
      </c>
      <c r="G404" t="s">
        <v>19</v>
      </c>
      <c r="H404" s="35">
        <v>3376</v>
      </c>
      <c r="I404">
        <f t="shared" si="20"/>
        <v>5.1793259353328544E-5</v>
      </c>
    </row>
    <row r="405" spans="2:9" x14ac:dyDescent="0.2">
      <c r="B405" t="str">
        <f t="shared" si="18"/>
        <v/>
      </c>
      <c r="C405" t="str">
        <f>IF(Crowdfunding_Data!F:F="successful",Crowdfunding_Data!J:J,"")</f>
        <v/>
      </c>
      <c r="D405" t="str">
        <f t="shared" si="19"/>
        <v>failed</v>
      </c>
      <c r="E405">
        <f>IF(Crowdfunding_Data!F:F="failed",Crowdfunding_Data!J:J,"")</f>
        <v>5681</v>
      </c>
      <c r="G405" t="s">
        <v>19</v>
      </c>
      <c r="H405" s="35">
        <v>3388</v>
      </c>
      <c r="I405">
        <f t="shared" si="20"/>
        <v>5.0914065441487089E-5</v>
      </c>
    </row>
    <row r="406" spans="2:9" x14ac:dyDescent="0.2">
      <c r="B406" t="str">
        <f t="shared" si="18"/>
        <v/>
      </c>
      <c r="C406" t="str">
        <f>IF(Crowdfunding_Data!F:F="successful",Crowdfunding_Data!J:J,"")</f>
        <v/>
      </c>
      <c r="D406" t="str">
        <f t="shared" si="19"/>
        <v>failed</v>
      </c>
      <c r="E406">
        <f>IF(Crowdfunding_Data!F:F="failed",Crowdfunding_Data!J:J,"")</f>
        <v>1120</v>
      </c>
      <c r="G406" t="s">
        <v>19</v>
      </c>
      <c r="H406" s="35">
        <v>3537</v>
      </c>
      <c r="I406">
        <f t="shared" si="20"/>
        <v>4.0881163069299888E-5</v>
      </c>
    </row>
    <row r="407" spans="2:9" x14ac:dyDescent="0.2">
      <c r="B407" t="str">
        <f t="shared" si="18"/>
        <v/>
      </c>
      <c r="C407" t="str">
        <f>IF(Crowdfunding_Data!F:F="successful",Crowdfunding_Data!J:J,"")</f>
        <v/>
      </c>
      <c r="D407" t="str">
        <f t="shared" si="19"/>
        <v>failed</v>
      </c>
      <c r="E407">
        <f>IF(Crowdfunding_Data!F:F="failed",Crowdfunding_Data!J:J,"")</f>
        <v>4697</v>
      </c>
      <c r="G407" t="s">
        <v>19</v>
      </c>
      <c r="H407" s="35">
        <v>3594</v>
      </c>
      <c r="I407">
        <f t="shared" si="20"/>
        <v>3.7462495092887384E-5</v>
      </c>
    </row>
    <row r="408" spans="2:9" x14ac:dyDescent="0.2">
      <c r="B408" t="str">
        <f t="shared" si="18"/>
        <v/>
      </c>
      <c r="C408" t="str">
        <f>IF(Crowdfunding_Data!F:F="successful",Crowdfunding_Data!J:J,"")</f>
        <v/>
      </c>
      <c r="D408" t="str">
        <f t="shared" si="19"/>
        <v>failed</v>
      </c>
      <c r="E408">
        <f>IF(Crowdfunding_Data!F:F="failed",Crowdfunding_Data!J:J,"")</f>
        <v>1910</v>
      </c>
      <c r="G408" t="s">
        <v>19</v>
      </c>
      <c r="H408" s="35">
        <v>3596</v>
      </c>
      <c r="I408">
        <f t="shared" si="20"/>
        <v>3.7346613868581616E-5</v>
      </c>
    </row>
    <row r="409" spans="2:9" x14ac:dyDescent="0.2">
      <c r="B409" t="str">
        <f t="shared" si="18"/>
        <v/>
      </c>
      <c r="C409" t="str">
        <f>IF(Crowdfunding_Data!F:F="successful",Crowdfunding_Data!J:J,"")</f>
        <v/>
      </c>
      <c r="D409" t="str">
        <f t="shared" si="19"/>
        <v>failed</v>
      </c>
      <c r="E409">
        <f>IF(Crowdfunding_Data!F:F="failed",Crowdfunding_Data!J:J,"")</f>
        <v>1596</v>
      </c>
      <c r="G409" t="s">
        <v>19</v>
      </c>
      <c r="H409" s="35">
        <v>3657</v>
      </c>
      <c r="I409">
        <f t="shared" si="20"/>
        <v>3.394183690135962E-5</v>
      </c>
    </row>
    <row r="410" spans="2:9" x14ac:dyDescent="0.2">
      <c r="B410" t="str">
        <f t="shared" si="18"/>
        <v/>
      </c>
      <c r="C410" t="str">
        <f>IF(Crowdfunding_Data!F:F="successful",Crowdfunding_Data!J:J,"")</f>
        <v/>
      </c>
      <c r="D410" t="str">
        <f t="shared" si="19"/>
        <v>failed</v>
      </c>
      <c r="E410">
        <f>IF(Crowdfunding_Data!F:F="failed",Crowdfunding_Data!J:J,"")</f>
        <v>579</v>
      </c>
      <c r="G410" t="s">
        <v>19</v>
      </c>
      <c r="H410" s="35">
        <v>3727</v>
      </c>
      <c r="I410">
        <f t="shared" si="20"/>
        <v>3.0335481003057165E-5</v>
      </c>
    </row>
    <row r="411" spans="2:9" x14ac:dyDescent="0.2">
      <c r="B411" t="str">
        <f t="shared" si="18"/>
        <v/>
      </c>
      <c r="C411" t="str">
        <f>IF(Crowdfunding_Data!F:F="successful",Crowdfunding_Data!J:J,"")</f>
        <v/>
      </c>
      <c r="D411" t="str">
        <f t="shared" si="19"/>
        <v>failed</v>
      </c>
      <c r="E411">
        <f>IF(Crowdfunding_Data!F:F="failed",Crowdfunding_Data!J:J,"")</f>
        <v>742</v>
      </c>
      <c r="G411" t="s">
        <v>19</v>
      </c>
      <c r="H411" s="35">
        <v>3742</v>
      </c>
      <c r="I411">
        <f t="shared" si="20"/>
        <v>2.9603162724917882E-5</v>
      </c>
    </row>
    <row r="412" spans="2:9" x14ac:dyDescent="0.2">
      <c r="B412" t="str">
        <f t="shared" si="18"/>
        <v/>
      </c>
      <c r="C412" t="str">
        <f>IF(Crowdfunding_Data!F:F="successful",Crowdfunding_Data!J:J,"")</f>
        <v/>
      </c>
      <c r="D412" t="str">
        <f t="shared" si="19"/>
        <v>failed</v>
      </c>
      <c r="E412">
        <f>IF(Crowdfunding_Data!F:F="failed",Crowdfunding_Data!J:J,"")</f>
        <v>3015</v>
      </c>
      <c r="G412" t="s">
        <v>19</v>
      </c>
      <c r="H412" s="35">
        <v>4006</v>
      </c>
      <c r="I412">
        <f t="shared" si="20"/>
        <v>1.8852555274945519E-5</v>
      </c>
    </row>
    <row r="413" spans="2:9" x14ac:dyDescent="0.2">
      <c r="B413" t="str">
        <f t="shared" si="18"/>
        <v/>
      </c>
      <c r="C413" t="str">
        <f>IF(Crowdfunding_Data!F:F="successful",Crowdfunding_Data!J:J,"")</f>
        <v/>
      </c>
      <c r="D413" t="str">
        <f t="shared" si="19"/>
        <v>failed</v>
      </c>
      <c r="E413">
        <f>IF(Crowdfunding_Data!F:F="failed",Crowdfunding_Data!J:J,"")</f>
        <v>648</v>
      </c>
      <c r="G413" t="s">
        <v>19</v>
      </c>
      <c r="H413" s="35">
        <v>4065</v>
      </c>
      <c r="I413">
        <f t="shared" si="20"/>
        <v>1.6951121307336945E-5</v>
      </c>
    </row>
    <row r="414" spans="2:9" x14ac:dyDescent="0.2">
      <c r="B414" t="str">
        <f t="shared" si="18"/>
        <v/>
      </c>
      <c r="C414" t="str">
        <f>IF(Crowdfunding_Data!F:F="successful",Crowdfunding_Data!J:J,"")</f>
        <v/>
      </c>
      <c r="D414" t="str">
        <f t="shared" si="19"/>
        <v>failed</v>
      </c>
      <c r="E414">
        <f>IF(Crowdfunding_Data!F:F="failed",Crowdfunding_Data!J:J,"")</f>
        <v>1538</v>
      </c>
      <c r="G414" t="s">
        <v>19</v>
      </c>
      <c r="H414" s="35">
        <v>4289</v>
      </c>
      <c r="I414">
        <f t="shared" si="20"/>
        <v>1.1117284640986407E-5</v>
      </c>
    </row>
    <row r="415" spans="2:9" x14ac:dyDescent="0.2">
      <c r="B415" t="str">
        <f t="shared" si="18"/>
        <v/>
      </c>
      <c r="C415" t="str">
        <f>IF(Crowdfunding_Data!F:F="successful",Crowdfunding_Data!J:J,"")</f>
        <v/>
      </c>
      <c r="D415" t="str">
        <f t="shared" si="19"/>
        <v>failed</v>
      </c>
      <c r="E415">
        <f>IF(Crowdfunding_Data!F:F="failed",Crowdfunding_Data!J:J,"")</f>
        <v>3868</v>
      </c>
      <c r="G415" t="s">
        <v>19</v>
      </c>
      <c r="H415" s="35">
        <v>4498</v>
      </c>
      <c r="I415">
        <f t="shared" si="20"/>
        <v>7.307757329366004E-6</v>
      </c>
    </row>
    <row r="416" spans="2:9" x14ac:dyDescent="0.2">
      <c r="B416" t="str">
        <f t="shared" si="18"/>
        <v/>
      </c>
      <c r="C416" t="str">
        <f>IF(Crowdfunding_Data!F:F="successful",Crowdfunding_Data!J:J,"")</f>
        <v/>
      </c>
      <c r="D416" t="str">
        <f t="shared" si="19"/>
        <v>failed</v>
      </c>
      <c r="E416">
        <f>IF(Crowdfunding_Data!F:F="failed",Crowdfunding_Data!J:J,"")</f>
        <v>830</v>
      </c>
      <c r="G416" t="s">
        <v>19</v>
      </c>
      <c r="H416" s="35">
        <v>4799</v>
      </c>
      <c r="I416">
        <f t="shared" si="20"/>
        <v>3.8213894957510125E-6</v>
      </c>
    </row>
    <row r="417" spans="2:9" x14ac:dyDescent="0.2">
      <c r="B417" t="str">
        <f t="shared" si="18"/>
        <v/>
      </c>
      <c r="C417" t="str">
        <f>IF(Crowdfunding_Data!F:F="successful",Crowdfunding_Data!J:J,"")</f>
        <v/>
      </c>
      <c r="D417" t="str">
        <f t="shared" si="19"/>
        <v>failed</v>
      </c>
      <c r="E417">
        <f>IF(Crowdfunding_Data!F:F="failed",Crowdfunding_Data!J:J,"")</f>
        <v>2604</v>
      </c>
      <c r="G417" t="s">
        <v>19</v>
      </c>
      <c r="H417" s="35">
        <v>5168</v>
      </c>
      <c r="I417">
        <f t="shared" si="20"/>
        <v>1.6077782508703543E-6</v>
      </c>
    </row>
    <row r="418" spans="2:9" x14ac:dyDescent="0.2">
      <c r="B418" t="str">
        <f t="shared" si="18"/>
        <v/>
      </c>
      <c r="C418" t="str">
        <f>IF(Crowdfunding_Data!F:F="successful",Crowdfunding_Data!J:J,"")</f>
        <v/>
      </c>
      <c r="D418" t="str">
        <f t="shared" si="19"/>
        <v>failed</v>
      </c>
      <c r="E418">
        <f>IF(Crowdfunding_Data!F:F="failed",Crowdfunding_Data!J:J,"")</f>
        <v>4428</v>
      </c>
      <c r="G418" t="s">
        <v>19</v>
      </c>
      <c r="H418" s="35">
        <v>5180</v>
      </c>
      <c r="I418">
        <f t="shared" si="20"/>
        <v>1.5610925434828034E-6</v>
      </c>
    </row>
    <row r="419" spans="2:9" x14ac:dyDescent="0.2">
      <c r="B419" t="str">
        <f t="shared" si="18"/>
        <v/>
      </c>
      <c r="C419" t="str">
        <f>IF(Crowdfunding_Data!F:F="successful",Crowdfunding_Data!J:J,"")</f>
        <v/>
      </c>
      <c r="D419" t="str">
        <f t="shared" si="19"/>
        <v>failed</v>
      </c>
      <c r="E419">
        <f>IF(Crowdfunding_Data!F:F="failed",Crowdfunding_Data!J:J,"")</f>
        <v>1482</v>
      </c>
      <c r="G419" t="s">
        <v>19</v>
      </c>
      <c r="H419" s="35">
        <v>5203</v>
      </c>
      <c r="I419">
        <f t="shared" si="20"/>
        <v>1.4750262316296922E-6</v>
      </c>
    </row>
    <row r="420" spans="2:9" x14ac:dyDescent="0.2">
      <c r="B420" t="str">
        <f t="shared" si="18"/>
        <v/>
      </c>
      <c r="C420" t="str">
        <f>IF(Crowdfunding_Data!F:F="successful",Crowdfunding_Data!J:J,"")</f>
        <v/>
      </c>
      <c r="D420" t="str">
        <f t="shared" si="19"/>
        <v>failed</v>
      </c>
      <c r="E420">
        <f>IF(Crowdfunding_Data!F:F="failed",Crowdfunding_Data!J:J,"")</f>
        <v>1198</v>
      </c>
      <c r="G420" t="s">
        <v>19</v>
      </c>
      <c r="H420" s="35">
        <v>5419</v>
      </c>
      <c r="I420">
        <f t="shared" si="20"/>
        <v>8.5322969041621755E-7</v>
      </c>
    </row>
    <row r="421" spans="2:9" x14ac:dyDescent="0.2">
      <c r="B421" t="str">
        <f t="shared" si="18"/>
        <v/>
      </c>
      <c r="C421" t="str">
        <f>IF(Crowdfunding_Data!F:F="successful",Crowdfunding_Data!J:J,"")</f>
        <v/>
      </c>
      <c r="D421" t="str">
        <f t="shared" si="19"/>
        <v>failed</v>
      </c>
      <c r="E421">
        <f>IF(Crowdfunding_Data!F:F="failed",Crowdfunding_Data!J:J,"")</f>
        <v>3483</v>
      </c>
      <c r="G421" t="s">
        <v>19</v>
      </c>
      <c r="H421" s="35">
        <v>5512</v>
      </c>
      <c r="I421">
        <f t="shared" si="20"/>
        <v>6.6853717880241634E-7</v>
      </c>
    </row>
    <row r="422" spans="2:9" x14ac:dyDescent="0.2">
      <c r="B422" t="str">
        <f t="shared" si="18"/>
        <v/>
      </c>
      <c r="C422" t="str">
        <f>IF(Crowdfunding_Data!F:F="successful",Crowdfunding_Data!J:J,"")</f>
        <v/>
      </c>
      <c r="D422" t="str">
        <f t="shared" si="19"/>
        <v>failed</v>
      </c>
      <c r="E422">
        <f>IF(Crowdfunding_Data!F:F="failed",Crowdfunding_Data!J:J,"")</f>
        <v>2253</v>
      </c>
      <c r="G422" t="s">
        <v>19</v>
      </c>
      <c r="H422" s="35">
        <v>5880</v>
      </c>
      <c r="I422">
        <f t="shared" si="20"/>
        <v>2.4253233481096172E-7</v>
      </c>
    </row>
    <row r="423" spans="2:9" x14ac:dyDescent="0.2">
      <c r="B423" t="str">
        <f t="shared" si="18"/>
        <v/>
      </c>
      <c r="C423" t="str">
        <f>IF(Crowdfunding_Data!F:F="successful",Crowdfunding_Data!J:J,"")</f>
        <v/>
      </c>
      <c r="D423" t="str">
        <f t="shared" si="19"/>
        <v/>
      </c>
      <c r="E423" t="str">
        <f>IF(Crowdfunding_Data!F:F="failed",Crowdfunding_Data!J:J,"")</f>
        <v/>
      </c>
      <c r="G423" t="s">
        <v>19</v>
      </c>
      <c r="H423" s="35">
        <v>5966</v>
      </c>
      <c r="I423">
        <f t="shared" si="20"/>
        <v>1.8923112130337266E-7</v>
      </c>
    </row>
    <row r="424" spans="2:9" x14ac:dyDescent="0.2">
      <c r="B424" t="str">
        <f t="shared" si="18"/>
        <v/>
      </c>
      <c r="C424" t="str">
        <f>IF(Crowdfunding_Data!F:F="successful",Crowdfunding_Data!J:J,"")</f>
        <v/>
      </c>
      <c r="D424" t="str">
        <f t="shared" si="19"/>
        <v/>
      </c>
      <c r="E424" t="str">
        <f>IF(Crowdfunding_Data!F:F="failed",Crowdfunding_Data!J:J,"")</f>
        <v/>
      </c>
      <c r="G424" t="s">
        <v>19</v>
      </c>
      <c r="H424" s="35">
        <v>6212</v>
      </c>
      <c r="I424">
        <f t="shared" si="20"/>
        <v>9.089029054399465E-8</v>
      </c>
    </row>
    <row r="425" spans="2:9" x14ac:dyDescent="0.2">
      <c r="B425" t="str">
        <f t="shared" si="18"/>
        <v/>
      </c>
      <c r="C425" t="str">
        <f>IF(Crowdfunding_Data!F:F="successful",Crowdfunding_Data!J:J,"")</f>
        <v/>
      </c>
      <c r="D425" t="str">
        <f t="shared" si="19"/>
        <v/>
      </c>
      <c r="E425" t="str">
        <f>IF(Crowdfunding_Data!F:F="failed",Crowdfunding_Data!J:J,"")</f>
        <v/>
      </c>
      <c r="G425" t="s">
        <v>19</v>
      </c>
      <c r="H425" s="35">
        <v>6286</v>
      </c>
      <c r="I425">
        <f t="shared" si="20"/>
        <v>7.2404196255452353E-8</v>
      </c>
    </row>
    <row r="426" spans="2:9" x14ac:dyDescent="0.2">
      <c r="B426" t="str">
        <f t="shared" si="18"/>
        <v/>
      </c>
      <c r="C426" t="str">
        <f>IF(Crowdfunding_Data!F:F="successful",Crowdfunding_Data!J:J,"")</f>
        <v/>
      </c>
      <c r="D426" t="str">
        <f t="shared" si="19"/>
        <v/>
      </c>
      <c r="E426" t="str">
        <f>IF(Crowdfunding_Data!F:F="failed",Crowdfunding_Data!J:J,"")</f>
        <v/>
      </c>
      <c r="G426" t="s">
        <v>19</v>
      </c>
      <c r="H426" s="35">
        <v>6406</v>
      </c>
      <c r="I426">
        <f t="shared" si="20"/>
        <v>4.9741636823651734E-8</v>
      </c>
    </row>
    <row r="427" spans="2:9" x14ac:dyDescent="0.2">
      <c r="B427" t="str">
        <f t="shared" si="18"/>
        <v/>
      </c>
      <c r="C427" t="str">
        <f>IF(Crowdfunding_Data!F:F="successful",Crowdfunding_Data!J:J,"")</f>
        <v/>
      </c>
      <c r="D427" t="str">
        <f t="shared" si="19"/>
        <v/>
      </c>
      <c r="E427" t="str">
        <f>IF(Crowdfunding_Data!F:F="failed",Crowdfunding_Data!J:J,"")</f>
        <v/>
      </c>
      <c r="G427" t="s">
        <v>19</v>
      </c>
      <c r="H427" s="35">
        <v>6465</v>
      </c>
      <c r="I427">
        <f t="shared" si="20"/>
        <v>4.1232554486013145E-8</v>
      </c>
    </row>
    <row r="428" spans="2:9" x14ac:dyDescent="0.2">
      <c r="B428" t="str">
        <f t="shared" si="18"/>
        <v/>
      </c>
      <c r="C428" t="str">
        <f>IF(Crowdfunding_Data!F:F="successful",Crowdfunding_Data!J:J,"")</f>
        <v/>
      </c>
      <c r="D428" t="str">
        <f t="shared" si="19"/>
        <v/>
      </c>
      <c r="E428" t="str">
        <f>IF(Crowdfunding_Data!F:F="failed",Crowdfunding_Data!J:J,"")</f>
        <v/>
      </c>
      <c r="G428" t="s">
        <v>19</v>
      </c>
      <c r="H428" s="35">
        <v>7295</v>
      </c>
      <c r="I428">
        <f t="shared" si="20"/>
        <v>2.3823436312940249E-9</v>
      </c>
    </row>
    <row r="429" spans="2:9" x14ac:dyDescent="0.2">
      <c r="B429" t="str">
        <f t="shared" si="18"/>
        <v/>
      </c>
      <c r="C429" t="str">
        <f>IF(Crowdfunding_Data!F:F="successful",Crowdfunding_Data!J:J,"")</f>
        <v/>
      </c>
      <c r="D429" t="str">
        <f t="shared" si="19"/>
        <v/>
      </c>
      <c r="E429" t="str">
        <f>IF(Crowdfunding_Data!F:F="failed",Crowdfunding_Data!J:J,"")</f>
        <v/>
      </c>
    </row>
    <row r="430" spans="2:9" x14ac:dyDescent="0.2">
      <c r="B430" t="str">
        <f t="shared" si="18"/>
        <v/>
      </c>
      <c r="C430" t="str">
        <f>IF(Crowdfunding_Data!F:F="successful",Crowdfunding_Data!J:J,"")</f>
        <v/>
      </c>
      <c r="D430" t="str">
        <f t="shared" si="19"/>
        <v/>
      </c>
      <c r="E430" t="str">
        <f>IF(Crowdfunding_Data!F:F="failed",Crowdfunding_Data!J:J,"")</f>
        <v/>
      </c>
    </row>
    <row r="431" spans="2:9" x14ac:dyDescent="0.2">
      <c r="B431" t="str">
        <f t="shared" si="18"/>
        <v/>
      </c>
      <c r="C431" t="str">
        <f>IF(Crowdfunding_Data!F:F="successful",Crowdfunding_Data!J:J,"")</f>
        <v/>
      </c>
      <c r="D431" t="str">
        <f t="shared" si="19"/>
        <v/>
      </c>
      <c r="E431" t="str">
        <f>IF(Crowdfunding_Data!F:F="failed",Crowdfunding_Data!J:J,"")</f>
        <v/>
      </c>
    </row>
    <row r="432" spans="2:9" x14ac:dyDescent="0.2">
      <c r="B432" t="str">
        <f t="shared" si="18"/>
        <v/>
      </c>
      <c r="C432" t="str">
        <f>IF(Crowdfunding_Data!F:F="successful",Crowdfunding_Data!J:J,"")</f>
        <v/>
      </c>
      <c r="D432" t="str">
        <f t="shared" si="19"/>
        <v/>
      </c>
      <c r="E432" t="str">
        <f>IF(Crowdfunding_Data!F:F="failed",Crowdfunding_Data!J:J,"")</f>
        <v/>
      </c>
    </row>
    <row r="433" spans="2:5" x14ac:dyDescent="0.2">
      <c r="B433" t="str">
        <f t="shared" si="18"/>
        <v/>
      </c>
      <c r="C433" t="str">
        <f>IF(Crowdfunding_Data!F:F="successful",Crowdfunding_Data!J:J,"")</f>
        <v/>
      </c>
      <c r="D433" t="str">
        <f t="shared" si="19"/>
        <v/>
      </c>
      <c r="E433" t="str">
        <f>IF(Crowdfunding_Data!F:F="failed",Crowdfunding_Data!J:J,"")</f>
        <v/>
      </c>
    </row>
    <row r="434" spans="2:5" x14ac:dyDescent="0.2">
      <c r="B434" t="str">
        <f t="shared" si="18"/>
        <v/>
      </c>
      <c r="C434" t="str">
        <f>IF(Crowdfunding_Data!F:F="successful",Crowdfunding_Data!J:J,"")</f>
        <v/>
      </c>
      <c r="D434" t="str">
        <f t="shared" si="19"/>
        <v/>
      </c>
      <c r="E434" t="str">
        <f>IF(Crowdfunding_Data!F:F="failed",Crowdfunding_Data!J:J,"")</f>
        <v/>
      </c>
    </row>
    <row r="435" spans="2:5" x14ac:dyDescent="0.2">
      <c r="B435" t="str">
        <f t="shared" si="18"/>
        <v/>
      </c>
      <c r="C435" t="str">
        <f>IF(Crowdfunding_Data!F:F="successful",Crowdfunding_Data!J:J,"")</f>
        <v/>
      </c>
      <c r="D435" t="str">
        <f t="shared" si="19"/>
        <v/>
      </c>
      <c r="E435" t="str">
        <f>IF(Crowdfunding_Data!F:F="failed",Crowdfunding_Data!J:J,"")</f>
        <v/>
      </c>
    </row>
    <row r="436" spans="2:5" x14ac:dyDescent="0.2">
      <c r="B436" t="str">
        <f t="shared" si="18"/>
        <v/>
      </c>
      <c r="C436" t="str">
        <f>IF(Crowdfunding_Data!F:F="successful",Crowdfunding_Data!J:J,"")</f>
        <v/>
      </c>
      <c r="D436" t="str">
        <f t="shared" si="19"/>
        <v/>
      </c>
      <c r="E436" t="str">
        <f>IF(Crowdfunding_Data!F:F="failed",Crowdfunding_Data!J:J,"")</f>
        <v/>
      </c>
    </row>
    <row r="437" spans="2:5" x14ac:dyDescent="0.2">
      <c r="B437" t="str">
        <f t="shared" si="18"/>
        <v>successful</v>
      </c>
      <c r="C437">
        <f>IF(Crowdfunding_Data!F:F="successful",Crowdfunding_Data!J:J,"")</f>
        <v>54</v>
      </c>
      <c r="D437" t="str">
        <f t="shared" si="19"/>
        <v/>
      </c>
      <c r="E437" t="str">
        <f>IF(Crowdfunding_Data!F:F="failed",Crowdfunding_Data!J:J,"")</f>
        <v/>
      </c>
    </row>
    <row r="438" spans="2:5" x14ac:dyDescent="0.2">
      <c r="B438" t="str">
        <f t="shared" si="18"/>
        <v>successful</v>
      </c>
      <c r="C438">
        <f>IF(Crowdfunding_Data!F:F="successful",Crowdfunding_Data!J:J,"")</f>
        <v>102</v>
      </c>
      <c r="D438" t="str">
        <f t="shared" si="19"/>
        <v/>
      </c>
      <c r="E438" t="str">
        <f>IF(Crowdfunding_Data!F:F="failed",Crowdfunding_Data!J:J,"")</f>
        <v/>
      </c>
    </row>
    <row r="439" spans="2:5" x14ac:dyDescent="0.2">
      <c r="B439" t="str">
        <f t="shared" si="18"/>
        <v>successful</v>
      </c>
      <c r="C439">
        <f>IF(Crowdfunding_Data!F:F="successful",Crowdfunding_Data!J:J,"")</f>
        <v>48</v>
      </c>
      <c r="D439" t="str">
        <f t="shared" si="19"/>
        <v/>
      </c>
      <c r="E439" t="str">
        <f>IF(Crowdfunding_Data!F:F="failed",Crowdfunding_Data!J:J,"")</f>
        <v/>
      </c>
    </row>
    <row r="440" spans="2:5" x14ac:dyDescent="0.2">
      <c r="B440" t="str">
        <f t="shared" si="18"/>
        <v>successful</v>
      </c>
      <c r="C440">
        <f>IF(Crowdfunding_Data!F:F="successful",Crowdfunding_Data!J:J,"")</f>
        <v>183</v>
      </c>
      <c r="D440" t="str">
        <f t="shared" si="19"/>
        <v/>
      </c>
      <c r="E440" t="str">
        <f>IF(Crowdfunding_Data!F:F="failed",Crowdfunding_Data!J:J,"")</f>
        <v/>
      </c>
    </row>
    <row r="441" spans="2:5" x14ac:dyDescent="0.2">
      <c r="B441" t="str">
        <f t="shared" si="18"/>
        <v>successful</v>
      </c>
      <c r="C441">
        <f>IF(Crowdfunding_Data!F:F="successful",Crowdfunding_Data!J:J,"")</f>
        <v>234</v>
      </c>
      <c r="D441" t="str">
        <f t="shared" si="19"/>
        <v/>
      </c>
      <c r="E441" t="str">
        <f>IF(Crowdfunding_Data!F:F="failed",Crowdfunding_Data!J:J,"")</f>
        <v/>
      </c>
    </row>
    <row r="442" spans="2:5" x14ac:dyDescent="0.2">
      <c r="B442" t="str">
        <f t="shared" si="18"/>
        <v>successful</v>
      </c>
      <c r="C442">
        <f>IF(Crowdfunding_Data!F:F="successful",Crowdfunding_Data!J:J,"")</f>
        <v>76</v>
      </c>
      <c r="D442" t="str">
        <f t="shared" si="19"/>
        <v/>
      </c>
      <c r="E442" t="str">
        <f>IF(Crowdfunding_Data!F:F="failed",Crowdfunding_Data!J:J,"")</f>
        <v/>
      </c>
    </row>
    <row r="443" spans="2:5" x14ac:dyDescent="0.2">
      <c r="B443" t="str">
        <f t="shared" si="18"/>
        <v>successful</v>
      </c>
      <c r="C443">
        <f>IF(Crowdfunding_Data!F:F="successful",Crowdfunding_Data!J:J,"")</f>
        <v>53</v>
      </c>
      <c r="D443" t="str">
        <f t="shared" si="19"/>
        <v/>
      </c>
      <c r="E443" t="str">
        <f>IF(Crowdfunding_Data!F:F="failed",Crowdfunding_Data!J:J,"")</f>
        <v/>
      </c>
    </row>
    <row r="444" spans="2:5" x14ac:dyDescent="0.2">
      <c r="B444" t="str">
        <f t="shared" si="18"/>
        <v>successful</v>
      </c>
      <c r="C444">
        <f>IF(Crowdfunding_Data!F:F="successful",Crowdfunding_Data!J:J,"")</f>
        <v>16</v>
      </c>
      <c r="D444" t="str">
        <f t="shared" si="19"/>
        <v/>
      </c>
      <c r="E444" t="str">
        <f>IF(Crowdfunding_Data!F:F="failed",Crowdfunding_Data!J:J,"")</f>
        <v/>
      </c>
    </row>
    <row r="445" spans="2:5" x14ac:dyDescent="0.2">
      <c r="B445" t="str">
        <f t="shared" si="18"/>
        <v>successful</v>
      </c>
      <c r="C445">
        <f>IF(Crowdfunding_Data!F:F="successful",Crowdfunding_Data!J:J,"")</f>
        <v>69</v>
      </c>
      <c r="D445" t="str">
        <f t="shared" si="19"/>
        <v/>
      </c>
      <c r="E445" t="str">
        <f>IF(Crowdfunding_Data!F:F="failed",Crowdfunding_Data!J:J,"")</f>
        <v/>
      </c>
    </row>
    <row r="446" spans="2:5" x14ac:dyDescent="0.2">
      <c r="B446" t="str">
        <f t="shared" si="18"/>
        <v>successful</v>
      </c>
      <c r="C446">
        <f>IF(Crowdfunding_Data!F:F="successful",Crowdfunding_Data!J:J,"")</f>
        <v>80</v>
      </c>
      <c r="D446" t="str">
        <f t="shared" si="19"/>
        <v/>
      </c>
      <c r="E446" t="str">
        <f>IF(Crowdfunding_Data!F:F="failed",Crowdfunding_Data!J:J,"")</f>
        <v/>
      </c>
    </row>
    <row r="447" spans="2:5" x14ac:dyDescent="0.2">
      <c r="B447" t="str">
        <f t="shared" si="18"/>
        <v>successful</v>
      </c>
      <c r="C447">
        <f>IF(Crowdfunding_Data!F:F="successful",Crowdfunding_Data!J:J,"")</f>
        <v>83</v>
      </c>
      <c r="D447" t="str">
        <f t="shared" si="19"/>
        <v/>
      </c>
      <c r="E447" t="str">
        <f>IF(Crowdfunding_Data!F:F="failed",Crowdfunding_Data!J:J,"")</f>
        <v/>
      </c>
    </row>
    <row r="448" spans="2:5" x14ac:dyDescent="0.2">
      <c r="B448" t="str">
        <f t="shared" si="18"/>
        <v>successful</v>
      </c>
      <c r="C448">
        <f>IF(Crowdfunding_Data!F:F="successful",Crowdfunding_Data!J:J,"")</f>
        <v>130</v>
      </c>
      <c r="D448" t="str">
        <f t="shared" si="19"/>
        <v/>
      </c>
      <c r="E448" t="str">
        <f>IF(Crowdfunding_Data!F:F="failed",Crowdfunding_Data!J:J,"")</f>
        <v/>
      </c>
    </row>
    <row r="449" spans="2:5" x14ac:dyDescent="0.2">
      <c r="B449" t="str">
        <f t="shared" si="18"/>
        <v>successful</v>
      </c>
      <c r="C449">
        <f>IF(Crowdfunding_Data!F:F="successful",Crowdfunding_Data!J:J,"")</f>
        <v>43</v>
      </c>
      <c r="D449" t="str">
        <f t="shared" si="19"/>
        <v/>
      </c>
      <c r="E449" t="str">
        <f>IF(Crowdfunding_Data!F:F="failed",Crowdfunding_Data!J:J,"")</f>
        <v/>
      </c>
    </row>
    <row r="450" spans="2:5" x14ac:dyDescent="0.2">
      <c r="B450" t="str">
        <f t="shared" ref="B450:B513" si="21">IF(ISNUMBER(C450),"successful","")</f>
        <v>successful</v>
      </c>
      <c r="C450">
        <f>IF(Crowdfunding_Data!F:F="successful",Crowdfunding_Data!J:J,"")</f>
        <v>32</v>
      </c>
      <c r="D450" t="str">
        <f t="shared" si="19"/>
        <v/>
      </c>
      <c r="E450" t="str">
        <f>IF(Crowdfunding_Data!F:F="failed",Crowdfunding_Data!J:J,"")</f>
        <v/>
      </c>
    </row>
    <row r="451" spans="2:5" x14ac:dyDescent="0.2">
      <c r="B451" t="str">
        <f t="shared" si="21"/>
        <v>successful</v>
      </c>
      <c r="C451">
        <f>IF(Crowdfunding_Data!F:F="successful",Crowdfunding_Data!J:J,"")</f>
        <v>202</v>
      </c>
      <c r="D451" t="str">
        <f t="shared" ref="D451:D514" si="22">IF(ISNUMBER(E451),"failed","")</f>
        <v/>
      </c>
      <c r="E451" t="str">
        <f>IF(Crowdfunding_Data!F:F="failed",Crowdfunding_Data!J:J,"")</f>
        <v/>
      </c>
    </row>
    <row r="452" spans="2:5" x14ac:dyDescent="0.2">
      <c r="B452" t="str">
        <f t="shared" si="21"/>
        <v>successful</v>
      </c>
      <c r="C452">
        <f>IF(Crowdfunding_Data!F:F="successful",Crowdfunding_Data!J:J,"")</f>
        <v>34</v>
      </c>
      <c r="D452" t="str">
        <f t="shared" si="22"/>
        <v/>
      </c>
      <c r="E452" t="str">
        <f>IF(Crowdfunding_Data!F:F="failed",Crowdfunding_Data!J:J,"")</f>
        <v/>
      </c>
    </row>
    <row r="453" spans="2:5" x14ac:dyDescent="0.2">
      <c r="B453" t="str">
        <f t="shared" si="21"/>
        <v>successful</v>
      </c>
      <c r="C453">
        <f>IF(Crowdfunding_Data!F:F="successful",Crowdfunding_Data!J:J,"")</f>
        <v>337</v>
      </c>
      <c r="D453" t="str">
        <f t="shared" si="22"/>
        <v/>
      </c>
      <c r="E453" t="str">
        <f>IF(Crowdfunding_Data!F:F="failed",Crowdfunding_Data!J:J,"")</f>
        <v/>
      </c>
    </row>
    <row r="454" spans="2:5" x14ac:dyDescent="0.2">
      <c r="B454" t="str">
        <f t="shared" si="21"/>
        <v>successful</v>
      </c>
      <c r="C454">
        <f>IF(Crowdfunding_Data!F:F="successful",Crowdfunding_Data!J:J,"")</f>
        <v>32</v>
      </c>
      <c r="D454" t="str">
        <f t="shared" si="22"/>
        <v/>
      </c>
      <c r="E454" t="str">
        <f>IF(Crowdfunding_Data!F:F="failed",Crowdfunding_Data!J:J,"")</f>
        <v/>
      </c>
    </row>
    <row r="455" spans="2:5" x14ac:dyDescent="0.2">
      <c r="B455" t="str">
        <f t="shared" si="21"/>
        <v>successful</v>
      </c>
      <c r="C455">
        <f>IF(Crowdfunding_Data!F:F="successful",Crowdfunding_Data!J:J,"")</f>
        <v>80</v>
      </c>
      <c r="D455" t="str">
        <f t="shared" si="22"/>
        <v/>
      </c>
      <c r="E455" t="str">
        <f>IF(Crowdfunding_Data!F:F="failed",Crowdfunding_Data!J:J,"")</f>
        <v/>
      </c>
    </row>
    <row r="456" spans="2:5" x14ac:dyDescent="0.2">
      <c r="B456" t="str">
        <f t="shared" si="21"/>
        <v>successful</v>
      </c>
      <c r="C456">
        <f>IF(Crowdfunding_Data!F:F="successful",Crowdfunding_Data!J:J,"")</f>
        <v>64</v>
      </c>
      <c r="D456" t="str">
        <f t="shared" si="22"/>
        <v/>
      </c>
      <c r="E456" t="str">
        <f>IF(Crowdfunding_Data!F:F="failed",Crowdfunding_Data!J:J,"")</f>
        <v/>
      </c>
    </row>
    <row r="457" spans="2:5" x14ac:dyDescent="0.2">
      <c r="B457" t="str">
        <f t="shared" si="21"/>
        <v>successful</v>
      </c>
      <c r="C457">
        <f>IF(Crowdfunding_Data!F:F="successful",Crowdfunding_Data!J:J,"")</f>
        <v>86</v>
      </c>
      <c r="D457" t="str">
        <f t="shared" si="22"/>
        <v/>
      </c>
      <c r="E457" t="str">
        <f>IF(Crowdfunding_Data!F:F="failed",Crowdfunding_Data!J:J,"")</f>
        <v/>
      </c>
    </row>
    <row r="458" spans="2:5" x14ac:dyDescent="0.2">
      <c r="B458" t="str">
        <f t="shared" si="21"/>
        <v>successful</v>
      </c>
      <c r="C458">
        <f>IF(Crowdfunding_Data!F:F="successful",Crowdfunding_Data!J:J,"")</f>
        <v>254</v>
      </c>
      <c r="D458" t="str">
        <f t="shared" si="22"/>
        <v/>
      </c>
      <c r="E458" t="str">
        <f>IF(Crowdfunding_Data!F:F="failed",Crowdfunding_Data!J:J,"")</f>
        <v/>
      </c>
    </row>
    <row r="459" spans="2:5" x14ac:dyDescent="0.2">
      <c r="B459" t="str">
        <f t="shared" si="21"/>
        <v>successful</v>
      </c>
      <c r="C459">
        <f>IF(Crowdfunding_Data!F:F="successful",Crowdfunding_Data!J:J,"")</f>
        <v>164</v>
      </c>
      <c r="D459" t="str">
        <f t="shared" si="22"/>
        <v/>
      </c>
      <c r="E459" t="str">
        <f>IF(Crowdfunding_Data!F:F="failed",Crowdfunding_Data!J:J,"")</f>
        <v/>
      </c>
    </row>
    <row r="460" spans="2:5" x14ac:dyDescent="0.2">
      <c r="B460" t="str">
        <f t="shared" si="21"/>
        <v>successful</v>
      </c>
      <c r="C460">
        <f>IF(Crowdfunding_Data!F:F="successful",Crowdfunding_Data!J:J,"")</f>
        <v>169</v>
      </c>
      <c r="D460" t="str">
        <f t="shared" si="22"/>
        <v/>
      </c>
      <c r="E460" t="str">
        <f>IF(Crowdfunding_Data!F:F="failed",Crowdfunding_Data!J:J,"")</f>
        <v/>
      </c>
    </row>
    <row r="461" spans="2:5" x14ac:dyDescent="0.2">
      <c r="B461" t="str">
        <f t="shared" si="21"/>
        <v>successful</v>
      </c>
      <c r="C461">
        <f>IF(Crowdfunding_Data!F:F="successful",Crowdfunding_Data!J:J,"")</f>
        <v>191</v>
      </c>
      <c r="D461" t="str">
        <f t="shared" si="22"/>
        <v/>
      </c>
      <c r="E461" t="str">
        <f>IF(Crowdfunding_Data!F:F="failed",Crowdfunding_Data!J:J,"")</f>
        <v/>
      </c>
    </row>
    <row r="462" spans="2:5" x14ac:dyDescent="0.2">
      <c r="B462" t="str">
        <f t="shared" si="21"/>
        <v>successful</v>
      </c>
      <c r="C462">
        <f>IF(Crowdfunding_Data!F:F="successful",Crowdfunding_Data!J:J,"")</f>
        <v>186</v>
      </c>
      <c r="D462" t="str">
        <f t="shared" si="22"/>
        <v/>
      </c>
      <c r="E462" t="str">
        <f>IF(Crowdfunding_Data!F:F="failed",Crowdfunding_Data!J:J,"")</f>
        <v/>
      </c>
    </row>
    <row r="463" spans="2:5" x14ac:dyDescent="0.2">
      <c r="B463" t="str">
        <f t="shared" si="21"/>
        <v>successful</v>
      </c>
      <c r="C463">
        <f>IF(Crowdfunding_Data!F:F="successful",Crowdfunding_Data!J:J,"")</f>
        <v>27</v>
      </c>
      <c r="D463" t="str">
        <f t="shared" si="22"/>
        <v/>
      </c>
      <c r="E463" t="str">
        <f>IF(Crowdfunding_Data!F:F="failed",Crowdfunding_Data!J:J,"")</f>
        <v/>
      </c>
    </row>
    <row r="464" spans="2:5" x14ac:dyDescent="0.2">
      <c r="B464" t="str">
        <f t="shared" si="21"/>
        <v>successful</v>
      </c>
      <c r="C464">
        <f>IF(Crowdfunding_Data!F:F="successful",Crowdfunding_Data!J:J,"")</f>
        <v>299</v>
      </c>
      <c r="D464" t="str">
        <f t="shared" si="22"/>
        <v/>
      </c>
      <c r="E464" t="str">
        <f>IF(Crowdfunding_Data!F:F="failed",Crowdfunding_Data!J:J,"")</f>
        <v/>
      </c>
    </row>
    <row r="465" spans="2:5" x14ac:dyDescent="0.2">
      <c r="B465" t="str">
        <f t="shared" si="21"/>
        <v>successful</v>
      </c>
      <c r="C465">
        <f>IF(Crowdfunding_Data!F:F="successful",Crowdfunding_Data!J:J,"")</f>
        <v>89</v>
      </c>
      <c r="D465" t="str">
        <f t="shared" si="22"/>
        <v/>
      </c>
      <c r="E465" t="str">
        <f>IF(Crowdfunding_Data!F:F="failed",Crowdfunding_Data!J:J,"")</f>
        <v/>
      </c>
    </row>
    <row r="466" spans="2:5" x14ac:dyDescent="0.2">
      <c r="B466" t="str">
        <f t="shared" si="21"/>
        <v>successful</v>
      </c>
      <c r="C466">
        <f>IF(Crowdfunding_Data!F:F="successful",Crowdfunding_Data!J:J,"")</f>
        <v>295</v>
      </c>
      <c r="D466" t="str">
        <f t="shared" si="22"/>
        <v/>
      </c>
      <c r="E466" t="str">
        <f>IF(Crowdfunding_Data!F:F="failed",Crowdfunding_Data!J:J,"")</f>
        <v/>
      </c>
    </row>
    <row r="467" spans="2:5" x14ac:dyDescent="0.2">
      <c r="B467" t="str">
        <f t="shared" si="21"/>
        <v>successful</v>
      </c>
      <c r="C467">
        <f>IF(Crowdfunding_Data!F:F="successful",Crowdfunding_Data!J:J,"")</f>
        <v>92</v>
      </c>
      <c r="D467" t="str">
        <f t="shared" si="22"/>
        <v/>
      </c>
      <c r="E467" t="str">
        <f>IF(Crowdfunding_Data!F:F="failed",Crowdfunding_Data!J:J,"")</f>
        <v/>
      </c>
    </row>
    <row r="468" spans="2:5" x14ac:dyDescent="0.2">
      <c r="B468" t="str">
        <f t="shared" si="21"/>
        <v>successful</v>
      </c>
      <c r="C468">
        <f>IF(Crowdfunding_Data!F:F="successful",Crowdfunding_Data!J:J,"")</f>
        <v>43</v>
      </c>
      <c r="D468" t="str">
        <f t="shared" si="22"/>
        <v/>
      </c>
      <c r="E468" t="str">
        <f>IF(Crowdfunding_Data!F:F="failed",Crowdfunding_Data!J:J,"")</f>
        <v/>
      </c>
    </row>
    <row r="469" spans="2:5" x14ac:dyDescent="0.2">
      <c r="B469" t="str">
        <f t="shared" si="21"/>
        <v>successful</v>
      </c>
      <c r="C469">
        <f>IF(Crowdfunding_Data!F:F="successful",Crowdfunding_Data!J:J,"")</f>
        <v>48</v>
      </c>
      <c r="D469" t="str">
        <f t="shared" si="22"/>
        <v/>
      </c>
      <c r="E469" t="str">
        <f>IF(Crowdfunding_Data!F:F="failed",Crowdfunding_Data!J:J,"")</f>
        <v/>
      </c>
    </row>
    <row r="470" spans="2:5" x14ac:dyDescent="0.2">
      <c r="B470" t="str">
        <f t="shared" si="21"/>
        <v>successful</v>
      </c>
      <c r="C470">
        <f>IF(Crowdfunding_Data!F:F="successful",Crowdfunding_Data!J:J,"")</f>
        <v>53</v>
      </c>
      <c r="D470" t="str">
        <f t="shared" si="22"/>
        <v/>
      </c>
      <c r="E470" t="str">
        <f>IF(Crowdfunding_Data!F:F="failed",Crowdfunding_Data!J:J,"")</f>
        <v/>
      </c>
    </row>
    <row r="471" spans="2:5" x14ac:dyDescent="0.2">
      <c r="B471" t="str">
        <f t="shared" si="21"/>
        <v>successful</v>
      </c>
      <c r="C471">
        <f>IF(Crowdfunding_Data!F:F="successful",Crowdfunding_Data!J:J,"")</f>
        <v>59</v>
      </c>
      <c r="D471" t="str">
        <f t="shared" si="22"/>
        <v/>
      </c>
      <c r="E471" t="str">
        <f>IF(Crowdfunding_Data!F:F="failed",Crowdfunding_Data!J:J,"")</f>
        <v/>
      </c>
    </row>
    <row r="472" spans="2:5" x14ac:dyDescent="0.2">
      <c r="B472" t="str">
        <f t="shared" si="21"/>
        <v>successful</v>
      </c>
      <c r="C472">
        <f>IF(Crowdfunding_Data!F:F="successful",Crowdfunding_Data!J:J,"")</f>
        <v>180</v>
      </c>
      <c r="D472" t="str">
        <f t="shared" si="22"/>
        <v/>
      </c>
      <c r="E472" t="str">
        <f>IF(Crowdfunding_Data!F:F="failed",Crowdfunding_Data!J:J,"")</f>
        <v/>
      </c>
    </row>
    <row r="473" spans="2:5" x14ac:dyDescent="0.2">
      <c r="B473" t="str">
        <f t="shared" si="21"/>
        <v>successful</v>
      </c>
      <c r="C473">
        <f>IF(Crowdfunding_Data!F:F="successful",Crowdfunding_Data!J:J,"")</f>
        <v>112</v>
      </c>
      <c r="D473" t="str">
        <f t="shared" si="22"/>
        <v/>
      </c>
      <c r="E473" t="str">
        <f>IF(Crowdfunding_Data!F:F="failed",Crowdfunding_Data!J:J,"")</f>
        <v/>
      </c>
    </row>
    <row r="474" spans="2:5" x14ac:dyDescent="0.2">
      <c r="B474" t="str">
        <f t="shared" si="21"/>
        <v>successful</v>
      </c>
      <c r="C474">
        <f>IF(Crowdfunding_Data!F:F="successful",Crowdfunding_Data!J:J,"")</f>
        <v>181</v>
      </c>
      <c r="D474" t="str">
        <f t="shared" si="22"/>
        <v/>
      </c>
      <c r="E474" t="str">
        <f>IF(Crowdfunding_Data!F:F="failed",Crowdfunding_Data!J:J,"")</f>
        <v/>
      </c>
    </row>
    <row r="475" spans="2:5" x14ac:dyDescent="0.2">
      <c r="B475" t="str">
        <f t="shared" si="21"/>
        <v>successful</v>
      </c>
      <c r="C475">
        <f>IF(Crowdfunding_Data!F:F="successful",Crowdfunding_Data!J:J,"")</f>
        <v>26</v>
      </c>
      <c r="D475" t="str">
        <f t="shared" si="22"/>
        <v/>
      </c>
      <c r="E475" t="str">
        <f>IF(Crowdfunding_Data!F:F="failed",Crowdfunding_Data!J:J,"")</f>
        <v/>
      </c>
    </row>
    <row r="476" spans="2:5" x14ac:dyDescent="0.2">
      <c r="B476" t="str">
        <f t="shared" si="21"/>
        <v>successful</v>
      </c>
      <c r="C476">
        <f>IF(Crowdfunding_Data!F:F="successful",Crowdfunding_Data!J:J,"")</f>
        <v>148</v>
      </c>
      <c r="D476" t="str">
        <f t="shared" si="22"/>
        <v/>
      </c>
      <c r="E476" t="str">
        <f>IF(Crowdfunding_Data!F:F="failed",Crowdfunding_Data!J:J,"")</f>
        <v/>
      </c>
    </row>
    <row r="477" spans="2:5" x14ac:dyDescent="0.2">
      <c r="B477" t="str">
        <f t="shared" si="21"/>
        <v>successful</v>
      </c>
      <c r="C477">
        <f>IF(Crowdfunding_Data!F:F="successful",Crowdfunding_Data!J:J,"")</f>
        <v>127</v>
      </c>
      <c r="D477" t="str">
        <f t="shared" si="22"/>
        <v/>
      </c>
      <c r="E477" t="str">
        <f>IF(Crowdfunding_Data!F:F="failed",Crowdfunding_Data!J:J,"")</f>
        <v/>
      </c>
    </row>
    <row r="478" spans="2:5" x14ac:dyDescent="0.2">
      <c r="B478" t="str">
        <f t="shared" si="21"/>
        <v>successful</v>
      </c>
      <c r="C478">
        <f>IF(Crowdfunding_Data!F:F="successful",Crowdfunding_Data!J:J,"")</f>
        <v>130</v>
      </c>
      <c r="D478" t="str">
        <f t="shared" si="22"/>
        <v/>
      </c>
      <c r="E478" t="str">
        <f>IF(Crowdfunding_Data!F:F="failed",Crowdfunding_Data!J:J,"")</f>
        <v/>
      </c>
    </row>
    <row r="479" spans="2:5" x14ac:dyDescent="0.2">
      <c r="B479" t="str">
        <f t="shared" si="21"/>
        <v>successful</v>
      </c>
      <c r="C479">
        <f>IF(Crowdfunding_Data!F:F="successful",Crowdfunding_Data!J:J,"")</f>
        <v>42</v>
      </c>
      <c r="D479" t="str">
        <f t="shared" si="22"/>
        <v/>
      </c>
      <c r="E479" t="str">
        <f>IF(Crowdfunding_Data!F:F="failed",Crowdfunding_Data!J:J,"")</f>
        <v/>
      </c>
    </row>
    <row r="480" spans="2:5" x14ac:dyDescent="0.2">
      <c r="B480" t="str">
        <f t="shared" si="21"/>
        <v>successful</v>
      </c>
      <c r="C480">
        <f>IF(Crowdfunding_Data!F:F="successful",Crowdfunding_Data!J:J,"")</f>
        <v>122</v>
      </c>
      <c r="D480" t="str">
        <f t="shared" si="22"/>
        <v/>
      </c>
      <c r="E480" t="str">
        <f>IF(Crowdfunding_Data!F:F="failed",Crowdfunding_Data!J:J,"")</f>
        <v/>
      </c>
    </row>
    <row r="481" spans="2:5" x14ac:dyDescent="0.2">
      <c r="B481" t="str">
        <f t="shared" si="21"/>
        <v>successful</v>
      </c>
      <c r="C481">
        <f>IF(Crowdfunding_Data!F:F="successful",Crowdfunding_Data!J:J,"")</f>
        <v>156</v>
      </c>
      <c r="D481" t="str">
        <f t="shared" si="22"/>
        <v/>
      </c>
      <c r="E481" t="str">
        <f>IF(Crowdfunding_Data!F:F="failed",Crowdfunding_Data!J:J,"")</f>
        <v/>
      </c>
    </row>
    <row r="482" spans="2:5" x14ac:dyDescent="0.2">
      <c r="B482" t="str">
        <f t="shared" si="21"/>
        <v>successful</v>
      </c>
      <c r="C482">
        <f>IF(Crowdfunding_Data!F:F="successful",Crowdfunding_Data!J:J,"")</f>
        <v>186</v>
      </c>
      <c r="D482" t="str">
        <f t="shared" si="22"/>
        <v/>
      </c>
      <c r="E482" t="str">
        <f>IF(Crowdfunding_Data!F:F="failed",Crowdfunding_Data!J:J,"")</f>
        <v/>
      </c>
    </row>
    <row r="483" spans="2:5" x14ac:dyDescent="0.2">
      <c r="B483" t="str">
        <f t="shared" si="21"/>
        <v>successful</v>
      </c>
      <c r="C483">
        <f>IF(Crowdfunding_Data!F:F="successful",Crowdfunding_Data!J:J,"")</f>
        <v>249</v>
      </c>
      <c r="D483" t="str">
        <f t="shared" si="22"/>
        <v/>
      </c>
      <c r="E483" t="str">
        <f>IF(Crowdfunding_Data!F:F="failed",Crowdfunding_Data!J:J,"")</f>
        <v/>
      </c>
    </row>
    <row r="484" spans="2:5" x14ac:dyDescent="0.2">
      <c r="B484" t="str">
        <f t="shared" si="21"/>
        <v>successful</v>
      </c>
      <c r="C484">
        <f>IF(Crowdfunding_Data!F:F="successful",Crowdfunding_Data!J:J,"")</f>
        <v>174</v>
      </c>
      <c r="D484" t="str">
        <f t="shared" si="22"/>
        <v/>
      </c>
      <c r="E484" t="str">
        <f>IF(Crowdfunding_Data!F:F="failed",Crowdfunding_Data!J:J,"")</f>
        <v/>
      </c>
    </row>
    <row r="485" spans="2:5" x14ac:dyDescent="0.2">
      <c r="B485" t="str">
        <f t="shared" si="21"/>
        <v>successful</v>
      </c>
      <c r="C485">
        <f>IF(Crowdfunding_Data!F:F="successful",Crowdfunding_Data!J:J,"")</f>
        <v>148</v>
      </c>
      <c r="D485" t="str">
        <f t="shared" si="22"/>
        <v/>
      </c>
      <c r="E485" t="str">
        <f>IF(Crowdfunding_Data!F:F="failed",Crowdfunding_Data!J:J,"")</f>
        <v/>
      </c>
    </row>
    <row r="486" spans="2:5" x14ac:dyDescent="0.2">
      <c r="B486" t="str">
        <f t="shared" si="21"/>
        <v>successful</v>
      </c>
      <c r="C486">
        <f>IF(Crowdfunding_Data!F:F="successful",Crowdfunding_Data!J:J,"")</f>
        <v>113</v>
      </c>
      <c r="D486" t="str">
        <f t="shared" si="22"/>
        <v/>
      </c>
      <c r="E486" t="str">
        <f>IF(Crowdfunding_Data!F:F="failed",Crowdfunding_Data!J:J,"")</f>
        <v/>
      </c>
    </row>
    <row r="487" spans="2:5" x14ac:dyDescent="0.2">
      <c r="B487" t="str">
        <f t="shared" si="21"/>
        <v>successful</v>
      </c>
      <c r="C487">
        <f>IF(Crowdfunding_Data!F:F="successful",Crowdfunding_Data!J:J,"")</f>
        <v>80</v>
      </c>
      <c r="D487" t="str">
        <f t="shared" si="22"/>
        <v/>
      </c>
      <c r="E487" t="str">
        <f>IF(Crowdfunding_Data!F:F="failed",Crowdfunding_Data!J:J,"")</f>
        <v/>
      </c>
    </row>
    <row r="488" spans="2:5" x14ac:dyDescent="0.2">
      <c r="B488" t="str">
        <f t="shared" si="21"/>
        <v>successful</v>
      </c>
      <c r="C488">
        <f>IF(Crowdfunding_Data!F:F="successful",Crowdfunding_Data!J:J,"")</f>
        <v>114</v>
      </c>
      <c r="D488" t="str">
        <f t="shared" si="22"/>
        <v/>
      </c>
      <c r="E488" t="str">
        <f>IF(Crowdfunding_Data!F:F="failed",Crowdfunding_Data!J:J,"")</f>
        <v/>
      </c>
    </row>
    <row r="489" spans="2:5" x14ac:dyDescent="0.2">
      <c r="B489" t="str">
        <f t="shared" si="21"/>
        <v>successful</v>
      </c>
      <c r="C489">
        <f>IF(Crowdfunding_Data!F:F="successful",Crowdfunding_Data!J:J,"")</f>
        <v>88</v>
      </c>
      <c r="D489" t="str">
        <f t="shared" si="22"/>
        <v/>
      </c>
      <c r="E489" t="str">
        <f>IF(Crowdfunding_Data!F:F="failed",Crowdfunding_Data!J:J,"")</f>
        <v/>
      </c>
    </row>
    <row r="490" spans="2:5" x14ac:dyDescent="0.2">
      <c r="B490" t="str">
        <f t="shared" si="21"/>
        <v>successful</v>
      </c>
      <c r="C490">
        <f>IF(Crowdfunding_Data!F:F="successful",Crowdfunding_Data!J:J,"")</f>
        <v>363</v>
      </c>
      <c r="D490" t="str">
        <f t="shared" si="22"/>
        <v/>
      </c>
      <c r="E490" t="str">
        <f>IF(Crowdfunding_Data!F:F="failed",Crowdfunding_Data!J:J,"")</f>
        <v/>
      </c>
    </row>
    <row r="491" spans="2:5" x14ac:dyDescent="0.2">
      <c r="B491" t="str">
        <f t="shared" si="21"/>
        <v>successful</v>
      </c>
      <c r="C491">
        <f>IF(Crowdfunding_Data!F:F="successful",Crowdfunding_Data!J:J,"")</f>
        <v>217</v>
      </c>
      <c r="D491" t="str">
        <f t="shared" si="22"/>
        <v/>
      </c>
      <c r="E491" t="str">
        <f>IF(Crowdfunding_Data!F:F="failed",Crowdfunding_Data!J:J,"")</f>
        <v/>
      </c>
    </row>
    <row r="492" spans="2:5" x14ac:dyDescent="0.2">
      <c r="B492" t="str">
        <f t="shared" si="21"/>
        <v>successful</v>
      </c>
      <c r="C492">
        <f>IF(Crowdfunding_Data!F:F="successful",Crowdfunding_Data!J:J,"")</f>
        <v>110</v>
      </c>
      <c r="D492" t="str">
        <f t="shared" si="22"/>
        <v/>
      </c>
      <c r="E492" t="str">
        <f>IF(Crowdfunding_Data!F:F="failed",Crowdfunding_Data!J:J,"")</f>
        <v/>
      </c>
    </row>
    <row r="493" spans="2:5" x14ac:dyDescent="0.2">
      <c r="B493" t="str">
        <f t="shared" si="21"/>
        <v>successful</v>
      </c>
      <c r="C493">
        <f>IF(Crowdfunding_Data!F:F="successful",Crowdfunding_Data!J:J,"")</f>
        <v>55</v>
      </c>
      <c r="D493" t="str">
        <f t="shared" si="22"/>
        <v/>
      </c>
      <c r="E493" t="str">
        <f>IF(Crowdfunding_Data!F:F="failed",Crowdfunding_Data!J:J,"")</f>
        <v/>
      </c>
    </row>
    <row r="494" spans="2:5" x14ac:dyDescent="0.2">
      <c r="B494" t="str">
        <f t="shared" si="21"/>
        <v>successful</v>
      </c>
      <c r="C494">
        <f>IF(Crowdfunding_Data!F:F="successful",Crowdfunding_Data!J:J,"")</f>
        <v>158</v>
      </c>
      <c r="D494" t="str">
        <f t="shared" si="22"/>
        <v/>
      </c>
      <c r="E494" t="str">
        <f>IF(Crowdfunding_Data!F:F="failed",Crowdfunding_Data!J:J,"")</f>
        <v/>
      </c>
    </row>
    <row r="495" spans="2:5" x14ac:dyDescent="0.2">
      <c r="B495" t="str">
        <f t="shared" si="21"/>
        <v>successful</v>
      </c>
      <c r="C495">
        <f>IF(Crowdfunding_Data!F:F="successful",Crowdfunding_Data!J:J,"")</f>
        <v>133</v>
      </c>
      <c r="D495" t="str">
        <f t="shared" si="22"/>
        <v/>
      </c>
      <c r="E495" t="str">
        <f>IF(Crowdfunding_Data!F:F="failed",Crowdfunding_Data!J:J,"")</f>
        <v/>
      </c>
    </row>
    <row r="496" spans="2:5" x14ac:dyDescent="0.2">
      <c r="B496" t="str">
        <f t="shared" si="21"/>
        <v>successful</v>
      </c>
      <c r="C496">
        <f>IF(Crowdfunding_Data!F:F="successful",Crowdfunding_Data!J:J,"")</f>
        <v>139</v>
      </c>
      <c r="D496" t="str">
        <f t="shared" si="22"/>
        <v/>
      </c>
      <c r="E496" t="str">
        <f>IF(Crowdfunding_Data!F:F="failed",Crowdfunding_Data!J:J,"")</f>
        <v/>
      </c>
    </row>
    <row r="497" spans="2:5" x14ac:dyDescent="0.2">
      <c r="B497" t="str">
        <f t="shared" si="21"/>
        <v>successful</v>
      </c>
      <c r="C497">
        <f>IF(Crowdfunding_Data!F:F="successful",Crowdfunding_Data!J:J,"")</f>
        <v>165</v>
      </c>
      <c r="D497" t="str">
        <f t="shared" si="22"/>
        <v/>
      </c>
      <c r="E497" t="str">
        <f>IF(Crowdfunding_Data!F:F="failed",Crowdfunding_Data!J:J,"")</f>
        <v/>
      </c>
    </row>
    <row r="498" spans="2:5" x14ac:dyDescent="0.2">
      <c r="B498" t="str">
        <f t="shared" si="21"/>
        <v>successful</v>
      </c>
      <c r="C498">
        <f>IF(Crowdfunding_Data!F:F="successful",Crowdfunding_Data!J:J,"")</f>
        <v>110</v>
      </c>
      <c r="D498" t="str">
        <f t="shared" si="22"/>
        <v/>
      </c>
      <c r="E498" t="str">
        <f>IF(Crowdfunding_Data!F:F="failed",Crowdfunding_Data!J:J,"")</f>
        <v/>
      </c>
    </row>
    <row r="499" spans="2:5" x14ac:dyDescent="0.2">
      <c r="B499" t="str">
        <f t="shared" si="21"/>
        <v>successful</v>
      </c>
      <c r="C499">
        <f>IF(Crowdfunding_Data!F:F="successful",Crowdfunding_Data!J:J,"")</f>
        <v>128</v>
      </c>
      <c r="D499" t="str">
        <f t="shared" si="22"/>
        <v/>
      </c>
      <c r="E499" t="str">
        <f>IF(Crowdfunding_Data!F:F="failed",Crowdfunding_Data!J:J,"")</f>
        <v/>
      </c>
    </row>
    <row r="500" spans="2:5" x14ac:dyDescent="0.2">
      <c r="B500" t="str">
        <f t="shared" si="21"/>
        <v>successful</v>
      </c>
      <c r="C500">
        <f>IF(Crowdfunding_Data!F:F="successful",Crowdfunding_Data!J:J,"")</f>
        <v>149</v>
      </c>
      <c r="D500" t="str">
        <f t="shared" si="22"/>
        <v/>
      </c>
      <c r="E500" t="str">
        <f>IF(Crowdfunding_Data!F:F="failed",Crowdfunding_Data!J:J,"")</f>
        <v/>
      </c>
    </row>
    <row r="501" spans="2:5" x14ac:dyDescent="0.2">
      <c r="B501" t="str">
        <f t="shared" si="21"/>
        <v>successful</v>
      </c>
      <c r="C501">
        <f>IF(Crowdfunding_Data!F:F="successful",Crowdfunding_Data!J:J,"")</f>
        <v>48</v>
      </c>
      <c r="D501" t="str">
        <f t="shared" si="22"/>
        <v/>
      </c>
      <c r="E501" t="str">
        <f>IF(Crowdfunding_Data!F:F="failed",Crowdfunding_Data!J:J,"")</f>
        <v/>
      </c>
    </row>
    <row r="502" spans="2:5" x14ac:dyDescent="0.2">
      <c r="B502" t="str">
        <f t="shared" si="21"/>
        <v>successful</v>
      </c>
      <c r="C502">
        <f>IF(Crowdfunding_Data!F:F="successful",Crowdfunding_Data!J:J,"")</f>
        <v>83</v>
      </c>
      <c r="D502" t="str">
        <f t="shared" si="22"/>
        <v/>
      </c>
      <c r="E502" t="str">
        <f>IF(Crowdfunding_Data!F:F="failed",Crowdfunding_Data!J:J,"")</f>
        <v/>
      </c>
    </row>
    <row r="503" spans="2:5" x14ac:dyDescent="0.2">
      <c r="B503" t="str">
        <f t="shared" si="21"/>
        <v>successful</v>
      </c>
      <c r="C503">
        <f>IF(Crowdfunding_Data!F:F="successful",Crowdfunding_Data!J:J,"")</f>
        <v>132</v>
      </c>
      <c r="D503" t="str">
        <f t="shared" si="22"/>
        <v/>
      </c>
      <c r="E503" t="str">
        <f>IF(Crowdfunding_Data!F:F="failed",Crowdfunding_Data!J:J,"")</f>
        <v/>
      </c>
    </row>
    <row r="504" spans="2:5" x14ac:dyDescent="0.2">
      <c r="B504" t="str">
        <f t="shared" si="21"/>
        <v>successful</v>
      </c>
      <c r="C504">
        <f>IF(Crowdfunding_Data!F:F="successful",Crowdfunding_Data!J:J,"")</f>
        <v>269</v>
      </c>
      <c r="D504" t="str">
        <f t="shared" si="22"/>
        <v/>
      </c>
      <c r="E504" t="str">
        <f>IF(Crowdfunding_Data!F:F="failed",Crowdfunding_Data!J:J,"")</f>
        <v/>
      </c>
    </row>
    <row r="505" spans="2:5" x14ac:dyDescent="0.2">
      <c r="B505" t="str">
        <f t="shared" si="21"/>
        <v>successful</v>
      </c>
      <c r="C505">
        <f>IF(Crowdfunding_Data!F:F="successful",Crowdfunding_Data!J:J,"")</f>
        <v>207</v>
      </c>
      <c r="D505" t="str">
        <f t="shared" si="22"/>
        <v/>
      </c>
      <c r="E505" t="str">
        <f>IF(Crowdfunding_Data!F:F="failed",Crowdfunding_Data!J:J,"")</f>
        <v/>
      </c>
    </row>
    <row r="506" spans="2:5" x14ac:dyDescent="0.2">
      <c r="B506" t="str">
        <f t="shared" si="21"/>
        <v>successful</v>
      </c>
      <c r="C506">
        <f>IF(Crowdfunding_Data!F:F="successful",Crowdfunding_Data!J:J,"")</f>
        <v>279</v>
      </c>
      <c r="D506" t="str">
        <f t="shared" si="22"/>
        <v/>
      </c>
      <c r="E506" t="str">
        <f>IF(Crowdfunding_Data!F:F="failed",Crowdfunding_Data!J:J,"")</f>
        <v/>
      </c>
    </row>
    <row r="507" spans="2:5" x14ac:dyDescent="0.2">
      <c r="B507" t="str">
        <f t="shared" si="21"/>
        <v>successful</v>
      </c>
      <c r="C507">
        <f>IF(Crowdfunding_Data!F:F="successful",Crowdfunding_Data!J:J,"")</f>
        <v>126</v>
      </c>
      <c r="D507" t="str">
        <f t="shared" si="22"/>
        <v/>
      </c>
      <c r="E507" t="str">
        <f>IF(Crowdfunding_Data!F:F="failed",Crowdfunding_Data!J:J,"")</f>
        <v/>
      </c>
    </row>
    <row r="508" spans="2:5" x14ac:dyDescent="0.2">
      <c r="B508" t="str">
        <f t="shared" si="21"/>
        <v>successful</v>
      </c>
      <c r="C508">
        <f>IF(Crowdfunding_Data!F:F="successful",Crowdfunding_Data!J:J,"")</f>
        <v>112</v>
      </c>
      <c r="D508" t="str">
        <f t="shared" si="22"/>
        <v/>
      </c>
      <c r="E508" t="str">
        <f>IF(Crowdfunding_Data!F:F="failed",Crowdfunding_Data!J:J,"")</f>
        <v/>
      </c>
    </row>
    <row r="509" spans="2:5" x14ac:dyDescent="0.2">
      <c r="B509" t="str">
        <f t="shared" si="21"/>
        <v>successful</v>
      </c>
      <c r="C509">
        <f>IF(Crowdfunding_Data!F:F="successful",Crowdfunding_Data!J:J,"")</f>
        <v>154</v>
      </c>
      <c r="D509" t="str">
        <f t="shared" si="22"/>
        <v/>
      </c>
      <c r="E509" t="str">
        <f>IF(Crowdfunding_Data!F:F="failed",Crowdfunding_Data!J:J,"")</f>
        <v/>
      </c>
    </row>
    <row r="510" spans="2:5" x14ac:dyDescent="0.2">
      <c r="B510" t="str">
        <f t="shared" si="21"/>
        <v>successful</v>
      </c>
      <c r="C510">
        <f>IF(Crowdfunding_Data!F:F="successful",Crowdfunding_Data!J:J,"")</f>
        <v>98</v>
      </c>
      <c r="D510" t="str">
        <f t="shared" si="22"/>
        <v/>
      </c>
      <c r="E510" t="str">
        <f>IF(Crowdfunding_Data!F:F="failed",Crowdfunding_Data!J:J,"")</f>
        <v/>
      </c>
    </row>
    <row r="511" spans="2:5" x14ac:dyDescent="0.2">
      <c r="B511" t="str">
        <f t="shared" si="21"/>
        <v>successful</v>
      </c>
      <c r="C511">
        <f>IF(Crowdfunding_Data!F:F="successful",Crowdfunding_Data!J:J,"")</f>
        <v>56</v>
      </c>
      <c r="D511" t="str">
        <f t="shared" si="22"/>
        <v/>
      </c>
      <c r="E511" t="str">
        <f>IF(Crowdfunding_Data!F:F="failed",Crowdfunding_Data!J:J,"")</f>
        <v/>
      </c>
    </row>
    <row r="512" spans="2:5" x14ac:dyDescent="0.2">
      <c r="B512" t="str">
        <f t="shared" si="21"/>
        <v>successful</v>
      </c>
      <c r="C512">
        <f>IF(Crowdfunding_Data!F:F="successful",Crowdfunding_Data!J:J,"")</f>
        <v>245</v>
      </c>
      <c r="D512" t="str">
        <f t="shared" si="22"/>
        <v/>
      </c>
      <c r="E512" t="str">
        <f>IF(Crowdfunding_Data!F:F="failed",Crowdfunding_Data!J:J,"")</f>
        <v/>
      </c>
    </row>
    <row r="513" spans="2:5" x14ac:dyDescent="0.2">
      <c r="B513" t="str">
        <f t="shared" si="21"/>
        <v>successful</v>
      </c>
      <c r="C513">
        <f>IF(Crowdfunding_Data!F:F="successful",Crowdfunding_Data!J:J,"")</f>
        <v>100</v>
      </c>
      <c r="D513" t="str">
        <f t="shared" si="22"/>
        <v/>
      </c>
      <c r="E513" t="str">
        <f>IF(Crowdfunding_Data!F:F="failed",Crowdfunding_Data!J:J,"")</f>
        <v/>
      </c>
    </row>
    <row r="514" spans="2:5" x14ac:dyDescent="0.2">
      <c r="B514" t="str">
        <f t="shared" ref="B514:B577" si="23">IF(ISNUMBER(C514),"successful","")</f>
        <v>successful</v>
      </c>
      <c r="C514">
        <f>IF(Crowdfunding_Data!F:F="successful",Crowdfunding_Data!J:J,"")</f>
        <v>107</v>
      </c>
      <c r="D514" t="str">
        <f t="shared" si="22"/>
        <v/>
      </c>
      <c r="E514" t="str">
        <f>IF(Crowdfunding_Data!F:F="failed",Crowdfunding_Data!J:J,"")</f>
        <v/>
      </c>
    </row>
    <row r="515" spans="2:5" x14ac:dyDescent="0.2">
      <c r="B515" t="str">
        <f t="shared" si="23"/>
        <v>successful</v>
      </c>
      <c r="C515">
        <f>IF(Crowdfunding_Data!F:F="successful",Crowdfunding_Data!J:J,"")</f>
        <v>123</v>
      </c>
      <c r="D515" t="str">
        <f t="shared" ref="D515:D578" si="24">IF(ISNUMBER(E515),"failed","")</f>
        <v/>
      </c>
      <c r="E515" t="str">
        <f>IF(Crowdfunding_Data!F:F="failed",Crowdfunding_Data!J:J,"")</f>
        <v/>
      </c>
    </row>
    <row r="516" spans="2:5" x14ac:dyDescent="0.2">
      <c r="B516" t="str">
        <f t="shared" si="23"/>
        <v>successful</v>
      </c>
      <c r="C516">
        <f>IF(Crowdfunding_Data!F:F="successful",Crowdfunding_Data!J:J,"")</f>
        <v>137</v>
      </c>
      <c r="D516" t="str">
        <f t="shared" si="24"/>
        <v/>
      </c>
      <c r="E516" t="str">
        <f>IF(Crowdfunding_Data!F:F="failed",Crowdfunding_Data!J:J,"")</f>
        <v/>
      </c>
    </row>
    <row r="517" spans="2:5" x14ac:dyDescent="0.2">
      <c r="B517" t="str">
        <f t="shared" si="23"/>
        <v>successful</v>
      </c>
      <c r="C517">
        <f>IF(Crowdfunding_Data!F:F="successful",Crowdfunding_Data!J:J,"")</f>
        <v>40</v>
      </c>
      <c r="D517" t="str">
        <f t="shared" si="24"/>
        <v/>
      </c>
      <c r="E517" t="str">
        <f>IF(Crowdfunding_Data!F:F="failed",Crowdfunding_Data!J:J,"")</f>
        <v/>
      </c>
    </row>
    <row r="518" spans="2:5" x14ac:dyDescent="0.2">
      <c r="B518" t="str">
        <f t="shared" si="23"/>
        <v>successful</v>
      </c>
      <c r="C518">
        <f>IF(Crowdfunding_Data!F:F="successful",Crowdfunding_Data!J:J,"")</f>
        <v>107</v>
      </c>
      <c r="D518" t="str">
        <f t="shared" si="24"/>
        <v/>
      </c>
      <c r="E518" t="str">
        <f>IF(Crowdfunding_Data!F:F="failed",Crowdfunding_Data!J:J,"")</f>
        <v/>
      </c>
    </row>
    <row r="519" spans="2:5" x14ac:dyDescent="0.2">
      <c r="B519" t="str">
        <f t="shared" si="23"/>
        <v>successful</v>
      </c>
      <c r="C519">
        <f>IF(Crowdfunding_Data!F:F="successful",Crowdfunding_Data!J:J,"")</f>
        <v>219</v>
      </c>
      <c r="D519" t="str">
        <f t="shared" si="24"/>
        <v/>
      </c>
      <c r="E519" t="str">
        <f>IF(Crowdfunding_Data!F:F="failed",Crowdfunding_Data!J:J,"")</f>
        <v/>
      </c>
    </row>
    <row r="520" spans="2:5" x14ac:dyDescent="0.2">
      <c r="B520" t="str">
        <f t="shared" si="23"/>
        <v>successful</v>
      </c>
      <c r="C520">
        <f>IF(Crowdfunding_Data!F:F="successful",Crowdfunding_Data!J:J,"")</f>
        <v>80</v>
      </c>
      <c r="D520" t="str">
        <f t="shared" si="24"/>
        <v/>
      </c>
      <c r="E520" t="str">
        <f>IF(Crowdfunding_Data!F:F="failed",Crowdfunding_Data!J:J,"")</f>
        <v/>
      </c>
    </row>
    <row r="521" spans="2:5" x14ac:dyDescent="0.2">
      <c r="B521" t="str">
        <f t="shared" si="23"/>
        <v>successful</v>
      </c>
      <c r="C521">
        <f>IF(Crowdfunding_Data!F:F="successful",Crowdfunding_Data!J:J,"")</f>
        <v>50</v>
      </c>
      <c r="D521" t="str">
        <f t="shared" si="24"/>
        <v/>
      </c>
      <c r="E521" t="str">
        <f>IF(Crowdfunding_Data!F:F="failed",Crowdfunding_Data!J:J,"")</f>
        <v/>
      </c>
    </row>
    <row r="522" spans="2:5" x14ac:dyDescent="0.2">
      <c r="B522" t="str">
        <f t="shared" si="23"/>
        <v>successful</v>
      </c>
      <c r="C522">
        <f>IF(Crowdfunding_Data!F:F="successful",Crowdfunding_Data!J:J,"")</f>
        <v>52</v>
      </c>
      <c r="D522" t="str">
        <f t="shared" si="24"/>
        <v/>
      </c>
      <c r="E522" t="str">
        <f>IF(Crowdfunding_Data!F:F="failed",Crowdfunding_Data!J:J,"")</f>
        <v/>
      </c>
    </row>
    <row r="523" spans="2:5" x14ac:dyDescent="0.2">
      <c r="B523" t="str">
        <f t="shared" si="23"/>
        <v>successful</v>
      </c>
      <c r="C523">
        <f>IF(Crowdfunding_Data!F:F="successful",Crowdfunding_Data!J:J,"")</f>
        <v>179</v>
      </c>
      <c r="D523" t="str">
        <f t="shared" si="24"/>
        <v/>
      </c>
      <c r="E523" t="str">
        <f>IF(Crowdfunding_Data!F:F="failed",Crowdfunding_Data!J:J,"")</f>
        <v/>
      </c>
    </row>
    <row r="524" spans="2:5" x14ac:dyDescent="0.2">
      <c r="B524" t="str">
        <f t="shared" si="23"/>
        <v>successful</v>
      </c>
      <c r="C524">
        <f>IF(Crowdfunding_Data!F:F="successful",Crowdfunding_Data!J:J,"")</f>
        <v>138</v>
      </c>
      <c r="D524" t="str">
        <f t="shared" si="24"/>
        <v/>
      </c>
      <c r="E524" t="str">
        <f>IF(Crowdfunding_Data!F:F="failed",Crowdfunding_Data!J:J,"")</f>
        <v/>
      </c>
    </row>
    <row r="525" spans="2:5" x14ac:dyDescent="0.2">
      <c r="B525" t="str">
        <f t="shared" si="23"/>
        <v>successful</v>
      </c>
      <c r="C525">
        <f>IF(Crowdfunding_Data!F:F="successful",Crowdfunding_Data!J:J,"")</f>
        <v>222</v>
      </c>
      <c r="D525" t="str">
        <f t="shared" si="24"/>
        <v/>
      </c>
      <c r="E525" t="str">
        <f>IF(Crowdfunding_Data!F:F="failed",Crowdfunding_Data!J:J,"")</f>
        <v/>
      </c>
    </row>
    <row r="526" spans="2:5" x14ac:dyDescent="0.2">
      <c r="B526" t="str">
        <f t="shared" si="23"/>
        <v>successful</v>
      </c>
      <c r="C526">
        <f>IF(Crowdfunding_Data!F:F="successful",Crowdfunding_Data!J:J,"")</f>
        <v>101</v>
      </c>
      <c r="D526" t="str">
        <f t="shared" si="24"/>
        <v/>
      </c>
      <c r="E526" t="str">
        <f>IF(Crowdfunding_Data!F:F="failed",Crowdfunding_Data!J:J,"")</f>
        <v/>
      </c>
    </row>
    <row r="527" spans="2:5" x14ac:dyDescent="0.2">
      <c r="B527" t="str">
        <f t="shared" si="23"/>
        <v>successful</v>
      </c>
      <c r="C527">
        <f>IF(Crowdfunding_Data!F:F="successful",Crowdfunding_Data!J:J,"")</f>
        <v>96</v>
      </c>
      <c r="D527" t="str">
        <f t="shared" si="24"/>
        <v/>
      </c>
      <c r="E527" t="str">
        <f>IF(Crowdfunding_Data!F:F="failed",Crowdfunding_Data!J:J,"")</f>
        <v/>
      </c>
    </row>
    <row r="528" spans="2:5" x14ac:dyDescent="0.2">
      <c r="B528" t="str">
        <f t="shared" si="23"/>
        <v>successful</v>
      </c>
      <c r="C528">
        <f>IF(Crowdfunding_Data!F:F="successful",Crowdfunding_Data!J:J,"")</f>
        <v>126</v>
      </c>
      <c r="D528" t="str">
        <f t="shared" si="24"/>
        <v/>
      </c>
      <c r="E528" t="str">
        <f>IF(Crowdfunding_Data!F:F="failed",Crowdfunding_Data!J:J,"")</f>
        <v/>
      </c>
    </row>
    <row r="529" spans="2:5" x14ac:dyDescent="0.2">
      <c r="B529" t="str">
        <f t="shared" si="23"/>
        <v>successful</v>
      </c>
      <c r="C529">
        <f>IF(Crowdfunding_Data!F:F="successful",Crowdfunding_Data!J:J,"")</f>
        <v>140</v>
      </c>
      <c r="D529" t="str">
        <f t="shared" si="24"/>
        <v/>
      </c>
      <c r="E529" t="str">
        <f>IF(Crowdfunding_Data!F:F="failed",Crowdfunding_Data!J:J,"")</f>
        <v/>
      </c>
    </row>
    <row r="530" spans="2:5" x14ac:dyDescent="0.2">
      <c r="B530" t="str">
        <f t="shared" si="23"/>
        <v>successful</v>
      </c>
      <c r="C530">
        <f>IF(Crowdfunding_Data!F:F="successful",Crowdfunding_Data!J:J,"")</f>
        <v>65</v>
      </c>
      <c r="D530" t="str">
        <f t="shared" si="24"/>
        <v/>
      </c>
      <c r="E530" t="str">
        <f>IF(Crowdfunding_Data!F:F="failed",Crowdfunding_Data!J:J,"")</f>
        <v/>
      </c>
    </row>
    <row r="531" spans="2:5" x14ac:dyDescent="0.2">
      <c r="B531" t="str">
        <f t="shared" si="23"/>
        <v>successful</v>
      </c>
      <c r="C531">
        <f>IF(Crowdfunding_Data!F:F="successful",Crowdfunding_Data!J:J,"")</f>
        <v>249</v>
      </c>
      <c r="D531" t="str">
        <f t="shared" si="24"/>
        <v/>
      </c>
      <c r="E531" t="str">
        <f>IF(Crowdfunding_Data!F:F="failed",Crowdfunding_Data!J:J,"")</f>
        <v/>
      </c>
    </row>
    <row r="532" spans="2:5" x14ac:dyDescent="0.2">
      <c r="B532" t="str">
        <f t="shared" si="23"/>
        <v>successful</v>
      </c>
      <c r="C532">
        <f>IF(Crowdfunding_Data!F:F="successful",Crowdfunding_Data!J:J,"")</f>
        <v>157</v>
      </c>
      <c r="D532" t="str">
        <f t="shared" si="24"/>
        <v/>
      </c>
      <c r="E532" t="str">
        <f>IF(Crowdfunding_Data!F:F="failed",Crowdfunding_Data!J:J,"")</f>
        <v/>
      </c>
    </row>
    <row r="533" spans="2:5" x14ac:dyDescent="0.2">
      <c r="B533" t="str">
        <f t="shared" si="23"/>
        <v>successful</v>
      </c>
      <c r="C533">
        <f>IF(Crowdfunding_Data!F:F="successful",Crowdfunding_Data!J:J,"")</f>
        <v>170</v>
      </c>
      <c r="D533" t="str">
        <f t="shared" si="24"/>
        <v/>
      </c>
      <c r="E533" t="str">
        <f>IF(Crowdfunding_Data!F:F="failed",Crowdfunding_Data!J:J,"")</f>
        <v/>
      </c>
    </row>
    <row r="534" spans="2:5" x14ac:dyDescent="0.2">
      <c r="B534" t="str">
        <f t="shared" si="23"/>
        <v>successful</v>
      </c>
      <c r="C534">
        <f>IF(Crowdfunding_Data!F:F="successful",Crowdfunding_Data!J:J,"")</f>
        <v>41</v>
      </c>
      <c r="D534" t="str">
        <f t="shared" si="24"/>
        <v/>
      </c>
      <c r="E534" t="str">
        <f>IF(Crowdfunding_Data!F:F="failed",Crowdfunding_Data!J:J,"")</f>
        <v/>
      </c>
    </row>
    <row r="535" spans="2:5" x14ac:dyDescent="0.2">
      <c r="B535" t="str">
        <f t="shared" si="23"/>
        <v>successful</v>
      </c>
      <c r="C535">
        <f>IF(Crowdfunding_Data!F:F="successful",Crowdfunding_Data!J:J,"")</f>
        <v>157</v>
      </c>
      <c r="D535" t="str">
        <f t="shared" si="24"/>
        <v/>
      </c>
      <c r="E535" t="str">
        <f>IF(Crowdfunding_Data!F:F="failed",Crowdfunding_Data!J:J,"")</f>
        <v/>
      </c>
    </row>
    <row r="536" spans="2:5" x14ac:dyDescent="0.2">
      <c r="B536" t="str">
        <f t="shared" si="23"/>
        <v>successful</v>
      </c>
      <c r="C536">
        <f>IF(Crowdfunding_Data!F:F="successful",Crowdfunding_Data!J:J,"")</f>
        <v>142</v>
      </c>
      <c r="D536" t="str">
        <f t="shared" si="24"/>
        <v/>
      </c>
      <c r="E536" t="str">
        <f>IF(Crowdfunding_Data!F:F="failed",Crowdfunding_Data!J:J,"")</f>
        <v/>
      </c>
    </row>
    <row r="537" spans="2:5" x14ac:dyDescent="0.2">
      <c r="B537" t="str">
        <f t="shared" si="23"/>
        <v>successful</v>
      </c>
      <c r="C537">
        <f>IF(Crowdfunding_Data!F:F="successful",Crowdfunding_Data!J:J,"")</f>
        <v>134</v>
      </c>
      <c r="D537" t="str">
        <f t="shared" si="24"/>
        <v/>
      </c>
      <c r="E537" t="str">
        <f>IF(Crowdfunding_Data!F:F="failed",Crowdfunding_Data!J:J,"")</f>
        <v/>
      </c>
    </row>
    <row r="538" spans="2:5" x14ac:dyDescent="0.2">
      <c r="B538" t="str">
        <f t="shared" si="23"/>
        <v>successful</v>
      </c>
      <c r="C538">
        <f>IF(Crowdfunding_Data!F:F="successful",Crowdfunding_Data!J:J,"")</f>
        <v>223</v>
      </c>
      <c r="D538" t="str">
        <f t="shared" si="24"/>
        <v/>
      </c>
      <c r="E538" t="str">
        <f>IF(Crowdfunding_Data!F:F="failed",Crowdfunding_Data!J:J,"")</f>
        <v/>
      </c>
    </row>
    <row r="539" spans="2:5" x14ac:dyDescent="0.2">
      <c r="B539" t="str">
        <f t="shared" si="23"/>
        <v>successful</v>
      </c>
      <c r="C539">
        <f>IF(Crowdfunding_Data!F:F="successful",Crowdfunding_Data!J:J,"")</f>
        <v>166</v>
      </c>
      <c r="D539" t="str">
        <f t="shared" si="24"/>
        <v/>
      </c>
      <c r="E539" t="str">
        <f>IF(Crowdfunding_Data!F:F="failed",Crowdfunding_Data!J:J,"")</f>
        <v/>
      </c>
    </row>
    <row r="540" spans="2:5" x14ac:dyDescent="0.2">
      <c r="B540" t="str">
        <f t="shared" si="23"/>
        <v>successful</v>
      </c>
      <c r="C540">
        <f>IF(Crowdfunding_Data!F:F="successful",Crowdfunding_Data!J:J,"")</f>
        <v>207</v>
      </c>
      <c r="D540" t="str">
        <f t="shared" si="24"/>
        <v/>
      </c>
      <c r="E540" t="str">
        <f>IF(Crowdfunding_Data!F:F="failed",Crowdfunding_Data!J:J,"")</f>
        <v/>
      </c>
    </row>
    <row r="541" spans="2:5" x14ac:dyDescent="0.2">
      <c r="B541" t="str">
        <f t="shared" si="23"/>
        <v>successful</v>
      </c>
      <c r="C541">
        <f>IF(Crowdfunding_Data!F:F="successful",Crowdfunding_Data!J:J,"")</f>
        <v>238</v>
      </c>
      <c r="D541" t="str">
        <f t="shared" si="24"/>
        <v/>
      </c>
      <c r="E541" t="str">
        <f>IF(Crowdfunding_Data!F:F="failed",Crowdfunding_Data!J:J,"")</f>
        <v/>
      </c>
    </row>
    <row r="542" spans="2:5" x14ac:dyDescent="0.2">
      <c r="B542" t="str">
        <f t="shared" si="23"/>
        <v>successful</v>
      </c>
      <c r="C542">
        <f>IF(Crowdfunding_Data!F:F="successful",Crowdfunding_Data!J:J,"")</f>
        <v>147</v>
      </c>
      <c r="D542" t="str">
        <f t="shared" si="24"/>
        <v/>
      </c>
      <c r="E542" t="str">
        <f>IF(Crowdfunding_Data!F:F="failed",Crowdfunding_Data!J:J,"")</f>
        <v/>
      </c>
    </row>
    <row r="543" spans="2:5" x14ac:dyDescent="0.2">
      <c r="B543" t="str">
        <f t="shared" si="23"/>
        <v>successful</v>
      </c>
      <c r="C543">
        <f>IF(Crowdfunding_Data!F:F="successful",Crowdfunding_Data!J:J,"")</f>
        <v>133</v>
      </c>
      <c r="D543" t="str">
        <f t="shared" si="24"/>
        <v/>
      </c>
      <c r="E543" t="str">
        <f>IF(Crowdfunding_Data!F:F="failed",Crowdfunding_Data!J:J,"")</f>
        <v/>
      </c>
    </row>
    <row r="544" spans="2:5" x14ac:dyDescent="0.2">
      <c r="B544" t="str">
        <f t="shared" si="23"/>
        <v>successful</v>
      </c>
      <c r="C544">
        <f>IF(Crowdfunding_Data!F:F="successful",Crowdfunding_Data!J:J,"")</f>
        <v>82</v>
      </c>
      <c r="D544" t="str">
        <f t="shared" si="24"/>
        <v/>
      </c>
      <c r="E544" t="str">
        <f>IF(Crowdfunding_Data!F:F="failed",Crowdfunding_Data!J:J,"")</f>
        <v/>
      </c>
    </row>
    <row r="545" spans="2:5" x14ac:dyDescent="0.2">
      <c r="B545" t="str">
        <f t="shared" si="23"/>
        <v>successful</v>
      </c>
      <c r="C545">
        <f>IF(Crowdfunding_Data!F:F="successful",Crowdfunding_Data!J:J,"")</f>
        <v>144</v>
      </c>
      <c r="D545" t="str">
        <f t="shared" si="24"/>
        <v/>
      </c>
      <c r="E545" t="str">
        <f>IF(Crowdfunding_Data!F:F="failed",Crowdfunding_Data!J:J,"")</f>
        <v/>
      </c>
    </row>
    <row r="546" spans="2:5" x14ac:dyDescent="0.2">
      <c r="B546" t="str">
        <f t="shared" si="23"/>
        <v>successful</v>
      </c>
      <c r="C546">
        <f>IF(Crowdfunding_Data!F:F="successful",Crowdfunding_Data!J:J,"")</f>
        <v>106</v>
      </c>
      <c r="D546" t="str">
        <f t="shared" si="24"/>
        <v/>
      </c>
      <c r="E546" t="str">
        <f>IF(Crowdfunding_Data!F:F="failed",Crowdfunding_Data!J:J,"")</f>
        <v/>
      </c>
    </row>
    <row r="547" spans="2:5" x14ac:dyDescent="0.2">
      <c r="B547" t="str">
        <f t="shared" si="23"/>
        <v>successful</v>
      </c>
      <c r="C547">
        <f>IF(Crowdfunding_Data!F:F="successful",Crowdfunding_Data!J:J,"")</f>
        <v>41</v>
      </c>
      <c r="D547" t="str">
        <f t="shared" si="24"/>
        <v/>
      </c>
      <c r="E547" t="str">
        <f>IF(Crowdfunding_Data!F:F="failed",Crowdfunding_Data!J:J,"")</f>
        <v/>
      </c>
    </row>
    <row r="548" spans="2:5" x14ac:dyDescent="0.2">
      <c r="B548" t="str">
        <f t="shared" si="23"/>
        <v>successful</v>
      </c>
      <c r="C548">
        <f>IF(Crowdfunding_Data!F:F="successful",Crowdfunding_Data!J:J,"")</f>
        <v>97</v>
      </c>
      <c r="D548" t="str">
        <f t="shared" si="24"/>
        <v/>
      </c>
      <c r="E548" t="str">
        <f>IF(Crowdfunding_Data!F:F="failed",Crowdfunding_Data!J:J,"")</f>
        <v/>
      </c>
    </row>
    <row r="549" spans="2:5" x14ac:dyDescent="0.2">
      <c r="B549" t="str">
        <f t="shared" si="23"/>
        <v>successful</v>
      </c>
      <c r="C549">
        <f>IF(Crowdfunding_Data!F:F="successful",Crowdfunding_Data!J:J,"")</f>
        <v>50</v>
      </c>
      <c r="D549" t="str">
        <f t="shared" si="24"/>
        <v/>
      </c>
      <c r="E549" t="str">
        <f>IF(Crowdfunding_Data!F:F="failed",Crowdfunding_Data!J:J,"")</f>
        <v/>
      </c>
    </row>
    <row r="550" spans="2:5" x14ac:dyDescent="0.2">
      <c r="B550" t="str">
        <f t="shared" si="23"/>
        <v>successful</v>
      </c>
      <c r="C550">
        <f>IF(Crowdfunding_Data!F:F="successful",Crowdfunding_Data!J:J,"")</f>
        <v>114</v>
      </c>
      <c r="D550" t="str">
        <f t="shared" si="24"/>
        <v/>
      </c>
      <c r="E550" t="str">
        <f>IF(Crowdfunding_Data!F:F="failed",Crowdfunding_Data!J:J,"")</f>
        <v/>
      </c>
    </row>
    <row r="551" spans="2:5" x14ac:dyDescent="0.2">
      <c r="B551" t="str">
        <f t="shared" si="23"/>
        <v>successful</v>
      </c>
      <c r="C551">
        <f>IF(Crowdfunding_Data!F:F="successful",Crowdfunding_Data!J:J,"")</f>
        <v>226</v>
      </c>
      <c r="D551" t="str">
        <f t="shared" si="24"/>
        <v/>
      </c>
      <c r="E551" t="str">
        <f>IF(Crowdfunding_Data!F:F="failed",Crowdfunding_Data!J:J,"")</f>
        <v/>
      </c>
    </row>
    <row r="552" spans="2:5" x14ac:dyDescent="0.2">
      <c r="B552" t="str">
        <f t="shared" si="23"/>
        <v>successful</v>
      </c>
      <c r="C552">
        <f>IF(Crowdfunding_Data!F:F="successful",Crowdfunding_Data!J:J,"")</f>
        <v>173</v>
      </c>
      <c r="D552" t="str">
        <f t="shared" si="24"/>
        <v/>
      </c>
      <c r="E552" t="str">
        <f>IF(Crowdfunding_Data!F:F="failed",Crowdfunding_Data!J:J,"")</f>
        <v/>
      </c>
    </row>
    <row r="553" spans="2:5" x14ac:dyDescent="0.2">
      <c r="B553" t="str">
        <f t="shared" si="23"/>
        <v>successful</v>
      </c>
      <c r="C553">
        <f>IF(Crowdfunding_Data!F:F="successful",Crowdfunding_Data!J:J,"")</f>
        <v>101</v>
      </c>
      <c r="D553" t="str">
        <f t="shared" si="24"/>
        <v/>
      </c>
      <c r="E553" t="str">
        <f>IF(Crowdfunding_Data!F:F="failed",Crowdfunding_Data!J:J,"")</f>
        <v/>
      </c>
    </row>
    <row r="554" spans="2:5" x14ac:dyDescent="0.2">
      <c r="B554" t="str">
        <f t="shared" si="23"/>
        <v>successful</v>
      </c>
      <c r="C554">
        <f>IF(Crowdfunding_Data!F:F="successful",Crowdfunding_Data!J:J,"")</f>
        <v>50</v>
      </c>
      <c r="D554" t="str">
        <f t="shared" si="24"/>
        <v/>
      </c>
      <c r="E554" t="str">
        <f>IF(Crowdfunding_Data!F:F="failed",Crowdfunding_Data!J:J,"")</f>
        <v/>
      </c>
    </row>
    <row r="555" spans="2:5" x14ac:dyDescent="0.2">
      <c r="B555" t="str">
        <f t="shared" si="23"/>
        <v>successful</v>
      </c>
      <c r="C555">
        <f>IF(Crowdfunding_Data!F:F="successful",Crowdfunding_Data!J:J,"")</f>
        <v>158</v>
      </c>
      <c r="D555" t="str">
        <f t="shared" si="24"/>
        <v/>
      </c>
      <c r="E555" t="str">
        <f>IF(Crowdfunding_Data!F:F="failed",Crowdfunding_Data!J:J,"")</f>
        <v/>
      </c>
    </row>
    <row r="556" spans="2:5" x14ac:dyDescent="0.2">
      <c r="B556" t="str">
        <f t="shared" si="23"/>
        <v>successful</v>
      </c>
      <c r="C556">
        <f>IF(Crowdfunding_Data!F:F="successful",Crowdfunding_Data!J:J,"")</f>
        <v>144</v>
      </c>
      <c r="D556" t="str">
        <f t="shared" si="24"/>
        <v/>
      </c>
      <c r="E556" t="str">
        <f>IF(Crowdfunding_Data!F:F="failed",Crowdfunding_Data!J:J,"")</f>
        <v/>
      </c>
    </row>
    <row r="557" spans="2:5" x14ac:dyDescent="0.2">
      <c r="B557" t="str">
        <f t="shared" si="23"/>
        <v>successful</v>
      </c>
      <c r="C557">
        <f>IF(Crowdfunding_Data!F:F="successful",Crowdfunding_Data!J:J,"")</f>
        <v>393</v>
      </c>
      <c r="D557" t="str">
        <f t="shared" si="24"/>
        <v/>
      </c>
      <c r="E557" t="str">
        <f>IF(Crowdfunding_Data!F:F="failed",Crowdfunding_Data!J:J,"")</f>
        <v/>
      </c>
    </row>
    <row r="558" spans="2:5" x14ac:dyDescent="0.2">
      <c r="B558" t="str">
        <f t="shared" si="23"/>
        <v>successful</v>
      </c>
      <c r="C558">
        <f>IF(Crowdfunding_Data!F:F="successful",Crowdfunding_Data!J:J,"")</f>
        <v>84</v>
      </c>
      <c r="D558" t="str">
        <f t="shared" si="24"/>
        <v/>
      </c>
      <c r="E558" t="str">
        <f>IF(Crowdfunding_Data!F:F="failed",Crowdfunding_Data!J:J,"")</f>
        <v/>
      </c>
    </row>
    <row r="559" spans="2:5" x14ac:dyDescent="0.2">
      <c r="B559" t="str">
        <f t="shared" si="23"/>
        <v>successful</v>
      </c>
      <c r="C559">
        <f>IF(Crowdfunding_Data!F:F="successful",Crowdfunding_Data!J:J,"")</f>
        <v>268</v>
      </c>
      <c r="D559" t="str">
        <f t="shared" si="24"/>
        <v/>
      </c>
      <c r="E559" t="str">
        <f>IF(Crowdfunding_Data!F:F="failed",Crowdfunding_Data!J:J,"")</f>
        <v/>
      </c>
    </row>
    <row r="560" spans="2:5" x14ac:dyDescent="0.2">
      <c r="B560" t="str">
        <f t="shared" si="23"/>
        <v>successful</v>
      </c>
      <c r="C560">
        <f>IF(Crowdfunding_Data!F:F="successful",Crowdfunding_Data!J:J,"")</f>
        <v>146</v>
      </c>
      <c r="D560" t="str">
        <f t="shared" si="24"/>
        <v/>
      </c>
      <c r="E560" t="str">
        <f>IF(Crowdfunding_Data!F:F="failed",Crowdfunding_Data!J:J,"")</f>
        <v/>
      </c>
    </row>
    <row r="561" spans="2:5" x14ac:dyDescent="0.2">
      <c r="B561" t="str">
        <f t="shared" si="23"/>
        <v>successful</v>
      </c>
      <c r="C561">
        <f>IF(Crowdfunding_Data!F:F="successful",Crowdfunding_Data!J:J,"")</f>
        <v>218</v>
      </c>
      <c r="D561" t="str">
        <f t="shared" si="24"/>
        <v/>
      </c>
      <c r="E561" t="str">
        <f>IF(Crowdfunding_Data!F:F="failed",Crowdfunding_Data!J:J,"")</f>
        <v/>
      </c>
    </row>
    <row r="562" spans="2:5" x14ac:dyDescent="0.2">
      <c r="B562" t="str">
        <f t="shared" si="23"/>
        <v>successful</v>
      </c>
      <c r="C562">
        <f>IF(Crowdfunding_Data!F:F="successful",Crowdfunding_Data!J:J,"")</f>
        <v>202</v>
      </c>
      <c r="D562" t="str">
        <f t="shared" si="24"/>
        <v/>
      </c>
      <c r="E562" t="str">
        <f>IF(Crowdfunding_Data!F:F="failed",Crowdfunding_Data!J:J,"")</f>
        <v/>
      </c>
    </row>
    <row r="563" spans="2:5" x14ac:dyDescent="0.2">
      <c r="B563" t="str">
        <f t="shared" si="23"/>
        <v>successful</v>
      </c>
      <c r="C563">
        <f>IF(Crowdfunding_Data!F:F="successful",Crowdfunding_Data!J:J,"")</f>
        <v>94</v>
      </c>
      <c r="D563" t="str">
        <f t="shared" si="24"/>
        <v/>
      </c>
      <c r="E563" t="str">
        <f>IF(Crowdfunding_Data!F:F="failed",Crowdfunding_Data!J:J,"")</f>
        <v/>
      </c>
    </row>
    <row r="564" spans="2:5" x14ac:dyDescent="0.2">
      <c r="B564" t="str">
        <f t="shared" si="23"/>
        <v>successful</v>
      </c>
      <c r="C564">
        <f>IF(Crowdfunding_Data!F:F="successful",Crowdfunding_Data!J:J,"")</f>
        <v>211</v>
      </c>
      <c r="D564" t="str">
        <f t="shared" si="24"/>
        <v/>
      </c>
      <c r="E564" t="str">
        <f>IF(Crowdfunding_Data!F:F="failed",Crowdfunding_Data!J:J,"")</f>
        <v/>
      </c>
    </row>
    <row r="565" spans="2:5" x14ac:dyDescent="0.2">
      <c r="B565" t="str">
        <f t="shared" si="23"/>
        <v>successful</v>
      </c>
      <c r="C565">
        <f>IF(Crowdfunding_Data!F:F="successful",Crowdfunding_Data!J:J,"")</f>
        <v>91</v>
      </c>
      <c r="D565" t="str">
        <f t="shared" si="24"/>
        <v/>
      </c>
      <c r="E565" t="str">
        <f>IF(Crowdfunding_Data!F:F="failed",Crowdfunding_Data!J:J,"")</f>
        <v/>
      </c>
    </row>
    <row r="566" spans="2:5" x14ac:dyDescent="0.2">
      <c r="B566" t="str">
        <f t="shared" si="23"/>
        <v>successful</v>
      </c>
      <c r="C566">
        <f>IF(Crowdfunding_Data!F:F="successful",Crowdfunding_Data!J:J,"")</f>
        <v>144</v>
      </c>
      <c r="D566" t="str">
        <f t="shared" si="24"/>
        <v/>
      </c>
      <c r="E566" t="str">
        <f>IF(Crowdfunding_Data!F:F="failed",Crowdfunding_Data!J:J,"")</f>
        <v/>
      </c>
    </row>
    <row r="567" spans="2:5" x14ac:dyDescent="0.2">
      <c r="B567" t="str">
        <f t="shared" si="23"/>
        <v>successful</v>
      </c>
      <c r="C567">
        <f>IF(Crowdfunding_Data!F:F="successful",Crowdfunding_Data!J:J,"")</f>
        <v>92</v>
      </c>
      <c r="D567" t="str">
        <f t="shared" si="24"/>
        <v/>
      </c>
      <c r="E567" t="str">
        <f>IF(Crowdfunding_Data!F:F="failed",Crowdfunding_Data!J:J,"")</f>
        <v/>
      </c>
    </row>
    <row r="568" spans="2:5" x14ac:dyDescent="0.2">
      <c r="B568" t="str">
        <f t="shared" si="23"/>
        <v>successful</v>
      </c>
      <c r="C568">
        <f>IF(Crowdfunding_Data!F:F="successful",Crowdfunding_Data!J:J,"")</f>
        <v>194</v>
      </c>
      <c r="D568" t="str">
        <f t="shared" si="24"/>
        <v/>
      </c>
      <c r="E568" t="str">
        <f>IF(Crowdfunding_Data!F:F="failed",Crowdfunding_Data!J:J,"")</f>
        <v/>
      </c>
    </row>
    <row r="569" spans="2:5" x14ac:dyDescent="0.2">
      <c r="B569" t="str">
        <f t="shared" si="23"/>
        <v>successful</v>
      </c>
      <c r="C569">
        <f>IF(Crowdfunding_Data!F:F="successful",Crowdfunding_Data!J:J,"")</f>
        <v>84</v>
      </c>
      <c r="D569" t="str">
        <f t="shared" si="24"/>
        <v/>
      </c>
      <c r="E569" t="str">
        <f>IF(Crowdfunding_Data!F:F="failed",Crowdfunding_Data!J:J,"")</f>
        <v/>
      </c>
    </row>
    <row r="570" spans="2:5" x14ac:dyDescent="0.2">
      <c r="B570" t="str">
        <f t="shared" si="23"/>
        <v>successful</v>
      </c>
      <c r="C570">
        <f>IF(Crowdfunding_Data!F:F="successful",Crowdfunding_Data!J:J,"")</f>
        <v>85</v>
      </c>
      <c r="D570" t="str">
        <f t="shared" si="24"/>
        <v/>
      </c>
      <c r="E570" t="str">
        <f>IF(Crowdfunding_Data!F:F="failed",Crowdfunding_Data!J:J,"")</f>
        <v/>
      </c>
    </row>
    <row r="571" spans="2:5" x14ac:dyDescent="0.2">
      <c r="B571" t="str">
        <f t="shared" si="23"/>
        <v>successful</v>
      </c>
      <c r="C571">
        <f>IF(Crowdfunding_Data!F:F="successful",Crowdfunding_Data!J:J,"")</f>
        <v>175</v>
      </c>
      <c r="D571" t="str">
        <f t="shared" si="24"/>
        <v/>
      </c>
      <c r="E571" t="str">
        <f>IF(Crowdfunding_Data!F:F="failed",Crowdfunding_Data!J:J,"")</f>
        <v/>
      </c>
    </row>
    <row r="572" spans="2:5" x14ac:dyDescent="0.2">
      <c r="B572" t="str">
        <f t="shared" si="23"/>
        <v>successful</v>
      </c>
      <c r="C572">
        <f>IF(Crowdfunding_Data!F:F="successful",Crowdfunding_Data!J:J,"")</f>
        <v>201</v>
      </c>
      <c r="D572" t="str">
        <f t="shared" si="24"/>
        <v/>
      </c>
      <c r="E572" t="str">
        <f>IF(Crowdfunding_Data!F:F="failed",Crowdfunding_Data!J:J,"")</f>
        <v/>
      </c>
    </row>
    <row r="573" spans="2:5" x14ac:dyDescent="0.2">
      <c r="B573" t="str">
        <f t="shared" si="23"/>
        <v>successful</v>
      </c>
      <c r="C573">
        <f>IF(Crowdfunding_Data!F:F="successful",Crowdfunding_Data!J:J,"")</f>
        <v>180</v>
      </c>
      <c r="D573" t="str">
        <f t="shared" si="24"/>
        <v/>
      </c>
      <c r="E573" t="str">
        <f>IF(Crowdfunding_Data!F:F="failed",Crowdfunding_Data!J:J,"")</f>
        <v/>
      </c>
    </row>
    <row r="574" spans="2:5" x14ac:dyDescent="0.2">
      <c r="B574" t="str">
        <f t="shared" si="23"/>
        <v>successful</v>
      </c>
      <c r="C574">
        <f>IF(Crowdfunding_Data!F:F="successful",Crowdfunding_Data!J:J,"")</f>
        <v>214</v>
      </c>
      <c r="D574" t="str">
        <f t="shared" si="24"/>
        <v/>
      </c>
      <c r="E574" t="str">
        <f>IF(Crowdfunding_Data!F:F="failed",Crowdfunding_Data!J:J,"")</f>
        <v/>
      </c>
    </row>
    <row r="575" spans="2:5" x14ac:dyDescent="0.2">
      <c r="B575" t="str">
        <f t="shared" si="23"/>
        <v>successful</v>
      </c>
      <c r="C575">
        <f>IF(Crowdfunding_Data!F:F="successful",Crowdfunding_Data!J:J,"")</f>
        <v>199</v>
      </c>
      <c r="D575" t="str">
        <f t="shared" si="24"/>
        <v/>
      </c>
      <c r="E575" t="str">
        <f>IF(Crowdfunding_Data!F:F="failed",Crowdfunding_Data!J:J,"")</f>
        <v/>
      </c>
    </row>
    <row r="576" spans="2:5" x14ac:dyDescent="0.2">
      <c r="B576" t="str">
        <f t="shared" si="23"/>
        <v>successful</v>
      </c>
      <c r="C576">
        <f>IF(Crowdfunding_Data!F:F="successful",Crowdfunding_Data!J:J,"")</f>
        <v>198</v>
      </c>
      <c r="D576" t="str">
        <f t="shared" si="24"/>
        <v/>
      </c>
      <c r="E576" t="str">
        <f>IF(Crowdfunding_Data!F:F="failed",Crowdfunding_Data!J:J,"")</f>
        <v/>
      </c>
    </row>
    <row r="577" spans="2:5" x14ac:dyDescent="0.2">
      <c r="B577" t="str">
        <f t="shared" si="23"/>
        <v>successful</v>
      </c>
      <c r="C577">
        <f>IF(Crowdfunding_Data!F:F="successful",Crowdfunding_Data!J:J,"")</f>
        <v>112</v>
      </c>
      <c r="D577" t="str">
        <f t="shared" si="24"/>
        <v/>
      </c>
      <c r="E577" t="str">
        <f>IF(Crowdfunding_Data!F:F="failed",Crowdfunding_Data!J:J,"")</f>
        <v/>
      </c>
    </row>
    <row r="578" spans="2:5" x14ac:dyDescent="0.2">
      <c r="B578" t="str">
        <f t="shared" ref="B578:B641" si="25">IF(ISNUMBER(C578),"successful","")</f>
        <v>successful</v>
      </c>
      <c r="C578">
        <f>IF(Crowdfunding_Data!F:F="successful",Crowdfunding_Data!J:J,"")</f>
        <v>165</v>
      </c>
      <c r="D578" t="str">
        <f t="shared" si="24"/>
        <v/>
      </c>
      <c r="E578" t="str">
        <f>IF(Crowdfunding_Data!F:F="failed",Crowdfunding_Data!J:J,"")</f>
        <v/>
      </c>
    </row>
    <row r="579" spans="2:5" x14ac:dyDescent="0.2">
      <c r="B579" t="str">
        <f t="shared" si="25"/>
        <v>successful</v>
      </c>
      <c r="C579">
        <f>IF(Crowdfunding_Data!F:F="successful",Crowdfunding_Data!J:J,"")</f>
        <v>65</v>
      </c>
      <c r="D579" t="str">
        <f t="shared" ref="D579:D642" si="26">IF(ISNUMBER(E579),"failed","")</f>
        <v/>
      </c>
      <c r="E579" t="str">
        <f>IF(Crowdfunding_Data!F:F="failed",Crowdfunding_Data!J:J,"")</f>
        <v/>
      </c>
    </row>
    <row r="580" spans="2:5" x14ac:dyDescent="0.2">
      <c r="B580" t="str">
        <f t="shared" si="25"/>
        <v>successful</v>
      </c>
      <c r="C580">
        <f>IF(Crowdfunding_Data!F:F="successful",Crowdfunding_Data!J:J,"")</f>
        <v>123</v>
      </c>
      <c r="D580" t="str">
        <f t="shared" si="26"/>
        <v/>
      </c>
      <c r="E580" t="str">
        <f>IF(Crowdfunding_Data!F:F="failed",Crowdfunding_Data!J:J,"")</f>
        <v/>
      </c>
    </row>
    <row r="581" spans="2:5" x14ac:dyDescent="0.2">
      <c r="B581" t="str">
        <f t="shared" si="25"/>
        <v>successful</v>
      </c>
      <c r="C581">
        <f>IF(Crowdfunding_Data!F:F="successful",Crowdfunding_Data!J:J,"")</f>
        <v>134</v>
      </c>
      <c r="D581" t="str">
        <f t="shared" si="26"/>
        <v/>
      </c>
      <c r="E581" t="str">
        <f>IF(Crowdfunding_Data!F:F="failed",Crowdfunding_Data!J:J,"")</f>
        <v/>
      </c>
    </row>
    <row r="582" spans="2:5" x14ac:dyDescent="0.2">
      <c r="B582" t="str">
        <f t="shared" si="25"/>
        <v>successful</v>
      </c>
      <c r="C582">
        <f>IF(Crowdfunding_Data!F:F="successful",Crowdfunding_Data!J:J,"")</f>
        <v>132</v>
      </c>
      <c r="D582" t="str">
        <f t="shared" si="26"/>
        <v/>
      </c>
      <c r="E582" t="str">
        <f>IF(Crowdfunding_Data!F:F="failed",Crowdfunding_Data!J:J,"")</f>
        <v/>
      </c>
    </row>
    <row r="583" spans="2:5" x14ac:dyDescent="0.2">
      <c r="B583" t="str">
        <f t="shared" si="25"/>
        <v>successful</v>
      </c>
      <c r="C583">
        <f>IF(Crowdfunding_Data!F:F="successful",Crowdfunding_Data!J:J,"")</f>
        <v>194</v>
      </c>
      <c r="D583" t="str">
        <f t="shared" si="26"/>
        <v/>
      </c>
      <c r="E583" t="str">
        <f>IF(Crowdfunding_Data!F:F="failed",Crowdfunding_Data!J:J,"")</f>
        <v/>
      </c>
    </row>
    <row r="584" spans="2:5" x14ac:dyDescent="0.2">
      <c r="B584" t="str">
        <f t="shared" si="25"/>
        <v>successful</v>
      </c>
      <c r="C584">
        <f>IF(Crowdfunding_Data!F:F="successful",Crowdfunding_Data!J:J,"")</f>
        <v>195</v>
      </c>
      <c r="D584" t="str">
        <f t="shared" si="26"/>
        <v/>
      </c>
      <c r="E584" t="str">
        <f>IF(Crowdfunding_Data!F:F="failed",Crowdfunding_Data!J:J,"")</f>
        <v/>
      </c>
    </row>
    <row r="585" spans="2:5" x14ac:dyDescent="0.2">
      <c r="B585" t="str">
        <f t="shared" si="25"/>
        <v>successful</v>
      </c>
      <c r="C585">
        <f>IF(Crowdfunding_Data!F:F="successful",Crowdfunding_Data!J:J,"")</f>
        <v>68</v>
      </c>
      <c r="D585" t="str">
        <f t="shared" si="26"/>
        <v/>
      </c>
      <c r="E585" t="str">
        <f>IF(Crowdfunding_Data!F:F="failed",Crowdfunding_Data!J:J,"")</f>
        <v/>
      </c>
    </row>
    <row r="586" spans="2:5" x14ac:dyDescent="0.2">
      <c r="B586" t="str">
        <f t="shared" si="25"/>
        <v>successful</v>
      </c>
      <c r="C586">
        <f>IF(Crowdfunding_Data!F:F="successful",Crowdfunding_Data!J:J,"")</f>
        <v>172</v>
      </c>
      <c r="D586" t="str">
        <f t="shared" si="26"/>
        <v/>
      </c>
      <c r="E586" t="str">
        <f>IF(Crowdfunding_Data!F:F="failed",Crowdfunding_Data!J:J,"")</f>
        <v/>
      </c>
    </row>
    <row r="587" spans="2:5" x14ac:dyDescent="0.2">
      <c r="B587" t="str">
        <f t="shared" si="25"/>
        <v>successful</v>
      </c>
      <c r="C587">
        <f>IF(Crowdfunding_Data!F:F="successful",Crowdfunding_Data!J:J,"")</f>
        <v>89</v>
      </c>
      <c r="D587" t="str">
        <f t="shared" si="26"/>
        <v/>
      </c>
      <c r="E587" t="str">
        <f>IF(Crowdfunding_Data!F:F="failed",Crowdfunding_Data!J:J,"")</f>
        <v/>
      </c>
    </row>
    <row r="588" spans="2:5" x14ac:dyDescent="0.2">
      <c r="B588" t="str">
        <f t="shared" si="25"/>
        <v>successful</v>
      </c>
      <c r="C588">
        <f>IF(Crowdfunding_Data!F:F="successful",Crowdfunding_Data!J:J,"")</f>
        <v>107</v>
      </c>
      <c r="D588" t="str">
        <f t="shared" si="26"/>
        <v/>
      </c>
      <c r="E588" t="str">
        <f>IF(Crowdfunding_Data!F:F="failed",Crowdfunding_Data!J:J,"")</f>
        <v/>
      </c>
    </row>
    <row r="589" spans="2:5" x14ac:dyDescent="0.2">
      <c r="B589" t="str">
        <f t="shared" si="25"/>
        <v>successful</v>
      </c>
      <c r="C589">
        <f>IF(Crowdfunding_Data!F:F="successful",Crowdfunding_Data!J:J,"")</f>
        <v>190</v>
      </c>
      <c r="D589" t="str">
        <f t="shared" si="26"/>
        <v/>
      </c>
      <c r="E589" t="str">
        <f>IF(Crowdfunding_Data!F:F="failed",Crowdfunding_Data!J:J,"")</f>
        <v/>
      </c>
    </row>
    <row r="590" spans="2:5" x14ac:dyDescent="0.2">
      <c r="B590" t="str">
        <f t="shared" si="25"/>
        <v>successful</v>
      </c>
      <c r="C590">
        <f>IF(Crowdfunding_Data!F:F="successful",Crowdfunding_Data!J:J,"")</f>
        <v>131</v>
      </c>
      <c r="D590" t="str">
        <f t="shared" si="26"/>
        <v/>
      </c>
      <c r="E590" t="str">
        <f>IF(Crowdfunding_Data!F:F="failed",Crowdfunding_Data!J:J,"")</f>
        <v/>
      </c>
    </row>
    <row r="591" spans="2:5" x14ac:dyDescent="0.2">
      <c r="B591" t="str">
        <f t="shared" si="25"/>
        <v>successful</v>
      </c>
      <c r="C591">
        <f>IF(Crowdfunding_Data!F:F="successful",Crowdfunding_Data!J:J,"")</f>
        <v>92</v>
      </c>
      <c r="D591" t="str">
        <f t="shared" si="26"/>
        <v/>
      </c>
      <c r="E591" t="str">
        <f>IF(Crowdfunding_Data!F:F="failed",Crowdfunding_Data!J:J,"")</f>
        <v/>
      </c>
    </row>
    <row r="592" spans="2:5" x14ac:dyDescent="0.2">
      <c r="B592" t="str">
        <f t="shared" si="25"/>
        <v>successful</v>
      </c>
      <c r="C592">
        <f>IF(Crowdfunding_Data!F:F="successful",Crowdfunding_Data!J:J,"")</f>
        <v>484</v>
      </c>
      <c r="D592" t="str">
        <f t="shared" si="26"/>
        <v/>
      </c>
      <c r="E592" t="str">
        <f>IF(Crowdfunding_Data!F:F="failed",Crowdfunding_Data!J:J,"")</f>
        <v/>
      </c>
    </row>
    <row r="593" spans="2:5" x14ac:dyDescent="0.2">
      <c r="B593" t="str">
        <f t="shared" si="25"/>
        <v>successful</v>
      </c>
      <c r="C593">
        <f>IF(Crowdfunding_Data!F:F="successful",Crowdfunding_Data!J:J,"")</f>
        <v>131</v>
      </c>
      <c r="D593" t="str">
        <f t="shared" si="26"/>
        <v/>
      </c>
      <c r="E593" t="str">
        <f>IF(Crowdfunding_Data!F:F="failed",Crowdfunding_Data!J:J,"")</f>
        <v/>
      </c>
    </row>
    <row r="594" spans="2:5" x14ac:dyDescent="0.2">
      <c r="B594" t="str">
        <f t="shared" si="25"/>
        <v>successful</v>
      </c>
      <c r="C594">
        <f>IF(Crowdfunding_Data!F:F="successful",Crowdfunding_Data!J:J,"")</f>
        <v>193</v>
      </c>
      <c r="D594" t="str">
        <f t="shared" si="26"/>
        <v/>
      </c>
      <c r="E594" t="str">
        <f>IF(Crowdfunding_Data!F:F="failed",Crowdfunding_Data!J:J,"")</f>
        <v/>
      </c>
    </row>
    <row r="595" spans="2:5" x14ac:dyDescent="0.2">
      <c r="B595" t="str">
        <f t="shared" si="25"/>
        <v>successful</v>
      </c>
      <c r="C595">
        <f>IF(Crowdfunding_Data!F:F="successful",Crowdfunding_Data!J:J,"")</f>
        <v>121</v>
      </c>
      <c r="D595" t="str">
        <f t="shared" si="26"/>
        <v/>
      </c>
      <c r="E595" t="str">
        <f>IF(Crowdfunding_Data!F:F="failed",Crowdfunding_Data!J:J,"")</f>
        <v/>
      </c>
    </row>
    <row r="596" spans="2:5" x14ac:dyDescent="0.2">
      <c r="B596" t="str">
        <f t="shared" si="25"/>
        <v>successful</v>
      </c>
      <c r="C596">
        <f>IF(Crowdfunding_Data!F:F="successful",Crowdfunding_Data!J:J,"")</f>
        <v>160</v>
      </c>
      <c r="D596" t="str">
        <f t="shared" si="26"/>
        <v/>
      </c>
      <c r="E596" t="str">
        <f>IF(Crowdfunding_Data!F:F="failed",Crowdfunding_Data!J:J,"")</f>
        <v/>
      </c>
    </row>
    <row r="597" spans="2:5" x14ac:dyDescent="0.2">
      <c r="B597" t="str">
        <f t="shared" si="25"/>
        <v>successful</v>
      </c>
      <c r="C597">
        <f>IF(Crowdfunding_Data!F:F="successful",Crowdfunding_Data!J:J,"")</f>
        <v>96</v>
      </c>
      <c r="D597" t="str">
        <f t="shared" si="26"/>
        <v/>
      </c>
      <c r="E597" t="str">
        <f>IF(Crowdfunding_Data!F:F="failed",Crowdfunding_Data!J:J,"")</f>
        <v/>
      </c>
    </row>
    <row r="598" spans="2:5" x14ac:dyDescent="0.2">
      <c r="B598" t="str">
        <f t="shared" si="25"/>
        <v>successful</v>
      </c>
      <c r="C598">
        <f>IF(Crowdfunding_Data!F:F="successful",Crowdfunding_Data!J:J,"")</f>
        <v>246</v>
      </c>
      <c r="D598" t="str">
        <f t="shared" si="26"/>
        <v/>
      </c>
      <c r="E598" t="str">
        <f>IF(Crowdfunding_Data!F:F="failed",Crowdfunding_Data!J:J,"")</f>
        <v/>
      </c>
    </row>
    <row r="599" spans="2:5" x14ac:dyDescent="0.2">
      <c r="B599" t="str">
        <f t="shared" si="25"/>
        <v>successful</v>
      </c>
      <c r="C599">
        <f>IF(Crowdfunding_Data!F:F="successful",Crowdfunding_Data!J:J,"")</f>
        <v>72</v>
      </c>
      <c r="D599" t="str">
        <f t="shared" si="26"/>
        <v/>
      </c>
      <c r="E599" t="str">
        <f>IF(Crowdfunding_Data!F:F="failed",Crowdfunding_Data!J:J,"")</f>
        <v/>
      </c>
    </row>
    <row r="600" spans="2:5" x14ac:dyDescent="0.2">
      <c r="B600" t="str">
        <f t="shared" si="25"/>
        <v>successful</v>
      </c>
      <c r="C600">
        <f>IF(Crowdfunding_Data!F:F="successful",Crowdfunding_Data!J:J,"")</f>
        <v>100</v>
      </c>
      <c r="D600" t="str">
        <f t="shared" si="26"/>
        <v/>
      </c>
      <c r="E600" t="str">
        <f>IF(Crowdfunding_Data!F:F="failed",Crowdfunding_Data!J:J,"")</f>
        <v/>
      </c>
    </row>
    <row r="601" spans="2:5" x14ac:dyDescent="0.2">
      <c r="B601" t="str">
        <f t="shared" si="25"/>
        <v>successful</v>
      </c>
      <c r="C601">
        <f>IF(Crowdfunding_Data!F:F="successful",Crowdfunding_Data!J:J,"")</f>
        <v>85</v>
      </c>
      <c r="D601" t="str">
        <f t="shared" si="26"/>
        <v/>
      </c>
      <c r="E601" t="str">
        <f>IF(Crowdfunding_Data!F:F="failed",Crowdfunding_Data!J:J,"")</f>
        <v/>
      </c>
    </row>
    <row r="602" spans="2:5" x14ac:dyDescent="0.2">
      <c r="B602" t="str">
        <f t="shared" si="25"/>
        <v>successful</v>
      </c>
      <c r="C602">
        <f>IF(Crowdfunding_Data!F:F="successful",Crowdfunding_Data!J:J,"")</f>
        <v>85</v>
      </c>
      <c r="D602" t="str">
        <f t="shared" si="26"/>
        <v/>
      </c>
      <c r="E602" t="str">
        <f>IF(Crowdfunding_Data!F:F="failed",Crowdfunding_Data!J:J,"")</f>
        <v/>
      </c>
    </row>
    <row r="603" spans="2:5" x14ac:dyDescent="0.2">
      <c r="B603" t="str">
        <f t="shared" si="25"/>
        <v>successful</v>
      </c>
      <c r="C603">
        <f>IF(Crowdfunding_Data!F:F="successful",Crowdfunding_Data!J:J,"")</f>
        <v>87</v>
      </c>
      <c r="D603" t="str">
        <f t="shared" si="26"/>
        <v/>
      </c>
      <c r="E603" t="str">
        <f>IF(Crowdfunding_Data!F:F="failed",Crowdfunding_Data!J:J,"")</f>
        <v/>
      </c>
    </row>
    <row r="604" spans="2:5" x14ac:dyDescent="0.2">
      <c r="B604" t="str">
        <f t="shared" si="25"/>
        <v>successful</v>
      </c>
      <c r="C604">
        <f>IF(Crowdfunding_Data!F:F="successful",Crowdfunding_Data!J:J,"")</f>
        <v>226</v>
      </c>
      <c r="D604" t="str">
        <f t="shared" si="26"/>
        <v/>
      </c>
      <c r="E604" t="str">
        <f>IF(Crowdfunding_Data!F:F="failed",Crowdfunding_Data!J:J,"")</f>
        <v/>
      </c>
    </row>
    <row r="605" spans="2:5" x14ac:dyDescent="0.2">
      <c r="B605" t="str">
        <f t="shared" si="25"/>
        <v>successful</v>
      </c>
      <c r="C605">
        <f>IF(Crowdfunding_Data!F:F="successful",Crowdfunding_Data!J:J,"")</f>
        <v>86</v>
      </c>
      <c r="D605" t="str">
        <f t="shared" si="26"/>
        <v/>
      </c>
      <c r="E605" t="str">
        <f>IF(Crowdfunding_Data!F:F="failed",Crowdfunding_Data!J:J,"")</f>
        <v/>
      </c>
    </row>
    <row r="606" spans="2:5" x14ac:dyDescent="0.2">
      <c r="B606" t="str">
        <f t="shared" si="25"/>
        <v>successful</v>
      </c>
      <c r="C606">
        <f>IF(Crowdfunding_Data!F:F="successful",Crowdfunding_Data!J:J,"")</f>
        <v>381</v>
      </c>
      <c r="D606" t="str">
        <f t="shared" si="26"/>
        <v/>
      </c>
      <c r="E606" t="str">
        <f>IF(Crowdfunding_Data!F:F="failed",Crowdfunding_Data!J:J,"")</f>
        <v/>
      </c>
    </row>
    <row r="607" spans="2:5" x14ac:dyDescent="0.2">
      <c r="B607" t="str">
        <f t="shared" si="25"/>
        <v>successful</v>
      </c>
      <c r="C607">
        <f>IF(Crowdfunding_Data!F:F="successful",Crowdfunding_Data!J:J,"")</f>
        <v>266</v>
      </c>
      <c r="D607" t="str">
        <f t="shared" si="26"/>
        <v/>
      </c>
      <c r="E607" t="str">
        <f>IF(Crowdfunding_Data!F:F="failed",Crowdfunding_Data!J:J,"")</f>
        <v/>
      </c>
    </row>
    <row r="608" spans="2:5" x14ac:dyDescent="0.2">
      <c r="B608" t="str">
        <f t="shared" si="25"/>
        <v>successful</v>
      </c>
      <c r="C608">
        <f>IF(Crowdfunding_Data!F:F="successful",Crowdfunding_Data!J:J,"")</f>
        <v>340</v>
      </c>
      <c r="D608" t="str">
        <f t="shared" si="26"/>
        <v/>
      </c>
      <c r="E608" t="str">
        <f>IF(Crowdfunding_Data!F:F="failed",Crowdfunding_Data!J:J,"")</f>
        <v/>
      </c>
    </row>
    <row r="609" spans="2:5" x14ac:dyDescent="0.2">
      <c r="B609" t="str">
        <f t="shared" si="25"/>
        <v>successful</v>
      </c>
      <c r="C609">
        <f>IF(Crowdfunding_Data!F:F="successful",Crowdfunding_Data!J:J,"")</f>
        <v>270</v>
      </c>
      <c r="D609" t="str">
        <f t="shared" si="26"/>
        <v/>
      </c>
      <c r="E609" t="str">
        <f>IF(Crowdfunding_Data!F:F="failed",Crowdfunding_Data!J:J,"")</f>
        <v/>
      </c>
    </row>
    <row r="610" spans="2:5" x14ac:dyDescent="0.2">
      <c r="B610" t="str">
        <f t="shared" si="25"/>
        <v>successful</v>
      </c>
      <c r="C610">
        <f>IF(Crowdfunding_Data!F:F="successful",Crowdfunding_Data!J:J,"")</f>
        <v>157</v>
      </c>
      <c r="D610" t="str">
        <f t="shared" si="26"/>
        <v/>
      </c>
      <c r="E610" t="str">
        <f>IF(Crowdfunding_Data!F:F="failed",Crowdfunding_Data!J:J,"")</f>
        <v/>
      </c>
    </row>
    <row r="611" spans="2:5" x14ac:dyDescent="0.2">
      <c r="B611" t="str">
        <f t="shared" si="25"/>
        <v>successful</v>
      </c>
      <c r="C611">
        <f>IF(Crowdfunding_Data!F:F="successful",Crowdfunding_Data!J:J,"")</f>
        <v>190</v>
      </c>
      <c r="D611" t="str">
        <f t="shared" si="26"/>
        <v/>
      </c>
      <c r="E611" t="str">
        <f>IF(Crowdfunding_Data!F:F="failed",Crowdfunding_Data!J:J,"")</f>
        <v/>
      </c>
    </row>
    <row r="612" spans="2:5" x14ac:dyDescent="0.2">
      <c r="B612" t="str">
        <f t="shared" si="25"/>
        <v>successful</v>
      </c>
      <c r="C612">
        <f>IF(Crowdfunding_Data!F:F="successful",Crowdfunding_Data!J:J,"")</f>
        <v>336</v>
      </c>
      <c r="D612" t="str">
        <f t="shared" si="26"/>
        <v/>
      </c>
      <c r="E612" t="str">
        <f>IF(Crowdfunding_Data!F:F="failed",Crowdfunding_Data!J:J,"")</f>
        <v/>
      </c>
    </row>
    <row r="613" spans="2:5" x14ac:dyDescent="0.2">
      <c r="B613" t="str">
        <f t="shared" si="25"/>
        <v>successful</v>
      </c>
      <c r="C613">
        <f>IF(Crowdfunding_Data!F:F="successful",Crowdfunding_Data!J:J,"")</f>
        <v>180</v>
      </c>
      <c r="D613" t="str">
        <f t="shared" si="26"/>
        <v/>
      </c>
      <c r="E613" t="str">
        <f>IF(Crowdfunding_Data!F:F="failed",Crowdfunding_Data!J:J,"")</f>
        <v/>
      </c>
    </row>
    <row r="614" spans="2:5" x14ac:dyDescent="0.2">
      <c r="B614" t="str">
        <f t="shared" si="25"/>
        <v>successful</v>
      </c>
      <c r="C614">
        <f>IF(Crowdfunding_Data!F:F="successful",Crowdfunding_Data!J:J,"")</f>
        <v>85</v>
      </c>
      <c r="D614" t="str">
        <f t="shared" si="26"/>
        <v/>
      </c>
      <c r="E614" t="str">
        <f>IF(Crowdfunding_Data!F:F="failed",Crowdfunding_Data!J:J,"")</f>
        <v/>
      </c>
    </row>
    <row r="615" spans="2:5" x14ac:dyDescent="0.2">
      <c r="B615" t="str">
        <f t="shared" si="25"/>
        <v>successful</v>
      </c>
      <c r="C615">
        <f>IF(Crowdfunding_Data!F:F="successful",Crowdfunding_Data!J:J,"")</f>
        <v>191</v>
      </c>
      <c r="D615" t="str">
        <f t="shared" si="26"/>
        <v/>
      </c>
      <c r="E615" t="str">
        <f>IF(Crowdfunding_Data!F:F="failed",Crowdfunding_Data!J:J,"")</f>
        <v/>
      </c>
    </row>
    <row r="616" spans="2:5" x14ac:dyDescent="0.2">
      <c r="B616" t="str">
        <f t="shared" si="25"/>
        <v>successful</v>
      </c>
      <c r="C616">
        <f>IF(Crowdfunding_Data!F:F="successful",Crowdfunding_Data!J:J,"")</f>
        <v>155</v>
      </c>
      <c r="D616" t="str">
        <f t="shared" si="26"/>
        <v/>
      </c>
      <c r="E616" t="str">
        <f>IF(Crowdfunding_Data!F:F="failed",Crowdfunding_Data!J:J,"")</f>
        <v/>
      </c>
    </row>
    <row r="617" spans="2:5" x14ac:dyDescent="0.2">
      <c r="B617" t="str">
        <f t="shared" si="25"/>
        <v>successful</v>
      </c>
      <c r="C617">
        <f>IF(Crowdfunding_Data!F:F="successful",Crowdfunding_Data!J:J,"")</f>
        <v>92</v>
      </c>
      <c r="D617" t="str">
        <f t="shared" si="26"/>
        <v/>
      </c>
      <c r="E617" t="str">
        <f>IF(Crowdfunding_Data!F:F="failed",Crowdfunding_Data!J:J,"")</f>
        <v/>
      </c>
    </row>
    <row r="618" spans="2:5" x14ac:dyDescent="0.2">
      <c r="B618" t="str">
        <f t="shared" si="25"/>
        <v>successful</v>
      </c>
      <c r="C618">
        <f>IF(Crowdfunding_Data!F:F="successful",Crowdfunding_Data!J:J,"")</f>
        <v>156</v>
      </c>
      <c r="D618" t="str">
        <f t="shared" si="26"/>
        <v/>
      </c>
      <c r="E618" t="str">
        <f>IF(Crowdfunding_Data!F:F="failed",Crowdfunding_Data!J:J,"")</f>
        <v/>
      </c>
    </row>
    <row r="619" spans="2:5" x14ac:dyDescent="0.2">
      <c r="B619" t="str">
        <f t="shared" si="25"/>
        <v>successful</v>
      </c>
      <c r="C619">
        <f>IF(Crowdfunding_Data!F:F="successful",Crowdfunding_Data!J:J,"")</f>
        <v>62</v>
      </c>
      <c r="D619" t="str">
        <f t="shared" si="26"/>
        <v/>
      </c>
      <c r="E619" t="str">
        <f>IF(Crowdfunding_Data!F:F="failed",Crowdfunding_Data!J:J,"")</f>
        <v/>
      </c>
    </row>
    <row r="620" spans="2:5" x14ac:dyDescent="0.2">
      <c r="B620" t="str">
        <f t="shared" si="25"/>
        <v>successful</v>
      </c>
      <c r="C620">
        <f>IF(Crowdfunding_Data!F:F="successful",Crowdfunding_Data!J:J,"")</f>
        <v>147</v>
      </c>
      <c r="D620" t="str">
        <f t="shared" si="26"/>
        <v/>
      </c>
      <c r="E620" t="str">
        <f>IF(Crowdfunding_Data!F:F="failed",Crowdfunding_Data!J:J,"")</f>
        <v/>
      </c>
    </row>
    <row r="621" spans="2:5" x14ac:dyDescent="0.2">
      <c r="B621" t="str">
        <f t="shared" si="25"/>
        <v>successful</v>
      </c>
      <c r="C621">
        <f>IF(Crowdfunding_Data!F:F="successful",Crowdfunding_Data!J:J,"")</f>
        <v>85</v>
      </c>
      <c r="D621" t="str">
        <f t="shared" si="26"/>
        <v/>
      </c>
      <c r="E621" t="str">
        <f>IF(Crowdfunding_Data!F:F="failed",Crowdfunding_Data!J:J,"")</f>
        <v/>
      </c>
    </row>
    <row r="622" spans="2:5" x14ac:dyDescent="0.2">
      <c r="B622" t="str">
        <f t="shared" si="25"/>
        <v>successful</v>
      </c>
      <c r="C622">
        <f>IF(Crowdfunding_Data!F:F="successful",Crowdfunding_Data!J:J,"")</f>
        <v>316</v>
      </c>
      <c r="D622" t="str">
        <f t="shared" si="26"/>
        <v/>
      </c>
      <c r="E622" t="str">
        <f>IF(Crowdfunding_Data!F:F="failed",Crowdfunding_Data!J:J,"")</f>
        <v/>
      </c>
    </row>
    <row r="623" spans="2:5" x14ac:dyDescent="0.2">
      <c r="B623" t="str">
        <f t="shared" si="25"/>
        <v>successful</v>
      </c>
      <c r="C623">
        <f>IF(Crowdfunding_Data!F:F="successful",Crowdfunding_Data!J:J,"")</f>
        <v>198</v>
      </c>
      <c r="D623" t="str">
        <f t="shared" si="26"/>
        <v/>
      </c>
      <c r="E623" t="str">
        <f>IF(Crowdfunding_Data!F:F="failed",Crowdfunding_Data!J:J,"")</f>
        <v/>
      </c>
    </row>
    <row r="624" spans="2:5" x14ac:dyDescent="0.2">
      <c r="B624" t="str">
        <f t="shared" si="25"/>
        <v>successful</v>
      </c>
      <c r="C624">
        <f>IF(Crowdfunding_Data!F:F="successful",Crowdfunding_Data!J:J,"")</f>
        <v>116</v>
      </c>
      <c r="D624" t="str">
        <f t="shared" si="26"/>
        <v/>
      </c>
      <c r="E624" t="str">
        <f>IF(Crowdfunding_Data!F:F="failed",Crowdfunding_Data!J:J,"")</f>
        <v/>
      </c>
    </row>
    <row r="625" spans="2:5" x14ac:dyDescent="0.2">
      <c r="B625" t="str">
        <f t="shared" si="25"/>
        <v>successful</v>
      </c>
      <c r="C625">
        <f>IF(Crowdfunding_Data!F:F="successful",Crowdfunding_Data!J:J,"")</f>
        <v>140</v>
      </c>
      <c r="D625" t="str">
        <f t="shared" si="26"/>
        <v/>
      </c>
      <c r="E625" t="str">
        <f>IF(Crowdfunding_Data!F:F="failed",Crowdfunding_Data!J:J,"")</f>
        <v/>
      </c>
    </row>
    <row r="626" spans="2:5" x14ac:dyDescent="0.2">
      <c r="B626" t="str">
        <f t="shared" si="25"/>
        <v>successful</v>
      </c>
      <c r="C626">
        <f>IF(Crowdfunding_Data!F:F="successful",Crowdfunding_Data!J:J,"")</f>
        <v>187</v>
      </c>
      <c r="D626" t="str">
        <f t="shared" si="26"/>
        <v/>
      </c>
      <c r="E626" t="str">
        <f>IF(Crowdfunding_Data!F:F="failed",Crowdfunding_Data!J:J,"")</f>
        <v/>
      </c>
    </row>
    <row r="627" spans="2:5" x14ac:dyDescent="0.2">
      <c r="B627" t="str">
        <f t="shared" si="25"/>
        <v>successful</v>
      </c>
      <c r="C627">
        <f>IF(Crowdfunding_Data!F:F="successful",Crowdfunding_Data!J:J,"")</f>
        <v>142</v>
      </c>
      <c r="D627" t="str">
        <f t="shared" si="26"/>
        <v/>
      </c>
      <c r="E627" t="str">
        <f>IF(Crowdfunding_Data!F:F="failed",Crowdfunding_Data!J:J,"")</f>
        <v/>
      </c>
    </row>
    <row r="628" spans="2:5" x14ac:dyDescent="0.2">
      <c r="B628" t="str">
        <f t="shared" si="25"/>
        <v>successful</v>
      </c>
      <c r="C628">
        <f>IF(Crowdfunding_Data!F:F="successful",Crowdfunding_Data!J:J,"")</f>
        <v>252</v>
      </c>
      <c r="D628" t="str">
        <f t="shared" si="26"/>
        <v/>
      </c>
      <c r="E628" t="str">
        <f>IF(Crowdfunding_Data!F:F="failed",Crowdfunding_Data!J:J,"")</f>
        <v/>
      </c>
    </row>
    <row r="629" spans="2:5" x14ac:dyDescent="0.2">
      <c r="B629" t="str">
        <f t="shared" si="25"/>
        <v>successful</v>
      </c>
      <c r="C629">
        <f>IF(Crowdfunding_Data!F:F="successful",Crowdfunding_Data!J:J,"")</f>
        <v>88</v>
      </c>
      <c r="D629" t="str">
        <f t="shared" si="26"/>
        <v/>
      </c>
      <c r="E629" t="str">
        <f>IF(Crowdfunding_Data!F:F="failed",Crowdfunding_Data!J:J,"")</f>
        <v/>
      </c>
    </row>
    <row r="630" spans="2:5" x14ac:dyDescent="0.2">
      <c r="B630" t="str">
        <f t="shared" si="25"/>
        <v>successful</v>
      </c>
      <c r="C630">
        <f>IF(Crowdfunding_Data!F:F="successful",Crowdfunding_Data!J:J,"")</f>
        <v>150</v>
      </c>
      <c r="D630" t="str">
        <f t="shared" si="26"/>
        <v/>
      </c>
      <c r="E630" t="str">
        <f>IF(Crowdfunding_Data!F:F="failed",Crowdfunding_Data!J:J,"")</f>
        <v/>
      </c>
    </row>
    <row r="631" spans="2:5" x14ac:dyDescent="0.2">
      <c r="B631" t="str">
        <f t="shared" si="25"/>
        <v>successful</v>
      </c>
      <c r="C631">
        <f>IF(Crowdfunding_Data!F:F="successful",Crowdfunding_Data!J:J,"")</f>
        <v>536</v>
      </c>
      <c r="D631" t="str">
        <f t="shared" si="26"/>
        <v/>
      </c>
      <c r="E631" t="str">
        <f>IF(Crowdfunding_Data!F:F="failed",Crowdfunding_Data!J:J,"")</f>
        <v/>
      </c>
    </row>
    <row r="632" spans="2:5" x14ac:dyDescent="0.2">
      <c r="B632" t="str">
        <f t="shared" si="25"/>
        <v>successful</v>
      </c>
      <c r="C632">
        <f>IF(Crowdfunding_Data!F:F="successful",Crowdfunding_Data!J:J,"")</f>
        <v>98</v>
      </c>
      <c r="D632" t="str">
        <f t="shared" si="26"/>
        <v/>
      </c>
      <c r="E632" t="str">
        <f>IF(Crowdfunding_Data!F:F="failed",Crowdfunding_Data!J:J,"")</f>
        <v/>
      </c>
    </row>
    <row r="633" spans="2:5" x14ac:dyDescent="0.2">
      <c r="B633" t="str">
        <f t="shared" si="25"/>
        <v>successful</v>
      </c>
      <c r="C633">
        <f>IF(Crowdfunding_Data!F:F="successful",Crowdfunding_Data!J:J,"")</f>
        <v>125</v>
      </c>
      <c r="D633" t="str">
        <f t="shared" si="26"/>
        <v/>
      </c>
      <c r="E633" t="str">
        <f>IF(Crowdfunding_Data!F:F="failed",Crowdfunding_Data!J:J,"")</f>
        <v/>
      </c>
    </row>
    <row r="634" spans="2:5" x14ac:dyDescent="0.2">
      <c r="B634" t="str">
        <f t="shared" si="25"/>
        <v>successful</v>
      </c>
      <c r="C634">
        <f>IF(Crowdfunding_Data!F:F="successful",Crowdfunding_Data!J:J,"")</f>
        <v>216</v>
      </c>
      <c r="D634" t="str">
        <f t="shared" si="26"/>
        <v/>
      </c>
      <c r="E634" t="str">
        <f>IF(Crowdfunding_Data!F:F="failed",Crowdfunding_Data!J:J,"")</f>
        <v/>
      </c>
    </row>
    <row r="635" spans="2:5" x14ac:dyDescent="0.2">
      <c r="B635" t="str">
        <f t="shared" si="25"/>
        <v>successful</v>
      </c>
      <c r="C635">
        <f>IF(Crowdfunding_Data!F:F="successful",Crowdfunding_Data!J:J,"")</f>
        <v>128</v>
      </c>
      <c r="D635" t="str">
        <f t="shared" si="26"/>
        <v/>
      </c>
      <c r="E635" t="str">
        <f>IF(Crowdfunding_Data!F:F="failed",Crowdfunding_Data!J:J,"")</f>
        <v/>
      </c>
    </row>
    <row r="636" spans="2:5" x14ac:dyDescent="0.2">
      <c r="B636" t="str">
        <f t="shared" si="25"/>
        <v>successful</v>
      </c>
      <c r="C636">
        <f>IF(Crowdfunding_Data!F:F="successful",Crowdfunding_Data!J:J,"")</f>
        <v>227</v>
      </c>
      <c r="D636" t="str">
        <f t="shared" si="26"/>
        <v/>
      </c>
      <c r="E636" t="str">
        <f>IF(Crowdfunding_Data!F:F="failed",Crowdfunding_Data!J:J,"")</f>
        <v/>
      </c>
    </row>
    <row r="637" spans="2:5" x14ac:dyDescent="0.2">
      <c r="B637" t="str">
        <f t="shared" si="25"/>
        <v>successful</v>
      </c>
      <c r="C637">
        <f>IF(Crowdfunding_Data!F:F="successful",Crowdfunding_Data!J:J,"")</f>
        <v>288</v>
      </c>
      <c r="D637" t="str">
        <f t="shared" si="26"/>
        <v/>
      </c>
      <c r="E637" t="str">
        <f>IF(Crowdfunding_Data!F:F="failed",Crowdfunding_Data!J:J,"")</f>
        <v/>
      </c>
    </row>
    <row r="638" spans="2:5" x14ac:dyDescent="0.2">
      <c r="B638" t="str">
        <f t="shared" si="25"/>
        <v>successful</v>
      </c>
      <c r="C638">
        <f>IF(Crowdfunding_Data!F:F="successful",Crowdfunding_Data!J:J,"")</f>
        <v>159</v>
      </c>
      <c r="D638" t="str">
        <f t="shared" si="26"/>
        <v/>
      </c>
      <c r="E638" t="str">
        <f>IF(Crowdfunding_Data!F:F="failed",Crowdfunding_Data!J:J,"")</f>
        <v/>
      </c>
    </row>
    <row r="639" spans="2:5" x14ac:dyDescent="0.2">
      <c r="B639" t="str">
        <f t="shared" si="25"/>
        <v>successful</v>
      </c>
      <c r="C639">
        <f>IF(Crowdfunding_Data!F:F="successful",Crowdfunding_Data!J:J,"")</f>
        <v>142</v>
      </c>
      <c r="D639" t="str">
        <f t="shared" si="26"/>
        <v/>
      </c>
      <c r="E639" t="str">
        <f>IF(Crowdfunding_Data!F:F="failed",Crowdfunding_Data!J:J,"")</f>
        <v/>
      </c>
    </row>
    <row r="640" spans="2:5" x14ac:dyDescent="0.2">
      <c r="B640" t="str">
        <f t="shared" si="25"/>
        <v>successful</v>
      </c>
      <c r="C640">
        <f>IF(Crowdfunding_Data!F:F="successful",Crowdfunding_Data!J:J,"")</f>
        <v>330</v>
      </c>
      <c r="D640" t="str">
        <f t="shared" si="26"/>
        <v/>
      </c>
      <c r="E640" t="str">
        <f>IF(Crowdfunding_Data!F:F="failed",Crowdfunding_Data!J:J,"")</f>
        <v/>
      </c>
    </row>
    <row r="641" spans="2:5" x14ac:dyDescent="0.2">
      <c r="B641" t="str">
        <f t="shared" si="25"/>
        <v>successful</v>
      </c>
      <c r="C641">
        <f>IF(Crowdfunding_Data!F:F="successful",Crowdfunding_Data!J:J,"")</f>
        <v>222</v>
      </c>
      <c r="D641" t="str">
        <f t="shared" si="26"/>
        <v/>
      </c>
      <c r="E641" t="str">
        <f>IF(Crowdfunding_Data!F:F="failed",Crowdfunding_Data!J:J,"")</f>
        <v/>
      </c>
    </row>
    <row r="642" spans="2:5" x14ac:dyDescent="0.2">
      <c r="B642" t="str">
        <f t="shared" ref="B642:B705" si="27">IF(ISNUMBER(C642),"successful","")</f>
        <v>successful</v>
      </c>
      <c r="C642">
        <f>IF(Crowdfunding_Data!F:F="successful",Crowdfunding_Data!J:J,"")</f>
        <v>88</v>
      </c>
      <c r="D642" t="str">
        <f t="shared" si="26"/>
        <v/>
      </c>
      <c r="E642" t="str">
        <f>IF(Crowdfunding_Data!F:F="failed",Crowdfunding_Data!J:J,"")</f>
        <v/>
      </c>
    </row>
    <row r="643" spans="2:5" x14ac:dyDescent="0.2">
      <c r="B643" t="str">
        <f t="shared" si="27"/>
        <v>successful</v>
      </c>
      <c r="C643">
        <f>IF(Crowdfunding_Data!F:F="successful",Crowdfunding_Data!J:J,"")</f>
        <v>81</v>
      </c>
      <c r="D643" t="str">
        <f t="shared" ref="D643:D706" si="28">IF(ISNUMBER(E643),"failed","")</f>
        <v/>
      </c>
      <c r="E643" t="str">
        <f>IF(Crowdfunding_Data!F:F="failed",Crowdfunding_Data!J:J,"")</f>
        <v/>
      </c>
    </row>
    <row r="644" spans="2:5" x14ac:dyDescent="0.2">
      <c r="B644" t="str">
        <f t="shared" si="27"/>
        <v>successful</v>
      </c>
      <c r="C644">
        <f>IF(Crowdfunding_Data!F:F="successful",Crowdfunding_Data!J:J,"")</f>
        <v>80</v>
      </c>
      <c r="D644" t="str">
        <f t="shared" si="28"/>
        <v/>
      </c>
      <c r="E644" t="str">
        <f>IF(Crowdfunding_Data!F:F="failed",Crowdfunding_Data!J:J,"")</f>
        <v/>
      </c>
    </row>
    <row r="645" spans="2:5" x14ac:dyDescent="0.2">
      <c r="B645" t="str">
        <f t="shared" si="27"/>
        <v>successful</v>
      </c>
      <c r="C645">
        <f>IF(Crowdfunding_Data!F:F="successful",Crowdfunding_Data!J:J,"")</f>
        <v>137</v>
      </c>
      <c r="D645" t="str">
        <f t="shared" si="28"/>
        <v/>
      </c>
      <c r="E645" t="str">
        <f>IF(Crowdfunding_Data!F:F="failed",Crowdfunding_Data!J:J,"")</f>
        <v/>
      </c>
    </row>
    <row r="646" spans="2:5" x14ac:dyDescent="0.2">
      <c r="B646" t="str">
        <f t="shared" si="27"/>
        <v>successful</v>
      </c>
      <c r="C646">
        <f>IF(Crowdfunding_Data!F:F="successful",Crowdfunding_Data!J:J,"")</f>
        <v>361</v>
      </c>
      <c r="D646" t="str">
        <f t="shared" si="28"/>
        <v/>
      </c>
      <c r="E646" t="str">
        <f>IF(Crowdfunding_Data!F:F="failed",Crowdfunding_Data!J:J,"")</f>
        <v/>
      </c>
    </row>
    <row r="647" spans="2:5" x14ac:dyDescent="0.2">
      <c r="B647" t="str">
        <f t="shared" si="27"/>
        <v>successful</v>
      </c>
      <c r="C647">
        <f>IF(Crowdfunding_Data!F:F="successful",Crowdfunding_Data!J:J,"")</f>
        <v>110</v>
      </c>
      <c r="D647" t="str">
        <f t="shared" si="28"/>
        <v/>
      </c>
      <c r="E647" t="str">
        <f>IF(Crowdfunding_Data!F:F="failed",Crowdfunding_Data!J:J,"")</f>
        <v/>
      </c>
    </row>
    <row r="648" spans="2:5" x14ac:dyDescent="0.2">
      <c r="B648" t="str">
        <f t="shared" si="27"/>
        <v>successful</v>
      </c>
      <c r="C648">
        <f>IF(Crowdfunding_Data!F:F="successful",Crowdfunding_Data!J:J,"")</f>
        <v>113</v>
      </c>
      <c r="D648" t="str">
        <f t="shared" si="28"/>
        <v/>
      </c>
      <c r="E648" t="str">
        <f>IF(Crowdfunding_Data!F:F="failed",Crowdfunding_Data!J:J,"")</f>
        <v/>
      </c>
    </row>
    <row r="649" spans="2:5" x14ac:dyDescent="0.2">
      <c r="B649" t="str">
        <f t="shared" si="27"/>
        <v>successful</v>
      </c>
      <c r="C649">
        <f>IF(Crowdfunding_Data!F:F="successful",Crowdfunding_Data!J:J,"")</f>
        <v>138</v>
      </c>
      <c r="D649" t="str">
        <f t="shared" si="28"/>
        <v/>
      </c>
      <c r="E649" t="str">
        <f>IF(Crowdfunding_Data!F:F="failed",Crowdfunding_Data!J:J,"")</f>
        <v/>
      </c>
    </row>
    <row r="650" spans="2:5" x14ac:dyDescent="0.2">
      <c r="B650" t="str">
        <f t="shared" si="27"/>
        <v>successful</v>
      </c>
      <c r="C650">
        <f>IF(Crowdfunding_Data!F:F="successful",Crowdfunding_Data!J:J,"")</f>
        <v>300</v>
      </c>
      <c r="D650" t="str">
        <f t="shared" si="28"/>
        <v/>
      </c>
      <c r="E650" t="str">
        <f>IF(Crowdfunding_Data!F:F="failed",Crowdfunding_Data!J:J,"")</f>
        <v/>
      </c>
    </row>
    <row r="651" spans="2:5" x14ac:dyDescent="0.2">
      <c r="B651" t="str">
        <f t="shared" si="27"/>
        <v>successful</v>
      </c>
      <c r="C651">
        <f>IF(Crowdfunding_Data!F:F="successful",Crowdfunding_Data!J:J,"")</f>
        <v>150</v>
      </c>
      <c r="D651" t="str">
        <f t="shared" si="28"/>
        <v/>
      </c>
      <c r="E651" t="str">
        <f>IF(Crowdfunding_Data!F:F="failed",Crowdfunding_Data!J:J,"")</f>
        <v/>
      </c>
    </row>
    <row r="652" spans="2:5" x14ac:dyDescent="0.2">
      <c r="B652" t="str">
        <f t="shared" si="27"/>
        <v>successful</v>
      </c>
      <c r="C652">
        <f>IF(Crowdfunding_Data!F:F="successful",Crowdfunding_Data!J:J,"")</f>
        <v>210</v>
      </c>
      <c r="D652" t="str">
        <f t="shared" si="28"/>
        <v/>
      </c>
      <c r="E652" t="str">
        <f>IF(Crowdfunding_Data!F:F="failed",Crowdfunding_Data!J:J,"")</f>
        <v/>
      </c>
    </row>
    <row r="653" spans="2:5" x14ac:dyDescent="0.2">
      <c r="B653" t="str">
        <f t="shared" si="27"/>
        <v>successful</v>
      </c>
      <c r="C653">
        <f>IF(Crowdfunding_Data!F:F="successful",Crowdfunding_Data!J:J,"")</f>
        <v>144</v>
      </c>
      <c r="D653" t="str">
        <f t="shared" si="28"/>
        <v/>
      </c>
      <c r="E653" t="str">
        <f>IF(Crowdfunding_Data!F:F="failed",Crowdfunding_Data!J:J,"")</f>
        <v/>
      </c>
    </row>
    <row r="654" spans="2:5" x14ac:dyDescent="0.2">
      <c r="B654" t="str">
        <f t="shared" si="27"/>
        <v>successful</v>
      </c>
      <c r="C654">
        <f>IF(Crowdfunding_Data!F:F="successful",Crowdfunding_Data!J:J,"")</f>
        <v>275</v>
      </c>
      <c r="D654" t="str">
        <f t="shared" si="28"/>
        <v/>
      </c>
      <c r="E654" t="str">
        <f>IF(Crowdfunding_Data!F:F="failed",Crowdfunding_Data!J:J,"")</f>
        <v/>
      </c>
    </row>
    <row r="655" spans="2:5" x14ac:dyDescent="0.2">
      <c r="B655" t="str">
        <f t="shared" si="27"/>
        <v>successful</v>
      </c>
      <c r="C655">
        <f>IF(Crowdfunding_Data!F:F="successful",Crowdfunding_Data!J:J,"")</f>
        <v>280</v>
      </c>
      <c r="D655" t="str">
        <f t="shared" si="28"/>
        <v/>
      </c>
      <c r="E655" t="str">
        <f>IF(Crowdfunding_Data!F:F="failed",Crowdfunding_Data!J:J,"")</f>
        <v/>
      </c>
    </row>
    <row r="656" spans="2:5" x14ac:dyDescent="0.2">
      <c r="B656" t="str">
        <f t="shared" si="27"/>
        <v>successful</v>
      </c>
      <c r="C656">
        <f>IF(Crowdfunding_Data!F:F="successful",Crowdfunding_Data!J:J,"")</f>
        <v>71</v>
      </c>
      <c r="D656" t="str">
        <f t="shared" si="28"/>
        <v/>
      </c>
      <c r="E656" t="str">
        <f>IF(Crowdfunding_Data!F:F="failed",Crowdfunding_Data!J:J,"")</f>
        <v/>
      </c>
    </row>
    <row r="657" spans="2:5" x14ac:dyDescent="0.2">
      <c r="B657" t="str">
        <f t="shared" si="27"/>
        <v>successful</v>
      </c>
      <c r="C657">
        <f>IF(Crowdfunding_Data!F:F="successful",Crowdfunding_Data!J:J,"")</f>
        <v>86</v>
      </c>
      <c r="D657" t="str">
        <f t="shared" si="28"/>
        <v/>
      </c>
      <c r="E657" t="str">
        <f>IF(Crowdfunding_Data!F:F="failed",Crowdfunding_Data!J:J,"")</f>
        <v/>
      </c>
    </row>
    <row r="658" spans="2:5" x14ac:dyDescent="0.2">
      <c r="B658" t="str">
        <f t="shared" si="27"/>
        <v>successful</v>
      </c>
      <c r="C658">
        <f>IF(Crowdfunding_Data!F:F="successful",Crowdfunding_Data!J:J,"")</f>
        <v>94</v>
      </c>
      <c r="D658" t="str">
        <f t="shared" si="28"/>
        <v/>
      </c>
      <c r="E658" t="str">
        <f>IF(Crowdfunding_Data!F:F="failed",Crowdfunding_Data!J:J,"")</f>
        <v/>
      </c>
    </row>
    <row r="659" spans="2:5" x14ac:dyDescent="0.2">
      <c r="B659" t="str">
        <f t="shared" si="27"/>
        <v>successful</v>
      </c>
      <c r="C659">
        <f>IF(Crowdfunding_Data!F:F="successful",Crowdfunding_Data!J:J,"")</f>
        <v>154</v>
      </c>
      <c r="D659" t="str">
        <f t="shared" si="28"/>
        <v/>
      </c>
      <c r="E659" t="str">
        <f>IF(Crowdfunding_Data!F:F="failed",Crowdfunding_Data!J:J,"")</f>
        <v/>
      </c>
    </row>
    <row r="660" spans="2:5" x14ac:dyDescent="0.2">
      <c r="B660" t="str">
        <f t="shared" si="27"/>
        <v>successful</v>
      </c>
      <c r="C660">
        <f>IF(Crowdfunding_Data!F:F="successful",Crowdfunding_Data!J:J,"")</f>
        <v>186</v>
      </c>
      <c r="D660" t="str">
        <f t="shared" si="28"/>
        <v/>
      </c>
      <c r="E660" t="str">
        <f>IF(Crowdfunding_Data!F:F="failed",Crowdfunding_Data!J:J,"")</f>
        <v/>
      </c>
    </row>
    <row r="661" spans="2:5" x14ac:dyDescent="0.2">
      <c r="B661" t="str">
        <f t="shared" si="27"/>
        <v>successful</v>
      </c>
      <c r="C661">
        <f>IF(Crowdfunding_Data!F:F="successful",Crowdfunding_Data!J:J,"")</f>
        <v>117</v>
      </c>
      <c r="D661" t="str">
        <f t="shared" si="28"/>
        <v/>
      </c>
      <c r="E661" t="str">
        <f>IF(Crowdfunding_Data!F:F="failed",Crowdfunding_Data!J:J,"")</f>
        <v/>
      </c>
    </row>
    <row r="662" spans="2:5" x14ac:dyDescent="0.2">
      <c r="B662" t="str">
        <f t="shared" si="27"/>
        <v>successful</v>
      </c>
      <c r="C662">
        <f>IF(Crowdfunding_Data!F:F="successful",Crowdfunding_Data!J:J,"")</f>
        <v>78</v>
      </c>
      <c r="D662" t="str">
        <f t="shared" si="28"/>
        <v/>
      </c>
      <c r="E662" t="str">
        <f>IF(Crowdfunding_Data!F:F="failed",Crowdfunding_Data!J:J,"")</f>
        <v/>
      </c>
    </row>
    <row r="663" spans="2:5" x14ac:dyDescent="0.2">
      <c r="B663" t="str">
        <f t="shared" si="27"/>
        <v>successful</v>
      </c>
      <c r="C663">
        <f>IF(Crowdfunding_Data!F:F="successful",Crowdfunding_Data!J:J,"")</f>
        <v>237</v>
      </c>
      <c r="D663" t="str">
        <f t="shared" si="28"/>
        <v/>
      </c>
      <c r="E663" t="str">
        <f>IF(Crowdfunding_Data!F:F="failed",Crowdfunding_Data!J:J,"")</f>
        <v/>
      </c>
    </row>
    <row r="664" spans="2:5" x14ac:dyDescent="0.2">
      <c r="B664" t="str">
        <f t="shared" si="27"/>
        <v>successful</v>
      </c>
      <c r="C664">
        <f>IF(Crowdfunding_Data!F:F="successful",Crowdfunding_Data!J:J,"")</f>
        <v>106</v>
      </c>
      <c r="D664" t="str">
        <f t="shared" si="28"/>
        <v/>
      </c>
      <c r="E664" t="str">
        <f>IF(Crowdfunding_Data!F:F="failed",Crowdfunding_Data!J:J,"")</f>
        <v/>
      </c>
    </row>
    <row r="665" spans="2:5" x14ac:dyDescent="0.2">
      <c r="B665" t="str">
        <f t="shared" si="27"/>
        <v>successful</v>
      </c>
      <c r="C665">
        <f>IF(Crowdfunding_Data!F:F="successful",Crowdfunding_Data!J:J,"")</f>
        <v>164</v>
      </c>
      <c r="D665" t="str">
        <f t="shared" si="28"/>
        <v/>
      </c>
      <c r="E665" t="str">
        <f>IF(Crowdfunding_Data!F:F="failed",Crowdfunding_Data!J:J,"")</f>
        <v/>
      </c>
    </row>
    <row r="666" spans="2:5" x14ac:dyDescent="0.2">
      <c r="B666" t="str">
        <f t="shared" si="27"/>
        <v>successful</v>
      </c>
      <c r="C666">
        <f>IF(Crowdfunding_Data!F:F="successful",Crowdfunding_Data!J:J,"")</f>
        <v>272</v>
      </c>
      <c r="D666" t="str">
        <f t="shared" si="28"/>
        <v/>
      </c>
      <c r="E666" t="str">
        <f>IF(Crowdfunding_Data!F:F="failed",Crowdfunding_Data!J:J,"")</f>
        <v/>
      </c>
    </row>
    <row r="667" spans="2:5" x14ac:dyDescent="0.2">
      <c r="B667" t="str">
        <f t="shared" si="27"/>
        <v>successful</v>
      </c>
      <c r="C667">
        <f>IF(Crowdfunding_Data!F:F="successful",Crowdfunding_Data!J:J,"")</f>
        <v>94</v>
      </c>
      <c r="D667" t="str">
        <f t="shared" si="28"/>
        <v/>
      </c>
      <c r="E667" t="str">
        <f>IF(Crowdfunding_Data!F:F="failed",Crowdfunding_Data!J:J,"")</f>
        <v/>
      </c>
    </row>
    <row r="668" spans="2:5" x14ac:dyDescent="0.2">
      <c r="B668" t="str">
        <f t="shared" si="27"/>
        <v>successful</v>
      </c>
      <c r="C668">
        <f>IF(Crowdfunding_Data!F:F="successful",Crowdfunding_Data!J:J,"")</f>
        <v>432</v>
      </c>
      <c r="D668" t="str">
        <f t="shared" si="28"/>
        <v/>
      </c>
      <c r="E668" t="str">
        <f>IF(Crowdfunding_Data!F:F="failed",Crowdfunding_Data!J:J,"")</f>
        <v/>
      </c>
    </row>
    <row r="669" spans="2:5" x14ac:dyDescent="0.2">
      <c r="B669" t="str">
        <f t="shared" si="27"/>
        <v>successful</v>
      </c>
      <c r="C669">
        <f>IF(Crowdfunding_Data!F:F="successful",Crowdfunding_Data!J:J,"")</f>
        <v>161</v>
      </c>
      <c r="D669" t="str">
        <f t="shared" si="28"/>
        <v/>
      </c>
      <c r="E669" t="str">
        <f>IF(Crowdfunding_Data!F:F="failed",Crowdfunding_Data!J:J,"")</f>
        <v/>
      </c>
    </row>
    <row r="670" spans="2:5" x14ac:dyDescent="0.2">
      <c r="B670" t="str">
        <f t="shared" si="27"/>
        <v>successful</v>
      </c>
      <c r="C670">
        <f>IF(Crowdfunding_Data!F:F="successful",Crowdfunding_Data!J:J,"")</f>
        <v>139</v>
      </c>
      <c r="D670" t="str">
        <f t="shared" si="28"/>
        <v/>
      </c>
      <c r="E670" t="str">
        <f>IF(Crowdfunding_Data!F:F="failed",Crowdfunding_Data!J:J,"")</f>
        <v/>
      </c>
    </row>
    <row r="671" spans="2:5" x14ac:dyDescent="0.2">
      <c r="B671" t="str">
        <f t="shared" si="27"/>
        <v>successful</v>
      </c>
      <c r="C671">
        <f>IF(Crowdfunding_Data!F:F="successful",Crowdfunding_Data!J:J,"")</f>
        <v>220</v>
      </c>
      <c r="D671" t="str">
        <f t="shared" si="28"/>
        <v/>
      </c>
      <c r="E671" t="str">
        <f>IF(Crowdfunding_Data!F:F="failed",Crowdfunding_Data!J:J,"")</f>
        <v/>
      </c>
    </row>
    <row r="672" spans="2:5" x14ac:dyDescent="0.2">
      <c r="B672" t="str">
        <f t="shared" si="27"/>
        <v>successful</v>
      </c>
      <c r="C672">
        <f>IF(Crowdfunding_Data!F:F="successful",Crowdfunding_Data!J:J,"")</f>
        <v>122</v>
      </c>
      <c r="D672" t="str">
        <f t="shared" si="28"/>
        <v/>
      </c>
      <c r="E672" t="str">
        <f>IF(Crowdfunding_Data!F:F="failed",Crowdfunding_Data!J:J,"")</f>
        <v/>
      </c>
    </row>
    <row r="673" spans="2:15" x14ac:dyDescent="0.2">
      <c r="B673" t="str">
        <f t="shared" si="27"/>
        <v>successful</v>
      </c>
      <c r="C673">
        <f>IF(Crowdfunding_Data!F:F="successful",Crowdfunding_Data!J:J,"")</f>
        <v>206</v>
      </c>
      <c r="D673" t="str">
        <f t="shared" si="28"/>
        <v/>
      </c>
      <c r="E673" t="str">
        <f>IF(Crowdfunding_Data!F:F="failed",Crowdfunding_Data!J:J,"")</f>
        <v/>
      </c>
    </row>
    <row r="674" spans="2:15" x14ac:dyDescent="0.2">
      <c r="B674" t="str">
        <f t="shared" si="27"/>
        <v>successful</v>
      </c>
      <c r="C674">
        <f>IF(Crowdfunding_Data!F:F="successful",Crowdfunding_Data!J:J,"")</f>
        <v>247</v>
      </c>
      <c r="D674" t="str">
        <f t="shared" si="28"/>
        <v/>
      </c>
      <c r="E674" t="str">
        <f>IF(Crowdfunding_Data!F:F="failed",Crowdfunding_Data!J:J,"")</f>
        <v/>
      </c>
    </row>
    <row r="675" spans="2:15" x14ac:dyDescent="0.2">
      <c r="B675" t="str">
        <f t="shared" si="27"/>
        <v>successful</v>
      </c>
      <c r="C675">
        <f>IF(Crowdfunding_Data!F:F="successful",Crowdfunding_Data!J:J,"")</f>
        <v>102</v>
      </c>
      <c r="D675" t="str">
        <f t="shared" si="28"/>
        <v/>
      </c>
      <c r="E675" t="str">
        <f>IF(Crowdfunding_Data!F:F="failed",Crowdfunding_Data!J:J,"")</f>
        <v/>
      </c>
    </row>
    <row r="676" spans="2:15" x14ac:dyDescent="0.2">
      <c r="B676" t="str">
        <f t="shared" si="27"/>
        <v>successful</v>
      </c>
      <c r="C676">
        <f>IF(Crowdfunding_Data!F:F="successful",Crowdfunding_Data!J:J,"")</f>
        <v>115</v>
      </c>
      <c r="D676" t="str">
        <f t="shared" si="28"/>
        <v/>
      </c>
      <c r="E676" t="str">
        <f>IF(Crowdfunding_Data!F:F="failed",Crowdfunding_Data!J:J,"")</f>
        <v/>
      </c>
    </row>
    <row r="677" spans="2:15" x14ac:dyDescent="0.2">
      <c r="B677" t="str">
        <f t="shared" si="27"/>
        <v>successful</v>
      </c>
      <c r="C677">
        <f>IF(Crowdfunding_Data!F:F="successful",Crowdfunding_Data!J:J,"")</f>
        <v>255</v>
      </c>
      <c r="D677" t="str">
        <f t="shared" si="28"/>
        <v/>
      </c>
      <c r="E677" t="str">
        <f>IF(Crowdfunding_Data!F:F="failed",Crowdfunding_Data!J:J,"")</f>
        <v/>
      </c>
    </row>
    <row r="678" spans="2:15" x14ac:dyDescent="0.2">
      <c r="B678" t="str">
        <f t="shared" si="27"/>
        <v>successful</v>
      </c>
      <c r="C678">
        <f>IF(Crowdfunding_Data!F:F="successful",Crowdfunding_Data!J:J,"")</f>
        <v>155</v>
      </c>
      <c r="D678" t="str">
        <f t="shared" si="28"/>
        <v/>
      </c>
      <c r="E678" t="str">
        <f>IF(Crowdfunding_Data!F:F="failed",Crowdfunding_Data!J:J,"")</f>
        <v/>
      </c>
      <c r="O678">
        <f>COUNT(P20=count)</f>
        <v>0</v>
      </c>
    </row>
    <row r="679" spans="2:15" x14ac:dyDescent="0.2">
      <c r="B679" t="str">
        <f t="shared" si="27"/>
        <v>successful</v>
      </c>
      <c r="C679">
        <f>IF(Crowdfunding_Data!F:F="successful",Crowdfunding_Data!J:J,"")</f>
        <v>225</v>
      </c>
      <c r="D679" t="str">
        <f t="shared" si="28"/>
        <v/>
      </c>
      <c r="E679" t="str">
        <f>IF(Crowdfunding_Data!F:F="failed",Crowdfunding_Data!J:J,"")</f>
        <v/>
      </c>
    </row>
    <row r="680" spans="2:15" x14ac:dyDescent="0.2">
      <c r="B680" t="str">
        <f t="shared" si="27"/>
        <v>successful</v>
      </c>
      <c r="C680">
        <f>IF(Crowdfunding_Data!F:F="successful",Crowdfunding_Data!J:J,"")</f>
        <v>180</v>
      </c>
      <c r="D680" t="str">
        <f t="shared" si="28"/>
        <v/>
      </c>
      <c r="E680" t="str">
        <f>IF(Crowdfunding_Data!F:F="failed",Crowdfunding_Data!J:J,"")</f>
        <v/>
      </c>
    </row>
    <row r="681" spans="2:15" x14ac:dyDescent="0.2">
      <c r="B681" t="str">
        <f t="shared" si="27"/>
        <v>successful</v>
      </c>
      <c r="C681">
        <f>IF(Crowdfunding_Data!F:F="successful",Crowdfunding_Data!J:J,"")</f>
        <v>70</v>
      </c>
      <c r="D681" t="str">
        <f t="shared" si="28"/>
        <v/>
      </c>
      <c r="E681" t="str">
        <f>IF(Crowdfunding_Data!F:F="failed",Crowdfunding_Data!J:J,"")</f>
        <v/>
      </c>
    </row>
    <row r="682" spans="2:15" x14ac:dyDescent="0.2">
      <c r="B682" t="str">
        <f t="shared" si="27"/>
        <v>successful</v>
      </c>
      <c r="C682">
        <f>IF(Crowdfunding_Data!F:F="successful",Crowdfunding_Data!J:J,"")</f>
        <v>135</v>
      </c>
      <c r="D682" t="str">
        <f t="shared" si="28"/>
        <v/>
      </c>
      <c r="E682" t="str">
        <f>IF(Crowdfunding_Data!F:F="failed",Crowdfunding_Data!J:J,"")</f>
        <v/>
      </c>
    </row>
    <row r="683" spans="2:15" x14ac:dyDescent="0.2">
      <c r="B683" t="str">
        <f t="shared" si="27"/>
        <v>successful</v>
      </c>
      <c r="C683">
        <f>IF(Crowdfunding_Data!F:F="successful",Crowdfunding_Data!J:J,"")</f>
        <v>143</v>
      </c>
      <c r="D683" t="str">
        <f t="shared" si="28"/>
        <v/>
      </c>
      <c r="E683" t="str">
        <f>IF(Crowdfunding_Data!F:F="failed",Crowdfunding_Data!J:J,"")</f>
        <v/>
      </c>
    </row>
    <row r="684" spans="2:15" x14ac:dyDescent="0.2">
      <c r="B684" t="str">
        <f t="shared" si="27"/>
        <v>successful</v>
      </c>
      <c r="C684">
        <f>IF(Crowdfunding_Data!F:F="successful",Crowdfunding_Data!J:J,"")</f>
        <v>103</v>
      </c>
      <c r="D684" t="str">
        <f t="shared" si="28"/>
        <v/>
      </c>
      <c r="E684" t="str">
        <f>IF(Crowdfunding_Data!F:F="failed",Crowdfunding_Data!J:J,"")</f>
        <v/>
      </c>
    </row>
    <row r="685" spans="2:15" x14ac:dyDescent="0.2">
      <c r="B685" t="str">
        <f t="shared" si="27"/>
        <v>successful</v>
      </c>
      <c r="C685">
        <f>IF(Crowdfunding_Data!F:F="successful",Crowdfunding_Data!J:J,"")</f>
        <v>67</v>
      </c>
      <c r="D685" t="str">
        <f t="shared" si="28"/>
        <v/>
      </c>
      <c r="E685" t="str">
        <f>IF(Crowdfunding_Data!F:F="failed",Crowdfunding_Data!J:J,"")</f>
        <v/>
      </c>
    </row>
    <row r="686" spans="2:15" x14ac:dyDescent="0.2">
      <c r="B686" t="str">
        <f t="shared" si="27"/>
        <v>successful</v>
      </c>
      <c r="C686">
        <f>IF(Crowdfunding_Data!F:F="successful",Crowdfunding_Data!J:J,"")</f>
        <v>154</v>
      </c>
      <c r="D686" t="str">
        <f t="shared" si="28"/>
        <v/>
      </c>
      <c r="E686" t="str">
        <f>IF(Crowdfunding_Data!F:F="failed",Crowdfunding_Data!J:J,"")</f>
        <v/>
      </c>
    </row>
    <row r="687" spans="2:15" x14ac:dyDescent="0.2">
      <c r="B687" t="str">
        <f t="shared" si="27"/>
        <v>successful</v>
      </c>
      <c r="C687">
        <f>IF(Crowdfunding_Data!F:F="successful",Crowdfunding_Data!J:J,"")</f>
        <v>88</v>
      </c>
      <c r="D687" t="str">
        <f t="shared" si="28"/>
        <v/>
      </c>
      <c r="E687" t="str">
        <f>IF(Crowdfunding_Data!F:F="failed",Crowdfunding_Data!J:J,"")</f>
        <v/>
      </c>
    </row>
    <row r="688" spans="2:15" x14ac:dyDescent="0.2">
      <c r="B688" t="str">
        <f t="shared" si="27"/>
        <v>successful</v>
      </c>
      <c r="C688">
        <f>IF(Crowdfunding_Data!F:F="successful",Crowdfunding_Data!J:J,"")</f>
        <v>186</v>
      </c>
      <c r="D688" t="str">
        <f t="shared" si="28"/>
        <v/>
      </c>
      <c r="E688" t="str">
        <f>IF(Crowdfunding_Data!F:F="failed",Crowdfunding_Data!J:J,"")</f>
        <v/>
      </c>
    </row>
    <row r="689" spans="2:5" x14ac:dyDescent="0.2">
      <c r="B689" t="str">
        <f t="shared" si="27"/>
        <v>successful</v>
      </c>
      <c r="C689">
        <f>IF(Crowdfunding_Data!F:F="successful",Crowdfunding_Data!J:J,"")</f>
        <v>163</v>
      </c>
      <c r="D689" t="str">
        <f t="shared" si="28"/>
        <v/>
      </c>
      <c r="E689" t="str">
        <f>IF(Crowdfunding_Data!F:F="failed",Crowdfunding_Data!J:J,"")</f>
        <v/>
      </c>
    </row>
    <row r="690" spans="2:5" x14ac:dyDescent="0.2">
      <c r="B690" t="str">
        <f t="shared" si="27"/>
        <v>successful</v>
      </c>
      <c r="C690">
        <f>IF(Crowdfunding_Data!F:F="successful",Crowdfunding_Data!J:J,"")</f>
        <v>191</v>
      </c>
      <c r="D690" t="str">
        <f t="shared" si="28"/>
        <v/>
      </c>
      <c r="E690" t="str">
        <f>IF(Crowdfunding_Data!F:F="failed",Crowdfunding_Data!J:J,"")</f>
        <v/>
      </c>
    </row>
    <row r="691" spans="2:5" x14ac:dyDescent="0.2">
      <c r="B691" t="str">
        <f t="shared" si="27"/>
        <v>successful</v>
      </c>
      <c r="C691">
        <f>IF(Crowdfunding_Data!F:F="successful",Crowdfunding_Data!J:J,"")</f>
        <v>184</v>
      </c>
      <c r="D691" t="str">
        <f t="shared" si="28"/>
        <v/>
      </c>
      <c r="E691" t="str">
        <f>IF(Crowdfunding_Data!F:F="failed",Crowdfunding_Data!J:J,"")</f>
        <v/>
      </c>
    </row>
    <row r="692" spans="2:5" x14ac:dyDescent="0.2">
      <c r="B692" t="str">
        <f t="shared" si="27"/>
        <v>successful</v>
      </c>
      <c r="C692">
        <f>IF(Crowdfunding_Data!F:F="successful",Crowdfunding_Data!J:J,"")</f>
        <v>555</v>
      </c>
      <c r="D692" t="str">
        <f t="shared" si="28"/>
        <v/>
      </c>
      <c r="E692" t="str">
        <f>IF(Crowdfunding_Data!F:F="failed",Crowdfunding_Data!J:J,"")</f>
        <v/>
      </c>
    </row>
    <row r="693" spans="2:5" x14ac:dyDescent="0.2">
      <c r="B693" t="str">
        <f t="shared" si="27"/>
        <v>successful</v>
      </c>
      <c r="C693">
        <f>IF(Crowdfunding_Data!F:F="successful",Crowdfunding_Data!J:J,"")</f>
        <v>159</v>
      </c>
      <c r="D693" t="str">
        <f t="shared" si="28"/>
        <v/>
      </c>
      <c r="E693" t="str">
        <f>IF(Crowdfunding_Data!F:F="failed",Crowdfunding_Data!J:J,"")</f>
        <v/>
      </c>
    </row>
    <row r="694" spans="2:5" x14ac:dyDescent="0.2">
      <c r="B694" t="str">
        <f t="shared" si="27"/>
        <v>successful</v>
      </c>
      <c r="C694">
        <f>IF(Crowdfunding_Data!F:F="successful",Crowdfunding_Data!J:J,"")</f>
        <v>122</v>
      </c>
      <c r="D694" t="str">
        <f t="shared" si="28"/>
        <v/>
      </c>
      <c r="E694" t="str">
        <f>IF(Crowdfunding_Data!F:F="failed",Crowdfunding_Data!J:J,"")</f>
        <v/>
      </c>
    </row>
    <row r="695" spans="2:5" x14ac:dyDescent="0.2">
      <c r="B695" t="str">
        <f t="shared" si="27"/>
        <v>successful</v>
      </c>
      <c r="C695">
        <f>IF(Crowdfunding_Data!F:F="successful",Crowdfunding_Data!J:J,"")</f>
        <v>159</v>
      </c>
      <c r="D695" t="str">
        <f t="shared" si="28"/>
        <v/>
      </c>
      <c r="E695" t="str">
        <f>IF(Crowdfunding_Data!F:F="failed",Crowdfunding_Data!J:J,"")</f>
        <v/>
      </c>
    </row>
    <row r="696" spans="2:5" x14ac:dyDescent="0.2">
      <c r="B696" t="str">
        <f t="shared" si="27"/>
        <v>successful</v>
      </c>
      <c r="C696">
        <f>IF(Crowdfunding_Data!F:F="successful",Crowdfunding_Data!J:J,"")</f>
        <v>235</v>
      </c>
      <c r="D696" t="str">
        <f t="shared" si="28"/>
        <v/>
      </c>
      <c r="E696" t="str">
        <f>IF(Crowdfunding_Data!F:F="failed",Crowdfunding_Data!J:J,"")</f>
        <v/>
      </c>
    </row>
    <row r="697" spans="2:5" x14ac:dyDescent="0.2">
      <c r="B697" t="str">
        <f t="shared" si="27"/>
        <v>successful</v>
      </c>
      <c r="C697">
        <f>IF(Crowdfunding_Data!F:F="successful",Crowdfunding_Data!J:J,"")</f>
        <v>122</v>
      </c>
      <c r="D697" t="str">
        <f t="shared" si="28"/>
        <v/>
      </c>
      <c r="E697" t="str">
        <f>IF(Crowdfunding_Data!F:F="failed",Crowdfunding_Data!J:J,"")</f>
        <v/>
      </c>
    </row>
    <row r="698" spans="2:5" x14ac:dyDescent="0.2">
      <c r="B698" t="str">
        <f t="shared" si="27"/>
        <v>successful</v>
      </c>
      <c r="C698">
        <f>IF(Crowdfunding_Data!F:F="successful",Crowdfunding_Data!J:J,"")</f>
        <v>111</v>
      </c>
      <c r="D698" t="str">
        <f t="shared" si="28"/>
        <v/>
      </c>
      <c r="E698" t="str">
        <f>IF(Crowdfunding_Data!F:F="failed",Crowdfunding_Data!J:J,"")</f>
        <v/>
      </c>
    </row>
    <row r="699" spans="2:5" x14ac:dyDescent="0.2">
      <c r="B699" t="str">
        <f t="shared" si="27"/>
        <v>successful</v>
      </c>
      <c r="C699">
        <f>IF(Crowdfunding_Data!F:F="successful",Crowdfunding_Data!J:J,"")</f>
        <v>155</v>
      </c>
      <c r="D699" t="str">
        <f t="shared" si="28"/>
        <v/>
      </c>
      <c r="E699" t="str">
        <f>IF(Crowdfunding_Data!F:F="failed",Crowdfunding_Data!J:J,"")</f>
        <v/>
      </c>
    </row>
    <row r="700" spans="2:5" x14ac:dyDescent="0.2">
      <c r="B700" t="str">
        <f t="shared" si="27"/>
        <v>successful</v>
      </c>
      <c r="C700">
        <f>IF(Crowdfunding_Data!F:F="successful",Crowdfunding_Data!J:J,"")</f>
        <v>246</v>
      </c>
      <c r="D700" t="str">
        <f t="shared" si="28"/>
        <v/>
      </c>
      <c r="E700" t="str">
        <f>IF(Crowdfunding_Data!F:F="failed",Crowdfunding_Data!J:J,"")</f>
        <v/>
      </c>
    </row>
    <row r="701" spans="2:5" x14ac:dyDescent="0.2">
      <c r="B701" t="str">
        <f t="shared" si="27"/>
        <v>successful</v>
      </c>
      <c r="C701">
        <f>IF(Crowdfunding_Data!F:F="successful",Crowdfunding_Data!J:J,"")</f>
        <v>397</v>
      </c>
      <c r="D701" t="str">
        <f t="shared" si="28"/>
        <v/>
      </c>
      <c r="E701" t="str">
        <f>IF(Crowdfunding_Data!F:F="failed",Crowdfunding_Data!J:J,"")</f>
        <v/>
      </c>
    </row>
    <row r="702" spans="2:5" x14ac:dyDescent="0.2">
      <c r="B702" t="str">
        <f t="shared" si="27"/>
        <v>successful</v>
      </c>
      <c r="C702">
        <f>IF(Crowdfunding_Data!F:F="successful",Crowdfunding_Data!J:J,"")</f>
        <v>92</v>
      </c>
      <c r="D702" t="str">
        <f t="shared" si="28"/>
        <v/>
      </c>
      <c r="E702" t="str">
        <f>IF(Crowdfunding_Data!F:F="failed",Crowdfunding_Data!J:J,"")</f>
        <v/>
      </c>
    </row>
    <row r="703" spans="2:5" x14ac:dyDescent="0.2">
      <c r="B703" t="str">
        <f t="shared" si="27"/>
        <v>successful</v>
      </c>
      <c r="C703">
        <f>IF(Crowdfunding_Data!F:F="successful",Crowdfunding_Data!J:J,"")</f>
        <v>462</v>
      </c>
      <c r="D703" t="str">
        <f t="shared" si="28"/>
        <v/>
      </c>
      <c r="E703" t="str">
        <f>IF(Crowdfunding_Data!F:F="failed",Crowdfunding_Data!J:J,"")</f>
        <v/>
      </c>
    </row>
    <row r="704" spans="2:5" x14ac:dyDescent="0.2">
      <c r="B704" t="str">
        <f t="shared" si="27"/>
        <v>successful</v>
      </c>
      <c r="C704">
        <f>IF(Crowdfunding_Data!F:F="successful",Crowdfunding_Data!J:J,"")</f>
        <v>126</v>
      </c>
      <c r="D704" t="str">
        <f t="shared" si="28"/>
        <v/>
      </c>
      <c r="E704" t="str">
        <f>IF(Crowdfunding_Data!F:F="failed",Crowdfunding_Data!J:J,"")</f>
        <v/>
      </c>
    </row>
    <row r="705" spans="2:5" x14ac:dyDescent="0.2">
      <c r="B705" t="str">
        <f t="shared" si="27"/>
        <v>successful</v>
      </c>
      <c r="C705">
        <f>IF(Crowdfunding_Data!F:F="successful",Crowdfunding_Data!J:J,"")</f>
        <v>290</v>
      </c>
      <c r="D705" t="str">
        <f t="shared" si="28"/>
        <v/>
      </c>
      <c r="E705" t="str">
        <f>IF(Crowdfunding_Data!F:F="failed",Crowdfunding_Data!J:J,"")</f>
        <v/>
      </c>
    </row>
    <row r="706" spans="2:5" x14ac:dyDescent="0.2">
      <c r="B706" t="str">
        <f t="shared" ref="B706:B769" si="29">IF(ISNUMBER(C706),"successful","")</f>
        <v>successful</v>
      </c>
      <c r="C706">
        <f>IF(Crowdfunding_Data!F:F="successful",Crowdfunding_Data!J:J,"")</f>
        <v>78</v>
      </c>
      <c r="D706" t="str">
        <f t="shared" si="28"/>
        <v/>
      </c>
      <c r="E706" t="str">
        <f>IF(Crowdfunding_Data!F:F="failed",Crowdfunding_Data!J:J,"")</f>
        <v/>
      </c>
    </row>
    <row r="707" spans="2:5" x14ac:dyDescent="0.2">
      <c r="B707" t="str">
        <f t="shared" si="29"/>
        <v>successful</v>
      </c>
      <c r="C707">
        <f>IF(Crowdfunding_Data!F:F="successful",Crowdfunding_Data!J:J,"")</f>
        <v>203</v>
      </c>
      <c r="D707" t="str">
        <f t="shared" ref="D707:D770" si="30">IF(ISNUMBER(E707),"failed","")</f>
        <v/>
      </c>
      <c r="E707" t="str">
        <f>IF(Crowdfunding_Data!F:F="failed",Crowdfunding_Data!J:J,"")</f>
        <v/>
      </c>
    </row>
    <row r="708" spans="2:5" x14ac:dyDescent="0.2">
      <c r="B708" t="str">
        <f t="shared" si="29"/>
        <v>successful</v>
      </c>
      <c r="C708">
        <f>IF(Crowdfunding_Data!F:F="successful",Crowdfunding_Data!J:J,"")</f>
        <v>182</v>
      </c>
      <c r="D708" t="str">
        <f t="shared" si="30"/>
        <v/>
      </c>
      <c r="E708" t="str">
        <f>IF(Crowdfunding_Data!F:F="failed",Crowdfunding_Data!J:J,"")</f>
        <v/>
      </c>
    </row>
    <row r="709" spans="2:5" x14ac:dyDescent="0.2">
      <c r="B709" t="str">
        <f t="shared" si="29"/>
        <v>successful</v>
      </c>
      <c r="C709">
        <f>IF(Crowdfunding_Data!F:F="successful",Crowdfunding_Data!J:J,"")</f>
        <v>160</v>
      </c>
      <c r="D709" t="str">
        <f t="shared" si="30"/>
        <v/>
      </c>
      <c r="E709" t="str">
        <f>IF(Crowdfunding_Data!F:F="failed",Crowdfunding_Data!J:J,"")</f>
        <v/>
      </c>
    </row>
    <row r="710" spans="2:5" x14ac:dyDescent="0.2">
      <c r="B710" t="str">
        <f t="shared" si="29"/>
        <v>successful</v>
      </c>
      <c r="C710">
        <f>IF(Crowdfunding_Data!F:F="successful",Crowdfunding_Data!J:J,"")</f>
        <v>221</v>
      </c>
      <c r="D710" t="str">
        <f t="shared" si="30"/>
        <v/>
      </c>
      <c r="E710" t="str">
        <f>IF(Crowdfunding_Data!F:F="failed",Crowdfunding_Data!J:J,"")</f>
        <v/>
      </c>
    </row>
    <row r="711" spans="2:5" x14ac:dyDescent="0.2">
      <c r="B711" t="str">
        <f t="shared" si="29"/>
        <v>successful</v>
      </c>
      <c r="C711">
        <f>IF(Crowdfunding_Data!F:F="successful",Crowdfunding_Data!J:J,"")</f>
        <v>76</v>
      </c>
      <c r="D711" t="str">
        <f t="shared" si="30"/>
        <v/>
      </c>
      <c r="E711" t="str">
        <f>IF(Crowdfunding_Data!F:F="failed",Crowdfunding_Data!J:J,"")</f>
        <v/>
      </c>
    </row>
    <row r="712" spans="2:5" x14ac:dyDescent="0.2">
      <c r="B712" t="str">
        <f t="shared" si="29"/>
        <v>successful</v>
      </c>
      <c r="C712">
        <f>IF(Crowdfunding_Data!F:F="successful",Crowdfunding_Data!J:J,"")</f>
        <v>236</v>
      </c>
      <c r="D712" t="str">
        <f t="shared" si="30"/>
        <v/>
      </c>
      <c r="E712" t="str">
        <f>IF(Crowdfunding_Data!F:F="failed",Crowdfunding_Data!J:J,"")</f>
        <v/>
      </c>
    </row>
    <row r="713" spans="2:5" x14ac:dyDescent="0.2">
      <c r="B713" t="str">
        <f t="shared" si="29"/>
        <v>successful</v>
      </c>
      <c r="C713">
        <f>IF(Crowdfunding_Data!F:F="successful",Crowdfunding_Data!J:J,"")</f>
        <v>80</v>
      </c>
      <c r="D713" t="str">
        <f t="shared" si="30"/>
        <v/>
      </c>
      <c r="E713" t="str">
        <f>IF(Crowdfunding_Data!F:F="failed",Crowdfunding_Data!J:J,"")</f>
        <v/>
      </c>
    </row>
    <row r="714" spans="2:5" x14ac:dyDescent="0.2">
      <c r="B714" t="str">
        <f t="shared" si="29"/>
        <v>successful</v>
      </c>
      <c r="C714">
        <f>IF(Crowdfunding_Data!F:F="successful",Crowdfunding_Data!J:J,"")</f>
        <v>157</v>
      </c>
      <c r="D714" t="str">
        <f t="shared" si="30"/>
        <v/>
      </c>
      <c r="E714" t="str">
        <f>IF(Crowdfunding_Data!F:F="failed",Crowdfunding_Data!J:J,"")</f>
        <v/>
      </c>
    </row>
    <row r="715" spans="2:5" x14ac:dyDescent="0.2">
      <c r="B715" t="str">
        <f t="shared" si="29"/>
        <v>successful</v>
      </c>
      <c r="C715">
        <f>IF(Crowdfunding_Data!F:F="successful",Crowdfunding_Data!J:J,"")</f>
        <v>233</v>
      </c>
      <c r="D715" t="str">
        <f t="shared" si="30"/>
        <v/>
      </c>
      <c r="E715" t="str">
        <f>IF(Crowdfunding_Data!F:F="failed",Crowdfunding_Data!J:J,"")</f>
        <v/>
      </c>
    </row>
    <row r="716" spans="2:5" x14ac:dyDescent="0.2">
      <c r="B716" t="str">
        <f t="shared" si="29"/>
        <v>successful</v>
      </c>
      <c r="C716">
        <f>IF(Crowdfunding_Data!F:F="successful",Crowdfunding_Data!J:J,"")</f>
        <v>132</v>
      </c>
      <c r="D716" t="str">
        <f t="shared" si="30"/>
        <v/>
      </c>
      <c r="E716" t="str">
        <f>IF(Crowdfunding_Data!F:F="failed",Crowdfunding_Data!J:J,"")</f>
        <v/>
      </c>
    </row>
    <row r="717" spans="2:5" x14ac:dyDescent="0.2">
      <c r="B717" t="str">
        <f t="shared" si="29"/>
        <v>successful</v>
      </c>
      <c r="C717">
        <f>IF(Crowdfunding_Data!F:F="successful",Crowdfunding_Data!J:J,"")</f>
        <v>105</v>
      </c>
      <c r="D717" t="str">
        <f t="shared" si="30"/>
        <v/>
      </c>
      <c r="E717" t="str">
        <f>IF(Crowdfunding_Data!F:F="failed",Crowdfunding_Data!J:J,"")</f>
        <v/>
      </c>
    </row>
    <row r="718" spans="2:5" x14ac:dyDescent="0.2">
      <c r="B718" t="str">
        <f t="shared" si="29"/>
        <v>successful</v>
      </c>
      <c r="C718">
        <f>IF(Crowdfunding_Data!F:F="successful",Crowdfunding_Data!J:J,"")</f>
        <v>87</v>
      </c>
      <c r="D718" t="str">
        <f t="shared" si="30"/>
        <v/>
      </c>
      <c r="E718" t="str">
        <f>IF(Crowdfunding_Data!F:F="failed",Crowdfunding_Data!J:J,"")</f>
        <v/>
      </c>
    </row>
    <row r="719" spans="2:5" x14ac:dyDescent="0.2">
      <c r="B719" t="str">
        <f t="shared" si="29"/>
        <v>successful</v>
      </c>
      <c r="C719">
        <f>IF(Crowdfunding_Data!F:F="successful",Crowdfunding_Data!J:J,"")</f>
        <v>296</v>
      </c>
      <c r="D719" t="str">
        <f t="shared" si="30"/>
        <v/>
      </c>
      <c r="E719" t="str">
        <f>IF(Crowdfunding_Data!F:F="failed",Crowdfunding_Data!J:J,"")</f>
        <v/>
      </c>
    </row>
    <row r="720" spans="2:5" x14ac:dyDescent="0.2">
      <c r="B720" t="str">
        <f t="shared" si="29"/>
        <v>successful</v>
      </c>
      <c r="C720">
        <f>IF(Crowdfunding_Data!F:F="successful",Crowdfunding_Data!J:J,"")</f>
        <v>195</v>
      </c>
      <c r="D720" t="str">
        <f t="shared" si="30"/>
        <v/>
      </c>
      <c r="E720" t="str">
        <f>IF(Crowdfunding_Data!F:F="failed",Crowdfunding_Data!J:J,"")</f>
        <v/>
      </c>
    </row>
    <row r="721" spans="2:5" x14ac:dyDescent="0.2">
      <c r="B721" t="str">
        <f t="shared" si="29"/>
        <v>successful</v>
      </c>
      <c r="C721">
        <f>IF(Crowdfunding_Data!F:F="successful",Crowdfunding_Data!J:J,"")</f>
        <v>218</v>
      </c>
      <c r="D721" t="str">
        <f t="shared" si="30"/>
        <v/>
      </c>
      <c r="E721" t="str">
        <f>IF(Crowdfunding_Data!F:F="failed",Crowdfunding_Data!J:J,"")</f>
        <v/>
      </c>
    </row>
    <row r="722" spans="2:5" x14ac:dyDescent="0.2">
      <c r="B722" t="str">
        <f t="shared" si="29"/>
        <v>successful</v>
      </c>
      <c r="C722">
        <f>IF(Crowdfunding_Data!F:F="successful",Crowdfunding_Data!J:J,"")</f>
        <v>142</v>
      </c>
      <c r="D722" t="str">
        <f t="shared" si="30"/>
        <v/>
      </c>
      <c r="E722" t="str">
        <f>IF(Crowdfunding_Data!F:F="failed",Crowdfunding_Data!J:J,"")</f>
        <v/>
      </c>
    </row>
    <row r="723" spans="2:5" x14ac:dyDescent="0.2">
      <c r="B723" t="str">
        <f t="shared" si="29"/>
        <v>successful</v>
      </c>
      <c r="C723">
        <f>IF(Crowdfunding_Data!F:F="successful",Crowdfunding_Data!J:J,"")</f>
        <v>192</v>
      </c>
      <c r="D723" t="str">
        <f t="shared" si="30"/>
        <v/>
      </c>
      <c r="E723" t="str">
        <f>IF(Crowdfunding_Data!F:F="failed",Crowdfunding_Data!J:J,"")</f>
        <v/>
      </c>
    </row>
    <row r="724" spans="2:5" x14ac:dyDescent="0.2">
      <c r="B724" t="str">
        <f t="shared" si="29"/>
        <v>successful</v>
      </c>
      <c r="C724">
        <f>IF(Crowdfunding_Data!F:F="successful",Crowdfunding_Data!J:J,"")</f>
        <v>480</v>
      </c>
      <c r="D724" t="str">
        <f t="shared" si="30"/>
        <v/>
      </c>
      <c r="E724" t="str">
        <f>IF(Crowdfunding_Data!F:F="failed",Crowdfunding_Data!J:J,"")</f>
        <v/>
      </c>
    </row>
    <row r="725" spans="2:5" x14ac:dyDescent="0.2">
      <c r="B725" t="str">
        <f t="shared" si="29"/>
        <v>successful</v>
      </c>
      <c r="C725">
        <f>IF(Crowdfunding_Data!F:F="successful",Crowdfunding_Data!J:J,"")</f>
        <v>261</v>
      </c>
      <c r="D725" t="str">
        <f t="shared" si="30"/>
        <v/>
      </c>
      <c r="E725" t="str">
        <f>IF(Crowdfunding_Data!F:F="failed",Crowdfunding_Data!J:J,"")</f>
        <v/>
      </c>
    </row>
    <row r="726" spans="2:5" x14ac:dyDescent="0.2">
      <c r="B726" t="str">
        <f t="shared" si="29"/>
        <v>successful</v>
      </c>
      <c r="C726">
        <f>IF(Crowdfunding_Data!F:F="successful",Crowdfunding_Data!J:J,"")</f>
        <v>135</v>
      </c>
      <c r="D726" t="str">
        <f t="shared" si="30"/>
        <v/>
      </c>
      <c r="E726" t="str">
        <f>IF(Crowdfunding_Data!F:F="failed",Crowdfunding_Data!J:J,"")</f>
        <v/>
      </c>
    </row>
    <row r="727" spans="2:5" x14ac:dyDescent="0.2">
      <c r="B727" t="str">
        <f t="shared" si="29"/>
        <v>successful</v>
      </c>
      <c r="C727">
        <f>IF(Crowdfunding_Data!F:F="successful",Crowdfunding_Data!J:J,"")</f>
        <v>189</v>
      </c>
      <c r="D727" t="str">
        <f t="shared" si="30"/>
        <v/>
      </c>
      <c r="E727" t="str">
        <f>IF(Crowdfunding_Data!F:F="failed",Crowdfunding_Data!J:J,"")</f>
        <v/>
      </c>
    </row>
    <row r="728" spans="2:5" x14ac:dyDescent="0.2">
      <c r="B728" t="str">
        <f t="shared" si="29"/>
        <v>successful</v>
      </c>
      <c r="C728">
        <f>IF(Crowdfunding_Data!F:F="successful",Crowdfunding_Data!J:J,"")</f>
        <v>176</v>
      </c>
      <c r="D728" t="str">
        <f t="shared" si="30"/>
        <v/>
      </c>
      <c r="E728" t="str">
        <f>IF(Crowdfunding_Data!F:F="failed",Crowdfunding_Data!J:J,"")</f>
        <v/>
      </c>
    </row>
    <row r="729" spans="2:5" x14ac:dyDescent="0.2">
      <c r="B729" t="str">
        <f t="shared" si="29"/>
        <v>successful</v>
      </c>
      <c r="C729">
        <f>IF(Crowdfunding_Data!F:F="successful",Crowdfunding_Data!J:J,"")</f>
        <v>121</v>
      </c>
      <c r="D729" t="str">
        <f t="shared" si="30"/>
        <v/>
      </c>
      <c r="E729" t="str">
        <f>IF(Crowdfunding_Data!F:F="failed",Crowdfunding_Data!J:J,"")</f>
        <v/>
      </c>
    </row>
    <row r="730" spans="2:5" x14ac:dyDescent="0.2">
      <c r="B730" t="str">
        <f t="shared" si="29"/>
        <v>successful</v>
      </c>
      <c r="C730">
        <f>IF(Crowdfunding_Data!F:F="successful",Crowdfunding_Data!J:J,"")</f>
        <v>194</v>
      </c>
      <c r="D730" t="str">
        <f t="shared" si="30"/>
        <v/>
      </c>
      <c r="E730" t="str">
        <f>IF(Crowdfunding_Data!F:F="failed",Crowdfunding_Data!J:J,"")</f>
        <v/>
      </c>
    </row>
    <row r="731" spans="2:5" x14ac:dyDescent="0.2">
      <c r="B731" t="str">
        <f t="shared" si="29"/>
        <v>successful</v>
      </c>
      <c r="C731">
        <f>IF(Crowdfunding_Data!F:F="successful",Crowdfunding_Data!J:J,"")</f>
        <v>221</v>
      </c>
      <c r="D731" t="str">
        <f t="shared" si="30"/>
        <v/>
      </c>
      <c r="E731" t="str">
        <f>IF(Crowdfunding_Data!F:F="failed",Crowdfunding_Data!J:J,"")</f>
        <v/>
      </c>
    </row>
    <row r="732" spans="2:5" x14ac:dyDescent="0.2">
      <c r="B732" t="str">
        <f t="shared" si="29"/>
        <v>successful</v>
      </c>
      <c r="C732">
        <f>IF(Crowdfunding_Data!F:F="successful",Crowdfunding_Data!J:J,"")</f>
        <v>238</v>
      </c>
      <c r="D732" t="str">
        <f t="shared" si="30"/>
        <v/>
      </c>
      <c r="E732" t="str">
        <f>IF(Crowdfunding_Data!F:F="failed",Crowdfunding_Data!J:J,"")</f>
        <v/>
      </c>
    </row>
    <row r="733" spans="2:5" x14ac:dyDescent="0.2">
      <c r="B733" t="str">
        <f t="shared" si="29"/>
        <v>successful</v>
      </c>
      <c r="C733">
        <f>IF(Crowdfunding_Data!F:F="successful",Crowdfunding_Data!J:J,"")</f>
        <v>261</v>
      </c>
      <c r="D733" t="str">
        <f t="shared" si="30"/>
        <v/>
      </c>
      <c r="E733" t="str">
        <f>IF(Crowdfunding_Data!F:F="failed",Crowdfunding_Data!J:J,"")</f>
        <v/>
      </c>
    </row>
    <row r="734" spans="2:5" x14ac:dyDescent="0.2">
      <c r="B734" t="str">
        <f t="shared" si="29"/>
        <v>successful</v>
      </c>
      <c r="C734">
        <f>IF(Crowdfunding_Data!F:F="successful",Crowdfunding_Data!J:J,"")</f>
        <v>189</v>
      </c>
      <c r="D734" t="str">
        <f t="shared" si="30"/>
        <v/>
      </c>
      <c r="E734" t="str">
        <f>IF(Crowdfunding_Data!F:F="failed",Crowdfunding_Data!J:J,"")</f>
        <v/>
      </c>
    </row>
    <row r="735" spans="2:5" x14ac:dyDescent="0.2">
      <c r="B735" t="str">
        <f t="shared" si="29"/>
        <v>successful</v>
      </c>
      <c r="C735">
        <f>IF(Crowdfunding_Data!F:F="successful",Crowdfunding_Data!J:J,"")</f>
        <v>381</v>
      </c>
      <c r="D735" t="str">
        <f t="shared" si="30"/>
        <v/>
      </c>
      <c r="E735" t="str">
        <f>IF(Crowdfunding_Data!F:F="failed",Crowdfunding_Data!J:J,"")</f>
        <v/>
      </c>
    </row>
    <row r="736" spans="2:5" x14ac:dyDescent="0.2">
      <c r="B736" t="str">
        <f t="shared" si="29"/>
        <v>successful</v>
      </c>
      <c r="C736">
        <f>IF(Crowdfunding_Data!F:F="successful",Crowdfunding_Data!J:J,"")</f>
        <v>110</v>
      </c>
      <c r="D736" t="str">
        <f t="shared" si="30"/>
        <v/>
      </c>
      <c r="E736" t="str">
        <f>IF(Crowdfunding_Data!F:F="failed",Crowdfunding_Data!J:J,"")</f>
        <v/>
      </c>
    </row>
    <row r="737" spans="2:5" x14ac:dyDescent="0.2">
      <c r="B737" t="str">
        <f t="shared" si="29"/>
        <v>successful</v>
      </c>
      <c r="C737">
        <f>IF(Crowdfunding_Data!F:F="successful",Crowdfunding_Data!J:J,"")</f>
        <v>131</v>
      </c>
      <c r="D737" t="str">
        <f t="shared" si="30"/>
        <v/>
      </c>
      <c r="E737" t="str">
        <f>IF(Crowdfunding_Data!F:F="failed",Crowdfunding_Data!J:J,"")</f>
        <v/>
      </c>
    </row>
    <row r="738" spans="2:5" x14ac:dyDescent="0.2">
      <c r="B738" t="str">
        <f t="shared" si="29"/>
        <v>successful</v>
      </c>
      <c r="C738">
        <f>IF(Crowdfunding_Data!F:F="successful",Crowdfunding_Data!J:J,"")</f>
        <v>323</v>
      </c>
      <c r="D738" t="str">
        <f t="shared" si="30"/>
        <v/>
      </c>
      <c r="E738" t="str">
        <f>IF(Crowdfunding_Data!F:F="failed",Crowdfunding_Data!J:J,"")</f>
        <v/>
      </c>
    </row>
    <row r="739" spans="2:5" x14ac:dyDescent="0.2">
      <c r="B739" t="str">
        <f t="shared" si="29"/>
        <v>successful</v>
      </c>
      <c r="C739">
        <f>IF(Crowdfunding_Data!F:F="successful",Crowdfunding_Data!J:J,"")</f>
        <v>307</v>
      </c>
      <c r="D739" t="str">
        <f t="shared" si="30"/>
        <v/>
      </c>
      <c r="E739" t="str">
        <f>IF(Crowdfunding_Data!F:F="failed",Crowdfunding_Data!J:J,"")</f>
        <v/>
      </c>
    </row>
    <row r="740" spans="2:5" x14ac:dyDescent="0.2">
      <c r="B740" t="str">
        <f t="shared" si="29"/>
        <v>successful</v>
      </c>
      <c r="C740">
        <f>IF(Crowdfunding_Data!F:F="successful",Crowdfunding_Data!J:J,"")</f>
        <v>127</v>
      </c>
      <c r="D740" t="str">
        <f t="shared" si="30"/>
        <v/>
      </c>
      <c r="E740" t="str">
        <f>IF(Crowdfunding_Data!F:F="failed",Crowdfunding_Data!J:J,"")</f>
        <v/>
      </c>
    </row>
    <row r="741" spans="2:5" x14ac:dyDescent="0.2">
      <c r="B741" t="str">
        <f t="shared" si="29"/>
        <v>successful</v>
      </c>
      <c r="C741">
        <f>IF(Crowdfunding_Data!F:F="successful",Crowdfunding_Data!J:J,"")</f>
        <v>300</v>
      </c>
      <c r="D741" t="str">
        <f t="shared" si="30"/>
        <v/>
      </c>
      <c r="E741" t="str">
        <f>IF(Crowdfunding_Data!F:F="failed",Crowdfunding_Data!J:J,"")</f>
        <v/>
      </c>
    </row>
    <row r="742" spans="2:5" x14ac:dyDescent="0.2">
      <c r="B742" t="str">
        <f t="shared" si="29"/>
        <v>successful</v>
      </c>
      <c r="C742">
        <f>IF(Crowdfunding_Data!F:F="successful",Crowdfunding_Data!J:J,"")</f>
        <v>95</v>
      </c>
      <c r="D742" t="str">
        <f t="shared" si="30"/>
        <v/>
      </c>
      <c r="E742" t="str">
        <f>IF(Crowdfunding_Data!F:F="failed",Crowdfunding_Data!J:J,"")</f>
        <v/>
      </c>
    </row>
    <row r="743" spans="2:5" x14ac:dyDescent="0.2">
      <c r="B743" t="str">
        <f t="shared" si="29"/>
        <v>successful</v>
      </c>
      <c r="C743">
        <f>IF(Crowdfunding_Data!F:F="successful",Crowdfunding_Data!J:J,"")</f>
        <v>244</v>
      </c>
      <c r="D743" t="str">
        <f t="shared" si="30"/>
        <v/>
      </c>
      <c r="E743" t="str">
        <f>IF(Crowdfunding_Data!F:F="failed",Crowdfunding_Data!J:J,"")</f>
        <v/>
      </c>
    </row>
    <row r="744" spans="2:5" x14ac:dyDescent="0.2">
      <c r="B744" t="str">
        <f t="shared" si="29"/>
        <v>successful</v>
      </c>
      <c r="C744">
        <f>IF(Crowdfunding_Data!F:F="successful",Crowdfunding_Data!J:J,"")</f>
        <v>165</v>
      </c>
      <c r="D744" t="str">
        <f t="shared" si="30"/>
        <v/>
      </c>
      <c r="E744" t="str">
        <f>IF(Crowdfunding_Data!F:F="failed",Crowdfunding_Data!J:J,"")</f>
        <v/>
      </c>
    </row>
    <row r="745" spans="2:5" x14ac:dyDescent="0.2">
      <c r="B745" t="str">
        <f t="shared" si="29"/>
        <v>successful</v>
      </c>
      <c r="C745">
        <f>IF(Crowdfunding_Data!F:F="successful",Crowdfunding_Data!J:J,"")</f>
        <v>264</v>
      </c>
      <c r="D745" t="str">
        <f t="shared" si="30"/>
        <v/>
      </c>
      <c r="E745" t="str">
        <f>IF(Crowdfunding_Data!F:F="failed",Crowdfunding_Data!J:J,"")</f>
        <v/>
      </c>
    </row>
    <row r="746" spans="2:5" x14ac:dyDescent="0.2">
      <c r="B746" t="str">
        <f t="shared" si="29"/>
        <v>successful</v>
      </c>
      <c r="C746">
        <f>IF(Crowdfunding_Data!F:F="successful",Crowdfunding_Data!J:J,"")</f>
        <v>419</v>
      </c>
      <c r="D746" t="str">
        <f t="shared" si="30"/>
        <v/>
      </c>
      <c r="E746" t="str">
        <f>IF(Crowdfunding_Data!F:F="failed",Crowdfunding_Data!J:J,"")</f>
        <v/>
      </c>
    </row>
    <row r="747" spans="2:5" x14ac:dyDescent="0.2">
      <c r="B747" t="str">
        <f t="shared" si="29"/>
        <v>successful</v>
      </c>
      <c r="C747">
        <f>IF(Crowdfunding_Data!F:F="successful",Crowdfunding_Data!J:J,"")</f>
        <v>103</v>
      </c>
      <c r="D747" t="str">
        <f t="shared" si="30"/>
        <v/>
      </c>
      <c r="E747" t="str">
        <f>IF(Crowdfunding_Data!F:F="failed",Crowdfunding_Data!J:J,"")</f>
        <v/>
      </c>
    </row>
    <row r="748" spans="2:5" x14ac:dyDescent="0.2">
      <c r="B748" t="str">
        <f t="shared" si="29"/>
        <v>successful</v>
      </c>
      <c r="C748">
        <f>IF(Crowdfunding_Data!F:F="successful",Crowdfunding_Data!J:J,"")</f>
        <v>123</v>
      </c>
      <c r="D748" t="str">
        <f t="shared" si="30"/>
        <v/>
      </c>
      <c r="E748" t="str">
        <f>IF(Crowdfunding_Data!F:F="failed",Crowdfunding_Data!J:J,"")</f>
        <v/>
      </c>
    </row>
    <row r="749" spans="2:5" x14ac:dyDescent="0.2">
      <c r="B749" t="str">
        <f t="shared" si="29"/>
        <v>successful</v>
      </c>
      <c r="C749">
        <f>IF(Crowdfunding_Data!F:F="successful",Crowdfunding_Data!J:J,"")</f>
        <v>126</v>
      </c>
      <c r="D749" t="str">
        <f t="shared" si="30"/>
        <v/>
      </c>
      <c r="E749" t="str">
        <f>IF(Crowdfunding_Data!F:F="failed",Crowdfunding_Data!J:J,"")</f>
        <v/>
      </c>
    </row>
    <row r="750" spans="2:5" x14ac:dyDescent="0.2">
      <c r="B750" t="str">
        <f t="shared" si="29"/>
        <v>successful</v>
      </c>
      <c r="C750">
        <f>IF(Crowdfunding_Data!F:F="successful",Crowdfunding_Data!J:J,"")</f>
        <v>307</v>
      </c>
      <c r="D750" t="str">
        <f t="shared" si="30"/>
        <v/>
      </c>
      <c r="E750" t="str">
        <f>IF(Crowdfunding_Data!F:F="failed",Crowdfunding_Data!J:J,"")</f>
        <v/>
      </c>
    </row>
    <row r="751" spans="2:5" x14ac:dyDescent="0.2">
      <c r="B751" t="str">
        <f t="shared" si="29"/>
        <v>successful</v>
      </c>
      <c r="C751">
        <f>IF(Crowdfunding_Data!F:F="successful",Crowdfunding_Data!J:J,"")</f>
        <v>126</v>
      </c>
      <c r="D751" t="str">
        <f t="shared" si="30"/>
        <v/>
      </c>
      <c r="E751" t="str">
        <f>IF(Crowdfunding_Data!F:F="failed",Crowdfunding_Data!J:J,"")</f>
        <v/>
      </c>
    </row>
    <row r="752" spans="2:5" x14ac:dyDescent="0.2">
      <c r="B752" t="str">
        <f t="shared" si="29"/>
        <v>successful</v>
      </c>
      <c r="C752">
        <f>IF(Crowdfunding_Data!F:F="successful",Crowdfunding_Data!J:J,"")</f>
        <v>220</v>
      </c>
      <c r="D752" t="str">
        <f t="shared" si="30"/>
        <v/>
      </c>
      <c r="E752" t="str">
        <f>IF(Crowdfunding_Data!F:F="failed",Crowdfunding_Data!J:J,"")</f>
        <v/>
      </c>
    </row>
    <row r="753" spans="2:5" x14ac:dyDescent="0.2">
      <c r="B753" t="str">
        <f t="shared" si="29"/>
        <v>successful</v>
      </c>
      <c r="C753">
        <f>IF(Crowdfunding_Data!F:F="successful",Crowdfunding_Data!J:J,"")</f>
        <v>303</v>
      </c>
      <c r="D753" t="str">
        <f t="shared" si="30"/>
        <v/>
      </c>
      <c r="E753" t="str">
        <f>IF(Crowdfunding_Data!F:F="failed",Crowdfunding_Data!J:J,"")</f>
        <v/>
      </c>
    </row>
    <row r="754" spans="2:5" x14ac:dyDescent="0.2">
      <c r="B754" t="str">
        <f t="shared" si="29"/>
        <v>successful</v>
      </c>
      <c r="C754">
        <f>IF(Crowdfunding_Data!F:F="successful",Crowdfunding_Data!J:J,"")</f>
        <v>119</v>
      </c>
      <c r="D754" t="str">
        <f t="shared" si="30"/>
        <v/>
      </c>
      <c r="E754" t="str">
        <f>IF(Crowdfunding_Data!F:F="failed",Crowdfunding_Data!J:J,"")</f>
        <v/>
      </c>
    </row>
    <row r="755" spans="2:5" x14ac:dyDescent="0.2">
      <c r="B755" t="str">
        <f t="shared" si="29"/>
        <v>successful</v>
      </c>
      <c r="C755">
        <f>IF(Crowdfunding_Data!F:F="successful",Crowdfunding_Data!J:J,"")</f>
        <v>168</v>
      </c>
      <c r="D755" t="str">
        <f t="shared" si="30"/>
        <v/>
      </c>
      <c r="E755" t="str">
        <f>IF(Crowdfunding_Data!F:F="failed",Crowdfunding_Data!J:J,"")</f>
        <v/>
      </c>
    </row>
    <row r="756" spans="2:5" x14ac:dyDescent="0.2">
      <c r="B756" t="str">
        <f t="shared" si="29"/>
        <v>successful</v>
      </c>
      <c r="C756">
        <f>IF(Crowdfunding_Data!F:F="successful",Crowdfunding_Data!J:J,"")</f>
        <v>69</v>
      </c>
      <c r="D756" t="str">
        <f t="shared" si="30"/>
        <v/>
      </c>
      <c r="E756" t="str">
        <f>IF(Crowdfunding_Data!F:F="failed",Crowdfunding_Data!J:J,"")</f>
        <v/>
      </c>
    </row>
    <row r="757" spans="2:5" x14ac:dyDescent="0.2">
      <c r="B757" t="str">
        <f t="shared" si="29"/>
        <v>successful</v>
      </c>
      <c r="C757">
        <f>IF(Crowdfunding_Data!F:F="successful",Crowdfunding_Data!J:J,"")</f>
        <v>203</v>
      </c>
      <c r="D757" t="str">
        <f t="shared" si="30"/>
        <v/>
      </c>
      <c r="E757" t="str">
        <f>IF(Crowdfunding_Data!F:F="failed",Crowdfunding_Data!J:J,"")</f>
        <v/>
      </c>
    </row>
    <row r="758" spans="2:5" x14ac:dyDescent="0.2">
      <c r="B758" t="str">
        <f t="shared" si="29"/>
        <v>successful</v>
      </c>
      <c r="C758">
        <f>IF(Crowdfunding_Data!F:F="successful",Crowdfunding_Data!J:J,"")</f>
        <v>211</v>
      </c>
      <c r="D758" t="str">
        <f t="shared" si="30"/>
        <v/>
      </c>
      <c r="E758" t="str">
        <f>IF(Crowdfunding_Data!F:F="failed",Crowdfunding_Data!J:J,"")</f>
        <v/>
      </c>
    </row>
    <row r="759" spans="2:5" x14ac:dyDescent="0.2">
      <c r="B759" t="str">
        <f t="shared" si="29"/>
        <v>successful</v>
      </c>
      <c r="C759">
        <f>IF(Crowdfunding_Data!F:F="successful",Crowdfunding_Data!J:J,"")</f>
        <v>138</v>
      </c>
      <c r="D759" t="str">
        <f t="shared" si="30"/>
        <v/>
      </c>
      <c r="E759" t="str">
        <f>IF(Crowdfunding_Data!F:F="failed",Crowdfunding_Data!J:J,"")</f>
        <v/>
      </c>
    </row>
    <row r="760" spans="2:5" x14ac:dyDescent="0.2">
      <c r="B760" t="str">
        <f t="shared" si="29"/>
        <v>successful</v>
      </c>
      <c r="C760">
        <f>IF(Crowdfunding_Data!F:F="successful",Crowdfunding_Data!J:J,"")</f>
        <v>134</v>
      </c>
      <c r="D760" t="str">
        <f t="shared" si="30"/>
        <v/>
      </c>
      <c r="E760" t="str">
        <f>IF(Crowdfunding_Data!F:F="failed",Crowdfunding_Data!J:J,"")</f>
        <v/>
      </c>
    </row>
    <row r="761" spans="2:5" x14ac:dyDescent="0.2">
      <c r="B761" t="str">
        <f t="shared" si="29"/>
        <v>successful</v>
      </c>
      <c r="C761">
        <f>IF(Crowdfunding_Data!F:F="successful",Crowdfunding_Data!J:J,"")</f>
        <v>149</v>
      </c>
      <c r="D761" t="str">
        <f t="shared" si="30"/>
        <v/>
      </c>
      <c r="E761" t="str">
        <f>IF(Crowdfunding_Data!F:F="failed",Crowdfunding_Data!J:J,"")</f>
        <v/>
      </c>
    </row>
    <row r="762" spans="2:5" x14ac:dyDescent="0.2">
      <c r="B762" t="str">
        <f t="shared" si="29"/>
        <v>successful</v>
      </c>
      <c r="C762">
        <f>IF(Crowdfunding_Data!F:F="successful",Crowdfunding_Data!J:J,"")</f>
        <v>114</v>
      </c>
      <c r="D762" t="str">
        <f t="shared" si="30"/>
        <v/>
      </c>
      <c r="E762" t="str">
        <f>IF(Crowdfunding_Data!F:F="failed",Crowdfunding_Data!J:J,"")</f>
        <v/>
      </c>
    </row>
    <row r="763" spans="2:5" x14ac:dyDescent="0.2">
      <c r="B763" t="str">
        <f t="shared" si="29"/>
        <v>successful</v>
      </c>
      <c r="C763">
        <f>IF(Crowdfunding_Data!F:F="successful",Crowdfunding_Data!J:J,"")</f>
        <v>164</v>
      </c>
      <c r="D763" t="str">
        <f t="shared" si="30"/>
        <v/>
      </c>
      <c r="E763" t="str">
        <f>IF(Crowdfunding_Data!F:F="failed",Crowdfunding_Data!J:J,"")</f>
        <v/>
      </c>
    </row>
    <row r="764" spans="2:5" x14ac:dyDescent="0.2">
      <c r="B764" t="str">
        <f t="shared" si="29"/>
        <v>successful</v>
      </c>
      <c r="C764">
        <f>IF(Crowdfunding_Data!F:F="successful",Crowdfunding_Data!J:J,"")</f>
        <v>174</v>
      </c>
      <c r="D764" t="str">
        <f t="shared" si="30"/>
        <v/>
      </c>
      <c r="E764" t="str">
        <f>IF(Crowdfunding_Data!F:F="failed",Crowdfunding_Data!J:J,"")</f>
        <v/>
      </c>
    </row>
    <row r="765" spans="2:5" x14ac:dyDescent="0.2">
      <c r="B765" t="str">
        <f t="shared" si="29"/>
        <v>successful</v>
      </c>
      <c r="C765">
        <f>IF(Crowdfunding_Data!F:F="successful",Crowdfunding_Data!J:J,"")</f>
        <v>185</v>
      </c>
      <c r="D765" t="str">
        <f t="shared" si="30"/>
        <v/>
      </c>
      <c r="E765" t="str">
        <f>IF(Crowdfunding_Data!F:F="failed",Crowdfunding_Data!J:J,"")</f>
        <v/>
      </c>
    </row>
    <row r="766" spans="2:5" x14ac:dyDescent="0.2">
      <c r="D766" t="str">
        <f t="shared" si="30"/>
        <v/>
      </c>
      <c r="E766" t="str">
        <f>IF(Crowdfunding_Data!F:F="failed",Crowdfunding_Data!J:J,"")</f>
        <v/>
      </c>
    </row>
    <row r="767" spans="2:5" x14ac:dyDescent="0.2">
      <c r="D767" t="str">
        <f t="shared" si="30"/>
        <v/>
      </c>
      <c r="E767" t="str">
        <f>IF(Crowdfunding_Data!F:F="failed",Crowdfunding_Data!J:J,"")</f>
        <v/>
      </c>
    </row>
    <row r="768" spans="2:5" x14ac:dyDescent="0.2">
      <c r="D768" t="str">
        <f t="shared" si="30"/>
        <v/>
      </c>
      <c r="E768" t="str">
        <f>IF(Crowdfunding_Data!F:F="failed",Crowdfunding_Data!J:J,"")</f>
        <v/>
      </c>
    </row>
    <row r="769" spans="4:5" x14ac:dyDescent="0.2">
      <c r="D769" t="str">
        <f t="shared" si="30"/>
        <v/>
      </c>
      <c r="E769" t="str">
        <f>IF(Crowdfunding_Data!F:F="failed",Crowdfunding_Data!J:J,"")</f>
        <v/>
      </c>
    </row>
    <row r="770" spans="4:5" x14ac:dyDescent="0.2">
      <c r="D770" t="str">
        <f t="shared" si="30"/>
        <v/>
      </c>
      <c r="E770" t="str">
        <f>IF(Crowdfunding_Data!F:F="failed",Crowdfunding_Data!J:J,"")</f>
        <v/>
      </c>
    </row>
    <row r="771" spans="4:5" x14ac:dyDescent="0.2">
      <c r="D771" t="str">
        <f t="shared" ref="D771:D834" si="31">IF(ISNUMBER(E771),"failed","")</f>
        <v/>
      </c>
      <c r="E771" t="str">
        <f>IF(Crowdfunding_Data!F:F="failed",Crowdfunding_Data!J:J,"")</f>
        <v/>
      </c>
    </row>
    <row r="772" spans="4:5" x14ac:dyDescent="0.2">
      <c r="D772" t="str">
        <f t="shared" si="31"/>
        <v/>
      </c>
      <c r="E772" t="str">
        <f>IF(Crowdfunding_Data!F:F="failed",Crowdfunding_Data!J:J,"")</f>
        <v/>
      </c>
    </row>
    <row r="773" spans="4:5" x14ac:dyDescent="0.2">
      <c r="D773" t="str">
        <f t="shared" si="31"/>
        <v/>
      </c>
      <c r="E773" t="str">
        <f>IF(Crowdfunding_Data!F:F="failed",Crowdfunding_Data!J:J,"")</f>
        <v/>
      </c>
    </row>
    <row r="774" spans="4:5" x14ac:dyDescent="0.2">
      <c r="D774" t="str">
        <f t="shared" si="31"/>
        <v/>
      </c>
      <c r="E774" t="str">
        <f>IF(Crowdfunding_Data!F:F="failed",Crowdfunding_Data!J:J,"")</f>
        <v/>
      </c>
    </row>
    <row r="775" spans="4:5" x14ac:dyDescent="0.2">
      <c r="D775" t="str">
        <f t="shared" si="31"/>
        <v/>
      </c>
      <c r="E775" t="str">
        <f>IF(Crowdfunding_Data!F:F="failed",Crowdfunding_Data!J:J,"")</f>
        <v/>
      </c>
    </row>
    <row r="776" spans="4:5" x14ac:dyDescent="0.2">
      <c r="D776" t="str">
        <f t="shared" si="31"/>
        <v/>
      </c>
      <c r="E776" t="str">
        <f>IF(Crowdfunding_Data!F:F="failed",Crowdfunding_Data!J:J,"")</f>
        <v/>
      </c>
    </row>
    <row r="777" spans="4:5" x14ac:dyDescent="0.2">
      <c r="D777" t="str">
        <f t="shared" si="31"/>
        <v/>
      </c>
      <c r="E777" t="str">
        <f>IF(Crowdfunding_Data!F:F="failed",Crowdfunding_Data!J:J,"")</f>
        <v/>
      </c>
    </row>
    <row r="778" spans="4:5" x14ac:dyDescent="0.2">
      <c r="D778" t="str">
        <f t="shared" si="31"/>
        <v/>
      </c>
      <c r="E778" t="str">
        <f>IF(Crowdfunding_Data!F:F="failed",Crowdfunding_Data!J:J,"")</f>
        <v/>
      </c>
    </row>
    <row r="779" spans="4:5" x14ac:dyDescent="0.2">
      <c r="D779" t="str">
        <f t="shared" si="31"/>
        <v/>
      </c>
      <c r="E779" t="str">
        <f>IF(Crowdfunding_Data!F:F="failed",Crowdfunding_Data!J:J,"")</f>
        <v/>
      </c>
    </row>
    <row r="780" spans="4:5" x14ac:dyDescent="0.2">
      <c r="D780" t="str">
        <f t="shared" si="31"/>
        <v/>
      </c>
      <c r="E780" t="str">
        <f>IF(Crowdfunding_Data!F:F="failed",Crowdfunding_Data!J:J,"")</f>
        <v/>
      </c>
    </row>
    <row r="781" spans="4:5" x14ac:dyDescent="0.2">
      <c r="D781" t="str">
        <f t="shared" si="31"/>
        <v/>
      </c>
      <c r="E781" t="str">
        <f>IF(Crowdfunding_Data!F:F="failed",Crowdfunding_Data!J:J,"")</f>
        <v/>
      </c>
    </row>
    <row r="782" spans="4:5" x14ac:dyDescent="0.2">
      <c r="D782" t="str">
        <f t="shared" si="31"/>
        <v/>
      </c>
      <c r="E782" t="str">
        <f>IF(Crowdfunding_Data!F:F="failed",Crowdfunding_Data!J:J,"")</f>
        <v/>
      </c>
    </row>
    <row r="783" spans="4:5" x14ac:dyDescent="0.2">
      <c r="D783" t="str">
        <f t="shared" si="31"/>
        <v/>
      </c>
      <c r="E783" t="str">
        <f>IF(Crowdfunding_Data!F:F="failed",Crowdfunding_Data!J:J,"")</f>
        <v/>
      </c>
    </row>
    <row r="784" spans="4:5" x14ac:dyDescent="0.2">
      <c r="D784" t="str">
        <f t="shared" si="31"/>
        <v/>
      </c>
      <c r="E784" t="str">
        <f>IF(Crowdfunding_Data!F:F="failed",Crowdfunding_Data!J:J,"")</f>
        <v/>
      </c>
    </row>
    <row r="785" spans="4:5" x14ac:dyDescent="0.2">
      <c r="D785" t="str">
        <f t="shared" si="31"/>
        <v/>
      </c>
      <c r="E785" t="str">
        <f>IF(Crowdfunding_Data!F:F="failed",Crowdfunding_Data!J:J,"")</f>
        <v/>
      </c>
    </row>
    <row r="786" spans="4:5" x14ac:dyDescent="0.2">
      <c r="D786" t="str">
        <f t="shared" si="31"/>
        <v/>
      </c>
      <c r="E786" t="str">
        <f>IF(Crowdfunding_Data!F:F="failed",Crowdfunding_Data!J:J,"")</f>
        <v/>
      </c>
    </row>
    <row r="787" spans="4:5" x14ac:dyDescent="0.2">
      <c r="D787" t="str">
        <f t="shared" si="31"/>
        <v/>
      </c>
      <c r="E787" t="str">
        <f>IF(Crowdfunding_Data!F:F="failed",Crowdfunding_Data!J:J,"")</f>
        <v/>
      </c>
    </row>
    <row r="788" spans="4:5" x14ac:dyDescent="0.2">
      <c r="D788" t="str">
        <f t="shared" si="31"/>
        <v/>
      </c>
      <c r="E788" t="str">
        <f>IF(Crowdfunding_Data!F:F="failed",Crowdfunding_Data!J:J,"")</f>
        <v/>
      </c>
    </row>
    <row r="789" spans="4:5" x14ac:dyDescent="0.2">
      <c r="D789" t="str">
        <f t="shared" si="31"/>
        <v/>
      </c>
      <c r="E789" t="str">
        <f>IF(Crowdfunding_Data!F:F="failed",Crowdfunding_Data!J:J,"")</f>
        <v/>
      </c>
    </row>
    <row r="790" spans="4:5" x14ac:dyDescent="0.2">
      <c r="D790" t="str">
        <f t="shared" si="31"/>
        <v/>
      </c>
      <c r="E790" t="str">
        <f>IF(Crowdfunding_Data!F:F="failed",Crowdfunding_Data!J:J,"")</f>
        <v/>
      </c>
    </row>
    <row r="791" spans="4:5" x14ac:dyDescent="0.2">
      <c r="D791" t="str">
        <f t="shared" si="31"/>
        <v/>
      </c>
      <c r="E791" t="str">
        <f>IF(Crowdfunding_Data!F:F="failed",Crowdfunding_Data!J:J,"")</f>
        <v/>
      </c>
    </row>
    <row r="792" spans="4:5" x14ac:dyDescent="0.2">
      <c r="D792" t="str">
        <f t="shared" si="31"/>
        <v/>
      </c>
      <c r="E792" t="str">
        <f>IF(Crowdfunding_Data!F:F="failed",Crowdfunding_Data!J:J,"")</f>
        <v/>
      </c>
    </row>
    <row r="793" spans="4:5" x14ac:dyDescent="0.2">
      <c r="D793" t="str">
        <f t="shared" si="31"/>
        <v/>
      </c>
      <c r="E793" t="str">
        <f>IF(Crowdfunding_Data!F:F="failed",Crowdfunding_Data!J:J,"")</f>
        <v/>
      </c>
    </row>
    <row r="794" spans="4:5" x14ac:dyDescent="0.2">
      <c r="D794" t="str">
        <f t="shared" si="31"/>
        <v/>
      </c>
      <c r="E794" t="str">
        <f>IF(Crowdfunding_Data!F:F="failed",Crowdfunding_Data!J:J,"")</f>
        <v/>
      </c>
    </row>
    <row r="795" spans="4:5" x14ac:dyDescent="0.2">
      <c r="D795" t="str">
        <f t="shared" si="31"/>
        <v/>
      </c>
      <c r="E795" t="str">
        <f>IF(Crowdfunding_Data!F:F="failed",Crowdfunding_Data!J:J,"")</f>
        <v/>
      </c>
    </row>
    <row r="796" spans="4:5" x14ac:dyDescent="0.2">
      <c r="D796" t="str">
        <f t="shared" si="31"/>
        <v/>
      </c>
      <c r="E796" t="str">
        <f>IF(Crowdfunding_Data!F:F="failed",Crowdfunding_Data!J:J,"")</f>
        <v/>
      </c>
    </row>
    <row r="797" spans="4:5" x14ac:dyDescent="0.2">
      <c r="D797" t="str">
        <f t="shared" si="31"/>
        <v/>
      </c>
      <c r="E797" t="str">
        <f>IF(Crowdfunding_Data!F:F="failed",Crowdfunding_Data!J:J,"")</f>
        <v/>
      </c>
    </row>
    <row r="798" spans="4:5" x14ac:dyDescent="0.2">
      <c r="D798" t="str">
        <f t="shared" si="31"/>
        <v/>
      </c>
      <c r="E798" t="str">
        <f>IF(Crowdfunding_Data!F:F="failed",Crowdfunding_Data!J:J,"")</f>
        <v/>
      </c>
    </row>
    <row r="799" spans="4:5" x14ac:dyDescent="0.2">
      <c r="D799" t="str">
        <f t="shared" si="31"/>
        <v/>
      </c>
      <c r="E799" t="str">
        <f>IF(Crowdfunding_Data!F:F="failed",Crowdfunding_Data!J:J,"")</f>
        <v/>
      </c>
    </row>
    <row r="800" spans="4:5" x14ac:dyDescent="0.2">
      <c r="D800" t="str">
        <f t="shared" si="31"/>
        <v/>
      </c>
      <c r="E800" t="str">
        <f>IF(Crowdfunding_Data!F:F="failed",Crowdfunding_Data!J:J,"")</f>
        <v/>
      </c>
    </row>
    <row r="801" spans="4:5" x14ac:dyDescent="0.2">
      <c r="D801" t="str">
        <f t="shared" si="31"/>
        <v/>
      </c>
      <c r="E801" t="str">
        <f>IF(Crowdfunding_Data!F:F="failed",Crowdfunding_Data!J:J,"")</f>
        <v/>
      </c>
    </row>
    <row r="802" spans="4:5" x14ac:dyDescent="0.2">
      <c r="D802" t="str">
        <f t="shared" si="31"/>
        <v/>
      </c>
      <c r="E802" t="str">
        <f>IF(Crowdfunding_Data!F:F="failed",Crowdfunding_Data!J:J,"")</f>
        <v/>
      </c>
    </row>
    <row r="803" spans="4:5" x14ac:dyDescent="0.2">
      <c r="D803" t="str">
        <f t="shared" si="31"/>
        <v/>
      </c>
      <c r="E803" t="str">
        <f>IF(Crowdfunding_Data!F:F="failed",Crowdfunding_Data!J:J,"")</f>
        <v/>
      </c>
    </row>
    <row r="804" spans="4:5" x14ac:dyDescent="0.2">
      <c r="D804" t="str">
        <f t="shared" si="31"/>
        <v/>
      </c>
      <c r="E804" t="str">
        <f>IF(Crowdfunding_Data!F:F="failed",Crowdfunding_Data!J:J,"")</f>
        <v/>
      </c>
    </row>
    <row r="805" spans="4:5" x14ac:dyDescent="0.2">
      <c r="D805" t="str">
        <f t="shared" si="31"/>
        <v/>
      </c>
      <c r="E805" t="str">
        <f>IF(Crowdfunding_Data!F:F="failed",Crowdfunding_Data!J:J,"")</f>
        <v/>
      </c>
    </row>
    <row r="806" spans="4:5" x14ac:dyDescent="0.2">
      <c r="D806" t="str">
        <f t="shared" si="31"/>
        <v/>
      </c>
      <c r="E806" t="str">
        <f>IF(Crowdfunding_Data!F:F="failed",Crowdfunding_Data!J:J,"")</f>
        <v/>
      </c>
    </row>
    <row r="807" spans="4:5" x14ac:dyDescent="0.2">
      <c r="D807" t="str">
        <f t="shared" si="31"/>
        <v/>
      </c>
      <c r="E807" t="str">
        <f>IF(Crowdfunding_Data!F:F="failed",Crowdfunding_Data!J:J,"")</f>
        <v/>
      </c>
    </row>
    <row r="808" spans="4:5" x14ac:dyDescent="0.2">
      <c r="D808" t="str">
        <f t="shared" si="31"/>
        <v/>
      </c>
      <c r="E808" t="str">
        <f>IF(Crowdfunding_Data!F:F="failed",Crowdfunding_Data!J:J,"")</f>
        <v/>
      </c>
    </row>
    <row r="809" spans="4:5" x14ac:dyDescent="0.2">
      <c r="D809" t="str">
        <f t="shared" si="31"/>
        <v/>
      </c>
      <c r="E809" t="str">
        <f>IF(Crowdfunding_Data!F:F="failed",Crowdfunding_Data!J:J,"")</f>
        <v/>
      </c>
    </row>
    <row r="810" spans="4:5" x14ac:dyDescent="0.2">
      <c r="D810" t="str">
        <f t="shared" si="31"/>
        <v/>
      </c>
      <c r="E810" t="str">
        <f>IF(Crowdfunding_Data!F:F="failed",Crowdfunding_Data!J:J,"")</f>
        <v/>
      </c>
    </row>
    <row r="811" spans="4:5" x14ac:dyDescent="0.2">
      <c r="D811" t="str">
        <f t="shared" si="31"/>
        <v/>
      </c>
      <c r="E811" t="str">
        <f>IF(Crowdfunding_Data!F:F="failed",Crowdfunding_Data!J:J,"")</f>
        <v/>
      </c>
    </row>
    <row r="812" spans="4:5" x14ac:dyDescent="0.2">
      <c r="D812" t="str">
        <f t="shared" si="31"/>
        <v/>
      </c>
      <c r="E812" t="str">
        <f>IF(Crowdfunding_Data!F:F="failed",Crowdfunding_Data!J:J,"")</f>
        <v/>
      </c>
    </row>
    <row r="813" spans="4:5" x14ac:dyDescent="0.2">
      <c r="D813" t="str">
        <f t="shared" si="31"/>
        <v/>
      </c>
      <c r="E813" t="str">
        <f>IF(Crowdfunding_Data!F:F="failed",Crowdfunding_Data!J:J,"")</f>
        <v/>
      </c>
    </row>
    <row r="814" spans="4:5" x14ac:dyDescent="0.2">
      <c r="D814" t="str">
        <f t="shared" si="31"/>
        <v/>
      </c>
      <c r="E814" t="str">
        <f>IF(Crowdfunding_Data!F:F="failed",Crowdfunding_Data!J:J,"")</f>
        <v/>
      </c>
    </row>
    <row r="815" spans="4:5" x14ac:dyDescent="0.2">
      <c r="D815" t="str">
        <f t="shared" si="31"/>
        <v/>
      </c>
      <c r="E815" t="str">
        <f>IF(Crowdfunding_Data!F:F="failed",Crowdfunding_Data!J:J,"")</f>
        <v/>
      </c>
    </row>
    <row r="816" spans="4:5" x14ac:dyDescent="0.2">
      <c r="D816" t="str">
        <f t="shared" si="31"/>
        <v/>
      </c>
      <c r="E816" t="str">
        <f>IF(Crowdfunding_Data!F:F="failed",Crowdfunding_Data!J:J,"")</f>
        <v/>
      </c>
    </row>
    <row r="817" spans="4:5" x14ac:dyDescent="0.2">
      <c r="D817" t="str">
        <f t="shared" si="31"/>
        <v/>
      </c>
      <c r="E817" t="str">
        <f>IF(Crowdfunding_Data!F:F="failed",Crowdfunding_Data!J:J,"")</f>
        <v/>
      </c>
    </row>
    <row r="818" spans="4:5" x14ac:dyDescent="0.2">
      <c r="D818" t="str">
        <f t="shared" si="31"/>
        <v/>
      </c>
      <c r="E818" t="str">
        <f>IF(Crowdfunding_Data!F:F="failed",Crowdfunding_Data!J:J,"")</f>
        <v/>
      </c>
    </row>
    <row r="819" spans="4:5" x14ac:dyDescent="0.2">
      <c r="D819" t="str">
        <f t="shared" si="31"/>
        <v/>
      </c>
      <c r="E819" t="str">
        <f>IF(Crowdfunding_Data!F:F="failed",Crowdfunding_Data!J:J,"")</f>
        <v/>
      </c>
    </row>
    <row r="820" spans="4:5" x14ac:dyDescent="0.2">
      <c r="D820" t="str">
        <f t="shared" si="31"/>
        <v/>
      </c>
      <c r="E820" t="str">
        <f>IF(Crowdfunding_Data!F:F="failed",Crowdfunding_Data!J:J,"")</f>
        <v/>
      </c>
    </row>
    <row r="821" spans="4:5" x14ac:dyDescent="0.2">
      <c r="D821" t="str">
        <f t="shared" si="31"/>
        <v/>
      </c>
      <c r="E821" t="str">
        <f>IF(Crowdfunding_Data!F:F="failed",Crowdfunding_Data!J:J,"")</f>
        <v/>
      </c>
    </row>
    <row r="822" spans="4:5" x14ac:dyDescent="0.2">
      <c r="D822" t="str">
        <f t="shared" si="31"/>
        <v/>
      </c>
      <c r="E822" t="str">
        <f>IF(Crowdfunding_Data!F:F="failed",Crowdfunding_Data!J:J,"")</f>
        <v/>
      </c>
    </row>
    <row r="823" spans="4:5" x14ac:dyDescent="0.2">
      <c r="D823" t="str">
        <f t="shared" si="31"/>
        <v/>
      </c>
      <c r="E823" t="str">
        <f>IF(Crowdfunding_Data!F:F="failed",Crowdfunding_Data!J:J,"")</f>
        <v/>
      </c>
    </row>
    <row r="824" spans="4:5" x14ac:dyDescent="0.2">
      <c r="D824" t="str">
        <f t="shared" si="31"/>
        <v/>
      </c>
      <c r="E824" t="str">
        <f>IF(Crowdfunding_Data!F:F="failed",Crowdfunding_Data!J:J,"")</f>
        <v/>
      </c>
    </row>
    <row r="825" spans="4:5" x14ac:dyDescent="0.2">
      <c r="D825" t="str">
        <f t="shared" si="31"/>
        <v/>
      </c>
      <c r="E825" t="str">
        <f>IF(Crowdfunding_Data!F:F="failed",Crowdfunding_Data!J:J,"")</f>
        <v/>
      </c>
    </row>
    <row r="826" spans="4:5" x14ac:dyDescent="0.2">
      <c r="D826" t="str">
        <f t="shared" si="31"/>
        <v/>
      </c>
      <c r="E826" t="str">
        <f>IF(Crowdfunding_Data!F:F="failed",Crowdfunding_Data!J:J,"")</f>
        <v/>
      </c>
    </row>
    <row r="827" spans="4:5" x14ac:dyDescent="0.2">
      <c r="D827" t="str">
        <f t="shared" si="31"/>
        <v/>
      </c>
      <c r="E827" t="str">
        <f>IF(Crowdfunding_Data!F:F="failed",Crowdfunding_Data!J:J,"")</f>
        <v/>
      </c>
    </row>
    <row r="828" spans="4:5" x14ac:dyDescent="0.2">
      <c r="D828" t="str">
        <f t="shared" si="31"/>
        <v/>
      </c>
      <c r="E828" t="str">
        <f>IF(Crowdfunding_Data!F:F="failed",Crowdfunding_Data!J:J,"")</f>
        <v/>
      </c>
    </row>
    <row r="829" spans="4:5" x14ac:dyDescent="0.2">
      <c r="D829" t="str">
        <f t="shared" si="31"/>
        <v/>
      </c>
      <c r="E829" t="str">
        <f>IF(Crowdfunding_Data!F:F="failed",Crowdfunding_Data!J:J,"")</f>
        <v/>
      </c>
    </row>
    <row r="830" spans="4:5" x14ac:dyDescent="0.2">
      <c r="D830" t="str">
        <f t="shared" si="31"/>
        <v/>
      </c>
      <c r="E830" t="str">
        <f>IF(Crowdfunding_Data!F:F="failed",Crowdfunding_Data!J:J,"")</f>
        <v/>
      </c>
    </row>
    <row r="831" spans="4:5" x14ac:dyDescent="0.2">
      <c r="D831" t="str">
        <f t="shared" si="31"/>
        <v/>
      </c>
      <c r="E831" t="str">
        <f>IF(Crowdfunding_Data!F:F="failed",Crowdfunding_Data!J:J,"")</f>
        <v/>
      </c>
    </row>
    <row r="832" spans="4:5" x14ac:dyDescent="0.2">
      <c r="D832" t="str">
        <f t="shared" si="31"/>
        <v/>
      </c>
      <c r="E832" t="str">
        <f>IF(Crowdfunding_Data!F:F="failed",Crowdfunding_Data!J:J,"")</f>
        <v/>
      </c>
    </row>
    <row r="833" spans="4:5" x14ac:dyDescent="0.2">
      <c r="D833" t="str">
        <f t="shared" si="31"/>
        <v/>
      </c>
      <c r="E833" t="str">
        <f>IF(Crowdfunding_Data!F:F="failed",Crowdfunding_Data!J:J,"")</f>
        <v/>
      </c>
    </row>
    <row r="834" spans="4:5" x14ac:dyDescent="0.2">
      <c r="D834" t="str">
        <f t="shared" si="31"/>
        <v/>
      </c>
      <c r="E834" t="str">
        <f>IF(Crowdfunding_Data!F:F="failed",Crowdfunding_Data!J:J,"")</f>
        <v/>
      </c>
    </row>
    <row r="835" spans="4:5" x14ac:dyDescent="0.2">
      <c r="D835" t="str">
        <f t="shared" ref="D835:D898" si="32">IF(ISNUMBER(E835),"failed","")</f>
        <v/>
      </c>
      <c r="E835" t="str">
        <f>IF(Crowdfunding_Data!F:F="failed",Crowdfunding_Data!J:J,"")</f>
        <v/>
      </c>
    </row>
    <row r="836" spans="4:5" x14ac:dyDescent="0.2">
      <c r="D836" t="str">
        <f t="shared" si="32"/>
        <v/>
      </c>
      <c r="E836" t="str">
        <f>IF(Crowdfunding_Data!F:F="failed",Crowdfunding_Data!J:J,"")</f>
        <v/>
      </c>
    </row>
    <row r="837" spans="4:5" x14ac:dyDescent="0.2">
      <c r="D837" t="str">
        <f t="shared" si="32"/>
        <v/>
      </c>
      <c r="E837" t="str">
        <f>IF(Crowdfunding_Data!F:F="failed",Crowdfunding_Data!J:J,"")</f>
        <v/>
      </c>
    </row>
    <row r="838" spans="4:5" x14ac:dyDescent="0.2">
      <c r="D838" t="str">
        <f t="shared" si="32"/>
        <v/>
      </c>
      <c r="E838" t="str">
        <f>IF(Crowdfunding_Data!F:F="failed",Crowdfunding_Data!J:J,"")</f>
        <v/>
      </c>
    </row>
    <row r="839" spans="4:5" x14ac:dyDescent="0.2">
      <c r="D839" t="str">
        <f t="shared" si="32"/>
        <v/>
      </c>
      <c r="E839" t="str">
        <f>IF(Crowdfunding_Data!F:F="failed",Crowdfunding_Data!J:J,"")</f>
        <v/>
      </c>
    </row>
    <row r="840" spans="4:5" x14ac:dyDescent="0.2">
      <c r="D840" t="str">
        <f t="shared" si="32"/>
        <v/>
      </c>
      <c r="E840" t="str">
        <f>IF(Crowdfunding_Data!F:F="failed",Crowdfunding_Data!J:J,"")</f>
        <v/>
      </c>
    </row>
    <row r="841" spans="4:5" x14ac:dyDescent="0.2">
      <c r="D841" t="str">
        <f t="shared" si="32"/>
        <v/>
      </c>
      <c r="E841" t="str">
        <f>IF(Crowdfunding_Data!F:F="failed",Crowdfunding_Data!J:J,"")</f>
        <v/>
      </c>
    </row>
    <row r="842" spans="4:5" x14ac:dyDescent="0.2">
      <c r="D842" t="str">
        <f t="shared" si="32"/>
        <v/>
      </c>
      <c r="E842" t="str">
        <f>IF(Crowdfunding_Data!F:F="failed",Crowdfunding_Data!J:J,"")</f>
        <v/>
      </c>
    </row>
    <row r="843" spans="4:5" x14ac:dyDescent="0.2">
      <c r="D843" t="str">
        <f t="shared" si="32"/>
        <v/>
      </c>
      <c r="E843" t="str">
        <f>IF(Crowdfunding_Data!F:F="failed",Crowdfunding_Data!J:J,"")</f>
        <v/>
      </c>
    </row>
    <row r="844" spans="4:5" x14ac:dyDescent="0.2">
      <c r="D844" t="str">
        <f t="shared" si="32"/>
        <v/>
      </c>
      <c r="E844" t="str">
        <f>IF(Crowdfunding_Data!F:F="failed",Crowdfunding_Data!J:J,"")</f>
        <v/>
      </c>
    </row>
    <row r="845" spans="4:5" x14ac:dyDescent="0.2">
      <c r="D845" t="str">
        <f t="shared" si="32"/>
        <v/>
      </c>
      <c r="E845" t="str">
        <f>IF(Crowdfunding_Data!F:F="failed",Crowdfunding_Data!J:J,"")</f>
        <v/>
      </c>
    </row>
    <row r="846" spans="4:5" x14ac:dyDescent="0.2">
      <c r="D846" t="str">
        <f t="shared" si="32"/>
        <v/>
      </c>
      <c r="E846" t="str">
        <f>IF(Crowdfunding_Data!F:F="failed",Crowdfunding_Data!J:J,"")</f>
        <v/>
      </c>
    </row>
    <row r="847" spans="4:5" x14ac:dyDescent="0.2">
      <c r="D847" t="str">
        <f t="shared" si="32"/>
        <v/>
      </c>
      <c r="E847" t="str">
        <f>IF(Crowdfunding_Data!F:F="failed",Crowdfunding_Data!J:J,"")</f>
        <v/>
      </c>
    </row>
    <row r="848" spans="4:5" x14ac:dyDescent="0.2">
      <c r="D848" t="str">
        <f t="shared" si="32"/>
        <v/>
      </c>
      <c r="E848" t="str">
        <f>IF(Crowdfunding_Data!F:F="failed",Crowdfunding_Data!J:J,"")</f>
        <v/>
      </c>
    </row>
    <row r="849" spans="4:5" x14ac:dyDescent="0.2">
      <c r="D849" t="str">
        <f t="shared" si="32"/>
        <v/>
      </c>
      <c r="E849" t="str">
        <f>IF(Crowdfunding_Data!F:F="failed",Crowdfunding_Data!J:J,"")</f>
        <v/>
      </c>
    </row>
    <row r="850" spans="4:5" x14ac:dyDescent="0.2">
      <c r="D850" t="str">
        <f t="shared" si="32"/>
        <v/>
      </c>
      <c r="E850" t="str">
        <f>IF(Crowdfunding_Data!F:F="failed",Crowdfunding_Data!J:J,"")</f>
        <v/>
      </c>
    </row>
    <row r="851" spans="4:5" x14ac:dyDescent="0.2">
      <c r="D851" t="str">
        <f t="shared" si="32"/>
        <v/>
      </c>
      <c r="E851" t="str">
        <f>IF(Crowdfunding_Data!F:F="failed",Crowdfunding_Data!J:J,"")</f>
        <v/>
      </c>
    </row>
    <row r="852" spans="4:5" x14ac:dyDescent="0.2">
      <c r="D852" t="str">
        <f t="shared" si="32"/>
        <v/>
      </c>
      <c r="E852" t="str">
        <f>IF(Crowdfunding_Data!F:F="failed",Crowdfunding_Data!J:J,"")</f>
        <v/>
      </c>
    </row>
    <row r="853" spans="4:5" x14ac:dyDescent="0.2">
      <c r="D853" t="str">
        <f t="shared" si="32"/>
        <v/>
      </c>
      <c r="E853" t="str">
        <f>IF(Crowdfunding_Data!F:F="failed",Crowdfunding_Data!J:J,"")</f>
        <v/>
      </c>
    </row>
    <row r="854" spans="4:5" x14ac:dyDescent="0.2">
      <c r="D854" t="str">
        <f t="shared" si="32"/>
        <v/>
      </c>
      <c r="E854" t="str">
        <f>IF(Crowdfunding_Data!F:F="failed",Crowdfunding_Data!J:J,"")</f>
        <v/>
      </c>
    </row>
    <row r="855" spans="4:5" x14ac:dyDescent="0.2">
      <c r="D855" t="str">
        <f t="shared" si="32"/>
        <v/>
      </c>
      <c r="E855" t="str">
        <f>IF(Crowdfunding_Data!F:F="failed",Crowdfunding_Data!J:J,"")</f>
        <v/>
      </c>
    </row>
    <row r="856" spans="4:5" x14ac:dyDescent="0.2">
      <c r="D856" t="str">
        <f t="shared" si="32"/>
        <v/>
      </c>
      <c r="E856" t="str">
        <f>IF(Crowdfunding_Data!F:F="failed",Crowdfunding_Data!J:J,"")</f>
        <v/>
      </c>
    </row>
    <row r="857" spans="4:5" x14ac:dyDescent="0.2">
      <c r="D857" t="str">
        <f t="shared" si="32"/>
        <v/>
      </c>
      <c r="E857" t="str">
        <f>IF(Crowdfunding_Data!F:F="failed",Crowdfunding_Data!J:J,"")</f>
        <v/>
      </c>
    </row>
    <row r="858" spans="4:5" x14ac:dyDescent="0.2">
      <c r="D858" t="str">
        <f t="shared" si="32"/>
        <v/>
      </c>
      <c r="E858" t="str">
        <f>IF(Crowdfunding_Data!F:F="failed",Crowdfunding_Data!J:J,"")</f>
        <v/>
      </c>
    </row>
    <row r="859" spans="4:5" x14ac:dyDescent="0.2">
      <c r="D859" t="str">
        <f t="shared" si="32"/>
        <v/>
      </c>
      <c r="E859" t="str">
        <f>IF(Crowdfunding_Data!F:F="failed",Crowdfunding_Data!J:J,"")</f>
        <v/>
      </c>
    </row>
    <row r="860" spans="4:5" x14ac:dyDescent="0.2">
      <c r="D860" t="str">
        <f t="shared" si="32"/>
        <v/>
      </c>
      <c r="E860" t="str">
        <f>IF(Crowdfunding_Data!F:F="failed",Crowdfunding_Data!J:J,"")</f>
        <v/>
      </c>
    </row>
    <row r="861" spans="4:5" x14ac:dyDescent="0.2">
      <c r="D861" t="str">
        <f t="shared" si="32"/>
        <v/>
      </c>
      <c r="E861" t="str">
        <f>IF(Crowdfunding_Data!F:F="failed",Crowdfunding_Data!J:J,"")</f>
        <v/>
      </c>
    </row>
    <row r="862" spans="4:5" x14ac:dyDescent="0.2">
      <c r="D862" t="str">
        <f t="shared" si="32"/>
        <v/>
      </c>
      <c r="E862" t="str">
        <f>IF(Crowdfunding_Data!F:F="failed",Crowdfunding_Data!J:J,"")</f>
        <v/>
      </c>
    </row>
    <row r="863" spans="4:5" x14ac:dyDescent="0.2">
      <c r="D863" t="str">
        <f t="shared" si="32"/>
        <v/>
      </c>
      <c r="E863" t="str">
        <f>IF(Crowdfunding_Data!F:F="failed",Crowdfunding_Data!J:J,"")</f>
        <v/>
      </c>
    </row>
    <row r="864" spans="4:5" x14ac:dyDescent="0.2">
      <c r="D864" t="str">
        <f t="shared" si="32"/>
        <v/>
      </c>
      <c r="E864" t="str">
        <f>IF(Crowdfunding_Data!F:F="failed",Crowdfunding_Data!J:J,"")</f>
        <v/>
      </c>
    </row>
    <row r="865" spans="4:5" x14ac:dyDescent="0.2">
      <c r="D865" t="str">
        <f t="shared" si="32"/>
        <v/>
      </c>
      <c r="E865" t="str">
        <f>IF(Crowdfunding_Data!F:F="failed",Crowdfunding_Data!J:J,"")</f>
        <v/>
      </c>
    </row>
    <row r="866" spans="4:5" x14ac:dyDescent="0.2">
      <c r="D866" t="str">
        <f t="shared" si="32"/>
        <v/>
      </c>
      <c r="E866" t="str">
        <f>IF(Crowdfunding_Data!F:F="failed",Crowdfunding_Data!J:J,"")</f>
        <v/>
      </c>
    </row>
    <row r="867" spans="4:5" x14ac:dyDescent="0.2">
      <c r="D867" t="str">
        <f t="shared" si="32"/>
        <v/>
      </c>
      <c r="E867" t="str">
        <f>IF(Crowdfunding_Data!F:F="failed",Crowdfunding_Data!J:J,"")</f>
        <v/>
      </c>
    </row>
    <row r="868" spans="4:5" x14ac:dyDescent="0.2">
      <c r="D868" t="str">
        <f t="shared" si="32"/>
        <v/>
      </c>
      <c r="E868" t="str">
        <f>IF(Crowdfunding_Data!F:F="failed",Crowdfunding_Data!J:J,"")</f>
        <v/>
      </c>
    </row>
    <row r="869" spans="4:5" x14ac:dyDescent="0.2">
      <c r="D869" t="str">
        <f t="shared" si="32"/>
        <v/>
      </c>
      <c r="E869" t="str">
        <f>IF(Crowdfunding_Data!F:F="failed",Crowdfunding_Data!J:J,"")</f>
        <v/>
      </c>
    </row>
    <row r="870" spans="4:5" x14ac:dyDescent="0.2">
      <c r="D870" t="str">
        <f t="shared" si="32"/>
        <v/>
      </c>
      <c r="E870" t="str">
        <f>IF(Crowdfunding_Data!F:F="failed",Crowdfunding_Data!J:J,"")</f>
        <v/>
      </c>
    </row>
    <row r="871" spans="4:5" x14ac:dyDescent="0.2">
      <c r="D871" t="str">
        <f t="shared" si="32"/>
        <v/>
      </c>
      <c r="E871" t="str">
        <f>IF(Crowdfunding_Data!F:F="failed",Crowdfunding_Data!J:J,"")</f>
        <v/>
      </c>
    </row>
    <row r="872" spans="4:5" x14ac:dyDescent="0.2">
      <c r="D872" t="str">
        <f t="shared" si="32"/>
        <v/>
      </c>
      <c r="E872" t="str">
        <f>IF(Crowdfunding_Data!F:F="failed",Crowdfunding_Data!J:J,"")</f>
        <v/>
      </c>
    </row>
    <row r="873" spans="4:5" x14ac:dyDescent="0.2">
      <c r="D873" t="str">
        <f t="shared" si="32"/>
        <v/>
      </c>
      <c r="E873" t="str">
        <f>IF(Crowdfunding_Data!F:F="failed",Crowdfunding_Data!J:J,"")</f>
        <v/>
      </c>
    </row>
    <row r="874" spans="4:5" x14ac:dyDescent="0.2">
      <c r="D874" t="str">
        <f t="shared" si="32"/>
        <v/>
      </c>
      <c r="E874" t="str">
        <f>IF(Crowdfunding_Data!F:F="failed",Crowdfunding_Data!J:J,"")</f>
        <v/>
      </c>
    </row>
    <row r="875" spans="4:5" x14ac:dyDescent="0.2">
      <c r="D875" t="str">
        <f t="shared" si="32"/>
        <v/>
      </c>
      <c r="E875" t="str">
        <f>IF(Crowdfunding_Data!F:F="failed",Crowdfunding_Data!J:J,"")</f>
        <v/>
      </c>
    </row>
    <row r="876" spans="4:5" x14ac:dyDescent="0.2">
      <c r="D876" t="str">
        <f t="shared" si="32"/>
        <v/>
      </c>
      <c r="E876" t="str">
        <f>IF(Crowdfunding_Data!F:F="failed",Crowdfunding_Data!J:J,"")</f>
        <v/>
      </c>
    </row>
    <row r="877" spans="4:5" x14ac:dyDescent="0.2">
      <c r="D877" t="str">
        <f t="shared" si="32"/>
        <v/>
      </c>
      <c r="E877" t="str">
        <f>IF(Crowdfunding_Data!F:F="failed",Crowdfunding_Data!J:J,"")</f>
        <v/>
      </c>
    </row>
    <row r="878" spans="4:5" x14ac:dyDescent="0.2">
      <c r="D878" t="str">
        <f t="shared" si="32"/>
        <v/>
      </c>
      <c r="E878" t="str">
        <f>IF(Crowdfunding_Data!F:F="failed",Crowdfunding_Data!J:J,"")</f>
        <v/>
      </c>
    </row>
    <row r="879" spans="4:5" x14ac:dyDescent="0.2">
      <c r="D879" t="str">
        <f t="shared" si="32"/>
        <v/>
      </c>
      <c r="E879" t="str">
        <f>IF(Crowdfunding_Data!F:F="failed",Crowdfunding_Data!J:J,"")</f>
        <v/>
      </c>
    </row>
    <row r="880" spans="4:5" x14ac:dyDescent="0.2">
      <c r="D880" t="str">
        <f t="shared" si="32"/>
        <v/>
      </c>
      <c r="E880" t="str">
        <f>IF(Crowdfunding_Data!F:F="failed",Crowdfunding_Data!J:J,"")</f>
        <v/>
      </c>
    </row>
    <row r="881" spans="4:5" x14ac:dyDescent="0.2">
      <c r="D881" t="str">
        <f t="shared" si="32"/>
        <v/>
      </c>
      <c r="E881" t="str">
        <f>IF(Crowdfunding_Data!F:F="failed",Crowdfunding_Data!J:J,"")</f>
        <v/>
      </c>
    </row>
    <row r="882" spans="4:5" x14ac:dyDescent="0.2">
      <c r="D882" t="str">
        <f t="shared" si="32"/>
        <v/>
      </c>
      <c r="E882" t="str">
        <f>IF(Crowdfunding_Data!F:F="failed",Crowdfunding_Data!J:J,"")</f>
        <v/>
      </c>
    </row>
    <row r="883" spans="4:5" x14ac:dyDescent="0.2">
      <c r="D883" t="str">
        <f t="shared" si="32"/>
        <v/>
      </c>
      <c r="E883" t="str">
        <f>IF(Crowdfunding_Data!F:F="failed",Crowdfunding_Data!J:J,"")</f>
        <v/>
      </c>
    </row>
    <row r="884" spans="4:5" x14ac:dyDescent="0.2">
      <c r="D884" t="str">
        <f t="shared" si="32"/>
        <v/>
      </c>
      <c r="E884" t="str">
        <f>IF(Crowdfunding_Data!F:F="failed",Crowdfunding_Data!J:J,"")</f>
        <v/>
      </c>
    </row>
    <row r="885" spans="4:5" x14ac:dyDescent="0.2">
      <c r="D885" t="str">
        <f t="shared" si="32"/>
        <v/>
      </c>
      <c r="E885" t="str">
        <f>IF(Crowdfunding_Data!F:F="failed",Crowdfunding_Data!J:J,"")</f>
        <v/>
      </c>
    </row>
    <row r="886" spans="4:5" x14ac:dyDescent="0.2">
      <c r="D886" t="str">
        <f t="shared" si="32"/>
        <v/>
      </c>
      <c r="E886" t="str">
        <f>IF(Crowdfunding_Data!F:F="failed",Crowdfunding_Data!J:J,"")</f>
        <v/>
      </c>
    </row>
    <row r="887" spans="4:5" x14ac:dyDescent="0.2">
      <c r="D887" t="str">
        <f t="shared" si="32"/>
        <v/>
      </c>
      <c r="E887" t="str">
        <f>IF(Crowdfunding_Data!F:F="failed",Crowdfunding_Data!J:J,"")</f>
        <v/>
      </c>
    </row>
    <row r="888" spans="4:5" x14ac:dyDescent="0.2">
      <c r="D888" t="str">
        <f t="shared" si="32"/>
        <v/>
      </c>
      <c r="E888" t="str">
        <f>IF(Crowdfunding_Data!F:F="failed",Crowdfunding_Data!J:J,"")</f>
        <v/>
      </c>
    </row>
    <row r="889" spans="4:5" x14ac:dyDescent="0.2">
      <c r="D889" t="str">
        <f t="shared" si="32"/>
        <v/>
      </c>
      <c r="E889" t="str">
        <f>IF(Crowdfunding_Data!F:F="failed",Crowdfunding_Data!J:J,"")</f>
        <v/>
      </c>
    </row>
    <row r="890" spans="4:5" x14ac:dyDescent="0.2">
      <c r="D890" t="str">
        <f t="shared" si="32"/>
        <v/>
      </c>
      <c r="E890" t="str">
        <f>IF(Crowdfunding_Data!F:F="failed",Crowdfunding_Data!J:J,"")</f>
        <v/>
      </c>
    </row>
    <row r="891" spans="4:5" x14ac:dyDescent="0.2">
      <c r="D891" t="str">
        <f t="shared" si="32"/>
        <v/>
      </c>
      <c r="E891" t="str">
        <f>IF(Crowdfunding_Data!F:F="failed",Crowdfunding_Data!J:J,"")</f>
        <v/>
      </c>
    </row>
    <row r="892" spans="4:5" x14ac:dyDescent="0.2">
      <c r="D892" t="str">
        <f t="shared" si="32"/>
        <v/>
      </c>
      <c r="E892" t="str">
        <f>IF(Crowdfunding_Data!F:F="failed",Crowdfunding_Data!J:J,"")</f>
        <v/>
      </c>
    </row>
    <row r="893" spans="4:5" x14ac:dyDescent="0.2">
      <c r="D893" t="str">
        <f t="shared" si="32"/>
        <v/>
      </c>
      <c r="E893" t="str">
        <f>IF(Crowdfunding_Data!F:F="failed",Crowdfunding_Data!J:J,"")</f>
        <v/>
      </c>
    </row>
    <row r="894" spans="4:5" x14ac:dyDescent="0.2">
      <c r="D894" t="str">
        <f t="shared" si="32"/>
        <v/>
      </c>
      <c r="E894" t="str">
        <f>IF(Crowdfunding_Data!F:F="failed",Crowdfunding_Data!J:J,"")</f>
        <v/>
      </c>
    </row>
    <row r="895" spans="4:5" x14ac:dyDescent="0.2">
      <c r="D895" t="str">
        <f t="shared" si="32"/>
        <v/>
      </c>
      <c r="E895" t="str">
        <f>IF(Crowdfunding_Data!F:F="failed",Crowdfunding_Data!J:J,"")</f>
        <v/>
      </c>
    </row>
    <row r="896" spans="4:5" x14ac:dyDescent="0.2">
      <c r="D896" t="str">
        <f t="shared" si="32"/>
        <v/>
      </c>
      <c r="E896" t="str">
        <f>IF(Crowdfunding_Data!F:F="failed",Crowdfunding_Data!J:J,"")</f>
        <v/>
      </c>
    </row>
    <row r="897" spans="4:5" x14ac:dyDescent="0.2">
      <c r="D897" t="str">
        <f t="shared" si="32"/>
        <v/>
      </c>
      <c r="E897" t="str">
        <f>IF(Crowdfunding_Data!F:F="failed",Crowdfunding_Data!J:J,"")</f>
        <v/>
      </c>
    </row>
    <row r="898" spans="4:5" x14ac:dyDescent="0.2">
      <c r="D898" t="str">
        <f t="shared" si="32"/>
        <v/>
      </c>
      <c r="E898" t="str">
        <f>IF(Crowdfunding_Data!F:F="failed",Crowdfunding_Data!J:J,"")</f>
        <v/>
      </c>
    </row>
    <row r="899" spans="4:5" x14ac:dyDescent="0.2">
      <c r="D899" t="str">
        <f t="shared" ref="D899:D962" si="33">IF(ISNUMBER(E899),"failed","")</f>
        <v/>
      </c>
      <c r="E899" t="str">
        <f>IF(Crowdfunding_Data!F:F="failed",Crowdfunding_Data!J:J,"")</f>
        <v/>
      </c>
    </row>
    <row r="900" spans="4:5" x14ac:dyDescent="0.2">
      <c r="D900" t="str">
        <f t="shared" si="33"/>
        <v/>
      </c>
      <c r="E900" t="str">
        <f>IF(Crowdfunding_Data!F:F="failed",Crowdfunding_Data!J:J,"")</f>
        <v/>
      </c>
    </row>
    <row r="901" spans="4:5" x14ac:dyDescent="0.2">
      <c r="D901" t="str">
        <f t="shared" si="33"/>
        <v/>
      </c>
      <c r="E901" t="str">
        <f>IF(Crowdfunding_Data!F:F="failed",Crowdfunding_Data!J:J,"")</f>
        <v/>
      </c>
    </row>
    <row r="902" spans="4:5" x14ac:dyDescent="0.2">
      <c r="D902" t="str">
        <f t="shared" si="33"/>
        <v/>
      </c>
      <c r="E902" t="str">
        <f>IF(Crowdfunding_Data!F:F="failed",Crowdfunding_Data!J:J,"")</f>
        <v/>
      </c>
    </row>
    <row r="903" spans="4:5" x14ac:dyDescent="0.2">
      <c r="D903" t="str">
        <f t="shared" si="33"/>
        <v/>
      </c>
      <c r="E903" t="str">
        <f>IF(Crowdfunding_Data!F:F="failed",Crowdfunding_Data!J:J,"")</f>
        <v/>
      </c>
    </row>
    <row r="904" spans="4:5" x14ac:dyDescent="0.2">
      <c r="D904" t="str">
        <f t="shared" si="33"/>
        <v/>
      </c>
      <c r="E904" t="str">
        <f>IF(Crowdfunding_Data!F:F="failed",Crowdfunding_Data!J:J,"")</f>
        <v/>
      </c>
    </row>
    <row r="905" spans="4:5" x14ac:dyDescent="0.2">
      <c r="D905" t="str">
        <f t="shared" si="33"/>
        <v/>
      </c>
      <c r="E905" t="str">
        <f>IF(Crowdfunding_Data!F:F="failed",Crowdfunding_Data!J:J,"")</f>
        <v/>
      </c>
    </row>
    <row r="906" spans="4:5" x14ac:dyDescent="0.2">
      <c r="D906" t="str">
        <f t="shared" si="33"/>
        <v/>
      </c>
      <c r="E906" t="str">
        <f>IF(Crowdfunding_Data!F:F="failed",Crowdfunding_Data!J:J,"")</f>
        <v/>
      </c>
    </row>
    <row r="907" spans="4:5" x14ac:dyDescent="0.2">
      <c r="D907" t="str">
        <f t="shared" si="33"/>
        <v/>
      </c>
      <c r="E907" t="str">
        <f>IF(Crowdfunding_Data!F:F="failed",Crowdfunding_Data!J:J,"")</f>
        <v/>
      </c>
    </row>
    <row r="908" spans="4:5" x14ac:dyDescent="0.2">
      <c r="D908" t="str">
        <f t="shared" si="33"/>
        <v/>
      </c>
      <c r="E908" t="str">
        <f>IF(Crowdfunding_Data!F:F="failed",Crowdfunding_Data!J:J,"")</f>
        <v/>
      </c>
    </row>
    <row r="909" spans="4:5" x14ac:dyDescent="0.2">
      <c r="D909" t="str">
        <f t="shared" si="33"/>
        <v/>
      </c>
      <c r="E909" t="str">
        <f>IF(Crowdfunding_Data!F:F="failed",Crowdfunding_Data!J:J,"")</f>
        <v/>
      </c>
    </row>
    <row r="910" spans="4:5" x14ac:dyDescent="0.2">
      <c r="D910" t="str">
        <f t="shared" si="33"/>
        <v/>
      </c>
      <c r="E910" t="str">
        <f>IF(Crowdfunding_Data!F:F="failed",Crowdfunding_Data!J:J,"")</f>
        <v/>
      </c>
    </row>
    <row r="911" spans="4:5" x14ac:dyDescent="0.2">
      <c r="D911" t="str">
        <f t="shared" si="33"/>
        <v/>
      </c>
      <c r="E911" t="str">
        <f>IF(Crowdfunding_Data!F:F="failed",Crowdfunding_Data!J:J,"")</f>
        <v/>
      </c>
    </row>
    <row r="912" spans="4:5" x14ac:dyDescent="0.2">
      <c r="D912" t="str">
        <f t="shared" si="33"/>
        <v/>
      </c>
      <c r="E912" t="str">
        <f>IF(Crowdfunding_Data!F:F="failed",Crowdfunding_Data!J:J,"")</f>
        <v/>
      </c>
    </row>
    <row r="913" spans="4:5" x14ac:dyDescent="0.2">
      <c r="D913" t="str">
        <f t="shared" si="33"/>
        <v/>
      </c>
      <c r="E913" t="str">
        <f>IF(Crowdfunding_Data!F:F="failed",Crowdfunding_Data!J:J,"")</f>
        <v/>
      </c>
    </row>
    <row r="914" spans="4:5" x14ac:dyDescent="0.2">
      <c r="D914" t="str">
        <f t="shared" si="33"/>
        <v/>
      </c>
      <c r="E914" t="str">
        <f>IF(Crowdfunding_Data!F:F="failed",Crowdfunding_Data!J:J,"")</f>
        <v/>
      </c>
    </row>
    <row r="915" spans="4:5" x14ac:dyDescent="0.2">
      <c r="D915" t="str">
        <f t="shared" si="33"/>
        <v/>
      </c>
      <c r="E915" t="str">
        <f>IF(Crowdfunding_Data!F:F="failed",Crowdfunding_Data!J:J,"")</f>
        <v/>
      </c>
    </row>
    <row r="916" spans="4:5" x14ac:dyDescent="0.2">
      <c r="D916" t="str">
        <f t="shared" si="33"/>
        <v/>
      </c>
      <c r="E916" t="str">
        <f>IF(Crowdfunding_Data!F:F="failed",Crowdfunding_Data!J:J,"")</f>
        <v/>
      </c>
    </row>
    <row r="917" spans="4:5" x14ac:dyDescent="0.2">
      <c r="D917" t="str">
        <f t="shared" si="33"/>
        <v/>
      </c>
      <c r="E917" t="str">
        <f>IF(Crowdfunding_Data!F:F="failed",Crowdfunding_Data!J:J,"")</f>
        <v/>
      </c>
    </row>
    <row r="918" spans="4:5" x14ac:dyDescent="0.2">
      <c r="D918" t="str">
        <f t="shared" si="33"/>
        <v/>
      </c>
      <c r="E918" t="str">
        <f>IF(Crowdfunding_Data!F:F="failed",Crowdfunding_Data!J:J,"")</f>
        <v/>
      </c>
    </row>
    <row r="919" spans="4:5" x14ac:dyDescent="0.2">
      <c r="D919" t="str">
        <f t="shared" si="33"/>
        <v/>
      </c>
      <c r="E919" t="str">
        <f>IF(Crowdfunding_Data!F:F="failed",Crowdfunding_Data!J:J,"")</f>
        <v/>
      </c>
    </row>
    <row r="920" spans="4:5" x14ac:dyDescent="0.2">
      <c r="D920" t="str">
        <f t="shared" si="33"/>
        <v/>
      </c>
      <c r="E920" t="str">
        <f>IF(Crowdfunding_Data!F:F="failed",Crowdfunding_Data!J:J,"")</f>
        <v/>
      </c>
    </row>
    <row r="921" spans="4:5" x14ac:dyDescent="0.2">
      <c r="D921" t="str">
        <f t="shared" si="33"/>
        <v/>
      </c>
      <c r="E921" t="str">
        <f>IF(Crowdfunding_Data!F:F="failed",Crowdfunding_Data!J:J,"")</f>
        <v/>
      </c>
    </row>
    <row r="922" spans="4:5" x14ac:dyDescent="0.2">
      <c r="D922" t="str">
        <f t="shared" si="33"/>
        <v/>
      </c>
      <c r="E922" t="str">
        <f>IF(Crowdfunding_Data!F:F="failed",Crowdfunding_Data!J:J,"")</f>
        <v/>
      </c>
    </row>
    <row r="923" spans="4:5" x14ac:dyDescent="0.2">
      <c r="D923" t="str">
        <f t="shared" si="33"/>
        <v/>
      </c>
      <c r="E923" t="str">
        <f>IF(Crowdfunding_Data!F:F="failed",Crowdfunding_Data!J:J,"")</f>
        <v/>
      </c>
    </row>
    <row r="924" spans="4:5" x14ac:dyDescent="0.2">
      <c r="D924" t="str">
        <f t="shared" si="33"/>
        <v/>
      </c>
      <c r="E924" t="str">
        <f>IF(Crowdfunding_Data!F:F="failed",Crowdfunding_Data!J:J,"")</f>
        <v/>
      </c>
    </row>
    <row r="925" spans="4:5" x14ac:dyDescent="0.2">
      <c r="D925" t="str">
        <f t="shared" si="33"/>
        <v/>
      </c>
      <c r="E925" t="str">
        <f>IF(Crowdfunding_Data!F:F="failed",Crowdfunding_Data!J:J,"")</f>
        <v/>
      </c>
    </row>
    <row r="926" spans="4:5" x14ac:dyDescent="0.2">
      <c r="D926" t="str">
        <f t="shared" si="33"/>
        <v/>
      </c>
      <c r="E926" t="str">
        <f>IF(Crowdfunding_Data!F:F="failed",Crowdfunding_Data!J:J,"")</f>
        <v/>
      </c>
    </row>
    <row r="927" spans="4:5" x14ac:dyDescent="0.2">
      <c r="D927" t="str">
        <f t="shared" si="33"/>
        <v/>
      </c>
      <c r="E927" t="str">
        <f>IF(Crowdfunding_Data!F:F="failed",Crowdfunding_Data!J:J,"")</f>
        <v/>
      </c>
    </row>
    <row r="928" spans="4:5" x14ac:dyDescent="0.2">
      <c r="D928" t="str">
        <f t="shared" si="33"/>
        <v/>
      </c>
      <c r="E928" t="str">
        <f>IF(Crowdfunding_Data!F:F="failed",Crowdfunding_Data!J:J,"")</f>
        <v/>
      </c>
    </row>
    <row r="929" spans="4:5" x14ac:dyDescent="0.2">
      <c r="D929" t="str">
        <f t="shared" si="33"/>
        <v/>
      </c>
      <c r="E929" t="str">
        <f>IF(Crowdfunding_Data!F:F="failed",Crowdfunding_Data!J:J,"")</f>
        <v/>
      </c>
    </row>
    <row r="930" spans="4:5" x14ac:dyDescent="0.2">
      <c r="D930" t="str">
        <f t="shared" si="33"/>
        <v/>
      </c>
      <c r="E930" t="str">
        <f>IF(Crowdfunding_Data!F:F="failed",Crowdfunding_Data!J:J,"")</f>
        <v/>
      </c>
    </row>
    <row r="931" spans="4:5" x14ac:dyDescent="0.2">
      <c r="D931" t="str">
        <f t="shared" si="33"/>
        <v/>
      </c>
      <c r="E931" t="str">
        <f>IF(Crowdfunding_Data!F:F="failed",Crowdfunding_Data!J:J,"")</f>
        <v/>
      </c>
    </row>
    <row r="932" spans="4:5" x14ac:dyDescent="0.2">
      <c r="D932" t="str">
        <f t="shared" si="33"/>
        <v/>
      </c>
      <c r="E932" t="str">
        <f>IF(Crowdfunding_Data!F:F="failed",Crowdfunding_Data!J:J,"")</f>
        <v/>
      </c>
    </row>
    <row r="933" spans="4:5" x14ac:dyDescent="0.2">
      <c r="D933" t="str">
        <f t="shared" si="33"/>
        <v/>
      </c>
      <c r="E933" t="str">
        <f>IF(Crowdfunding_Data!F:F="failed",Crowdfunding_Data!J:J,"")</f>
        <v/>
      </c>
    </row>
    <row r="934" spans="4:5" x14ac:dyDescent="0.2">
      <c r="D934" t="str">
        <f t="shared" si="33"/>
        <v/>
      </c>
      <c r="E934" t="str">
        <f>IF(Crowdfunding_Data!F:F="failed",Crowdfunding_Data!J:J,"")</f>
        <v/>
      </c>
    </row>
    <row r="935" spans="4:5" x14ac:dyDescent="0.2">
      <c r="D935" t="str">
        <f t="shared" si="33"/>
        <v/>
      </c>
      <c r="E935" t="str">
        <f>IF(Crowdfunding_Data!F:F="failed",Crowdfunding_Data!J:J,"")</f>
        <v/>
      </c>
    </row>
    <row r="936" spans="4:5" x14ac:dyDescent="0.2">
      <c r="D936" t="str">
        <f t="shared" si="33"/>
        <v/>
      </c>
      <c r="E936" t="str">
        <f>IF(Crowdfunding_Data!F:F="failed",Crowdfunding_Data!J:J,"")</f>
        <v/>
      </c>
    </row>
    <row r="937" spans="4:5" x14ac:dyDescent="0.2">
      <c r="D937" t="str">
        <f t="shared" si="33"/>
        <v/>
      </c>
      <c r="E937" t="str">
        <f>IF(Crowdfunding_Data!F:F="failed",Crowdfunding_Data!J:J,"")</f>
        <v/>
      </c>
    </row>
    <row r="938" spans="4:5" x14ac:dyDescent="0.2">
      <c r="D938" t="str">
        <f t="shared" si="33"/>
        <v/>
      </c>
      <c r="E938" t="str">
        <f>IF(Crowdfunding_Data!F:F="failed",Crowdfunding_Data!J:J,"")</f>
        <v/>
      </c>
    </row>
    <row r="939" spans="4:5" x14ac:dyDescent="0.2">
      <c r="D939" t="str">
        <f t="shared" si="33"/>
        <v/>
      </c>
      <c r="E939" t="str">
        <f>IF(Crowdfunding_Data!F:F="failed",Crowdfunding_Data!J:J,"")</f>
        <v/>
      </c>
    </row>
    <row r="940" spans="4:5" x14ac:dyDescent="0.2">
      <c r="D940" t="str">
        <f t="shared" si="33"/>
        <v/>
      </c>
      <c r="E940" t="str">
        <f>IF(Crowdfunding_Data!F:F="failed",Crowdfunding_Data!J:J,"")</f>
        <v/>
      </c>
    </row>
    <row r="941" spans="4:5" x14ac:dyDescent="0.2">
      <c r="D941" t="str">
        <f t="shared" si="33"/>
        <v/>
      </c>
      <c r="E941" t="str">
        <f>IF(Crowdfunding_Data!F:F="failed",Crowdfunding_Data!J:J,"")</f>
        <v/>
      </c>
    </row>
    <row r="942" spans="4:5" x14ac:dyDescent="0.2">
      <c r="D942" t="str">
        <f t="shared" si="33"/>
        <v/>
      </c>
      <c r="E942" t="str">
        <f>IF(Crowdfunding_Data!F:F="failed",Crowdfunding_Data!J:J,"")</f>
        <v/>
      </c>
    </row>
    <row r="943" spans="4:5" x14ac:dyDescent="0.2">
      <c r="D943" t="str">
        <f t="shared" si="33"/>
        <v/>
      </c>
      <c r="E943" t="str">
        <f>IF(Crowdfunding_Data!F:F="failed",Crowdfunding_Data!J:J,"")</f>
        <v/>
      </c>
    </row>
    <row r="944" spans="4:5" x14ac:dyDescent="0.2">
      <c r="D944" t="str">
        <f t="shared" si="33"/>
        <v/>
      </c>
      <c r="E944" t="str">
        <f>IF(Crowdfunding_Data!F:F="failed",Crowdfunding_Data!J:J,"")</f>
        <v/>
      </c>
    </row>
    <row r="945" spans="4:5" x14ac:dyDescent="0.2">
      <c r="D945" t="str">
        <f t="shared" si="33"/>
        <v/>
      </c>
      <c r="E945" t="str">
        <f>IF(Crowdfunding_Data!F:F="failed",Crowdfunding_Data!J:J,"")</f>
        <v/>
      </c>
    </row>
    <row r="946" spans="4:5" x14ac:dyDescent="0.2">
      <c r="D946" t="str">
        <f t="shared" si="33"/>
        <v/>
      </c>
      <c r="E946" t="str">
        <f>IF(Crowdfunding_Data!F:F="failed",Crowdfunding_Data!J:J,"")</f>
        <v/>
      </c>
    </row>
    <row r="947" spans="4:5" x14ac:dyDescent="0.2">
      <c r="D947" t="str">
        <f t="shared" si="33"/>
        <v/>
      </c>
      <c r="E947" t="str">
        <f>IF(Crowdfunding_Data!F:F="failed",Crowdfunding_Data!J:J,"")</f>
        <v/>
      </c>
    </row>
    <row r="948" spans="4:5" x14ac:dyDescent="0.2">
      <c r="D948" t="str">
        <f t="shared" si="33"/>
        <v/>
      </c>
      <c r="E948" t="str">
        <f>IF(Crowdfunding_Data!F:F="failed",Crowdfunding_Data!J:J,"")</f>
        <v/>
      </c>
    </row>
    <row r="949" spans="4:5" x14ac:dyDescent="0.2">
      <c r="D949" t="str">
        <f t="shared" si="33"/>
        <v/>
      </c>
      <c r="E949" t="str">
        <f>IF(Crowdfunding_Data!F:F="failed",Crowdfunding_Data!J:J,"")</f>
        <v/>
      </c>
    </row>
    <row r="950" spans="4:5" x14ac:dyDescent="0.2">
      <c r="D950" t="str">
        <f t="shared" si="33"/>
        <v/>
      </c>
      <c r="E950" t="str">
        <f>IF(Crowdfunding_Data!F:F="failed",Crowdfunding_Data!J:J,"")</f>
        <v/>
      </c>
    </row>
    <row r="951" spans="4:5" x14ac:dyDescent="0.2">
      <c r="D951" t="str">
        <f t="shared" si="33"/>
        <v/>
      </c>
      <c r="E951" t="str">
        <f>IF(Crowdfunding_Data!F:F="failed",Crowdfunding_Data!J:J,"")</f>
        <v/>
      </c>
    </row>
    <row r="952" spans="4:5" x14ac:dyDescent="0.2">
      <c r="D952" t="str">
        <f t="shared" si="33"/>
        <v/>
      </c>
      <c r="E952" t="str">
        <f>IF(Crowdfunding_Data!F:F="failed",Crowdfunding_Data!J:J,"")</f>
        <v/>
      </c>
    </row>
    <row r="953" spans="4:5" x14ac:dyDescent="0.2">
      <c r="D953" t="str">
        <f t="shared" si="33"/>
        <v/>
      </c>
      <c r="E953" t="str">
        <f>IF(Crowdfunding_Data!F:F="failed",Crowdfunding_Data!J:J,"")</f>
        <v/>
      </c>
    </row>
    <row r="954" spans="4:5" x14ac:dyDescent="0.2">
      <c r="D954" t="str">
        <f t="shared" si="33"/>
        <v/>
      </c>
      <c r="E954" t="str">
        <f>IF(Crowdfunding_Data!F:F="failed",Crowdfunding_Data!J:J,"")</f>
        <v/>
      </c>
    </row>
    <row r="955" spans="4:5" x14ac:dyDescent="0.2">
      <c r="D955" t="str">
        <f t="shared" si="33"/>
        <v/>
      </c>
      <c r="E955" t="str">
        <f>IF(Crowdfunding_Data!F:F="failed",Crowdfunding_Data!J:J,"")</f>
        <v/>
      </c>
    </row>
    <row r="956" spans="4:5" x14ac:dyDescent="0.2">
      <c r="D956" t="str">
        <f t="shared" si="33"/>
        <v/>
      </c>
      <c r="E956" t="str">
        <f>IF(Crowdfunding_Data!F:F="failed",Crowdfunding_Data!J:J,"")</f>
        <v/>
      </c>
    </row>
    <row r="957" spans="4:5" x14ac:dyDescent="0.2">
      <c r="D957" t="str">
        <f t="shared" si="33"/>
        <v/>
      </c>
      <c r="E957" t="str">
        <f>IF(Crowdfunding_Data!F:F="failed",Crowdfunding_Data!J:J,"")</f>
        <v/>
      </c>
    </row>
    <row r="958" spans="4:5" x14ac:dyDescent="0.2">
      <c r="D958" t="str">
        <f t="shared" si="33"/>
        <v/>
      </c>
      <c r="E958" t="str">
        <f>IF(Crowdfunding_Data!F:F="failed",Crowdfunding_Data!J:J,"")</f>
        <v/>
      </c>
    </row>
    <row r="959" spans="4:5" x14ac:dyDescent="0.2">
      <c r="D959" t="str">
        <f t="shared" si="33"/>
        <v/>
      </c>
      <c r="E959" t="str">
        <f>IF(Crowdfunding_Data!F:F="failed",Crowdfunding_Data!J:J,"")</f>
        <v/>
      </c>
    </row>
    <row r="960" spans="4:5" x14ac:dyDescent="0.2">
      <c r="D960" t="str">
        <f t="shared" si="33"/>
        <v/>
      </c>
      <c r="E960" t="str">
        <f>IF(Crowdfunding_Data!F:F="failed",Crowdfunding_Data!J:J,"")</f>
        <v/>
      </c>
    </row>
    <row r="961" spans="4:5" x14ac:dyDescent="0.2">
      <c r="D961" t="str">
        <f t="shared" si="33"/>
        <v/>
      </c>
      <c r="E961" t="str">
        <f>IF(Crowdfunding_Data!F:F="failed",Crowdfunding_Data!J:J,"")</f>
        <v/>
      </c>
    </row>
    <row r="962" spans="4:5" x14ac:dyDescent="0.2">
      <c r="D962" t="str">
        <f t="shared" si="33"/>
        <v/>
      </c>
      <c r="E962" t="str">
        <f>IF(Crowdfunding_Data!F:F="failed",Crowdfunding_Data!J:J,"")</f>
        <v/>
      </c>
    </row>
    <row r="963" spans="4:5" x14ac:dyDescent="0.2">
      <c r="D963" t="str">
        <f t="shared" ref="D963:D1001" si="34">IF(ISNUMBER(E963),"failed","")</f>
        <v/>
      </c>
      <c r="E963" t="str">
        <f>IF(Crowdfunding_Data!F:F="failed",Crowdfunding_Data!J:J,"")</f>
        <v/>
      </c>
    </row>
    <row r="964" spans="4:5" x14ac:dyDescent="0.2">
      <c r="D964" t="str">
        <f t="shared" si="34"/>
        <v/>
      </c>
      <c r="E964" t="str">
        <f>IF(Crowdfunding_Data!F:F="failed",Crowdfunding_Data!J:J,"")</f>
        <v/>
      </c>
    </row>
    <row r="965" spans="4:5" x14ac:dyDescent="0.2">
      <c r="D965" t="str">
        <f t="shared" si="34"/>
        <v/>
      </c>
      <c r="E965" t="str">
        <f>IF(Crowdfunding_Data!F:F="failed",Crowdfunding_Data!J:J,"")</f>
        <v/>
      </c>
    </row>
    <row r="966" spans="4:5" x14ac:dyDescent="0.2">
      <c r="D966" t="str">
        <f t="shared" si="34"/>
        <v/>
      </c>
      <c r="E966" t="str">
        <f>IF(Crowdfunding_Data!F:F="failed",Crowdfunding_Data!J:J,"")</f>
        <v/>
      </c>
    </row>
    <row r="967" spans="4:5" x14ac:dyDescent="0.2">
      <c r="D967" t="str">
        <f t="shared" si="34"/>
        <v/>
      </c>
      <c r="E967" t="str">
        <f>IF(Crowdfunding_Data!F:F="failed",Crowdfunding_Data!J:J,"")</f>
        <v/>
      </c>
    </row>
    <row r="968" spans="4:5" x14ac:dyDescent="0.2">
      <c r="D968" t="str">
        <f t="shared" si="34"/>
        <v/>
      </c>
      <c r="E968" t="str">
        <f>IF(Crowdfunding_Data!F:F="failed",Crowdfunding_Data!J:J,"")</f>
        <v/>
      </c>
    </row>
    <row r="969" spans="4:5" x14ac:dyDescent="0.2">
      <c r="D969" t="str">
        <f t="shared" si="34"/>
        <v/>
      </c>
      <c r="E969" t="str">
        <f>IF(Crowdfunding_Data!F:F="failed",Crowdfunding_Data!J:J,"")</f>
        <v/>
      </c>
    </row>
    <row r="970" spans="4:5" x14ac:dyDescent="0.2">
      <c r="D970" t="str">
        <f t="shared" si="34"/>
        <v/>
      </c>
      <c r="E970" t="str">
        <f>IF(Crowdfunding_Data!F:F="failed",Crowdfunding_Data!J:J,"")</f>
        <v/>
      </c>
    </row>
    <row r="971" spans="4:5" x14ac:dyDescent="0.2">
      <c r="D971" t="str">
        <f t="shared" si="34"/>
        <v/>
      </c>
      <c r="E971" t="str">
        <f>IF(Crowdfunding_Data!F:F="failed",Crowdfunding_Data!J:J,"")</f>
        <v/>
      </c>
    </row>
    <row r="972" spans="4:5" x14ac:dyDescent="0.2">
      <c r="D972" t="str">
        <f t="shared" si="34"/>
        <v/>
      </c>
      <c r="E972" t="str">
        <f>IF(Crowdfunding_Data!F:F="failed",Crowdfunding_Data!J:J,"")</f>
        <v/>
      </c>
    </row>
    <row r="973" spans="4:5" x14ac:dyDescent="0.2">
      <c r="D973" t="str">
        <f t="shared" si="34"/>
        <v/>
      </c>
      <c r="E973" t="str">
        <f>IF(Crowdfunding_Data!F:F="failed",Crowdfunding_Data!J:J,"")</f>
        <v/>
      </c>
    </row>
    <row r="974" spans="4:5" x14ac:dyDescent="0.2">
      <c r="D974" t="str">
        <f t="shared" si="34"/>
        <v/>
      </c>
      <c r="E974" t="str">
        <f>IF(Crowdfunding_Data!F:F="failed",Crowdfunding_Data!J:J,"")</f>
        <v/>
      </c>
    </row>
    <row r="975" spans="4:5" x14ac:dyDescent="0.2">
      <c r="D975" t="str">
        <f t="shared" si="34"/>
        <v/>
      </c>
      <c r="E975" t="str">
        <f>IF(Crowdfunding_Data!F:F="failed",Crowdfunding_Data!J:J,"")</f>
        <v/>
      </c>
    </row>
    <row r="976" spans="4:5" x14ac:dyDescent="0.2">
      <c r="D976" t="str">
        <f t="shared" si="34"/>
        <v/>
      </c>
      <c r="E976" t="str">
        <f>IF(Crowdfunding_Data!F:F="failed",Crowdfunding_Data!J:J,"")</f>
        <v/>
      </c>
    </row>
    <row r="977" spans="4:5" x14ac:dyDescent="0.2">
      <c r="D977" t="str">
        <f t="shared" si="34"/>
        <v/>
      </c>
      <c r="E977" t="str">
        <f>IF(Crowdfunding_Data!F:F="failed",Crowdfunding_Data!J:J,"")</f>
        <v/>
      </c>
    </row>
    <row r="978" spans="4:5" x14ac:dyDescent="0.2">
      <c r="D978" t="str">
        <f t="shared" si="34"/>
        <v/>
      </c>
      <c r="E978" t="str">
        <f>IF(Crowdfunding_Data!F:F="failed",Crowdfunding_Data!J:J,"")</f>
        <v/>
      </c>
    </row>
    <row r="979" spans="4:5" x14ac:dyDescent="0.2">
      <c r="D979" t="str">
        <f t="shared" si="34"/>
        <v/>
      </c>
      <c r="E979" t="str">
        <f>IF(Crowdfunding_Data!F:F="failed",Crowdfunding_Data!J:J,"")</f>
        <v/>
      </c>
    </row>
    <row r="980" spans="4:5" x14ac:dyDescent="0.2">
      <c r="D980" t="str">
        <f t="shared" si="34"/>
        <v/>
      </c>
      <c r="E980" t="str">
        <f>IF(Crowdfunding_Data!F:F="failed",Crowdfunding_Data!J:J,"")</f>
        <v/>
      </c>
    </row>
    <row r="981" spans="4:5" x14ac:dyDescent="0.2">
      <c r="D981" t="str">
        <f t="shared" si="34"/>
        <v/>
      </c>
      <c r="E981" t="str">
        <f>IF(Crowdfunding_Data!F:F="failed",Crowdfunding_Data!J:J,"")</f>
        <v/>
      </c>
    </row>
    <row r="982" spans="4:5" x14ac:dyDescent="0.2">
      <c r="D982" t="str">
        <f t="shared" si="34"/>
        <v/>
      </c>
      <c r="E982" t="str">
        <f>IF(Crowdfunding_Data!F:F="failed",Crowdfunding_Data!J:J,"")</f>
        <v/>
      </c>
    </row>
    <row r="983" spans="4:5" x14ac:dyDescent="0.2">
      <c r="D983" t="str">
        <f t="shared" si="34"/>
        <v/>
      </c>
      <c r="E983" t="str">
        <f>IF(Crowdfunding_Data!F:F="failed",Crowdfunding_Data!J:J,"")</f>
        <v/>
      </c>
    </row>
    <row r="984" spans="4:5" x14ac:dyDescent="0.2">
      <c r="D984" t="str">
        <f t="shared" si="34"/>
        <v/>
      </c>
      <c r="E984" t="str">
        <f>IF(Crowdfunding_Data!F:F="failed",Crowdfunding_Data!J:J,"")</f>
        <v/>
      </c>
    </row>
    <row r="985" spans="4:5" x14ac:dyDescent="0.2">
      <c r="D985" t="str">
        <f t="shared" si="34"/>
        <v/>
      </c>
      <c r="E985" t="str">
        <f>IF(Crowdfunding_Data!F:F="failed",Crowdfunding_Data!J:J,"")</f>
        <v/>
      </c>
    </row>
    <row r="986" spans="4:5" x14ac:dyDescent="0.2">
      <c r="D986" t="str">
        <f t="shared" si="34"/>
        <v/>
      </c>
      <c r="E986" t="str">
        <f>IF(Crowdfunding_Data!F:F="failed",Crowdfunding_Data!J:J,"")</f>
        <v/>
      </c>
    </row>
    <row r="987" spans="4:5" x14ac:dyDescent="0.2">
      <c r="D987" t="str">
        <f t="shared" si="34"/>
        <v/>
      </c>
      <c r="E987" t="str">
        <f>IF(Crowdfunding_Data!F:F="failed",Crowdfunding_Data!J:J,"")</f>
        <v/>
      </c>
    </row>
    <row r="988" spans="4:5" x14ac:dyDescent="0.2">
      <c r="D988" t="str">
        <f t="shared" si="34"/>
        <v/>
      </c>
      <c r="E988" t="str">
        <f>IF(Crowdfunding_Data!F:F="failed",Crowdfunding_Data!J:J,"")</f>
        <v/>
      </c>
    </row>
    <row r="989" spans="4:5" x14ac:dyDescent="0.2">
      <c r="D989" t="str">
        <f t="shared" si="34"/>
        <v/>
      </c>
      <c r="E989" t="str">
        <f>IF(Crowdfunding_Data!F:F="failed",Crowdfunding_Data!J:J,"")</f>
        <v/>
      </c>
    </row>
    <row r="990" spans="4:5" x14ac:dyDescent="0.2">
      <c r="D990" t="str">
        <f t="shared" si="34"/>
        <v/>
      </c>
      <c r="E990" t="str">
        <f>IF(Crowdfunding_Data!F:F="failed",Crowdfunding_Data!J:J,"")</f>
        <v/>
      </c>
    </row>
    <row r="991" spans="4:5" x14ac:dyDescent="0.2">
      <c r="D991" t="str">
        <f t="shared" si="34"/>
        <v/>
      </c>
      <c r="E991" t="str">
        <f>IF(Crowdfunding_Data!F:F="failed",Crowdfunding_Data!J:J,"")</f>
        <v/>
      </c>
    </row>
    <row r="992" spans="4:5" x14ac:dyDescent="0.2">
      <c r="D992" t="str">
        <f t="shared" si="34"/>
        <v/>
      </c>
      <c r="E992" t="str">
        <f>IF(Crowdfunding_Data!F:F="failed",Crowdfunding_Data!J:J,"")</f>
        <v/>
      </c>
    </row>
    <row r="993" spans="4:5" x14ac:dyDescent="0.2">
      <c r="D993" t="str">
        <f t="shared" si="34"/>
        <v/>
      </c>
      <c r="E993" t="str">
        <f>IF(Crowdfunding_Data!F:F="failed",Crowdfunding_Data!J:J,"")</f>
        <v/>
      </c>
    </row>
    <row r="994" spans="4:5" x14ac:dyDescent="0.2">
      <c r="D994" t="str">
        <f t="shared" si="34"/>
        <v/>
      </c>
      <c r="E994" t="str">
        <f>IF(Crowdfunding_Data!F:F="failed",Crowdfunding_Data!J:J,"")</f>
        <v/>
      </c>
    </row>
    <row r="995" spans="4:5" x14ac:dyDescent="0.2">
      <c r="D995" t="str">
        <f t="shared" si="34"/>
        <v/>
      </c>
      <c r="E995" t="str">
        <f>IF(Crowdfunding_Data!F:F="failed",Crowdfunding_Data!J:J,"")</f>
        <v/>
      </c>
    </row>
    <row r="996" spans="4:5" x14ac:dyDescent="0.2">
      <c r="D996" t="str">
        <f t="shared" si="34"/>
        <v/>
      </c>
      <c r="E996" t="str">
        <f>IF(Crowdfunding_Data!F:F="failed",Crowdfunding_Data!J:J,"")</f>
        <v/>
      </c>
    </row>
    <row r="997" spans="4:5" x14ac:dyDescent="0.2">
      <c r="D997" t="str">
        <f t="shared" si="34"/>
        <v/>
      </c>
      <c r="E997" t="str">
        <f>IF(Crowdfunding_Data!F:F="failed",Crowdfunding_Data!J:J,"")</f>
        <v/>
      </c>
    </row>
    <row r="998" spans="4:5" x14ac:dyDescent="0.2">
      <c r="D998" t="str">
        <f t="shared" si="34"/>
        <v/>
      </c>
      <c r="E998" t="str">
        <f>IF(Crowdfunding_Data!F:F="failed",Crowdfunding_Data!J:J,"")</f>
        <v/>
      </c>
    </row>
    <row r="999" spans="4:5" x14ac:dyDescent="0.2">
      <c r="D999" t="str">
        <f t="shared" si="34"/>
        <v/>
      </c>
      <c r="E999" t="str">
        <f>IF(Crowdfunding_Data!F:F="failed",Crowdfunding_Data!J:J,"")</f>
        <v/>
      </c>
    </row>
    <row r="1000" spans="4:5" x14ac:dyDescent="0.2">
      <c r="D1000" t="str">
        <f t="shared" si="34"/>
        <v/>
      </c>
      <c r="E1000" t="str">
        <f>IF(Crowdfunding_Data!F:F="failed",Crowdfunding_Data!J:J,"")</f>
        <v/>
      </c>
    </row>
    <row r="1001" spans="4:5" x14ac:dyDescent="0.2">
      <c r="D1001" t="str">
        <f t="shared" si="34"/>
        <v/>
      </c>
      <c r="E1001" t="str">
        <f>IF(Crowdfunding_Data!F:F="failed",Crowdfunding_Data!J:J,"")</f>
        <v/>
      </c>
    </row>
  </sheetData>
  <sortState xmlns:xlrd2="http://schemas.microsoft.com/office/spreadsheetml/2017/richdata2" ref="G2:H1001">
    <sortCondition ref="H1:H100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C0EC-C3D5-0D4B-BE31-BA5CB83233B6}">
  <sheetPr codeName="Sheet8"/>
  <dimension ref="A3:J14"/>
  <sheetViews>
    <sheetView workbookViewId="0">
      <selection activeCell="I13" sqref="I13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7" width="12.1640625" bestFit="1" customWidth="1"/>
    <col min="8" max="8" width="2.1640625" bestFit="1" customWidth="1"/>
    <col min="9" max="9" width="35.1640625" bestFit="1" customWidth="1"/>
    <col min="10" max="10" width="12.1640625" bestFit="1" customWidth="1"/>
    <col min="11" max="14" width="2.1640625" bestFit="1" customWidth="1"/>
    <col min="15" max="15" width="3.1640625" bestFit="1" customWidth="1"/>
    <col min="16" max="16" width="12.1640625" bestFit="1" customWidth="1"/>
    <col min="17" max="19" width="3.1640625" bestFit="1" customWidth="1"/>
    <col min="20" max="20" width="12.1640625" bestFit="1" customWidth="1"/>
    <col min="21" max="21" width="3.1640625" bestFit="1" customWidth="1"/>
    <col min="22" max="24" width="12.1640625" bestFit="1" customWidth="1"/>
    <col min="25" max="25" width="3.1640625" bestFit="1" customWidth="1"/>
    <col min="26" max="26" width="12.1640625" bestFit="1" customWidth="1"/>
    <col min="27" max="28" width="3.1640625" bestFit="1" customWidth="1"/>
    <col min="29" max="30" width="12.1640625" bestFit="1" customWidth="1"/>
    <col min="31" max="33" width="3.1640625" bestFit="1" customWidth="1"/>
    <col min="34" max="35" width="12.1640625" bestFit="1" customWidth="1"/>
    <col min="36" max="36" width="3.1640625" bestFit="1" customWidth="1"/>
    <col min="37" max="37" width="12.1640625" bestFit="1" customWidth="1"/>
    <col min="38" max="38" width="3.1640625" bestFit="1" customWidth="1"/>
    <col min="39" max="39" width="12.1640625" bestFit="1" customWidth="1"/>
    <col min="40" max="40" width="3.1640625" bestFit="1" customWidth="1"/>
    <col min="41" max="41" width="12.1640625" bestFit="1" customWidth="1"/>
    <col min="42" max="42" width="3.1640625" bestFit="1" customWidth="1"/>
    <col min="43" max="44" width="12.1640625" bestFit="1" customWidth="1"/>
    <col min="45" max="45" width="3.1640625" bestFit="1" customWidth="1"/>
    <col min="46" max="46" width="12.1640625" bestFit="1" customWidth="1"/>
    <col min="47" max="47" width="3.1640625" bestFit="1" customWidth="1"/>
    <col min="48" max="49" width="12.1640625" bestFit="1" customWidth="1"/>
    <col min="50" max="55" width="3.1640625" bestFit="1" customWidth="1"/>
    <col min="56" max="56" width="12.1640625" bestFit="1" customWidth="1"/>
    <col min="57" max="60" width="3.1640625" bestFit="1" customWidth="1"/>
    <col min="61" max="62" width="12.1640625" bestFit="1" customWidth="1"/>
    <col min="63" max="64" width="3.1640625" bestFit="1" customWidth="1"/>
    <col min="65" max="65" width="12.1640625" bestFit="1" customWidth="1"/>
    <col min="66" max="67" width="3.1640625" bestFit="1" customWidth="1"/>
    <col min="68" max="69" width="12.1640625" bestFit="1" customWidth="1"/>
    <col min="70" max="70" width="3.1640625" bestFit="1" customWidth="1"/>
    <col min="71" max="71" width="12.1640625" bestFit="1" customWidth="1"/>
    <col min="72" max="72" width="3.1640625" bestFit="1" customWidth="1"/>
    <col min="73" max="73" width="12.1640625" bestFit="1" customWidth="1"/>
    <col min="74" max="74" width="3.1640625" bestFit="1" customWidth="1"/>
    <col min="75" max="75" width="12.1640625" bestFit="1" customWidth="1"/>
    <col min="76" max="76" width="3.1640625" bestFit="1" customWidth="1"/>
    <col min="77" max="77" width="12.1640625" bestFit="1" customWidth="1"/>
    <col min="78" max="78" width="3.1640625" bestFit="1" customWidth="1"/>
    <col min="79" max="79" width="12.1640625" bestFit="1" customWidth="1"/>
    <col min="80" max="82" width="3.1640625" bestFit="1" customWidth="1"/>
    <col min="83" max="84" width="12.1640625" bestFit="1" customWidth="1"/>
    <col min="85" max="85" width="3.1640625" bestFit="1" customWidth="1"/>
    <col min="86" max="86" width="10.5" bestFit="1" customWidth="1"/>
    <col min="87" max="87" width="11.6640625" bestFit="1" customWidth="1"/>
    <col min="88" max="89" width="2.1640625" bestFit="1" customWidth="1"/>
    <col min="90" max="90" width="12.1640625" bestFit="1" customWidth="1"/>
    <col min="91" max="95" width="2.1640625" bestFit="1" customWidth="1"/>
    <col min="96" max="96" width="12.1640625" bestFit="1" customWidth="1"/>
    <col min="97" max="97" width="2.1640625" bestFit="1" customWidth="1"/>
    <col min="98" max="99" width="12.1640625" bestFit="1" customWidth="1"/>
    <col min="100" max="100" width="2.1640625" bestFit="1" customWidth="1"/>
    <col min="101" max="101" width="3.1640625" bestFit="1" customWidth="1"/>
    <col min="102" max="102" width="12.1640625" bestFit="1" customWidth="1"/>
    <col min="103" max="103" width="3.1640625" bestFit="1" customWidth="1"/>
    <col min="104" max="104" width="12.1640625" bestFit="1" customWidth="1"/>
    <col min="105" max="105" width="3.1640625" bestFit="1" customWidth="1"/>
    <col min="106" max="109" width="12.1640625" bestFit="1" customWidth="1"/>
    <col min="110" max="110" width="3.1640625" bestFit="1" customWidth="1"/>
    <col min="111" max="111" width="12.1640625" bestFit="1" customWidth="1"/>
    <col min="112" max="114" width="3.1640625" bestFit="1" customWidth="1"/>
    <col min="115" max="117" width="12.1640625" bestFit="1" customWidth="1"/>
    <col min="118" max="118" width="3.1640625" bestFit="1" customWidth="1"/>
    <col min="119" max="119" width="12.1640625" bestFit="1" customWidth="1"/>
    <col min="120" max="120" width="3.1640625" bestFit="1" customWidth="1"/>
    <col min="121" max="121" width="12.1640625" bestFit="1" customWidth="1"/>
    <col min="122" max="123" width="3.1640625" bestFit="1" customWidth="1"/>
    <col min="124" max="124" width="12.1640625" bestFit="1" customWidth="1"/>
    <col min="125" max="127" width="3.1640625" bestFit="1" customWidth="1"/>
    <col min="128" max="129" width="12.1640625" bestFit="1" customWidth="1"/>
    <col min="130" max="130" width="3.1640625" bestFit="1" customWidth="1"/>
    <col min="131" max="131" width="12.1640625" bestFit="1" customWidth="1"/>
    <col min="132" max="134" width="3.1640625" bestFit="1" customWidth="1"/>
    <col min="135" max="137" width="12.1640625" bestFit="1" customWidth="1"/>
    <col min="138" max="139" width="3.1640625" bestFit="1" customWidth="1"/>
    <col min="140" max="142" width="12.1640625" bestFit="1" customWidth="1"/>
    <col min="143" max="144" width="3.1640625" bestFit="1" customWidth="1"/>
    <col min="145" max="145" width="12.1640625" bestFit="1" customWidth="1"/>
    <col min="146" max="147" width="3.1640625" bestFit="1" customWidth="1"/>
    <col min="148" max="148" width="12.1640625" bestFit="1" customWidth="1"/>
    <col min="149" max="149" width="3.1640625" bestFit="1" customWidth="1"/>
    <col min="150" max="150" width="12.1640625" bestFit="1" customWidth="1"/>
    <col min="151" max="153" width="3.1640625" bestFit="1" customWidth="1"/>
    <col min="154" max="154" width="12.1640625" bestFit="1" customWidth="1"/>
    <col min="155" max="155" width="3.1640625" bestFit="1" customWidth="1"/>
    <col min="156" max="156" width="12.1640625" bestFit="1" customWidth="1"/>
    <col min="157" max="159" width="3.1640625" bestFit="1" customWidth="1"/>
    <col min="160" max="160" width="12.1640625" bestFit="1" customWidth="1"/>
    <col min="161" max="161" width="3.1640625" bestFit="1" customWidth="1"/>
    <col min="162" max="162" width="12.1640625" bestFit="1" customWidth="1"/>
    <col min="163" max="164" width="3.1640625" bestFit="1" customWidth="1"/>
    <col min="165" max="165" width="12.1640625" bestFit="1" customWidth="1"/>
    <col min="166" max="166" width="3.1640625" bestFit="1" customWidth="1"/>
    <col min="167" max="168" width="12.1640625" bestFit="1" customWidth="1"/>
    <col min="169" max="169" width="3.1640625" bestFit="1" customWidth="1"/>
    <col min="170" max="170" width="12.1640625" bestFit="1" customWidth="1"/>
    <col min="171" max="173" width="3.1640625" bestFit="1" customWidth="1"/>
    <col min="174" max="175" width="12.1640625" bestFit="1" customWidth="1"/>
    <col min="176" max="176" width="3.1640625" bestFit="1" customWidth="1"/>
    <col min="177" max="177" width="12.1640625" bestFit="1" customWidth="1"/>
    <col min="178" max="178" width="3.1640625" bestFit="1" customWidth="1"/>
    <col min="179" max="179" width="12.1640625" bestFit="1" customWidth="1"/>
    <col min="180" max="180" width="3.1640625" bestFit="1" customWidth="1"/>
    <col min="181" max="181" width="12.1640625" bestFit="1" customWidth="1"/>
    <col min="182" max="182" width="14.1640625" bestFit="1" customWidth="1"/>
  </cols>
  <sheetData>
    <row r="3" spans="1:10" x14ac:dyDescent="0.2">
      <c r="A3" s="6" t="s">
        <v>2120</v>
      </c>
      <c r="B3" s="6" t="s">
        <v>2040</v>
      </c>
    </row>
    <row r="4" spans="1:10" x14ac:dyDescent="0.2">
      <c r="A4" s="6" t="s">
        <v>2042</v>
      </c>
      <c r="B4" t="s">
        <v>14</v>
      </c>
      <c r="C4" t="s">
        <v>19</v>
      </c>
      <c r="D4" t="s">
        <v>2041</v>
      </c>
    </row>
    <row r="5" spans="1:10" x14ac:dyDescent="0.2">
      <c r="A5" s="7" t="s">
        <v>2014</v>
      </c>
      <c r="B5" s="35">
        <v>14.883333333333212</v>
      </c>
      <c r="C5" s="35">
        <v>18.292483660130671</v>
      </c>
      <c r="D5" s="35">
        <v>17.029835390946428</v>
      </c>
      <c r="I5" t="s">
        <v>2125</v>
      </c>
      <c r="J5" s="35">
        <f>AVERAGE(C5:C13)</f>
        <v>14.201370070240072</v>
      </c>
    </row>
    <row r="6" spans="1:10" x14ac:dyDescent="0.2">
      <c r="A6" s="7" t="s">
        <v>2006</v>
      </c>
      <c r="B6" s="35">
        <v>14.845833333332848</v>
      </c>
      <c r="C6" s="35">
        <v>14.956439393939615</v>
      </c>
      <c r="D6" s="35">
        <v>14.903769841269726</v>
      </c>
      <c r="I6" t="s">
        <v>2126</v>
      </c>
      <c r="J6" s="35">
        <f>AVERAGE(B5:B13)</f>
        <v>15.381830974731717</v>
      </c>
    </row>
    <row r="7" spans="1:10" x14ac:dyDescent="0.2">
      <c r="A7" s="7" t="s">
        <v>2023</v>
      </c>
      <c r="B7" s="35">
        <v>14.217391304347826</v>
      </c>
      <c r="C7" s="35">
        <v>14.569444444444214</v>
      </c>
      <c r="D7" s="35">
        <v>14.385416666666556</v>
      </c>
    </row>
    <row r="8" spans="1:10" x14ac:dyDescent="0.2">
      <c r="A8" s="7" t="s">
        <v>2037</v>
      </c>
      <c r="B8" s="35"/>
      <c r="C8" s="35">
        <v>6.25</v>
      </c>
      <c r="D8" s="35">
        <v>6.25</v>
      </c>
    </row>
    <row r="9" spans="1:10" x14ac:dyDescent="0.2">
      <c r="A9" s="7" t="s">
        <v>2008</v>
      </c>
      <c r="B9" s="35">
        <v>17.92297979797976</v>
      </c>
      <c r="C9" s="35">
        <v>13.484427609427486</v>
      </c>
      <c r="D9" s="35">
        <v>15.259848484848396</v>
      </c>
    </row>
    <row r="10" spans="1:10" x14ac:dyDescent="0.2">
      <c r="A10" s="7" t="s">
        <v>2027</v>
      </c>
      <c r="B10" s="35">
        <v>12.363636363636363</v>
      </c>
      <c r="C10" s="35">
        <v>15.45993589743599</v>
      </c>
      <c r="D10" s="35">
        <v>14.53941441441448</v>
      </c>
    </row>
    <row r="11" spans="1:10" x14ac:dyDescent="0.2">
      <c r="A11" s="7" t="s">
        <v>2020</v>
      </c>
      <c r="B11" s="35">
        <v>19.54166666666697</v>
      </c>
      <c r="C11" s="35">
        <v>15.753125000000363</v>
      </c>
      <c r="D11" s="35">
        <v>17.173828125000341</v>
      </c>
    </row>
    <row r="12" spans="1:10" x14ac:dyDescent="0.2">
      <c r="A12" s="7" t="s">
        <v>2010</v>
      </c>
      <c r="B12" s="35">
        <v>13.961309523809177</v>
      </c>
      <c r="C12" s="35">
        <v>14.436848958333144</v>
      </c>
      <c r="D12" s="35">
        <v>14.292119565217154</v>
      </c>
    </row>
    <row r="13" spans="1:10" x14ac:dyDescent="0.2">
      <c r="A13" s="7" t="s">
        <v>2012</v>
      </c>
      <c r="B13" s="35">
        <v>15.318497474747566</v>
      </c>
      <c r="C13" s="35">
        <v>14.609625668449159</v>
      </c>
      <c r="D13" s="35">
        <v>14.902951933124362</v>
      </c>
    </row>
    <row r="14" spans="1:10" x14ac:dyDescent="0.2">
      <c r="A14" s="7" t="s">
        <v>2041</v>
      </c>
      <c r="B14" s="17">
        <v>15.708218864468838</v>
      </c>
      <c r="C14" s="17">
        <v>15.130678466076661</v>
      </c>
      <c r="D14" s="17">
        <v>15.356969860064554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8FE0-D8D5-FD4B-85B4-D1EB09BB454D}">
  <dimension ref="A3:B109"/>
  <sheetViews>
    <sheetView workbookViewId="0">
      <selection activeCell="A13" sqref="A13"/>
    </sheetView>
  </sheetViews>
  <sheetFormatPr baseColWidth="10" defaultRowHeight="16" x14ac:dyDescent="0.2"/>
  <cols>
    <col min="1" max="1" width="13" style="8" bestFit="1" customWidth="1"/>
    <col min="2" max="2" width="14" style="8" bestFit="1" customWidth="1"/>
    <col min="3" max="3" width="15.6640625" bestFit="1" customWidth="1"/>
    <col min="4" max="7" width="2.1640625" bestFit="1" customWidth="1"/>
    <col min="8" max="33" width="4.1640625" bestFit="1" customWidth="1"/>
    <col min="34" max="399" width="5.1640625" bestFit="1" customWidth="1"/>
    <col min="400" max="781" width="6.1640625" bestFit="1" customWidth="1"/>
    <col min="782" max="965" width="7.1640625" bestFit="1" customWidth="1"/>
    <col min="966" max="966" width="7" bestFit="1" customWidth="1"/>
  </cols>
  <sheetData>
    <row r="3" spans="1:2" x14ac:dyDescent="0.2">
      <c r="A3" s="39" t="s">
        <v>2042</v>
      </c>
      <c r="B3" s="8" t="s">
        <v>2128</v>
      </c>
    </row>
    <row r="4" spans="1:2" x14ac:dyDescent="0.2">
      <c r="A4" s="40" t="s">
        <v>19</v>
      </c>
      <c r="B4" s="8">
        <v>162313</v>
      </c>
    </row>
    <row r="5" spans="1:2" x14ac:dyDescent="0.2">
      <c r="A5" s="41">
        <v>1900</v>
      </c>
      <c r="B5" s="8">
        <v>16700</v>
      </c>
    </row>
    <row r="6" spans="1:2" x14ac:dyDescent="0.2">
      <c r="A6" s="41">
        <v>3800</v>
      </c>
      <c r="B6" s="8">
        <v>15021</v>
      </c>
    </row>
    <row r="7" spans="1:2" x14ac:dyDescent="0.2">
      <c r="A7" s="41">
        <v>4100</v>
      </c>
      <c r="B7" s="8">
        <v>14640</v>
      </c>
    </row>
    <row r="8" spans="1:2" x14ac:dyDescent="0.2">
      <c r="A8" s="41">
        <v>4600</v>
      </c>
      <c r="B8" s="8">
        <v>8505</v>
      </c>
    </row>
    <row r="9" spans="1:2" x14ac:dyDescent="0.2">
      <c r="A9" s="41">
        <v>5900</v>
      </c>
      <c r="B9" s="8">
        <v>16128</v>
      </c>
    </row>
    <row r="10" spans="1:2" x14ac:dyDescent="0.2">
      <c r="A10" s="41">
        <v>6500</v>
      </c>
      <c r="B10" s="8">
        <v>9910</v>
      </c>
    </row>
    <row r="11" spans="1:2" x14ac:dyDescent="0.2">
      <c r="A11" s="41">
        <v>7000</v>
      </c>
      <c r="B11" s="8">
        <v>12939</v>
      </c>
    </row>
    <row r="12" spans="1:2" x14ac:dyDescent="0.2">
      <c r="A12" s="41">
        <v>7200</v>
      </c>
      <c r="B12" s="8">
        <v>13653</v>
      </c>
    </row>
    <row r="13" spans="1:2" x14ac:dyDescent="0.2">
      <c r="A13" s="41">
        <v>7700</v>
      </c>
      <c r="B13" s="8">
        <v>14644</v>
      </c>
    </row>
    <row r="14" spans="1:2" x14ac:dyDescent="0.2">
      <c r="A14" s="41">
        <v>8500</v>
      </c>
      <c r="B14" s="8">
        <v>14488</v>
      </c>
    </row>
    <row r="15" spans="1:2" x14ac:dyDescent="0.2">
      <c r="A15" s="41">
        <v>9400</v>
      </c>
      <c r="B15" s="8">
        <v>11277</v>
      </c>
    </row>
    <row r="16" spans="1:2" x14ac:dyDescent="0.2">
      <c r="A16" s="41">
        <v>9500</v>
      </c>
      <c r="B16" s="8">
        <v>14408</v>
      </c>
    </row>
    <row r="17" spans="1:2" x14ac:dyDescent="0.2">
      <c r="A17" s="40" t="s">
        <v>2041</v>
      </c>
      <c r="B17" s="8">
        <v>162313</v>
      </c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C083-A85F-3B4C-9ED7-AA60469A2F7A}">
  <sheetPr codeName="Sheet9"/>
  <dimension ref="S38:T46"/>
  <sheetViews>
    <sheetView topLeftCell="A5" workbookViewId="0">
      <selection activeCell="T32" sqref="T32"/>
    </sheetView>
  </sheetViews>
  <sheetFormatPr baseColWidth="10" defaultRowHeight="16" x14ac:dyDescent="0.2"/>
  <sheetData>
    <row r="38" spans="19:20" x14ac:dyDescent="0.2">
      <c r="S38" t="s">
        <v>2006</v>
      </c>
      <c r="T38">
        <f>COUNTIF(Crowdfunding_Data!AE2:AE1001,"food")</f>
        <v>46</v>
      </c>
    </row>
    <row r="39" spans="19:20" x14ac:dyDescent="0.2">
      <c r="S39" t="s">
        <v>2008</v>
      </c>
      <c r="T39">
        <f>COUNTIF(Crowdfunding_Data!AE2:AE1001,"music")</f>
        <v>175</v>
      </c>
    </row>
    <row r="40" spans="19:20" x14ac:dyDescent="0.2">
      <c r="S40" t="s">
        <v>2010</v>
      </c>
      <c r="T40">
        <f>COUNTIF(Crowdfunding_Data!AE2:AE1001,"technology")</f>
        <v>96</v>
      </c>
    </row>
    <row r="41" spans="19:20" x14ac:dyDescent="0.2">
      <c r="S41" t="s">
        <v>2012</v>
      </c>
      <c r="T41">
        <f>COUNTIF(Crowdfunding_Data!AE2:AE1001,"theater")</f>
        <v>344</v>
      </c>
    </row>
    <row r="42" spans="19:20" x14ac:dyDescent="0.2">
      <c r="S42" t="s">
        <v>2014</v>
      </c>
      <c r="T42">
        <f>COUNTIF(Crowdfunding_Data!AE2:AE1001,"film &amp; video")</f>
        <v>178</v>
      </c>
    </row>
    <row r="43" spans="19:20" x14ac:dyDescent="0.2">
      <c r="S43" t="s">
        <v>2020</v>
      </c>
      <c r="T43">
        <f>COUNTIF(Crowdfunding_Data!AE2:AE1001,"publishing")</f>
        <v>67</v>
      </c>
    </row>
    <row r="44" spans="19:20" x14ac:dyDescent="0.2">
      <c r="S44" t="s">
        <v>2023</v>
      </c>
      <c r="T44">
        <f>COUNTIF(Crowdfunding_Data!AE2:AE1001,"games")</f>
        <v>48</v>
      </c>
    </row>
    <row r="45" spans="19:20" x14ac:dyDescent="0.2">
      <c r="S45" t="s">
        <v>2027</v>
      </c>
      <c r="T45">
        <f>COUNTIF(Crowdfunding_Data!AE2:AE1001,"photography")</f>
        <v>42</v>
      </c>
    </row>
    <row r="46" spans="19:20" x14ac:dyDescent="0.2">
      <c r="S46" t="s">
        <v>2037</v>
      </c>
      <c r="T46">
        <f>COUNTIF(Crowdfunding_Data!AE2:AE1001,"journalism")</f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Crowdfunding_Data</vt:lpstr>
      <vt:lpstr>PivotTable_Counts_succesful </vt:lpstr>
      <vt:lpstr>PivotTable_Filtered_by_Country</vt:lpstr>
      <vt:lpstr>Pivot_Outcome_by_year</vt:lpstr>
      <vt:lpstr>Pivot_Chart_Filtered by_Date</vt:lpstr>
      <vt:lpstr>Percentage_Goals_by_Success</vt:lpstr>
      <vt:lpstr>Number of Backers</vt:lpstr>
      <vt:lpstr>Days_of_campaign</vt:lpstr>
      <vt:lpstr>goal to pledge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2022-12-07T11:13:17Z</dcterms:modified>
</cp:coreProperties>
</file>