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kelseymorris/Desktop/"/>
    </mc:Choice>
  </mc:AlternateContent>
  <xr:revisionPtr revIDLastSave="0" documentId="8_{DF39DFD9-0487-1649-92E9-732A57995C5F}" xr6:coauthVersionLast="47" xr6:coauthVersionMax="47" xr10:uidLastSave="{00000000-0000-0000-0000-000000000000}"/>
  <bookViews>
    <workbookView xWindow="0" yWindow="740" windowWidth="29400" windowHeight="16760" xr2:uid="{00000000-000D-0000-FFFF-FFFF00000000}"/>
  </bookViews>
  <sheets>
    <sheet name="retention &amp; grad" sheetId="1" r:id="rId1"/>
    <sheet name="Housing Prices" sheetId="2" r:id="rId2"/>
    <sheet name="School Prices" sheetId="3" r:id="rId3"/>
    <sheet name="CSU" sheetId="4" r:id="rId4"/>
    <sheet name="UC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9" i="5" l="1"/>
  <c r="C100" i="5" s="1"/>
  <c r="D13" i="3" s="1"/>
  <c r="C99" i="5"/>
  <c r="B99" i="5"/>
  <c r="A100" i="5" s="1"/>
  <c r="C13" i="3" s="1"/>
  <c r="A99" i="5"/>
  <c r="H87" i="5"/>
  <c r="I83" i="5"/>
  <c r="I82" i="5"/>
  <c r="I81" i="5"/>
  <c r="I87" i="5" s="1"/>
  <c r="H88" i="5" s="1"/>
  <c r="C16" i="3" s="1"/>
  <c r="J76" i="5"/>
  <c r="D17" i="3" s="1"/>
  <c r="H76" i="5"/>
  <c r="K75" i="5"/>
  <c r="J75" i="5"/>
  <c r="I75" i="5"/>
  <c r="H75" i="5"/>
  <c r="D75" i="5"/>
  <c r="C75" i="5"/>
  <c r="C76" i="5" s="1"/>
  <c r="D11" i="3" s="1"/>
  <c r="B75" i="5"/>
  <c r="A75" i="5"/>
  <c r="A76" i="5" s="1"/>
  <c r="C11" i="3" s="1"/>
  <c r="D56" i="5"/>
  <c r="C51" i="5"/>
  <c r="K50" i="5"/>
  <c r="J50" i="5"/>
  <c r="J51" i="5" s="1"/>
  <c r="D15" i="3" s="1"/>
  <c r="I50" i="5"/>
  <c r="H51" i="5" s="1"/>
  <c r="C15" i="3" s="1"/>
  <c r="H50" i="5"/>
  <c r="D50" i="5"/>
  <c r="C50" i="5"/>
  <c r="B50" i="5"/>
  <c r="A50" i="5"/>
  <c r="A51" i="5" s="1"/>
  <c r="C12" i="3" s="1"/>
  <c r="J25" i="5"/>
  <c r="K24" i="5"/>
  <c r="J24" i="5"/>
  <c r="I24" i="5"/>
  <c r="H25" i="5" s="1"/>
  <c r="H24" i="5"/>
  <c r="D24" i="5"/>
  <c r="C25" i="5" s="1"/>
  <c r="D10" i="3" s="1"/>
  <c r="C24" i="5"/>
  <c r="B24" i="5"/>
  <c r="A25" i="5" s="1"/>
  <c r="A24" i="5"/>
  <c r="D71" i="4"/>
  <c r="C72" i="4" s="1"/>
  <c r="D9" i="3" s="1"/>
  <c r="B71" i="4"/>
  <c r="A72" i="4" s="1"/>
  <c r="D67" i="4"/>
  <c r="D66" i="4"/>
  <c r="D65" i="4"/>
  <c r="D64" i="4"/>
  <c r="C64" i="4"/>
  <c r="C71" i="4" s="1"/>
  <c r="A64" i="4"/>
  <c r="A71" i="4" s="1"/>
  <c r="B61" i="4"/>
  <c r="A62" i="4" s="1"/>
  <c r="A61" i="4"/>
  <c r="D57" i="4"/>
  <c r="D61" i="4" s="1"/>
  <c r="D56" i="4"/>
  <c r="C56" i="4"/>
  <c r="D55" i="4"/>
  <c r="C55" i="4"/>
  <c r="D54" i="4"/>
  <c r="C54" i="4"/>
  <c r="C61" i="4" s="1"/>
  <c r="A54" i="4"/>
  <c r="B51" i="4"/>
  <c r="A52" i="4" s="1"/>
  <c r="A51" i="4"/>
  <c r="D46" i="4"/>
  <c r="D45" i="4"/>
  <c r="D44" i="4"/>
  <c r="D51" i="4" s="1"/>
  <c r="C44" i="4"/>
  <c r="C51" i="4" s="1"/>
  <c r="A44" i="4"/>
  <c r="D41" i="4"/>
  <c r="C42" i="4" s="1"/>
  <c r="C41" i="4"/>
  <c r="B41" i="4"/>
  <c r="A42" i="4" s="1"/>
  <c r="A41" i="4"/>
  <c r="D37" i="4"/>
  <c r="D36" i="4"/>
  <c r="D35" i="4"/>
  <c r="C35" i="4"/>
  <c r="A35" i="4"/>
  <c r="D31" i="4"/>
  <c r="C32" i="4" s="1"/>
  <c r="D6" i="3" s="1"/>
  <c r="C31" i="4"/>
  <c r="D28" i="4"/>
  <c r="B28" i="4"/>
  <c r="C22" i="4"/>
  <c r="C28" i="4" s="1"/>
  <c r="C29" i="4" s="1"/>
  <c r="D5" i="3" s="1"/>
  <c r="A22" i="4"/>
  <c r="A28" i="4" s="1"/>
  <c r="C21" i="4"/>
  <c r="A21" i="4"/>
  <c r="D18" i="4"/>
  <c r="C18" i="4"/>
  <c r="C19" i="4" s="1"/>
  <c r="D4" i="3" s="1"/>
  <c r="B18" i="4"/>
  <c r="A18" i="4"/>
  <c r="A19" i="4" s="1"/>
  <c r="C4" i="3" s="1"/>
  <c r="A14" i="4"/>
  <c r="D13" i="4"/>
  <c r="C13" i="4"/>
  <c r="A13" i="4"/>
  <c r="C12" i="4"/>
  <c r="A12" i="4"/>
  <c r="D7" i="4"/>
  <c r="B7" i="4"/>
  <c r="C5" i="4"/>
  <c r="A5" i="4"/>
  <c r="C4" i="4"/>
  <c r="C7" i="4" s="1"/>
  <c r="C8" i="4" s="1"/>
  <c r="D3" i="3" s="1"/>
  <c r="A4" i="4"/>
  <c r="A7" i="4" s="1"/>
  <c r="A8" i="4" s="1"/>
  <c r="C3" i="3" s="1"/>
  <c r="C3" i="4"/>
  <c r="A3" i="4"/>
  <c r="C17" i="3"/>
  <c r="D14" i="3"/>
  <c r="D12" i="3"/>
  <c r="D13" i="2"/>
  <c r="C14" i="2" s="1"/>
  <c r="C2" i="3" s="1"/>
  <c r="A13" i="2"/>
  <c r="B7" i="2"/>
  <c r="D7" i="2" s="1"/>
  <c r="E6" i="2"/>
  <c r="D6" i="2"/>
  <c r="K5" i="2"/>
  <c r="B5" i="2"/>
  <c r="C5" i="2" s="1"/>
  <c r="C13" i="2" s="1"/>
  <c r="D4" i="2"/>
  <c r="B3" i="2"/>
  <c r="B13" i="2" s="1"/>
  <c r="A14" i="2" s="1"/>
  <c r="D2" i="3" s="1"/>
  <c r="C2" i="2"/>
  <c r="E2" i="2" s="1"/>
  <c r="B2" i="2"/>
  <c r="D2" i="2" s="1"/>
  <c r="C62" i="4" l="1"/>
  <c r="D8" i="3" s="1"/>
  <c r="C52" i="4"/>
  <c r="D7" i="3" s="1"/>
  <c r="A29" i="4"/>
  <c r="D3" i="2"/>
  <c r="D9" i="2" s="1"/>
  <c r="D8" i="2"/>
  <c r="D5" i="2"/>
  <c r="E8" i="2"/>
  <c r="E5" i="2"/>
  <c r="E9" i="2" s="1"/>
</calcChain>
</file>

<file path=xl/sharedStrings.xml><?xml version="1.0" encoding="utf-8"?>
<sst xmlns="http://schemas.openxmlformats.org/spreadsheetml/2006/main" count="211" uniqueCount="88">
  <si>
    <t xml:space="preserve">College </t>
  </si>
  <si>
    <t>Year</t>
  </si>
  <si>
    <t>Adjusted Cohort</t>
  </si>
  <si>
    <t>1-year Retention</t>
  </si>
  <si>
    <t>2-Year Retention</t>
  </si>
  <si>
    <t>4-year Graduation</t>
  </si>
  <si>
    <t>5-year Graduation</t>
  </si>
  <si>
    <t>6-year Graduation</t>
  </si>
  <si>
    <t>CAED</t>
  </si>
  <si>
    <t>CAFES</t>
  </si>
  <si>
    <t>CENG</t>
  </si>
  <si>
    <t>CLA</t>
  </si>
  <si>
    <t>CSM</t>
  </si>
  <si>
    <t>OCOB</t>
  </si>
  <si>
    <t>Apartment</t>
  </si>
  <si>
    <t>Single</t>
  </si>
  <si>
    <t>Double</t>
  </si>
  <si>
    <t xml:space="preserve">Single Difference </t>
  </si>
  <si>
    <t xml:space="preserve">Double Difference </t>
  </si>
  <si>
    <t>Sq. Ft</t>
  </si>
  <si>
    <t xml:space="preserve">Ammenties </t>
  </si>
  <si>
    <t xml:space="preserve">Valencia </t>
  </si>
  <si>
    <t xml:space="preserve">The slo </t>
  </si>
  <si>
    <t>Poly Canyon</t>
  </si>
  <si>
    <t xml:space="preserve">Laundry, Study area, Game equipment, pool, outdoor grill and music room </t>
  </si>
  <si>
    <t xml:space="preserve">- i think? </t>
  </si>
  <si>
    <t>Cerro Vista</t>
  </si>
  <si>
    <t xml:space="preserve">Laundry, study area, outdoor grill, equipment </t>
  </si>
  <si>
    <t>Mustang Village</t>
  </si>
  <si>
    <t>Private Park, 2 pools, air conditioning, close to campus, business center, fitness center, six laundry centers</t>
  </si>
  <si>
    <t>call monday</t>
  </si>
  <si>
    <t>Murray Station</t>
  </si>
  <si>
    <t>Study room (free wi-fi access), BBQ Pits, pool, bike racks, waking distance to cal poly</t>
  </si>
  <si>
    <t>The SLO</t>
  </si>
  <si>
    <t xml:space="preserve">Business Center, fitness center, swimming pool, laundry facilities, clubhouse </t>
  </si>
  <si>
    <t>Summit</t>
  </si>
  <si>
    <t>24/7 Fitness Center, &amp; Yoga/Aerobics/Dance/Spin Studio, rooftop lounge, coffee bar, study room</t>
  </si>
  <si>
    <t>Valencia</t>
  </si>
  <si>
    <t>Fitness Center, pool, tv room, game room, bbq pits, study room, computer room, laundry</t>
  </si>
  <si>
    <t>Avg off campus single</t>
  </si>
  <si>
    <t>Avg on campus single</t>
  </si>
  <si>
    <t>Off campus double</t>
  </si>
  <si>
    <t>On campus double</t>
  </si>
  <si>
    <t>UC/State</t>
  </si>
  <si>
    <t>School</t>
  </si>
  <si>
    <t>Difference for Doubles</t>
  </si>
  <si>
    <t>Difference for Singles</t>
  </si>
  <si>
    <t>CSU</t>
  </si>
  <si>
    <t>Cal Poly SLO</t>
  </si>
  <si>
    <t>SDSU</t>
  </si>
  <si>
    <t>CSU Long Beach</t>
  </si>
  <si>
    <t>Cal Poly Pomona</t>
  </si>
  <si>
    <t>CSU Fullerton</t>
  </si>
  <si>
    <t>CSU Northridge</t>
  </si>
  <si>
    <t>CSU San Bernadino</t>
  </si>
  <si>
    <t>CSU Los Angeles</t>
  </si>
  <si>
    <t>UC</t>
  </si>
  <si>
    <t>UC Davis</t>
  </si>
  <si>
    <t>UC Irvine</t>
  </si>
  <si>
    <t>UCLA</t>
  </si>
  <si>
    <t>UC Merced</t>
  </si>
  <si>
    <t>UC Riverside</t>
  </si>
  <si>
    <t>UC San Diego</t>
  </si>
  <si>
    <t>UC Santa Barbara</t>
  </si>
  <si>
    <t>UC Santa Cruz</t>
  </si>
  <si>
    <t>San Diego State University</t>
  </si>
  <si>
    <t>On Campus Double</t>
  </si>
  <si>
    <t>Off Campus Double</t>
  </si>
  <si>
    <t>On Campus Single</t>
  </si>
  <si>
    <t>Off Campus Single</t>
  </si>
  <si>
    <t>Long Beach</t>
  </si>
  <si>
    <t>Pomona</t>
  </si>
  <si>
    <t>Fullerton</t>
  </si>
  <si>
    <t>Bakersfield</t>
  </si>
  <si>
    <t>Northridge</t>
  </si>
  <si>
    <t>San Bernadino</t>
  </si>
  <si>
    <t>Los Angeles</t>
  </si>
  <si>
    <t xml:space="preserve">UC Davis </t>
  </si>
  <si>
    <t xml:space="preserve">UC San Diego </t>
  </si>
  <si>
    <t>UC Merced*</t>
  </si>
  <si>
    <t xml:space="preserve">On Campus Pricing links </t>
  </si>
  <si>
    <t>Davis</t>
  </si>
  <si>
    <t>Irvine</t>
  </si>
  <si>
    <t>Merced</t>
  </si>
  <si>
    <t>Riverside</t>
  </si>
  <si>
    <t>San Diego</t>
  </si>
  <si>
    <t>Santa Barbara</t>
  </si>
  <si>
    <t>Santa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</si>
</sst>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&quot;$&quot;#,##0"/>
    <numFmt numFmtId="166" formatCode="&quot;$&quot;#,##0.00"/>
  </numFmts>
  <fonts count="27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1F1F1F"/>
      <name val="&quot;Google Sans&quot;"/>
    </font>
    <font>
      <sz val="10"/>
      <color rgb="FF323232"/>
      <name val="&quot;Open Sans&quot;"/>
    </font>
    <font>
      <sz val="10"/>
      <color rgb="FF000000"/>
      <name val="Times New Roman"/>
      <family val="1"/>
    </font>
    <font>
      <b/>
      <sz val="12"/>
      <color rgb="FF000000"/>
      <name val="&quot;Open Sans&quot;"/>
    </font>
    <font>
      <sz val="11"/>
      <color rgb="FF000000"/>
      <name val="Times New Roman"/>
      <family val="1"/>
    </font>
    <font>
      <sz val="10"/>
      <color rgb="FF000000"/>
      <name val="Arial"/>
      <family val="2"/>
    </font>
    <font>
      <sz val="12"/>
      <color rgb="FF333333"/>
      <name val="Arial"/>
      <family val="2"/>
    </font>
    <font>
      <sz val="13"/>
      <color rgb="FF000000"/>
      <name val="Proxima-nova"/>
    </font>
    <font>
      <u/>
      <sz val="10"/>
      <color rgb="FF6F6345"/>
      <name val="Inherit"/>
    </font>
    <font>
      <u/>
      <sz val="10"/>
      <color rgb="FF323232"/>
      <name val="&quot;Open Sans&quot;"/>
    </font>
    <font>
      <u/>
      <sz val="10"/>
      <color rgb="FF323232"/>
      <name val="&quot;Open Sans&quot;"/>
    </font>
    <font>
      <sz val="10"/>
      <name val="Arial"/>
      <family val="2"/>
    </font>
    <font>
      <sz val="9"/>
      <color rgb="FF000000"/>
      <name val="&quot;Google Sans Mono&quot;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1F1F1F"/>
      <name val="&quot;Google Sans&quot;"/>
    </font>
    <font>
      <sz val="10"/>
      <color rgb="FF000000"/>
      <name val="-apple-system"/>
    </font>
    <font>
      <sz val="10"/>
      <color rgb="FF333333"/>
      <name val="&quot;Helvetica Neue&quot;"/>
    </font>
    <font>
      <sz val="10"/>
      <color rgb="FF201E32"/>
      <name val="Nimbus-sans"/>
    </font>
    <font>
      <sz val="10"/>
      <color rgb="FF201E32"/>
      <name val="Arial"/>
      <family val="2"/>
    </font>
    <font>
      <sz val="10"/>
      <color rgb="FF000000"/>
      <name val="&quot;Google Sans Mono&quot;"/>
    </font>
    <font>
      <sz val="10"/>
      <color rgb="FF333333"/>
      <name val="Roboto"/>
    </font>
    <font>
      <sz val="10"/>
      <color rgb="FF222222"/>
      <name val="Roboto"/>
    </font>
    <font>
      <sz val="10"/>
      <color rgb="FF000000"/>
      <name val="Roboto"/>
    </font>
    <font>
      <u/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EFA"/>
        <bgColor rgb="FFFFFEFA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DDDDDD"/>
      </top>
      <bottom/>
      <diagonal/>
    </border>
    <border>
      <left/>
      <right/>
      <top/>
      <bottom style="thin">
        <color rgb="FFD3D2D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2" borderId="0" xfId="0" applyFont="1" applyFill="1"/>
    <xf numFmtId="164" fontId="1" fillId="0" borderId="0" xfId="0" applyNumberFormat="1" applyFont="1"/>
    <xf numFmtId="10" fontId="1" fillId="0" borderId="0" xfId="0" applyNumberFormat="1" applyFont="1"/>
    <xf numFmtId="0" fontId="1" fillId="0" borderId="0" xfId="0" applyFont="1" applyAlignment="1">
      <alignment wrapText="1"/>
    </xf>
    <xf numFmtId="165" fontId="1" fillId="0" borderId="0" xfId="0" applyNumberFormat="1" applyFont="1"/>
    <xf numFmtId="166" fontId="1" fillId="0" borderId="0" xfId="0" applyNumberFormat="1" applyFont="1"/>
    <xf numFmtId="0" fontId="3" fillId="3" borderId="0" xfId="0" applyFont="1" applyFill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7" fillId="2" borderId="0" xfId="0" applyFont="1" applyFill="1" applyAlignment="1">
      <alignment horizontal="left"/>
    </xf>
    <xf numFmtId="0" fontId="8" fillId="2" borderId="0" xfId="0" applyFont="1" applyFill="1"/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10" fillId="3" borderId="0" xfId="0" applyFont="1" applyFill="1" applyAlignment="1">
      <alignment horizontal="left"/>
    </xf>
    <xf numFmtId="0" fontId="11" fillId="3" borderId="0" xfId="0" applyFont="1" applyFill="1" applyAlignment="1">
      <alignment horizontal="left"/>
    </xf>
    <xf numFmtId="0" fontId="12" fillId="3" borderId="0" xfId="0" applyFont="1" applyFill="1" applyAlignment="1">
      <alignment horizontal="left"/>
    </xf>
    <xf numFmtId="10" fontId="14" fillId="2" borderId="0" xfId="0" applyNumberFormat="1" applyFont="1" applyFill="1"/>
    <xf numFmtId="2" fontId="1" fillId="0" borderId="0" xfId="0" applyNumberFormat="1" applyFont="1"/>
    <xf numFmtId="2" fontId="14" fillId="2" borderId="0" xfId="0" applyNumberFormat="1" applyFont="1" applyFill="1"/>
    <xf numFmtId="0" fontId="15" fillId="0" borderId="0" xfId="0" applyFont="1"/>
    <xf numFmtId="0" fontId="15" fillId="0" borderId="0" xfId="0" applyFont="1" applyAlignment="1">
      <alignment wrapText="1"/>
    </xf>
    <xf numFmtId="166" fontId="15" fillId="0" borderId="0" xfId="0" applyNumberFormat="1" applyFont="1"/>
    <xf numFmtId="165" fontId="15" fillId="0" borderId="0" xfId="0" applyNumberFormat="1" applyFont="1"/>
    <xf numFmtId="165" fontId="16" fillId="2" borderId="0" xfId="0" applyNumberFormat="1" applyFont="1" applyFill="1" applyAlignment="1">
      <alignment horizontal="left"/>
    </xf>
    <xf numFmtId="166" fontId="17" fillId="2" borderId="0" xfId="0" applyNumberFormat="1" applyFont="1" applyFill="1"/>
    <xf numFmtId="166" fontId="18" fillId="0" borderId="0" xfId="0" applyNumberFormat="1" applyFont="1" applyAlignment="1">
      <alignment horizontal="left"/>
    </xf>
    <xf numFmtId="166" fontId="19" fillId="2" borderId="0" xfId="0" applyNumberFormat="1" applyFont="1" applyFill="1"/>
    <xf numFmtId="166" fontId="16" fillId="0" borderId="0" xfId="0" applyNumberFormat="1" applyFont="1" applyAlignment="1">
      <alignment horizontal="left"/>
    </xf>
    <xf numFmtId="166" fontId="19" fillId="0" borderId="0" xfId="0" applyNumberFormat="1" applyFont="1" applyAlignment="1">
      <alignment horizontal="left"/>
    </xf>
    <xf numFmtId="165" fontId="20" fillId="0" borderId="4" xfId="0" applyNumberFormat="1" applyFont="1" applyBorder="1" applyAlignment="1">
      <alignment horizontal="left" vertical="top"/>
    </xf>
    <xf numFmtId="166" fontId="0" fillId="0" borderId="0" xfId="0" applyNumberFormat="1"/>
    <xf numFmtId="166" fontId="19" fillId="0" borderId="0" xfId="0" applyNumberFormat="1" applyFont="1"/>
    <xf numFmtId="165" fontId="21" fillId="0" borderId="0" xfId="0" applyNumberFormat="1" applyFont="1" applyAlignment="1">
      <alignment horizontal="left"/>
    </xf>
    <xf numFmtId="165" fontId="19" fillId="0" borderId="0" xfId="0" applyNumberFormat="1" applyFont="1" applyAlignment="1">
      <alignment horizontal="left"/>
    </xf>
    <xf numFmtId="165" fontId="19" fillId="0" borderId="0" xfId="0" applyNumberFormat="1" applyFont="1"/>
    <xf numFmtId="165" fontId="17" fillId="2" borderId="0" xfId="0" applyNumberFormat="1" applyFont="1" applyFill="1"/>
    <xf numFmtId="10" fontId="22" fillId="2" borderId="0" xfId="0" applyNumberFormat="1" applyFont="1" applyFill="1"/>
    <xf numFmtId="166" fontId="23" fillId="0" borderId="0" xfId="0" applyNumberFormat="1" applyFont="1"/>
    <xf numFmtId="166" fontId="24" fillId="0" borderId="5" xfId="0" applyNumberFormat="1" applyFont="1" applyBorder="1" applyAlignment="1">
      <alignment horizontal="left"/>
    </xf>
    <xf numFmtId="166" fontId="25" fillId="0" borderId="0" xfId="0" applyNumberFormat="1" applyFont="1"/>
    <xf numFmtId="0" fontId="26" fillId="0" borderId="0" xfId="0" applyFont="1"/>
    <xf numFmtId="0" fontId="1" fillId="0" borderId="1" xfId="0" applyFont="1" applyBorder="1" applyAlignment="1">
      <alignment horizontal="center" wrapText="1"/>
    </xf>
    <xf numFmtId="0" fontId="13" fillId="0" borderId="2" xfId="0" applyFont="1" applyBorder="1"/>
    <xf numFmtId="0" fontId="13" fillId="0" borderId="3" xfId="0" applyFont="1" applyBorder="1"/>
    <xf numFmtId="2" fontId="1" fillId="0" borderId="1" xfId="0" applyNumberFormat="1" applyFont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housing.ucsc.edu/rates/index.html" TargetMode="External"/><Relationship Id="rId3" Type="http://schemas.openxmlformats.org/officeDocument/2006/relationships/hyperlink" Target="https://portal.housing.ucla.edu/2023-2024-contract-housing-rates" TargetMode="External"/><Relationship Id="rId7" Type="http://schemas.openxmlformats.org/officeDocument/2006/relationships/hyperlink" Target="https://www.housing.ucsb.edu/apply/rates" TargetMode="External"/><Relationship Id="rId2" Type="http://schemas.openxmlformats.org/officeDocument/2006/relationships/hyperlink" Target="https://housing.uci.edu/rates/" TargetMode="External"/><Relationship Id="rId1" Type="http://schemas.openxmlformats.org/officeDocument/2006/relationships/hyperlink" Target="https://housing.ucdavis.edu/fees/" TargetMode="External"/><Relationship Id="rId6" Type="http://schemas.openxmlformats.org/officeDocument/2006/relationships/hyperlink" Target="https://hdhughousing.ucsd.edu/living-on-campus/housing-contract/rates.html" TargetMode="External"/><Relationship Id="rId5" Type="http://schemas.openxmlformats.org/officeDocument/2006/relationships/hyperlink" Target="https://housing.ucr.edu/get-housing/rates-billing-terms" TargetMode="External"/><Relationship Id="rId4" Type="http://schemas.openxmlformats.org/officeDocument/2006/relationships/hyperlink" Target="https://housing.ucmerced.edu/contr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17"/>
  <sheetViews>
    <sheetView tabSelected="1" workbookViewId="0"/>
  </sheetViews>
  <sheetFormatPr baseColWidth="10" defaultColWidth="12.6640625" defaultRowHeight="15.75" customHeight="1"/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spans="1:11" ht="15.75" customHeight="1">
      <c r="A2" s="1" t="s">
        <v>8</v>
      </c>
      <c r="B2" s="1">
        <v>2010</v>
      </c>
      <c r="C2" s="1">
        <v>232</v>
      </c>
      <c r="D2" s="3">
        <v>0.94</v>
      </c>
      <c r="E2" s="3">
        <v>0.86399999999999999</v>
      </c>
      <c r="F2" s="3">
        <v>0.14599999999999999</v>
      </c>
      <c r="G2" s="3">
        <v>0.75700000000000001</v>
      </c>
      <c r="H2" s="3">
        <v>0.85799999999999998</v>
      </c>
    </row>
    <row r="3" spans="1:11" ht="15.75" customHeight="1">
      <c r="A3" s="1" t="s">
        <v>8</v>
      </c>
      <c r="B3" s="1">
        <v>2011</v>
      </c>
      <c r="C3" s="1">
        <v>247</v>
      </c>
      <c r="D3" s="3">
        <v>0.93500000000000005</v>
      </c>
      <c r="E3" s="3">
        <v>0.877</v>
      </c>
      <c r="F3" s="3">
        <v>0.18</v>
      </c>
      <c r="G3" s="3">
        <v>0.75700000000000001</v>
      </c>
      <c r="H3" s="3">
        <v>0.84</v>
      </c>
    </row>
    <row r="4" spans="1:11" ht="15.75" customHeight="1">
      <c r="A4" s="1" t="s">
        <v>8</v>
      </c>
      <c r="B4" s="1">
        <v>2012</v>
      </c>
      <c r="C4" s="1">
        <v>360</v>
      </c>
      <c r="D4" s="3">
        <v>0.92500000000000004</v>
      </c>
      <c r="E4" s="3">
        <v>0.88100000000000001</v>
      </c>
      <c r="F4" s="3">
        <v>0.20699999999999999</v>
      </c>
      <c r="G4" s="3">
        <v>0.74099999999999999</v>
      </c>
      <c r="H4" s="3">
        <v>0.81299999999999994</v>
      </c>
    </row>
    <row r="5" spans="1:11" ht="15.75" customHeight="1">
      <c r="A5" s="1" t="s">
        <v>8</v>
      </c>
      <c r="B5" s="1">
        <v>2013</v>
      </c>
      <c r="C5" s="1">
        <v>400</v>
      </c>
      <c r="D5" s="3">
        <v>0.92</v>
      </c>
      <c r="E5" s="3">
        <v>0.86699999999999999</v>
      </c>
      <c r="F5" s="3">
        <v>0.14399999999999999</v>
      </c>
      <c r="G5" s="3">
        <v>0.72199999999999998</v>
      </c>
      <c r="H5" s="3">
        <v>0.77300000000000002</v>
      </c>
    </row>
    <row r="6" spans="1:11" ht="15.75" customHeight="1">
      <c r="A6" s="1" t="s">
        <v>8</v>
      </c>
      <c r="B6" s="1">
        <v>2014</v>
      </c>
      <c r="C6" s="1">
        <v>443</v>
      </c>
      <c r="D6" s="3">
        <v>0.93899999999999995</v>
      </c>
      <c r="E6" s="3">
        <v>0.91200000000000003</v>
      </c>
      <c r="F6" s="3">
        <v>0.19800000000000001</v>
      </c>
      <c r="G6" s="3">
        <v>0.73799999999999999</v>
      </c>
      <c r="H6" s="3">
        <v>0.83799999999999997</v>
      </c>
    </row>
    <row r="7" spans="1:11" ht="15.75" customHeight="1">
      <c r="A7" s="1" t="s">
        <v>8</v>
      </c>
      <c r="B7" s="1">
        <v>2015</v>
      </c>
      <c r="C7" s="1">
        <v>394</v>
      </c>
      <c r="D7" s="3">
        <v>0.95399999999999996</v>
      </c>
      <c r="E7" s="3">
        <v>0.90400000000000003</v>
      </c>
      <c r="F7" s="3">
        <v>0.22500000000000001</v>
      </c>
      <c r="G7" s="3">
        <v>0.76900000000000002</v>
      </c>
      <c r="H7" s="3">
        <v>0.85399999999999998</v>
      </c>
    </row>
    <row r="8" spans="1:11" ht="15.75" customHeight="1">
      <c r="A8" s="1" t="s">
        <v>8</v>
      </c>
      <c r="B8" s="1">
        <v>2016</v>
      </c>
      <c r="C8" s="1">
        <v>373</v>
      </c>
      <c r="D8" s="3">
        <v>0.93600000000000005</v>
      </c>
      <c r="E8" s="3">
        <v>0.89200000000000002</v>
      </c>
      <c r="F8" s="3">
        <v>0.17</v>
      </c>
      <c r="G8" s="3">
        <v>0.77</v>
      </c>
      <c r="H8" s="3">
        <v>0.83499999999999996</v>
      </c>
    </row>
    <row r="9" spans="1:11" ht="15.75" customHeight="1">
      <c r="A9" s="1" t="s">
        <v>8</v>
      </c>
      <c r="B9" s="1">
        <v>2017</v>
      </c>
      <c r="C9" s="1">
        <v>421</v>
      </c>
      <c r="D9" s="3">
        <v>0.95199999999999996</v>
      </c>
      <c r="E9" s="3">
        <v>0.874</v>
      </c>
      <c r="F9" s="3">
        <v>0.247</v>
      </c>
      <c r="G9" s="3">
        <v>0.78700000000000003</v>
      </c>
      <c r="H9" s="3">
        <v>0.85299999999999998</v>
      </c>
    </row>
    <row r="10" spans="1:11" ht="15.75" customHeight="1">
      <c r="A10" s="1" t="s">
        <v>8</v>
      </c>
      <c r="B10" s="1">
        <v>2018</v>
      </c>
      <c r="C10" s="1">
        <v>422</v>
      </c>
      <c r="D10" s="3">
        <v>0.96</v>
      </c>
      <c r="E10" s="3">
        <v>0.92700000000000005</v>
      </c>
      <c r="F10" s="3">
        <v>0.22800000000000001</v>
      </c>
      <c r="G10" s="3">
        <v>0.751</v>
      </c>
      <c r="H10" s="3"/>
    </row>
    <row r="11" spans="1:11" ht="15.75" customHeight="1">
      <c r="A11" s="1" t="s">
        <v>8</v>
      </c>
      <c r="B11" s="1">
        <v>2019</v>
      </c>
      <c r="C11" s="1">
        <v>416</v>
      </c>
      <c r="D11" s="3">
        <v>0.93799999999999994</v>
      </c>
      <c r="E11" s="3">
        <v>0.91500000000000004</v>
      </c>
      <c r="F11" s="3">
        <v>0.22500000000000001</v>
      </c>
      <c r="G11" s="3"/>
      <c r="H11" s="3"/>
    </row>
    <row r="12" spans="1:11" ht="15.75" customHeight="1">
      <c r="A12" s="1" t="s">
        <v>8</v>
      </c>
      <c r="B12" s="1">
        <v>2020</v>
      </c>
      <c r="C12" s="1">
        <v>436</v>
      </c>
      <c r="D12" s="3">
        <v>0.93600000000000005</v>
      </c>
      <c r="E12" s="3">
        <v>0.86699999999999999</v>
      </c>
      <c r="F12" s="3"/>
      <c r="G12" s="3"/>
      <c r="H12" s="3"/>
    </row>
    <row r="13" spans="1:11" ht="15.75" customHeight="1">
      <c r="A13" s="1" t="s">
        <v>8</v>
      </c>
      <c r="B13" s="1">
        <v>2021</v>
      </c>
      <c r="C13" s="1">
        <v>411</v>
      </c>
      <c r="D13" s="3">
        <v>0.95099999999999996</v>
      </c>
      <c r="E13" s="3">
        <v>0.9</v>
      </c>
      <c r="F13" s="3"/>
      <c r="G13" s="3"/>
      <c r="H13" s="3"/>
    </row>
    <row r="14" spans="1:11" ht="15.75" customHeight="1">
      <c r="A14" s="1" t="s">
        <v>8</v>
      </c>
      <c r="B14" s="1">
        <v>2022</v>
      </c>
      <c r="C14" s="1">
        <v>398</v>
      </c>
      <c r="D14" s="3">
        <v>0.95</v>
      </c>
      <c r="E14" s="3"/>
      <c r="F14" s="3"/>
      <c r="G14" s="3"/>
      <c r="H14" s="3"/>
    </row>
    <row r="15" spans="1:11" ht="15.75" customHeight="1">
      <c r="A15" s="1" t="s">
        <v>9</v>
      </c>
      <c r="B15" s="1">
        <v>2010</v>
      </c>
      <c r="C15" s="1">
        <v>741</v>
      </c>
      <c r="D15" s="3">
        <v>0.92300000000000004</v>
      </c>
      <c r="E15" s="3">
        <v>0.80400000000000005</v>
      </c>
      <c r="F15" s="3">
        <v>0.497</v>
      </c>
      <c r="G15" s="3">
        <v>0.79900000000000004</v>
      </c>
      <c r="H15" s="3">
        <v>0.84399999999999997</v>
      </c>
      <c r="I15" s="4"/>
      <c r="J15" s="4"/>
      <c r="K15" s="4"/>
    </row>
    <row r="16" spans="1:11" ht="15.75" customHeight="1">
      <c r="A16" s="1" t="s">
        <v>9</v>
      </c>
      <c r="B16" s="1">
        <v>2011</v>
      </c>
      <c r="C16" s="1">
        <v>806</v>
      </c>
      <c r="D16" s="3">
        <v>0.92300000000000004</v>
      </c>
      <c r="E16" s="3">
        <v>0.79200000000000004</v>
      </c>
      <c r="F16" s="3">
        <v>0.497</v>
      </c>
      <c r="G16" s="3">
        <v>0.79500000000000004</v>
      </c>
      <c r="H16" s="3">
        <v>0.82799999999999996</v>
      </c>
      <c r="I16" s="4"/>
      <c r="J16" s="4"/>
      <c r="K16" s="4"/>
    </row>
    <row r="17" spans="1:11" ht="15.75" customHeight="1">
      <c r="A17" s="1" t="s">
        <v>9</v>
      </c>
      <c r="B17" s="1">
        <v>2012</v>
      </c>
      <c r="C17" s="1">
        <v>758</v>
      </c>
      <c r="D17" s="3">
        <v>0.9</v>
      </c>
      <c r="E17" s="3">
        <v>0.78400000000000003</v>
      </c>
      <c r="F17" s="3">
        <v>0.52</v>
      </c>
      <c r="G17" s="3">
        <v>0.78800000000000003</v>
      </c>
      <c r="H17" s="3">
        <v>0.82599999999999996</v>
      </c>
      <c r="I17" s="4"/>
      <c r="J17" s="4"/>
      <c r="K17" s="4"/>
    </row>
    <row r="18" spans="1:11" ht="15.75" customHeight="1">
      <c r="A18" s="1" t="s">
        <v>9</v>
      </c>
      <c r="B18" s="1">
        <v>2013</v>
      </c>
      <c r="C18" s="1">
        <v>905</v>
      </c>
      <c r="D18" s="3">
        <v>0.91800000000000004</v>
      </c>
      <c r="E18" s="3">
        <v>0.79200000000000004</v>
      </c>
      <c r="F18" s="3">
        <v>0.54100000000000004</v>
      </c>
      <c r="G18" s="3">
        <v>0.81399999999999995</v>
      </c>
      <c r="H18" s="3">
        <v>0.84499999999999997</v>
      </c>
      <c r="I18" s="4"/>
      <c r="J18" s="4"/>
      <c r="K18" s="4"/>
    </row>
    <row r="19" spans="1:11" ht="15.75" customHeight="1">
      <c r="A19" s="1" t="s">
        <v>9</v>
      </c>
      <c r="B19" s="1">
        <v>2014</v>
      </c>
      <c r="C19" s="1">
        <v>942</v>
      </c>
      <c r="D19" s="3">
        <v>0.90900000000000003</v>
      </c>
      <c r="E19" s="3">
        <v>0.81</v>
      </c>
      <c r="F19" s="3">
        <v>0.57299999999999995</v>
      </c>
      <c r="G19" s="3">
        <v>0.81299999999999994</v>
      </c>
      <c r="H19" s="3">
        <v>0.85</v>
      </c>
      <c r="I19" s="4"/>
      <c r="J19" s="4"/>
      <c r="K19" s="4"/>
    </row>
    <row r="20" spans="1:11" ht="15.75" customHeight="1">
      <c r="A20" s="1" t="s">
        <v>9</v>
      </c>
      <c r="B20" s="1">
        <v>2015</v>
      </c>
      <c r="C20" s="1">
        <v>947</v>
      </c>
      <c r="D20" s="3">
        <v>93.8</v>
      </c>
      <c r="E20" s="3">
        <v>0.80600000000000005</v>
      </c>
      <c r="F20" s="3">
        <v>0.61799999999999999</v>
      </c>
      <c r="G20" s="3">
        <v>0.84399999999999997</v>
      </c>
      <c r="H20" s="3">
        <v>0.874</v>
      </c>
      <c r="I20" s="4"/>
      <c r="J20" s="4"/>
      <c r="K20" s="4"/>
    </row>
    <row r="21" spans="1:11" ht="15.75" customHeight="1">
      <c r="A21" s="1" t="s">
        <v>9</v>
      </c>
      <c r="B21" s="1">
        <v>2016</v>
      </c>
      <c r="C21" s="1">
        <v>819</v>
      </c>
      <c r="D21" s="3">
        <v>0.95799999999999996</v>
      </c>
      <c r="E21" s="3">
        <v>0.78100000000000003</v>
      </c>
      <c r="F21" s="3">
        <v>0.66300000000000003</v>
      </c>
      <c r="G21" s="3">
        <v>0.85</v>
      </c>
      <c r="H21" s="3">
        <v>0.875</v>
      </c>
      <c r="I21" s="4"/>
      <c r="J21" s="4"/>
      <c r="K21" s="4"/>
    </row>
    <row r="22" spans="1:11" ht="15.75" customHeight="1">
      <c r="A22" s="1" t="s">
        <v>9</v>
      </c>
      <c r="B22" s="1">
        <v>2017</v>
      </c>
      <c r="C22" s="1">
        <v>1035</v>
      </c>
      <c r="D22" s="3">
        <v>0.92700000000000005</v>
      </c>
      <c r="E22" s="3">
        <v>0.79300000000000004</v>
      </c>
      <c r="F22" s="3">
        <v>0.66200000000000003</v>
      </c>
      <c r="G22" s="3">
        <v>0.82799999999999996</v>
      </c>
      <c r="H22" s="3">
        <v>0.85299999999999998</v>
      </c>
      <c r="I22" s="4"/>
      <c r="J22" s="4"/>
      <c r="K22" s="4"/>
    </row>
    <row r="23" spans="1:11" ht="15.75" customHeight="1">
      <c r="A23" s="1" t="s">
        <v>9</v>
      </c>
      <c r="B23" s="1">
        <v>2018</v>
      </c>
      <c r="C23" s="1">
        <v>862</v>
      </c>
      <c r="D23" s="3">
        <v>0.93400000000000005</v>
      </c>
      <c r="E23" s="3">
        <v>0.89</v>
      </c>
      <c r="F23" s="3">
        <v>0.67600000000000005</v>
      </c>
      <c r="G23" s="3">
        <v>0.84399999999999997</v>
      </c>
      <c r="H23" s="3"/>
      <c r="I23" s="4"/>
      <c r="J23" s="4"/>
      <c r="K23" s="4"/>
    </row>
    <row r="24" spans="1:11" ht="15.75" customHeight="1">
      <c r="A24" s="1" t="s">
        <v>9</v>
      </c>
      <c r="B24" s="1">
        <v>2019</v>
      </c>
      <c r="C24" s="1">
        <v>979</v>
      </c>
      <c r="D24" s="3">
        <v>0.94499999999999995</v>
      </c>
      <c r="E24" s="3">
        <v>0.88900000000000001</v>
      </c>
      <c r="F24" s="3">
        <v>0.67600000000000005</v>
      </c>
      <c r="G24" s="3"/>
      <c r="H24" s="3"/>
      <c r="I24" s="4"/>
      <c r="J24" s="4"/>
      <c r="K24" s="4"/>
    </row>
    <row r="25" spans="1:11" ht="15.75" customHeight="1">
      <c r="A25" s="1" t="s">
        <v>9</v>
      </c>
      <c r="B25" s="1">
        <v>2020</v>
      </c>
      <c r="C25" s="1">
        <v>930</v>
      </c>
      <c r="D25" s="3">
        <v>0.92500000000000004</v>
      </c>
      <c r="E25" s="3">
        <v>0.81699999999999995</v>
      </c>
      <c r="F25" s="3"/>
      <c r="G25" s="3"/>
      <c r="H25" s="3"/>
      <c r="I25" s="4"/>
      <c r="J25" s="4"/>
      <c r="K25" s="4"/>
    </row>
    <row r="26" spans="1:11" ht="15.75" customHeight="1">
      <c r="A26" s="1" t="s">
        <v>9</v>
      </c>
      <c r="B26" s="1">
        <v>2021</v>
      </c>
      <c r="C26" s="1">
        <v>914</v>
      </c>
      <c r="D26" s="3">
        <v>0.92500000000000004</v>
      </c>
      <c r="E26" s="3">
        <v>0.79300000000000004</v>
      </c>
      <c r="F26" s="3"/>
      <c r="G26" s="3"/>
      <c r="H26" s="3"/>
      <c r="I26" s="4"/>
      <c r="J26" s="4"/>
      <c r="K26" s="4"/>
    </row>
    <row r="27" spans="1:11" ht="15.75" customHeight="1">
      <c r="A27" s="1" t="s">
        <v>9</v>
      </c>
      <c r="B27" s="1">
        <v>2022</v>
      </c>
      <c r="C27" s="1">
        <v>973</v>
      </c>
      <c r="D27" s="3">
        <v>0.93600000000000005</v>
      </c>
      <c r="E27" s="3"/>
      <c r="F27" s="3"/>
      <c r="G27" s="3"/>
      <c r="H27" s="3"/>
      <c r="I27" s="4"/>
      <c r="J27" s="4"/>
      <c r="K27" s="4"/>
    </row>
    <row r="28" spans="1:11" ht="15.75" customHeight="1">
      <c r="A28" s="1" t="s">
        <v>10</v>
      </c>
      <c r="B28" s="1">
        <v>2010</v>
      </c>
      <c r="C28" s="1">
        <v>910</v>
      </c>
      <c r="D28" s="3">
        <v>0.91800000000000004</v>
      </c>
      <c r="E28" s="3">
        <v>0.81899999999999995</v>
      </c>
      <c r="F28" s="3">
        <v>0.24299999999999999</v>
      </c>
      <c r="G28" s="3">
        <v>0.66600000000000004</v>
      </c>
      <c r="H28" s="3">
        <v>0.75700000000000001</v>
      </c>
      <c r="I28" s="4"/>
      <c r="J28" s="4"/>
      <c r="K28" s="4"/>
    </row>
    <row r="29" spans="1:11" ht="15.75" customHeight="1">
      <c r="A29" s="1" t="s">
        <v>10</v>
      </c>
      <c r="B29" s="1">
        <v>2011</v>
      </c>
      <c r="C29" s="1">
        <v>1295</v>
      </c>
      <c r="D29" s="3">
        <v>0.93</v>
      </c>
      <c r="E29" s="3">
        <v>0.84399999999999997</v>
      </c>
      <c r="F29" s="3">
        <v>0.313</v>
      </c>
      <c r="G29" s="3">
        <v>0.72199999999999998</v>
      </c>
      <c r="H29" s="3">
        <v>0.80100000000000005</v>
      </c>
      <c r="I29" s="4"/>
      <c r="J29" s="4"/>
      <c r="K29" s="4"/>
    </row>
    <row r="30" spans="1:11" ht="15.75" customHeight="1">
      <c r="A30" s="1" t="s">
        <v>10</v>
      </c>
      <c r="B30" s="1">
        <v>2012</v>
      </c>
      <c r="C30" s="1">
        <v>1142</v>
      </c>
      <c r="D30" s="3">
        <v>0.93400000000000005</v>
      </c>
      <c r="E30" s="3">
        <v>0.84599999999999997</v>
      </c>
      <c r="F30" s="3">
        <v>0.315</v>
      </c>
      <c r="G30" s="3">
        <v>0.70099999999999996</v>
      </c>
      <c r="H30" s="3">
        <v>0.79500000000000004</v>
      </c>
      <c r="I30" s="4"/>
      <c r="J30" s="4"/>
      <c r="K30" s="4"/>
    </row>
    <row r="31" spans="1:11" ht="15.75" customHeight="1">
      <c r="A31" s="1" t="s">
        <v>10</v>
      </c>
      <c r="B31" s="1">
        <v>2013</v>
      </c>
      <c r="C31" s="1">
        <v>1427</v>
      </c>
      <c r="D31" s="3">
        <v>0.93799999999999994</v>
      </c>
      <c r="E31" s="3">
        <v>0.874</v>
      </c>
      <c r="F31" s="3">
        <v>0.34699999999999998</v>
      </c>
      <c r="G31" s="3">
        <v>0.746</v>
      </c>
      <c r="H31" s="3">
        <v>0.81699999999999995</v>
      </c>
      <c r="I31" s="4"/>
      <c r="J31" s="4"/>
      <c r="K31" s="4"/>
    </row>
    <row r="32" spans="1:11" ht="15.75" customHeight="1">
      <c r="A32" s="1" t="s">
        <v>10</v>
      </c>
      <c r="B32" s="1">
        <v>2014</v>
      </c>
      <c r="C32" s="1">
        <v>1269</v>
      </c>
      <c r="D32" s="3">
        <v>0.94399999999999995</v>
      </c>
      <c r="E32" s="3">
        <v>0.878</v>
      </c>
      <c r="F32" s="3">
        <v>0.376</v>
      </c>
      <c r="G32" s="3">
        <v>0.77600000000000002</v>
      </c>
      <c r="H32" s="3">
        <v>0.84799999999999998</v>
      </c>
      <c r="I32" s="4"/>
      <c r="J32" s="4"/>
      <c r="K32" s="4"/>
    </row>
    <row r="33" spans="1:11" ht="15.75" customHeight="1">
      <c r="A33" s="1" t="s">
        <v>10</v>
      </c>
      <c r="B33" s="1">
        <v>2015</v>
      </c>
      <c r="C33" s="1">
        <v>1317</v>
      </c>
      <c r="D33" s="3">
        <v>0.96699999999999997</v>
      </c>
      <c r="E33" s="3">
        <v>0.90700000000000003</v>
      </c>
      <c r="F33" s="3">
        <v>0.40200000000000002</v>
      </c>
      <c r="G33" s="3">
        <v>0.79500000000000004</v>
      </c>
      <c r="H33" s="3">
        <v>0.874</v>
      </c>
      <c r="I33" s="4"/>
      <c r="J33" s="4"/>
      <c r="K33" s="4"/>
    </row>
    <row r="34" spans="1:11" ht="15.75" customHeight="1">
      <c r="A34" s="1" t="s">
        <v>10</v>
      </c>
      <c r="B34" s="1">
        <v>2016</v>
      </c>
      <c r="C34" s="1">
        <v>1212</v>
      </c>
      <c r="D34" s="3">
        <v>0.96299999999999997</v>
      </c>
      <c r="E34" s="3">
        <v>0.88700000000000001</v>
      </c>
      <c r="F34" s="3">
        <v>0.49099999999999999</v>
      </c>
      <c r="G34" s="3">
        <v>0.81299999999999994</v>
      </c>
      <c r="H34" s="3">
        <v>0.874</v>
      </c>
      <c r="I34" s="4"/>
      <c r="J34" s="4"/>
      <c r="K34" s="4"/>
    </row>
    <row r="35" spans="1:11" ht="15.75" customHeight="1">
      <c r="A35" s="1" t="s">
        <v>10</v>
      </c>
      <c r="B35" s="1">
        <v>2017</v>
      </c>
      <c r="C35" s="1">
        <v>1361</v>
      </c>
      <c r="D35" s="3">
        <v>0.96099999999999997</v>
      </c>
      <c r="E35" s="3">
        <v>0.89700000000000002</v>
      </c>
      <c r="F35" s="3">
        <v>0.49</v>
      </c>
      <c r="G35" s="3">
        <v>0.78600000000000003</v>
      </c>
      <c r="H35" s="3">
        <v>0.85299999999999998</v>
      </c>
      <c r="I35" s="4"/>
      <c r="J35" s="4"/>
      <c r="K35" s="4"/>
    </row>
    <row r="36" spans="1:11" ht="15.75" customHeight="1">
      <c r="A36" s="1" t="s">
        <v>10</v>
      </c>
      <c r="B36" s="1">
        <v>2018</v>
      </c>
      <c r="C36" s="1">
        <v>1119</v>
      </c>
      <c r="D36" s="3">
        <v>0.95199999999999996</v>
      </c>
      <c r="E36" s="3">
        <v>0.93300000000000005</v>
      </c>
      <c r="F36" s="3">
        <v>0.504</v>
      </c>
      <c r="G36" s="3">
        <v>0.81399999999999995</v>
      </c>
      <c r="H36" s="3"/>
      <c r="I36" s="4"/>
      <c r="J36" s="4"/>
      <c r="K36" s="4"/>
    </row>
    <row r="37" spans="1:11" ht="15.75" customHeight="1">
      <c r="A37" s="1" t="s">
        <v>10</v>
      </c>
      <c r="B37" s="1">
        <v>2019</v>
      </c>
      <c r="C37" s="1">
        <v>1216</v>
      </c>
      <c r="D37" s="3">
        <v>0.94199999999999995</v>
      </c>
      <c r="E37" s="3">
        <v>0.90400000000000003</v>
      </c>
      <c r="F37" s="3">
        <v>0.49199999999999999</v>
      </c>
      <c r="G37" s="3"/>
      <c r="H37" s="3"/>
      <c r="I37" s="4"/>
      <c r="J37" s="4"/>
      <c r="K37" s="4"/>
    </row>
    <row r="38" spans="1:11" ht="15.75" customHeight="1">
      <c r="A38" s="1" t="s">
        <v>10</v>
      </c>
      <c r="B38" s="1">
        <v>2020</v>
      </c>
      <c r="C38" s="1">
        <v>1298</v>
      </c>
      <c r="D38" s="3">
        <v>0.96599999999999997</v>
      </c>
      <c r="E38" s="3">
        <v>0.88600000000000001</v>
      </c>
      <c r="F38" s="3"/>
      <c r="G38" s="3"/>
      <c r="H38" s="3"/>
      <c r="I38" s="4"/>
      <c r="J38" s="4"/>
      <c r="K38" s="4"/>
    </row>
    <row r="39" spans="1:11" ht="15.75" customHeight="1">
      <c r="A39" s="1" t="s">
        <v>10</v>
      </c>
      <c r="B39" s="1">
        <v>2021</v>
      </c>
      <c r="C39" s="1">
        <v>1390</v>
      </c>
      <c r="D39" s="3">
        <v>0.93799999999999994</v>
      </c>
      <c r="E39" s="3">
        <v>0.88700000000000001</v>
      </c>
      <c r="F39" s="3"/>
      <c r="G39" s="3"/>
      <c r="H39" s="3"/>
      <c r="I39" s="4"/>
      <c r="J39" s="4"/>
      <c r="K39" s="4"/>
    </row>
    <row r="40" spans="1:11" ht="15.75" customHeight="1">
      <c r="A40" s="1" t="s">
        <v>10</v>
      </c>
      <c r="B40" s="1">
        <v>2022</v>
      </c>
      <c r="C40" s="1">
        <v>1436</v>
      </c>
      <c r="D40" s="3">
        <v>0.95499999999999996</v>
      </c>
      <c r="E40" s="3"/>
      <c r="F40" s="3"/>
      <c r="G40" s="3"/>
      <c r="H40" s="3"/>
      <c r="I40" s="4"/>
      <c r="J40" s="4"/>
      <c r="K40" s="4"/>
    </row>
    <row r="41" spans="1:11" ht="15.75" customHeight="1">
      <c r="A41" s="1" t="s">
        <v>11</v>
      </c>
      <c r="B41" s="1">
        <v>2010</v>
      </c>
      <c r="C41" s="1">
        <v>572</v>
      </c>
      <c r="D41" s="3">
        <v>0.94599999999999995</v>
      </c>
      <c r="E41" s="3">
        <v>0.82</v>
      </c>
      <c r="F41" s="3">
        <v>0.66700000000000004</v>
      </c>
      <c r="G41" s="3">
        <v>0.84</v>
      </c>
      <c r="H41" s="3">
        <v>0.86299999999999999</v>
      </c>
      <c r="I41" s="4"/>
      <c r="J41" s="4"/>
      <c r="K41" s="4"/>
    </row>
    <row r="42" spans="1:11" ht="15.75" customHeight="1">
      <c r="A42" s="1" t="s">
        <v>11</v>
      </c>
      <c r="B42" s="1">
        <v>2011</v>
      </c>
      <c r="C42" s="1">
        <v>585</v>
      </c>
      <c r="D42" s="3">
        <v>0.91100000000000003</v>
      </c>
      <c r="E42" s="3">
        <v>0.79500000000000004</v>
      </c>
      <c r="F42" s="3">
        <v>0.64400000000000002</v>
      </c>
      <c r="G42" s="3">
        <v>0.81200000000000006</v>
      </c>
      <c r="H42" s="3">
        <v>0.83299999999999996</v>
      </c>
      <c r="I42" s="4"/>
      <c r="J42" s="4"/>
      <c r="K42" s="4"/>
    </row>
    <row r="43" spans="1:11" ht="15.75" customHeight="1">
      <c r="A43" s="1" t="s">
        <v>11</v>
      </c>
      <c r="B43" s="1">
        <v>2012</v>
      </c>
      <c r="C43" s="1">
        <v>453</v>
      </c>
      <c r="D43" s="3">
        <v>0.93200000000000005</v>
      </c>
      <c r="E43" s="3">
        <v>0.78</v>
      </c>
      <c r="F43" s="3">
        <v>0.66400000000000003</v>
      </c>
      <c r="G43" s="3">
        <v>0.80800000000000005</v>
      </c>
      <c r="H43" s="3">
        <v>0.83099999999999996</v>
      </c>
      <c r="I43" s="4"/>
      <c r="J43" s="4"/>
      <c r="K43" s="4"/>
    </row>
    <row r="44" spans="1:11" ht="15.75" customHeight="1">
      <c r="A44" s="1" t="s">
        <v>11</v>
      </c>
      <c r="B44" s="1">
        <v>2013</v>
      </c>
      <c r="C44" s="1">
        <v>816</v>
      </c>
      <c r="D44" s="3">
        <v>0.93100000000000005</v>
      </c>
      <c r="E44" s="3">
        <v>0.80200000000000005</v>
      </c>
      <c r="F44" s="3">
        <v>0.66800000000000004</v>
      </c>
      <c r="G44" s="3">
        <v>0.81799999999999995</v>
      </c>
      <c r="H44" s="3">
        <v>0.84</v>
      </c>
      <c r="I44" s="4"/>
      <c r="J44" s="4"/>
      <c r="K44" s="4"/>
    </row>
    <row r="45" spans="1:11" ht="15.75" customHeight="1">
      <c r="A45" s="1" t="s">
        <v>11</v>
      </c>
      <c r="B45" s="1">
        <v>2014</v>
      </c>
      <c r="C45" s="1">
        <v>757</v>
      </c>
      <c r="D45" s="3">
        <v>0.93400000000000005</v>
      </c>
      <c r="E45" s="3">
        <v>0.77100000000000002</v>
      </c>
      <c r="F45" s="3">
        <v>0.68600000000000005</v>
      </c>
      <c r="G45" s="3">
        <v>0.82299999999999995</v>
      </c>
      <c r="H45" s="3">
        <v>0.85</v>
      </c>
      <c r="I45" s="4"/>
      <c r="J45" s="4"/>
      <c r="K45" s="4"/>
    </row>
    <row r="46" spans="1:11" ht="15.75" customHeight="1">
      <c r="A46" s="1" t="s">
        <v>11</v>
      </c>
      <c r="B46" s="1">
        <v>2015</v>
      </c>
      <c r="C46" s="1">
        <v>786</v>
      </c>
      <c r="D46" s="3">
        <v>0.94299999999999995</v>
      </c>
      <c r="E46" s="3">
        <v>0.76300000000000001</v>
      </c>
      <c r="F46" s="3">
        <v>0.68600000000000005</v>
      </c>
      <c r="G46" s="3">
        <v>0.83799999999999997</v>
      </c>
      <c r="H46" s="3">
        <v>0.86299999999999999</v>
      </c>
      <c r="I46" s="4"/>
      <c r="J46" s="4"/>
      <c r="K46" s="4"/>
    </row>
    <row r="47" spans="1:11" ht="15.75" customHeight="1">
      <c r="A47" s="1" t="s">
        <v>11</v>
      </c>
      <c r="B47" s="1">
        <v>2016</v>
      </c>
      <c r="C47" s="1">
        <v>683</v>
      </c>
      <c r="D47" s="3">
        <v>0.93400000000000005</v>
      </c>
      <c r="E47" s="3">
        <v>0.75800000000000001</v>
      </c>
      <c r="F47" s="3">
        <v>0.745</v>
      </c>
      <c r="G47" s="3">
        <v>0.84099999999999997</v>
      </c>
      <c r="H47" s="3">
        <v>0.86499999999999999</v>
      </c>
      <c r="I47" s="4"/>
      <c r="J47" s="4"/>
      <c r="K47" s="4"/>
    </row>
    <row r="48" spans="1:11" ht="13">
      <c r="A48" s="1" t="s">
        <v>11</v>
      </c>
      <c r="B48" s="1">
        <v>2017</v>
      </c>
      <c r="C48" s="1">
        <v>828</v>
      </c>
      <c r="D48" s="3">
        <v>0.92900000000000005</v>
      </c>
      <c r="E48" s="3">
        <v>0.71299999999999997</v>
      </c>
      <c r="F48" s="3">
        <v>0.71199999999999997</v>
      </c>
      <c r="G48" s="3">
        <v>0.83199999999999996</v>
      </c>
      <c r="H48" s="3">
        <v>0.85099999999999998</v>
      </c>
      <c r="I48" s="4"/>
      <c r="J48" s="4"/>
      <c r="K48" s="4"/>
    </row>
    <row r="49" spans="1:11" ht="13">
      <c r="A49" s="1" t="s">
        <v>11</v>
      </c>
      <c r="B49" s="1">
        <v>2018</v>
      </c>
      <c r="C49" s="1">
        <v>736</v>
      </c>
      <c r="D49" s="3">
        <v>0.92300000000000004</v>
      </c>
      <c r="E49" s="3">
        <v>0.90700000000000003</v>
      </c>
      <c r="F49" s="3">
        <v>0.70399999999999996</v>
      </c>
      <c r="G49" s="3">
        <v>0.84099999999999997</v>
      </c>
      <c r="H49" s="3"/>
      <c r="I49" s="4"/>
      <c r="J49" s="4"/>
      <c r="K49" s="4"/>
    </row>
    <row r="50" spans="1:11" ht="13">
      <c r="A50" s="1" t="s">
        <v>11</v>
      </c>
      <c r="B50" s="1">
        <v>2019</v>
      </c>
      <c r="C50" s="1">
        <v>696</v>
      </c>
      <c r="D50" s="3">
        <v>0.93500000000000005</v>
      </c>
      <c r="E50" s="3">
        <v>0.89100000000000001</v>
      </c>
      <c r="F50" s="3">
        <v>0.69599999999999995</v>
      </c>
      <c r="G50" s="3"/>
      <c r="H50" s="3"/>
      <c r="I50" s="4"/>
      <c r="J50" s="4"/>
      <c r="K50" s="4"/>
    </row>
    <row r="51" spans="1:11" ht="13">
      <c r="A51" s="1" t="s">
        <v>11</v>
      </c>
      <c r="B51" s="1">
        <v>2020</v>
      </c>
      <c r="C51" s="1">
        <v>733</v>
      </c>
      <c r="D51" s="3">
        <v>0.92200000000000004</v>
      </c>
      <c r="E51" s="3">
        <v>0.75600000000000001</v>
      </c>
      <c r="F51" s="3"/>
      <c r="G51" s="3"/>
      <c r="H51" s="3"/>
      <c r="I51" s="4"/>
      <c r="J51" s="4"/>
      <c r="K51" s="4"/>
    </row>
    <row r="52" spans="1:11" ht="13">
      <c r="A52" s="1" t="s">
        <v>11</v>
      </c>
      <c r="B52" s="1">
        <v>2021</v>
      </c>
      <c r="C52" s="1">
        <v>779</v>
      </c>
      <c r="D52" s="3">
        <v>0.93300000000000005</v>
      </c>
      <c r="E52" s="3">
        <v>0.76700000000000002</v>
      </c>
      <c r="F52" s="3"/>
      <c r="G52" s="3"/>
      <c r="H52" s="3"/>
      <c r="I52" s="4"/>
      <c r="J52" s="4"/>
      <c r="K52" s="4"/>
    </row>
    <row r="53" spans="1:11" ht="13">
      <c r="A53" s="1" t="s">
        <v>11</v>
      </c>
      <c r="B53" s="1">
        <v>2022</v>
      </c>
      <c r="C53" s="1">
        <v>854</v>
      </c>
      <c r="D53" s="3">
        <v>0.94799999999999995</v>
      </c>
      <c r="E53" s="3"/>
      <c r="F53" s="3"/>
      <c r="G53" s="3"/>
      <c r="H53" s="3"/>
      <c r="I53" s="4"/>
      <c r="J53" s="4"/>
      <c r="K53" s="4"/>
    </row>
    <row r="54" spans="1:11" ht="13">
      <c r="A54" s="1" t="s">
        <v>12</v>
      </c>
      <c r="B54" s="1">
        <v>2010</v>
      </c>
      <c r="C54" s="1">
        <v>533</v>
      </c>
      <c r="D54" s="3">
        <v>0.92100000000000004</v>
      </c>
      <c r="E54" s="3">
        <v>0.82299999999999995</v>
      </c>
      <c r="F54" s="3">
        <v>0.55600000000000005</v>
      </c>
      <c r="G54" s="3">
        <v>0.80400000000000005</v>
      </c>
      <c r="H54" s="3">
        <v>0.83099999999999996</v>
      </c>
      <c r="I54" s="4"/>
      <c r="J54" s="4"/>
      <c r="K54" s="4"/>
    </row>
    <row r="55" spans="1:11" ht="13">
      <c r="A55" s="1" t="s">
        <v>12</v>
      </c>
      <c r="B55" s="1">
        <v>2011</v>
      </c>
      <c r="C55" s="1">
        <v>720</v>
      </c>
      <c r="D55" s="3">
        <v>0.92600000000000005</v>
      </c>
      <c r="E55" s="3">
        <v>0.81599999999999995</v>
      </c>
      <c r="F55" s="3">
        <v>0.47099999999999997</v>
      </c>
      <c r="G55" s="3">
        <v>0.76900000000000002</v>
      </c>
      <c r="H55" s="3">
        <v>0.80100000000000005</v>
      </c>
      <c r="I55" s="4"/>
      <c r="J55" s="4"/>
      <c r="K55" s="4"/>
    </row>
    <row r="56" spans="1:11" ht="13">
      <c r="A56" s="1" t="s">
        <v>12</v>
      </c>
      <c r="B56" s="1">
        <v>2012</v>
      </c>
      <c r="C56" s="1">
        <v>506</v>
      </c>
      <c r="D56" s="3">
        <v>0.92100000000000004</v>
      </c>
      <c r="E56" s="3">
        <v>0.82299999999999995</v>
      </c>
      <c r="F56" s="3">
        <v>0.56899999999999995</v>
      </c>
      <c r="G56" s="3">
        <v>0.80600000000000005</v>
      </c>
      <c r="H56" s="3">
        <v>0.84299999999999997</v>
      </c>
      <c r="I56" s="4"/>
      <c r="J56" s="4"/>
      <c r="K56" s="4"/>
    </row>
    <row r="57" spans="1:11" ht="13">
      <c r="A57" s="1" t="s">
        <v>12</v>
      </c>
      <c r="B57" s="1">
        <v>2013</v>
      </c>
      <c r="C57" s="1">
        <v>605</v>
      </c>
      <c r="D57" s="3">
        <v>0.89100000000000001</v>
      </c>
      <c r="E57" s="3">
        <v>0.81499999999999995</v>
      </c>
      <c r="F57" s="3">
        <v>0.56299999999999994</v>
      </c>
      <c r="G57" s="3">
        <v>0.78100000000000003</v>
      </c>
      <c r="H57" s="3">
        <v>0.81599999999999995</v>
      </c>
      <c r="I57" s="4"/>
      <c r="J57" s="4"/>
      <c r="K57" s="4"/>
    </row>
    <row r="58" spans="1:11" ht="13">
      <c r="A58" s="1" t="s">
        <v>12</v>
      </c>
      <c r="B58" s="1">
        <v>2014</v>
      </c>
      <c r="C58" s="1">
        <v>577</v>
      </c>
      <c r="D58" s="3">
        <v>0.92500000000000004</v>
      </c>
      <c r="E58" s="3">
        <v>0.82</v>
      </c>
      <c r="F58" s="3">
        <v>0.58699999999999997</v>
      </c>
      <c r="G58" s="3">
        <v>0.80800000000000005</v>
      </c>
      <c r="H58" s="3">
        <v>0.83899999999999997</v>
      </c>
      <c r="I58" s="4"/>
      <c r="J58" s="4"/>
      <c r="K58" s="4"/>
    </row>
    <row r="59" spans="1:11" ht="13">
      <c r="A59" s="1" t="s">
        <v>12</v>
      </c>
      <c r="B59" s="1">
        <v>2015</v>
      </c>
      <c r="C59" s="1">
        <v>740</v>
      </c>
      <c r="D59" s="3">
        <v>0.93100000000000005</v>
      </c>
      <c r="E59" s="3">
        <v>0.81100000000000005</v>
      </c>
      <c r="F59" s="3">
        <v>0.65300000000000002</v>
      </c>
      <c r="G59" s="3">
        <v>0.82399999999999995</v>
      </c>
      <c r="H59" s="3">
        <v>0.84599999999999997</v>
      </c>
      <c r="I59" s="4"/>
      <c r="J59" s="4"/>
      <c r="K59" s="4"/>
    </row>
    <row r="60" spans="1:11" ht="13">
      <c r="A60" s="1" t="s">
        <v>12</v>
      </c>
      <c r="B60" s="1">
        <v>2016</v>
      </c>
      <c r="C60" s="1">
        <v>609</v>
      </c>
      <c r="D60" s="3">
        <v>0.92600000000000005</v>
      </c>
      <c r="E60" s="3">
        <v>0.79300000000000004</v>
      </c>
      <c r="F60" s="3">
        <v>0.624</v>
      </c>
      <c r="G60" s="3">
        <v>0.82</v>
      </c>
      <c r="H60" s="3">
        <v>0.84499999999999997</v>
      </c>
      <c r="I60" s="4"/>
      <c r="J60" s="4"/>
      <c r="K60" s="4"/>
    </row>
    <row r="61" spans="1:11" ht="13">
      <c r="A61" s="1" t="s">
        <v>12</v>
      </c>
      <c r="B61" s="1">
        <v>2017</v>
      </c>
      <c r="C61" s="1">
        <v>727</v>
      </c>
      <c r="D61" s="3">
        <v>0.93</v>
      </c>
      <c r="E61" s="3">
        <v>0.80100000000000005</v>
      </c>
      <c r="F61" s="3">
        <v>0.64400000000000002</v>
      </c>
      <c r="G61" s="3">
        <v>0.83799999999999997</v>
      </c>
      <c r="H61" s="3">
        <v>0.86299999999999999</v>
      </c>
      <c r="I61" s="4"/>
      <c r="J61" s="4"/>
      <c r="K61" s="4"/>
    </row>
    <row r="62" spans="1:11" ht="13">
      <c r="A62" s="1" t="s">
        <v>12</v>
      </c>
      <c r="B62" s="1">
        <v>2018</v>
      </c>
      <c r="C62" s="1">
        <v>567</v>
      </c>
      <c r="D62" s="3">
        <v>0.91900000000000004</v>
      </c>
      <c r="E62" s="3">
        <v>0.88700000000000001</v>
      </c>
      <c r="F62" s="3">
        <v>0.65100000000000002</v>
      </c>
      <c r="G62" s="3">
        <v>0.82399999999999995</v>
      </c>
      <c r="H62" s="3"/>
      <c r="I62" s="4"/>
      <c r="J62" s="4"/>
      <c r="K62" s="4"/>
    </row>
    <row r="63" spans="1:11" ht="13">
      <c r="A63" s="1" t="s">
        <v>12</v>
      </c>
      <c r="B63" s="1">
        <v>2019</v>
      </c>
      <c r="C63" s="1">
        <v>647</v>
      </c>
      <c r="D63" s="3">
        <v>0.93799999999999994</v>
      </c>
      <c r="E63" s="3">
        <v>0.9</v>
      </c>
      <c r="F63" s="3">
        <v>0.66700000000000004</v>
      </c>
      <c r="G63" s="3"/>
      <c r="H63" s="3"/>
      <c r="I63" s="4"/>
      <c r="J63" s="4"/>
      <c r="K63" s="4"/>
    </row>
    <row r="64" spans="1:11" ht="13">
      <c r="A64" s="1" t="s">
        <v>12</v>
      </c>
      <c r="B64" s="1">
        <v>2020</v>
      </c>
      <c r="C64" s="1">
        <v>669</v>
      </c>
      <c r="D64" s="3">
        <v>0.94599999999999995</v>
      </c>
      <c r="E64" s="3">
        <v>0.83299999999999996</v>
      </c>
      <c r="F64" s="3"/>
      <c r="G64" s="3"/>
      <c r="H64" s="3"/>
      <c r="I64" s="4"/>
      <c r="J64" s="4"/>
      <c r="K64" s="4"/>
    </row>
    <row r="65" spans="1:11" ht="13">
      <c r="A65" s="1" t="s">
        <v>12</v>
      </c>
      <c r="B65" s="1">
        <v>2021</v>
      </c>
      <c r="C65" s="1">
        <v>697</v>
      </c>
      <c r="D65" s="3">
        <v>0.93300000000000005</v>
      </c>
      <c r="E65" s="3">
        <v>0.82099999999999995</v>
      </c>
      <c r="F65" s="3"/>
      <c r="G65" s="3"/>
      <c r="H65" s="3"/>
      <c r="I65" s="4"/>
      <c r="J65" s="4"/>
      <c r="K65" s="4"/>
    </row>
    <row r="66" spans="1:11" ht="13">
      <c r="A66" s="1" t="s">
        <v>12</v>
      </c>
      <c r="B66" s="1">
        <v>2022</v>
      </c>
      <c r="C66" s="1">
        <v>721</v>
      </c>
      <c r="D66" s="3">
        <v>0.94599999999999995</v>
      </c>
      <c r="E66" s="3"/>
      <c r="F66" s="3"/>
      <c r="G66" s="3"/>
      <c r="H66" s="3"/>
      <c r="I66" s="4"/>
      <c r="J66" s="4"/>
      <c r="K66" s="4"/>
    </row>
    <row r="67" spans="1:11" ht="13">
      <c r="A67" s="1" t="s">
        <v>13</v>
      </c>
      <c r="B67" s="1">
        <v>2010</v>
      </c>
      <c r="C67" s="1">
        <v>530</v>
      </c>
      <c r="D67" s="3">
        <v>0.94499999999999995</v>
      </c>
      <c r="E67" s="3">
        <v>0.81</v>
      </c>
      <c r="F67" s="3">
        <v>0.71499999999999997</v>
      </c>
      <c r="G67" s="3">
        <v>0.88</v>
      </c>
      <c r="H67" s="3">
        <v>0.89200000000000002</v>
      </c>
      <c r="I67" s="4"/>
      <c r="J67" s="4"/>
      <c r="K67" s="4"/>
    </row>
    <row r="68" spans="1:11" ht="13">
      <c r="A68" s="1" t="s">
        <v>13</v>
      </c>
      <c r="B68" s="1">
        <v>2011</v>
      </c>
      <c r="C68" s="1">
        <v>650</v>
      </c>
      <c r="D68" s="3">
        <v>0.93700000000000006</v>
      </c>
      <c r="E68" s="3">
        <v>0.82199999999999995</v>
      </c>
      <c r="F68" s="3">
        <v>0.70599999999999996</v>
      </c>
      <c r="G68" s="3">
        <v>0.86599999999999999</v>
      </c>
      <c r="H68" s="3">
        <v>0.88700000000000001</v>
      </c>
      <c r="I68" s="4"/>
      <c r="J68" s="4"/>
      <c r="K68" s="4"/>
    </row>
    <row r="69" spans="1:11" ht="13">
      <c r="A69" s="1" t="s">
        <v>13</v>
      </c>
      <c r="B69" s="1">
        <v>2012</v>
      </c>
      <c r="C69" s="1">
        <v>465</v>
      </c>
      <c r="D69" s="3">
        <v>0.94</v>
      </c>
      <c r="E69" s="3">
        <v>0.83099999999999996</v>
      </c>
      <c r="F69" s="3">
        <v>0.73099999999999998</v>
      </c>
      <c r="G69" s="3">
        <v>0.88300000000000001</v>
      </c>
      <c r="H69" s="3">
        <v>0.89900000000000002</v>
      </c>
      <c r="I69" s="4"/>
      <c r="J69" s="4"/>
      <c r="K69" s="4"/>
    </row>
    <row r="70" spans="1:11" ht="13">
      <c r="A70" s="1" t="s">
        <v>13</v>
      </c>
      <c r="B70" s="1">
        <v>2013</v>
      </c>
      <c r="C70" s="1">
        <v>708</v>
      </c>
      <c r="D70" s="3">
        <v>0.94799999999999995</v>
      </c>
      <c r="E70" s="3">
        <v>0.81499999999999995</v>
      </c>
      <c r="F70" s="3">
        <v>0.74199999999999999</v>
      </c>
      <c r="G70" s="3">
        <v>0.873</v>
      </c>
      <c r="H70" s="3">
        <v>0.88600000000000001</v>
      </c>
      <c r="I70" s="4"/>
      <c r="J70" s="4"/>
      <c r="K70" s="4"/>
    </row>
    <row r="71" spans="1:11" ht="13">
      <c r="A71" s="1" t="s">
        <v>13</v>
      </c>
      <c r="B71" s="1">
        <v>2014</v>
      </c>
      <c r="C71" s="1">
        <v>659</v>
      </c>
      <c r="D71" s="3">
        <v>0.93799999999999994</v>
      </c>
      <c r="E71" s="3">
        <v>0.76500000000000001</v>
      </c>
      <c r="F71" s="3">
        <v>0.746</v>
      </c>
      <c r="G71" s="3">
        <v>0.89600000000000002</v>
      </c>
      <c r="H71" s="3">
        <v>0.90600000000000003</v>
      </c>
      <c r="I71" s="4"/>
      <c r="J71" s="4"/>
      <c r="K71" s="4"/>
    </row>
    <row r="72" spans="1:11" ht="13">
      <c r="A72" s="1" t="s">
        <v>13</v>
      </c>
      <c r="B72" s="1">
        <v>2015</v>
      </c>
      <c r="C72" s="1">
        <v>742</v>
      </c>
      <c r="D72" s="3">
        <v>0.96099999999999997</v>
      </c>
      <c r="E72" s="3">
        <v>0.748</v>
      </c>
      <c r="F72" s="3">
        <v>0.79500000000000004</v>
      </c>
      <c r="G72" s="3">
        <v>0.91500000000000004</v>
      </c>
      <c r="H72" s="3">
        <v>0.92100000000000004</v>
      </c>
      <c r="I72" s="4"/>
      <c r="J72" s="4"/>
      <c r="K72" s="4"/>
    </row>
    <row r="73" spans="1:11" ht="13">
      <c r="A73" s="1" t="s">
        <v>13</v>
      </c>
      <c r="B73" s="1">
        <v>2016</v>
      </c>
      <c r="C73" s="1">
        <v>636</v>
      </c>
      <c r="D73" s="3">
        <v>0.95599999999999996</v>
      </c>
      <c r="E73" s="3">
        <v>0.745</v>
      </c>
      <c r="F73" s="3">
        <v>0.79200000000000004</v>
      </c>
      <c r="G73" s="3">
        <v>0.89800000000000002</v>
      </c>
      <c r="H73" s="3">
        <v>0.91100000000000003</v>
      </c>
      <c r="I73" s="4"/>
      <c r="J73" s="4"/>
      <c r="K73" s="4"/>
    </row>
    <row r="74" spans="1:11" ht="13">
      <c r="A74" s="1" t="s">
        <v>13</v>
      </c>
      <c r="B74" s="1">
        <v>2017</v>
      </c>
      <c r="C74" s="1">
        <v>869</v>
      </c>
      <c r="D74" s="3">
        <v>0.94199999999999995</v>
      </c>
      <c r="E74" s="3">
        <v>0.69299999999999995</v>
      </c>
      <c r="F74" s="3">
        <v>0.80400000000000005</v>
      </c>
      <c r="G74" s="3">
        <v>0.89900000000000002</v>
      </c>
      <c r="H74" s="3">
        <v>0.90500000000000003</v>
      </c>
      <c r="I74" s="4"/>
      <c r="J74" s="4"/>
      <c r="K74" s="4"/>
    </row>
    <row r="75" spans="1:11" ht="13">
      <c r="A75" s="1" t="s">
        <v>13</v>
      </c>
      <c r="B75" s="1">
        <v>2018</v>
      </c>
      <c r="C75" s="1">
        <v>676</v>
      </c>
      <c r="D75" s="3">
        <v>0.95399999999999996</v>
      </c>
      <c r="E75" s="3">
        <v>0.93200000000000005</v>
      </c>
      <c r="F75" s="3">
        <v>0.84</v>
      </c>
      <c r="G75" s="3">
        <v>0.91400000000000003</v>
      </c>
      <c r="H75" s="3"/>
      <c r="I75" s="4"/>
      <c r="J75" s="4"/>
      <c r="K75" s="4"/>
    </row>
    <row r="76" spans="1:11" ht="13">
      <c r="A76" s="1" t="s">
        <v>13</v>
      </c>
      <c r="B76" s="1">
        <v>2019</v>
      </c>
      <c r="C76" s="1">
        <v>646</v>
      </c>
      <c r="D76" s="3">
        <v>0.95499999999999996</v>
      </c>
      <c r="E76" s="3">
        <v>0.89800000000000002</v>
      </c>
      <c r="F76" s="3">
        <v>0.84199999999999997</v>
      </c>
      <c r="G76" s="3"/>
      <c r="H76" s="3"/>
      <c r="I76" s="4"/>
      <c r="J76" s="4"/>
      <c r="K76" s="4"/>
    </row>
    <row r="77" spans="1:11" ht="13">
      <c r="A77" s="1" t="s">
        <v>13</v>
      </c>
      <c r="B77" s="1">
        <v>2020</v>
      </c>
      <c r="C77" s="1">
        <v>682</v>
      </c>
      <c r="D77" s="3">
        <v>0.97499999999999998</v>
      </c>
      <c r="E77" s="3">
        <v>0.79300000000000004</v>
      </c>
      <c r="F77" s="3"/>
      <c r="G77" s="3"/>
      <c r="H77" s="3"/>
      <c r="I77" s="4"/>
      <c r="J77" s="4"/>
      <c r="K77" s="4"/>
    </row>
    <row r="78" spans="1:11" ht="13">
      <c r="A78" s="1" t="s">
        <v>13</v>
      </c>
      <c r="B78" s="1">
        <v>2021</v>
      </c>
      <c r="C78" s="1">
        <v>668</v>
      </c>
      <c r="D78" s="3">
        <v>0.94599999999999995</v>
      </c>
      <c r="E78" s="3">
        <v>0.69899999999999995</v>
      </c>
      <c r="F78" s="3"/>
      <c r="G78" s="3"/>
      <c r="H78" s="3"/>
      <c r="I78" s="4"/>
      <c r="J78" s="4"/>
      <c r="K78" s="4"/>
    </row>
    <row r="79" spans="1:11" ht="13">
      <c r="A79" s="1" t="s">
        <v>13</v>
      </c>
      <c r="B79" s="1">
        <v>2022</v>
      </c>
      <c r="C79" s="1">
        <v>718</v>
      </c>
      <c r="D79" s="3">
        <v>0.94299999999999995</v>
      </c>
      <c r="E79" s="3"/>
      <c r="F79" s="3"/>
      <c r="G79" s="3"/>
      <c r="H79" s="3"/>
      <c r="I79" s="4"/>
      <c r="J79" s="4"/>
      <c r="K79" s="4"/>
    </row>
    <row r="80" spans="1:11" ht="13">
      <c r="D80" s="4"/>
      <c r="E80" s="4"/>
      <c r="F80" s="4"/>
      <c r="G80" s="4"/>
      <c r="H80" s="4"/>
      <c r="I80" s="4"/>
      <c r="J80" s="4"/>
      <c r="K80" s="4"/>
    </row>
    <row r="81" spans="4:11" ht="13">
      <c r="D81" s="4"/>
      <c r="E81" s="4"/>
      <c r="F81" s="4"/>
      <c r="G81" s="4"/>
      <c r="H81" s="4"/>
      <c r="I81" s="4"/>
      <c r="J81" s="4"/>
      <c r="K81" s="4"/>
    </row>
    <row r="82" spans="4:11" ht="13">
      <c r="D82" s="4"/>
      <c r="E82" s="4"/>
      <c r="F82" s="4"/>
      <c r="G82" s="4"/>
      <c r="H82" s="4"/>
      <c r="I82" s="4"/>
      <c r="J82" s="4"/>
      <c r="K82" s="4"/>
    </row>
    <row r="83" spans="4:11" ht="13">
      <c r="D83" s="4"/>
      <c r="E83" s="4"/>
      <c r="F83" s="4"/>
      <c r="G83" s="4"/>
      <c r="H83" s="4"/>
      <c r="I83" s="4"/>
      <c r="J83" s="4"/>
      <c r="K83" s="4"/>
    </row>
    <row r="84" spans="4:11" ht="13">
      <c r="D84" s="4"/>
      <c r="E84" s="4"/>
      <c r="F84" s="4"/>
      <c r="G84" s="4"/>
      <c r="H84" s="4"/>
      <c r="I84" s="4"/>
      <c r="J84" s="4"/>
      <c r="K84" s="4"/>
    </row>
    <row r="85" spans="4:11" ht="13">
      <c r="D85" s="4"/>
      <c r="E85" s="4"/>
      <c r="F85" s="4"/>
      <c r="G85" s="4"/>
      <c r="H85" s="4"/>
      <c r="I85" s="4"/>
      <c r="J85" s="4"/>
      <c r="K85" s="4"/>
    </row>
    <row r="86" spans="4:11" ht="13">
      <c r="D86" s="4"/>
      <c r="E86" s="4"/>
      <c r="F86" s="4"/>
      <c r="G86" s="4"/>
      <c r="H86" s="4"/>
      <c r="I86" s="4"/>
      <c r="J86" s="4"/>
      <c r="K86" s="4"/>
    </row>
    <row r="87" spans="4:11" ht="13">
      <c r="D87" s="4"/>
      <c r="E87" s="4"/>
      <c r="F87" s="4"/>
      <c r="G87" s="4"/>
      <c r="H87" s="4"/>
      <c r="I87" s="4"/>
      <c r="J87" s="4"/>
      <c r="K87" s="4"/>
    </row>
    <row r="88" spans="4:11" ht="13">
      <c r="D88" s="4"/>
      <c r="E88" s="4"/>
      <c r="F88" s="4"/>
      <c r="G88" s="4"/>
      <c r="H88" s="4"/>
      <c r="I88" s="4"/>
      <c r="J88" s="4"/>
      <c r="K88" s="4"/>
    </row>
    <row r="89" spans="4:11" ht="13">
      <c r="D89" s="4"/>
      <c r="E89" s="4"/>
      <c r="F89" s="4"/>
      <c r="G89" s="4"/>
      <c r="H89" s="4"/>
      <c r="I89" s="4"/>
      <c r="J89" s="4"/>
      <c r="K89" s="4"/>
    </row>
    <row r="90" spans="4:11" ht="13">
      <c r="D90" s="4"/>
      <c r="E90" s="4"/>
      <c r="F90" s="4"/>
      <c r="G90" s="4"/>
      <c r="H90" s="4"/>
      <c r="I90" s="4"/>
      <c r="J90" s="4"/>
      <c r="K90" s="4"/>
    </row>
    <row r="91" spans="4:11" ht="13">
      <c r="D91" s="4"/>
      <c r="E91" s="4"/>
      <c r="F91" s="4"/>
      <c r="G91" s="4"/>
      <c r="H91" s="4"/>
      <c r="I91" s="4"/>
      <c r="J91" s="4"/>
      <c r="K91" s="4"/>
    </row>
    <row r="92" spans="4:11" ht="13">
      <c r="D92" s="4"/>
      <c r="E92" s="4"/>
      <c r="F92" s="4"/>
      <c r="G92" s="4"/>
      <c r="H92" s="4"/>
      <c r="I92" s="4"/>
      <c r="J92" s="4"/>
      <c r="K92" s="4"/>
    </row>
    <row r="93" spans="4:11" ht="13">
      <c r="D93" s="4"/>
      <c r="E93" s="4"/>
      <c r="F93" s="4"/>
      <c r="G93" s="4"/>
      <c r="H93" s="4"/>
      <c r="I93" s="4"/>
      <c r="J93" s="4"/>
      <c r="K93" s="4"/>
    </row>
    <row r="94" spans="4:11" ht="13">
      <c r="D94" s="4"/>
      <c r="E94" s="4"/>
      <c r="F94" s="4"/>
      <c r="G94" s="4"/>
      <c r="H94" s="4"/>
      <c r="I94" s="4"/>
      <c r="J94" s="4"/>
      <c r="K94" s="4"/>
    </row>
    <row r="95" spans="4:11" ht="13">
      <c r="D95" s="4"/>
      <c r="E95" s="4"/>
      <c r="F95" s="4"/>
      <c r="G95" s="4"/>
      <c r="H95" s="4"/>
      <c r="I95" s="4"/>
      <c r="J95" s="4"/>
      <c r="K95" s="4"/>
    </row>
    <row r="96" spans="4:11" ht="13">
      <c r="D96" s="4"/>
      <c r="E96" s="4"/>
      <c r="F96" s="4"/>
      <c r="G96" s="4"/>
      <c r="H96" s="4"/>
      <c r="I96" s="4"/>
      <c r="J96" s="4"/>
      <c r="K96" s="4"/>
    </row>
    <row r="97" spans="4:11" ht="13">
      <c r="D97" s="4"/>
      <c r="E97" s="4"/>
      <c r="F97" s="4"/>
      <c r="G97" s="4"/>
      <c r="H97" s="4"/>
      <c r="I97" s="4"/>
      <c r="J97" s="4"/>
      <c r="K97" s="4"/>
    </row>
    <row r="98" spans="4:11" ht="13">
      <c r="D98" s="4"/>
      <c r="E98" s="4"/>
      <c r="F98" s="4"/>
      <c r="G98" s="4"/>
      <c r="H98" s="4"/>
      <c r="I98" s="4"/>
      <c r="J98" s="4"/>
      <c r="K98" s="4"/>
    </row>
    <row r="99" spans="4:11" ht="13">
      <c r="D99" s="4"/>
      <c r="E99" s="4"/>
      <c r="F99" s="4"/>
      <c r="G99" s="4"/>
      <c r="H99" s="4"/>
      <c r="I99" s="4"/>
      <c r="J99" s="4"/>
      <c r="K99" s="4"/>
    </row>
    <row r="100" spans="4:11" ht="13">
      <c r="D100" s="4"/>
      <c r="E100" s="4"/>
      <c r="F100" s="4"/>
      <c r="G100" s="4"/>
      <c r="H100" s="4"/>
      <c r="I100" s="4"/>
      <c r="J100" s="4"/>
      <c r="K100" s="4"/>
    </row>
    <row r="101" spans="4:11" ht="13">
      <c r="D101" s="4"/>
      <c r="E101" s="4"/>
      <c r="F101" s="4"/>
      <c r="G101" s="4"/>
      <c r="H101" s="4"/>
      <c r="I101" s="4"/>
      <c r="J101" s="4"/>
      <c r="K101" s="4"/>
    </row>
    <row r="102" spans="4:11" ht="13">
      <c r="D102" s="4"/>
      <c r="E102" s="4"/>
      <c r="F102" s="4"/>
      <c r="G102" s="4"/>
      <c r="H102" s="4"/>
      <c r="I102" s="4"/>
      <c r="J102" s="4"/>
      <c r="K102" s="4"/>
    </row>
    <row r="103" spans="4:11" ht="13">
      <c r="D103" s="4"/>
      <c r="E103" s="4"/>
      <c r="F103" s="4"/>
      <c r="G103" s="4"/>
      <c r="H103" s="4"/>
      <c r="I103" s="4"/>
      <c r="J103" s="4"/>
      <c r="K103" s="4"/>
    </row>
    <row r="104" spans="4:11" ht="13">
      <c r="D104" s="4"/>
      <c r="E104" s="4"/>
      <c r="F104" s="4"/>
      <c r="G104" s="4"/>
      <c r="H104" s="4"/>
      <c r="I104" s="4"/>
      <c r="J104" s="4"/>
      <c r="K104" s="4"/>
    </row>
    <row r="105" spans="4:11" ht="13">
      <c r="D105" s="4"/>
      <c r="E105" s="4"/>
      <c r="F105" s="4"/>
      <c r="G105" s="4"/>
      <c r="H105" s="4"/>
      <c r="I105" s="4"/>
      <c r="J105" s="4"/>
      <c r="K105" s="4"/>
    </row>
    <row r="106" spans="4:11" ht="13">
      <c r="D106" s="4"/>
      <c r="E106" s="4"/>
      <c r="F106" s="4"/>
      <c r="G106" s="4"/>
      <c r="H106" s="4"/>
      <c r="I106" s="4"/>
      <c r="J106" s="4"/>
      <c r="K106" s="4"/>
    </row>
    <row r="107" spans="4:11" ht="13">
      <c r="D107" s="4"/>
      <c r="E107" s="4"/>
      <c r="F107" s="4"/>
      <c r="G107" s="4"/>
      <c r="H107" s="4"/>
      <c r="I107" s="4"/>
      <c r="J107" s="4"/>
      <c r="K107" s="4"/>
    </row>
    <row r="108" spans="4:11" ht="13">
      <c r="D108" s="4"/>
      <c r="E108" s="4"/>
      <c r="F108" s="4"/>
      <c r="G108" s="4"/>
      <c r="H108" s="4"/>
      <c r="I108" s="4"/>
      <c r="J108" s="4"/>
      <c r="K108" s="4"/>
    </row>
    <row r="109" spans="4:11" ht="13">
      <c r="D109" s="4"/>
      <c r="E109" s="4"/>
      <c r="F109" s="4"/>
      <c r="G109" s="4"/>
      <c r="H109" s="4"/>
      <c r="I109" s="4"/>
      <c r="J109" s="4"/>
      <c r="K109" s="4"/>
    </row>
    <row r="110" spans="4:11" ht="13">
      <c r="D110" s="4"/>
      <c r="E110" s="4"/>
      <c r="F110" s="4"/>
      <c r="G110" s="4"/>
      <c r="H110" s="4"/>
      <c r="I110" s="4"/>
      <c r="J110" s="4"/>
      <c r="K110" s="4"/>
    </row>
    <row r="111" spans="4:11" ht="13">
      <c r="D111" s="4"/>
      <c r="E111" s="4"/>
      <c r="F111" s="4"/>
      <c r="G111" s="4"/>
      <c r="H111" s="4"/>
      <c r="I111" s="4"/>
      <c r="J111" s="4"/>
      <c r="K111" s="4"/>
    </row>
    <row r="112" spans="4:11" ht="13">
      <c r="D112" s="4"/>
      <c r="E112" s="4"/>
      <c r="F112" s="4"/>
      <c r="G112" s="4"/>
      <c r="H112" s="4"/>
      <c r="I112" s="4"/>
      <c r="J112" s="4"/>
      <c r="K112" s="4"/>
    </row>
    <row r="113" spans="4:11" ht="13">
      <c r="D113" s="4"/>
      <c r="E113" s="4"/>
      <c r="F113" s="4"/>
      <c r="G113" s="4"/>
      <c r="H113" s="4"/>
      <c r="I113" s="4"/>
      <c r="J113" s="4"/>
      <c r="K113" s="4"/>
    </row>
    <row r="114" spans="4:11" ht="13">
      <c r="D114" s="4"/>
      <c r="E114" s="4"/>
      <c r="F114" s="4"/>
      <c r="G114" s="4"/>
      <c r="H114" s="4"/>
      <c r="I114" s="4"/>
      <c r="J114" s="4"/>
      <c r="K114" s="4"/>
    </row>
    <row r="115" spans="4:11" ht="13">
      <c r="D115" s="4"/>
      <c r="E115" s="4"/>
      <c r="F115" s="4"/>
      <c r="G115" s="4"/>
      <c r="H115" s="4"/>
      <c r="I115" s="4"/>
      <c r="J115" s="4"/>
      <c r="K115" s="4"/>
    </row>
    <row r="116" spans="4:11" ht="13">
      <c r="D116" s="4"/>
      <c r="E116" s="4"/>
      <c r="F116" s="4"/>
      <c r="G116" s="4"/>
      <c r="H116" s="4"/>
      <c r="I116" s="4"/>
      <c r="J116" s="4"/>
      <c r="K116" s="4"/>
    </row>
    <row r="117" spans="4:11" ht="13">
      <c r="D117" s="4"/>
      <c r="E117" s="4"/>
      <c r="F117" s="4"/>
      <c r="G117" s="4"/>
      <c r="H117" s="4"/>
      <c r="I117" s="4"/>
      <c r="J117" s="4"/>
      <c r="K11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1"/>
  <sheetViews>
    <sheetView workbookViewId="0"/>
  </sheetViews>
  <sheetFormatPr baseColWidth="10" defaultColWidth="12.6640625" defaultRowHeight="15.75" customHeight="1"/>
  <cols>
    <col min="2" max="3" width="10.5" customWidth="1"/>
    <col min="4" max="4" width="9.1640625" customWidth="1"/>
    <col min="5" max="5" width="12.6640625" customWidth="1"/>
    <col min="6" max="6" width="7.6640625" customWidth="1"/>
    <col min="7" max="7" width="99.5" customWidth="1"/>
  </cols>
  <sheetData>
    <row r="1" spans="1:11" ht="15.75" customHeight="1">
      <c r="A1" s="1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1" t="s">
        <v>20</v>
      </c>
      <c r="J1" s="1" t="s">
        <v>21</v>
      </c>
      <c r="K1" s="1" t="s">
        <v>22</v>
      </c>
    </row>
    <row r="2" spans="1:11" ht="15.75" customHeight="1">
      <c r="A2" s="1" t="s">
        <v>23</v>
      </c>
      <c r="B2" s="6">
        <f>(14943+1090)/9</f>
        <v>1781.4444444444443</v>
      </c>
      <c r="C2" s="6">
        <f>(13335+1090)/9</f>
        <v>1602.7777777777778</v>
      </c>
      <c r="D2" s="7">
        <f t="shared" ref="D2:E2" si="0">B2-B2</f>
        <v>0</v>
      </c>
      <c r="E2" s="6">
        <f t="shared" si="0"/>
        <v>0</v>
      </c>
      <c r="F2" s="1">
        <v>107</v>
      </c>
      <c r="G2" s="8" t="s">
        <v>24</v>
      </c>
      <c r="H2" s="1" t="s">
        <v>25</v>
      </c>
      <c r="J2" s="1">
        <v>144</v>
      </c>
      <c r="K2" s="1">
        <v>185</v>
      </c>
    </row>
    <row r="3" spans="1:11" ht="15.75" customHeight="1">
      <c r="A3" s="1" t="s">
        <v>26</v>
      </c>
      <c r="B3" s="6">
        <f>(13968+1090)/9</f>
        <v>1673.1111111111111</v>
      </c>
      <c r="C3" s="6"/>
      <c r="D3" s="6">
        <f>B2-B3</f>
        <v>108.33333333333326</v>
      </c>
      <c r="F3" s="1">
        <v>107</v>
      </c>
      <c r="G3" s="9" t="s">
        <v>27</v>
      </c>
      <c r="J3" s="1">
        <v>81</v>
      </c>
      <c r="K3" s="1">
        <v>122</v>
      </c>
    </row>
    <row r="4" spans="1:11">
      <c r="A4" s="1" t="s">
        <v>28</v>
      </c>
      <c r="B4" s="6">
        <v>1244</v>
      </c>
      <c r="C4" s="6"/>
      <c r="D4" s="6">
        <f>B2-B4</f>
        <v>537.44444444444434</v>
      </c>
      <c r="F4" s="10">
        <v>120</v>
      </c>
      <c r="G4" s="11" t="s">
        <v>29</v>
      </c>
      <c r="H4" s="12" t="s">
        <v>30</v>
      </c>
      <c r="J4" s="1">
        <v>14</v>
      </c>
      <c r="K4" s="1">
        <v>185</v>
      </c>
    </row>
    <row r="5" spans="1:11">
      <c r="A5" s="1" t="s">
        <v>31</v>
      </c>
      <c r="B5" s="6">
        <f>2050/2</f>
        <v>1025</v>
      </c>
      <c r="C5" s="6">
        <f>B5/2</f>
        <v>512.5</v>
      </c>
      <c r="D5" s="6">
        <f t="shared" ref="D5:E5" si="1">B2-B5</f>
        <v>756.44444444444434</v>
      </c>
      <c r="E5" s="6">
        <f t="shared" si="1"/>
        <v>1090.2777777777778</v>
      </c>
      <c r="F5" s="13">
        <v>182</v>
      </c>
      <c r="G5" s="11" t="s">
        <v>32</v>
      </c>
      <c r="H5" s="1" t="s">
        <v>30</v>
      </c>
      <c r="K5" s="1">
        <f>AVERAGE(K2:K4)</f>
        <v>164</v>
      </c>
    </row>
    <row r="6" spans="1:11" ht="15.75" customHeight="1">
      <c r="A6" s="1" t="s">
        <v>33</v>
      </c>
      <c r="B6" s="6">
        <v>949</v>
      </c>
      <c r="C6" s="6">
        <v>849</v>
      </c>
      <c r="D6" s="6">
        <f t="shared" ref="D6:E6" si="2">B2-B6</f>
        <v>832.44444444444434</v>
      </c>
      <c r="E6" s="6">
        <f t="shared" si="2"/>
        <v>753.77777777777783</v>
      </c>
      <c r="F6" s="1">
        <v>164</v>
      </c>
      <c r="G6" s="14" t="s">
        <v>34</v>
      </c>
    </row>
    <row r="7" spans="1:11" ht="15.75" customHeight="1">
      <c r="A7" s="1" t="s">
        <v>35</v>
      </c>
      <c r="B7" s="6">
        <f>1552+90</f>
        <v>1642</v>
      </c>
      <c r="C7" s="6"/>
      <c r="D7" s="6">
        <f>B2-B7</f>
        <v>139.44444444444434</v>
      </c>
      <c r="F7" s="1">
        <v>168</v>
      </c>
      <c r="G7" s="15" t="s">
        <v>36</v>
      </c>
    </row>
    <row r="8" spans="1:11" ht="15.75" customHeight="1">
      <c r="A8" s="1" t="s">
        <v>37</v>
      </c>
      <c r="B8" s="6">
        <v>1325</v>
      </c>
      <c r="C8" s="6">
        <v>1275</v>
      </c>
      <c r="D8" s="6">
        <f t="shared" ref="D8:E8" si="3">B2-B8</f>
        <v>456.44444444444434</v>
      </c>
      <c r="E8" s="6">
        <f t="shared" si="3"/>
        <v>327.77777777777783</v>
      </c>
      <c r="F8" s="1">
        <v>113</v>
      </c>
      <c r="G8" s="16" t="s">
        <v>38</v>
      </c>
    </row>
    <row r="9" spans="1:11">
      <c r="D9" s="7">
        <f t="shared" ref="D9:E9" si="4">AVERAGE(D2:D8)</f>
        <v>404.36507936507923</v>
      </c>
      <c r="E9" s="6">
        <f t="shared" si="4"/>
        <v>542.95833333333337</v>
      </c>
      <c r="G9" s="17"/>
    </row>
    <row r="10" spans="1:11" ht="15.75" customHeight="1">
      <c r="F10" s="1"/>
    </row>
    <row r="11" spans="1:11">
      <c r="G11" s="17"/>
    </row>
    <row r="12" spans="1:11" ht="15.75" customHeight="1">
      <c r="A12" s="1" t="s">
        <v>39</v>
      </c>
      <c r="B12" s="1" t="s">
        <v>40</v>
      </c>
      <c r="C12" s="1" t="s">
        <v>41</v>
      </c>
      <c r="D12" s="1" t="s">
        <v>42</v>
      </c>
    </row>
    <row r="13" spans="1:11" ht="15.75" customHeight="1">
      <c r="A13" s="6">
        <f>AVERAGE(B4:B8)</f>
        <v>1237</v>
      </c>
      <c r="B13" s="6">
        <f>AVERAGE(B2:B3)</f>
        <v>1727.2777777777778</v>
      </c>
      <c r="C13" s="6">
        <f>AVERAGE(C5:C6)</f>
        <v>680.75</v>
      </c>
      <c r="D13" s="6">
        <f>C2</f>
        <v>1602.7777777777778</v>
      </c>
      <c r="G13" s="8"/>
    </row>
    <row r="14" spans="1:11" ht="15.75" customHeight="1">
      <c r="A14" s="4">
        <f>ABS(B13-A13)/((A13+B13)/2)</f>
        <v>0.33079071162171791</v>
      </c>
      <c r="C14" s="4">
        <f>ABS(D13-C13)/((C13+D13)/2)</f>
        <v>0.80754680258372158</v>
      </c>
      <c r="G14" s="8"/>
    </row>
    <row r="15" spans="1:11" ht="15.75" customHeight="1">
      <c r="G15" s="8"/>
    </row>
    <row r="16" spans="1:11" ht="15.75" customHeight="1">
      <c r="G16" s="8"/>
    </row>
    <row r="17" spans="7:7" ht="15.75" customHeight="1">
      <c r="G17" s="8"/>
    </row>
    <row r="18" spans="7:7" ht="15.75" customHeight="1">
      <c r="G18" s="18"/>
    </row>
    <row r="19" spans="7:7" ht="15.75" customHeight="1">
      <c r="G19" s="19"/>
    </row>
    <row r="20" spans="7:7" ht="15.75" customHeight="1">
      <c r="G20" s="20"/>
    </row>
    <row r="21" spans="7:7" ht="15.75" customHeight="1">
      <c r="G21" s="20"/>
    </row>
    <row r="22" spans="7:7" ht="15.75" customHeight="1">
      <c r="G22" s="20"/>
    </row>
    <row r="23" spans="7:7" ht="15.75" customHeight="1">
      <c r="G23" s="20"/>
    </row>
    <row r="24" spans="7:7" ht="15.75" customHeight="1">
      <c r="G24" s="20"/>
    </row>
    <row r="25" spans="7:7" ht="15.75" customHeight="1">
      <c r="G25" s="20"/>
    </row>
    <row r="26" spans="7:7" ht="15.75" customHeight="1">
      <c r="G26" s="20"/>
    </row>
    <row r="27" spans="7:7" ht="15.75" customHeight="1">
      <c r="G27" s="20"/>
    </row>
    <row r="28" spans="7:7" ht="15.75" customHeight="1">
      <c r="G28" s="20"/>
    </row>
    <row r="29" spans="7:7" ht="15.75" customHeight="1">
      <c r="G29" s="20"/>
    </row>
    <row r="30" spans="7:7" ht="15.75" customHeight="1">
      <c r="G30" s="20"/>
    </row>
    <row r="31" spans="7:7" ht="15.75" customHeight="1">
      <c r="G31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7"/>
  <sheetViews>
    <sheetView workbookViewId="0"/>
  </sheetViews>
  <sheetFormatPr baseColWidth="10" defaultColWidth="12.6640625" defaultRowHeight="15.75" customHeight="1"/>
  <cols>
    <col min="2" max="2" width="14.1640625" customWidth="1"/>
  </cols>
  <sheetData>
    <row r="1" spans="1:5" ht="15.75" customHeight="1">
      <c r="A1" s="1" t="s">
        <v>43</v>
      </c>
      <c r="B1" s="1" t="s">
        <v>44</v>
      </c>
      <c r="C1" s="5" t="s">
        <v>45</v>
      </c>
      <c r="D1" s="5" t="s">
        <v>46</v>
      </c>
      <c r="E1" s="5"/>
    </row>
    <row r="2" spans="1:5" ht="15.75" customHeight="1">
      <c r="A2" s="1" t="s">
        <v>47</v>
      </c>
      <c r="B2" s="1" t="s">
        <v>48</v>
      </c>
      <c r="C2" s="4">
        <f>'Housing Prices'!C14</f>
        <v>0.80754680258372158</v>
      </c>
      <c r="D2" s="4">
        <f>'Housing Prices'!A14</f>
        <v>0.33079071162171791</v>
      </c>
      <c r="E2" s="4"/>
    </row>
    <row r="3" spans="1:5" ht="15.75" customHeight="1">
      <c r="A3" s="1" t="s">
        <v>47</v>
      </c>
      <c r="B3" s="1" t="s">
        <v>49</v>
      </c>
      <c r="C3" s="4">
        <f>CSU!A8</f>
        <v>0.3474453464636863</v>
      </c>
      <c r="D3" s="4">
        <f>CSU!C8</f>
        <v>0.26196919560726595</v>
      </c>
      <c r="E3" s="4"/>
    </row>
    <row r="4" spans="1:5" ht="15.75" customHeight="1">
      <c r="A4" s="1" t="s">
        <v>47</v>
      </c>
      <c r="B4" s="1" t="s">
        <v>50</v>
      </c>
      <c r="C4" s="4">
        <f>CSU!A19</f>
        <v>0.13068651778329193</v>
      </c>
      <c r="D4" s="4">
        <f>CSU!C19</f>
        <v>-6.8731246107682817E-2</v>
      </c>
      <c r="E4" s="4"/>
    </row>
    <row r="5" spans="1:5" ht="15.75" customHeight="1">
      <c r="A5" s="1" t="s">
        <v>47</v>
      </c>
      <c r="B5" s="1" t="s">
        <v>51</v>
      </c>
      <c r="C5" s="4"/>
      <c r="D5" s="4">
        <f>CSU!C29</f>
        <v>0.13472312703583073</v>
      </c>
      <c r="E5" s="4"/>
    </row>
    <row r="6" spans="1:5" ht="15.75" customHeight="1">
      <c r="A6" s="1" t="s">
        <v>47</v>
      </c>
      <c r="B6" s="1" t="s">
        <v>52</v>
      </c>
      <c r="C6" s="4"/>
      <c r="D6" s="4">
        <f>CSU!C32</f>
        <v>0.14733127481252761</v>
      </c>
      <c r="E6" s="4"/>
    </row>
    <row r="7" spans="1:5" ht="15.75" customHeight="1">
      <c r="A7" s="1" t="s">
        <v>47</v>
      </c>
      <c r="B7" s="1" t="s">
        <v>53</v>
      </c>
      <c r="C7" s="4"/>
      <c r="D7" s="4">
        <f>CSU!C52</f>
        <v>0.34917282646955311</v>
      </c>
      <c r="E7" s="4"/>
    </row>
    <row r="8" spans="1:5" ht="15.75" customHeight="1">
      <c r="A8" s="1" t="s">
        <v>47</v>
      </c>
      <c r="B8" s="1" t="s">
        <v>54</v>
      </c>
      <c r="C8" s="4"/>
      <c r="D8" s="4">
        <f>CSU!C62</f>
        <v>0.1914556671032763</v>
      </c>
      <c r="E8" s="4"/>
    </row>
    <row r="9" spans="1:5" ht="15.75" customHeight="1">
      <c r="A9" s="1" t="s">
        <v>47</v>
      </c>
      <c r="B9" s="1" t="s">
        <v>55</v>
      </c>
      <c r="C9" s="4"/>
      <c r="D9" s="4">
        <f>CSU!C72</f>
        <v>0.24853287808095617</v>
      </c>
      <c r="E9" s="4"/>
    </row>
    <row r="10" spans="1:5" ht="15.75" customHeight="1">
      <c r="A10" s="1" t="s">
        <v>56</v>
      </c>
      <c r="B10" s="1" t="s">
        <v>57</v>
      </c>
      <c r="C10" s="4"/>
      <c r="D10" s="4">
        <f>UC!C25</f>
        <v>-9.1914178418550894E-3</v>
      </c>
      <c r="E10" s="4"/>
    </row>
    <row r="11" spans="1:5" ht="15.75" customHeight="1">
      <c r="A11" s="1" t="s">
        <v>56</v>
      </c>
      <c r="B11" s="1" t="s">
        <v>58</v>
      </c>
      <c r="C11" s="4">
        <f>UC!A76</f>
        <v>5.8934544952016638E-2</v>
      </c>
      <c r="D11" s="4">
        <f>UC!C76</f>
        <v>-0.57394515385895639</v>
      </c>
      <c r="E11" s="4"/>
    </row>
    <row r="12" spans="1:5" ht="15.75" customHeight="1">
      <c r="A12" s="1" t="s">
        <v>56</v>
      </c>
      <c r="B12" s="1" t="s">
        <v>59</v>
      </c>
      <c r="C12" s="4">
        <f>UC!A51</f>
        <v>0.14730058766453699</v>
      </c>
      <c r="D12" s="4">
        <f>UC!C51</f>
        <v>-0.23478354244513008</v>
      </c>
      <c r="E12" s="4"/>
    </row>
    <row r="13" spans="1:5" ht="15.75" customHeight="1">
      <c r="A13" s="1" t="s">
        <v>56</v>
      </c>
      <c r="B13" s="1" t="s">
        <v>60</v>
      </c>
      <c r="C13" s="4">
        <f>UC!A100</f>
        <v>0.10751641936268541</v>
      </c>
      <c r="D13" s="4">
        <f>UC!C100</f>
        <v>0.7810168058344783</v>
      </c>
      <c r="E13" s="4"/>
    </row>
    <row r="14" spans="1:5" ht="15.75" customHeight="1">
      <c r="A14" s="1" t="s">
        <v>56</v>
      </c>
      <c r="B14" s="1" t="s">
        <v>61</v>
      </c>
      <c r="C14" s="4"/>
      <c r="D14" s="4">
        <f>UC!J25</f>
        <v>0.15052332063164559</v>
      </c>
      <c r="E14" s="4"/>
    </row>
    <row r="15" spans="1:5" ht="15.75" customHeight="1">
      <c r="A15" s="1" t="s">
        <v>56</v>
      </c>
      <c r="B15" s="1" t="s">
        <v>62</v>
      </c>
      <c r="C15" s="4">
        <f>UC!H51</f>
        <v>0.74972243323788934</v>
      </c>
      <c r="D15" s="4">
        <f>UC!J51</f>
        <v>-0.3202416918429003</v>
      </c>
      <c r="E15" s="4"/>
    </row>
    <row r="16" spans="1:5" ht="15.75" customHeight="1">
      <c r="A16" s="1" t="s">
        <v>56</v>
      </c>
      <c r="B16" s="1" t="s">
        <v>63</v>
      </c>
      <c r="C16" s="4">
        <f>UC!H88</f>
        <v>7.4236478042577381E-2</v>
      </c>
      <c r="D16" s="4"/>
      <c r="E16" s="4"/>
    </row>
    <row r="17" spans="1:5" ht="15.75" customHeight="1">
      <c r="A17" s="1" t="s">
        <v>56</v>
      </c>
      <c r="B17" s="1" t="s">
        <v>64</v>
      </c>
      <c r="C17" s="4">
        <f>UC!H76</f>
        <v>7.8155412486899237E-2</v>
      </c>
      <c r="D17" s="4">
        <f>UC!J76</f>
        <v>0.10233294599874856</v>
      </c>
      <c r="E17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76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.75" customHeight="1"/>
  <sheetData>
    <row r="1" spans="1:4" ht="15.75" customHeight="1">
      <c r="A1" s="46" t="s">
        <v>65</v>
      </c>
      <c r="B1" s="47"/>
      <c r="C1" s="47"/>
      <c r="D1" s="48"/>
    </row>
    <row r="2" spans="1:4" ht="15.75" customHeight="1">
      <c r="A2" s="5" t="s">
        <v>66</v>
      </c>
      <c r="B2" s="5" t="s">
        <v>67</v>
      </c>
      <c r="C2" s="5" t="s">
        <v>68</v>
      </c>
      <c r="D2" s="5" t="s">
        <v>69</v>
      </c>
    </row>
    <row r="3" spans="1:4" ht="15.75" customHeight="1">
      <c r="A3" s="7">
        <f>11757/9</f>
        <v>1306.3333333333333</v>
      </c>
      <c r="B3" s="7">
        <v>939</v>
      </c>
      <c r="C3" s="7">
        <f>14061/9</f>
        <v>1562.3333333333333</v>
      </c>
      <c r="D3" s="7">
        <v>1339</v>
      </c>
    </row>
    <row r="4" spans="1:4" ht="15.75" customHeight="1">
      <c r="A4" s="7">
        <f>12149/9</f>
        <v>1349.8888888888889</v>
      </c>
      <c r="B4" s="7">
        <v>1025</v>
      </c>
      <c r="C4" s="7">
        <f>14533/9</f>
        <v>1614.7777777777778</v>
      </c>
      <c r="D4" s="7">
        <v>1224</v>
      </c>
    </row>
    <row r="5" spans="1:4" ht="15.75" customHeight="1">
      <c r="A5" s="7">
        <f>13757/9</f>
        <v>1528.5555555555557</v>
      </c>
      <c r="B5" s="7"/>
      <c r="C5" s="7">
        <f>16437/9</f>
        <v>1826.3333333333333</v>
      </c>
      <c r="D5" s="7"/>
    </row>
    <row r="7" spans="1:4" ht="15.75" customHeight="1">
      <c r="A7" s="7">
        <f t="shared" ref="A7:D7" si="0">AVERAGE(A3:A5)</f>
        <v>1394.9259259259259</v>
      </c>
      <c r="B7" s="7">
        <f t="shared" si="0"/>
        <v>982</v>
      </c>
      <c r="C7" s="7">
        <f t="shared" si="0"/>
        <v>1667.8148148148148</v>
      </c>
      <c r="D7" s="7">
        <f t="shared" si="0"/>
        <v>1281.5</v>
      </c>
    </row>
    <row r="8" spans="1:4" ht="15.75" customHeight="1">
      <c r="A8" s="21">
        <f>ABS(B7-A7)/((A7+B7)/2)</f>
        <v>0.3474453464636863</v>
      </c>
      <c r="C8" s="21">
        <f>ABS(D7-C7)/((C7+D7)/2)</f>
        <v>0.26196919560726595</v>
      </c>
    </row>
    <row r="11" spans="1:4" ht="15.75" customHeight="1">
      <c r="A11" s="46" t="s">
        <v>70</v>
      </c>
      <c r="B11" s="47"/>
      <c r="C11" s="47"/>
      <c r="D11" s="48"/>
    </row>
    <row r="12" spans="1:4" ht="15.75" customHeight="1">
      <c r="A12" s="22">
        <f>9160/9</f>
        <v>1017.7777777777778</v>
      </c>
      <c r="B12" s="22">
        <v>975</v>
      </c>
      <c r="C12" s="22">
        <f>10160/9</f>
        <v>1128.8888888888889</v>
      </c>
      <c r="D12" s="22">
        <v>1300</v>
      </c>
    </row>
    <row r="13" spans="1:4" ht="15.75" customHeight="1">
      <c r="A13" s="22">
        <f>10160/9</f>
        <v>1128.8888888888889</v>
      </c>
      <c r="B13" s="22">
        <v>975</v>
      </c>
      <c r="C13" s="22">
        <f>11160/9</f>
        <v>1240</v>
      </c>
      <c r="D13" s="22">
        <f>2475/2</f>
        <v>1237.5</v>
      </c>
    </row>
    <row r="14" spans="1:4" ht="15.75" customHeight="1">
      <c r="A14" s="22">
        <f>9660/9</f>
        <v>1073.3333333333333</v>
      </c>
      <c r="B14" s="22">
        <v>875</v>
      </c>
      <c r="C14" s="22"/>
      <c r="D14" s="22"/>
    </row>
    <row r="15" spans="1:4" ht="15.75" customHeight="1">
      <c r="A15" s="22"/>
      <c r="B15" s="22"/>
      <c r="C15" s="22"/>
      <c r="D15" s="22"/>
    </row>
    <row r="16" spans="1:4" ht="15.75" customHeight="1">
      <c r="A16" s="22"/>
      <c r="B16" s="22"/>
      <c r="C16" s="22"/>
      <c r="D16" s="22"/>
    </row>
    <row r="17" spans="1:4" ht="15.75" customHeight="1">
      <c r="A17" s="22"/>
      <c r="B17" s="22"/>
      <c r="C17" s="22"/>
      <c r="D17" s="22"/>
    </row>
    <row r="18" spans="1:4" ht="15.75" customHeight="1">
      <c r="A18" s="22">
        <f t="shared" ref="A18:D18" si="1">AVERAGE(A12:A16)</f>
        <v>1073.3333333333333</v>
      </c>
      <c r="B18" s="22">
        <f t="shared" si="1"/>
        <v>941.66666666666663</v>
      </c>
      <c r="C18" s="22">
        <f t="shared" si="1"/>
        <v>1184.4444444444443</v>
      </c>
      <c r="D18" s="22">
        <f t="shared" si="1"/>
        <v>1268.75</v>
      </c>
    </row>
    <row r="19" spans="1:4" ht="15.75" customHeight="1">
      <c r="A19" s="21">
        <f>(A18-B18)/((A18+B18)/2)</f>
        <v>0.13068651778329193</v>
      </c>
      <c r="B19" s="22"/>
      <c r="C19" s="21">
        <f>(C18-D18)/((C18+D18)/2)</f>
        <v>-6.8731246107682817E-2</v>
      </c>
      <c r="D19" s="22"/>
    </row>
    <row r="20" spans="1:4" ht="15.75" customHeight="1">
      <c r="A20" s="49" t="s">
        <v>71</v>
      </c>
      <c r="B20" s="47"/>
      <c r="C20" s="47"/>
      <c r="D20" s="48"/>
    </row>
    <row r="21" spans="1:4" ht="15.75" customHeight="1">
      <c r="A21" s="22">
        <f>10461/9</f>
        <v>1162.3333333333333</v>
      </c>
      <c r="B21" s="22">
        <v>845</v>
      </c>
      <c r="C21" s="22">
        <f>12588/9</f>
        <v>1398.6666666666667</v>
      </c>
      <c r="D21" s="22">
        <v>1230</v>
      </c>
    </row>
    <row r="22" spans="1:4" ht="15.75" customHeight="1">
      <c r="A22" s="22">
        <f>10980/9</f>
        <v>1220</v>
      </c>
      <c r="B22" s="22"/>
      <c r="C22" s="22">
        <f>11988/9</f>
        <v>1332</v>
      </c>
      <c r="D22" s="22">
        <v>1090</v>
      </c>
    </row>
    <row r="23" spans="1:4" ht="15.75" customHeight="1">
      <c r="A23" s="22"/>
      <c r="B23" s="22"/>
      <c r="C23" s="22"/>
      <c r="D23" s="22">
        <v>1259</v>
      </c>
    </row>
    <row r="24" spans="1:4" ht="15.75" customHeight="1">
      <c r="A24" s="22"/>
      <c r="B24" s="22"/>
      <c r="C24" s="22"/>
      <c r="D24" s="22"/>
    </row>
    <row r="25" spans="1:4" ht="15.75" customHeight="1">
      <c r="A25" s="22"/>
      <c r="B25" s="22"/>
      <c r="C25" s="22"/>
      <c r="D25" s="22"/>
    </row>
    <row r="26" spans="1:4" ht="15.75" customHeight="1">
      <c r="A26" s="22"/>
      <c r="B26" s="22"/>
      <c r="C26" s="22"/>
      <c r="D26" s="22"/>
    </row>
    <row r="27" spans="1:4" ht="15.75" customHeight="1">
      <c r="A27" s="22"/>
      <c r="B27" s="22"/>
      <c r="C27" s="22"/>
      <c r="D27" s="22"/>
    </row>
    <row r="28" spans="1:4" ht="15.75" customHeight="1">
      <c r="A28" s="22">
        <f t="shared" ref="A28:D28" si="2">AVERAGE(A21:A26)</f>
        <v>1191.1666666666665</v>
      </c>
      <c r="B28" s="22">
        <f t="shared" si="2"/>
        <v>845</v>
      </c>
      <c r="C28" s="22">
        <f t="shared" si="2"/>
        <v>1365.3333333333335</v>
      </c>
      <c r="D28" s="22">
        <f t="shared" si="2"/>
        <v>1193</v>
      </c>
    </row>
    <row r="29" spans="1:4" ht="15.75" customHeight="1">
      <c r="A29" s="23">
        <f>ABS(B28-A28)/((A28+B28)/2)</f>
        <v>0.34001800769419649</v>
      </c>
      <c r="B29" s="22"/>
      <c r="C29" s="23">
        <f>ABS(D28-C28)/((C28+D28)/2)</f>
        <v>0.13472312703583073</v>
      </c>
      <c r="D29" s="22"/>
    </row>
    <row r="30" spans="1:4" ht="15.75" customHeight="1">
      <c r="A30" s="49" t="s">
        <v>72</v>
      </c>
      <c r="B30" s="47"/>
      <c r="C30" s="47"/>
      <c r="D30" s="48"/>
    </row>
    <row r="31" spans="1:4" ht="15.75" customHeight="1">
      <c r="A31" s="22"/>
      <c r="B31" s="22"/>
      <c r="C31" s="22">
        <f>14604/9</f>
        <v>1622.6666666666667</v>
      </c>
      <c r="D31" s="22">
        <f>2800/2</f>
        <v>1400</v>
      </c>
    </row>
    <row r="32" spans="1:4" ht="15.75" customHeight="1">
      <c r="A32" s="22"/>
      <c r="B32" s="22"/>
      <c r="C32" s="23">
        <f>ABS(D31-C31)/((C31+D31)/2)</f>
        <v>0.14733127481252761</v>
      </c>
      <c r="D32" s="22"/>
    </row>
    <row r="33" spans="1:4" ht="15.75" customHeight="1">
      <c r="A33" s="22"/>
      <c r="B33" s="22"/>
      <c r="C33" s="22"/>
      <c r="D33" s="22"/>
    </row>
    <row r="34" spans="1:4" ht="15.75" customHeight="1">
      <c r="A34" s="49" t="s">
        <v>73</v>
      </c>
      <c r="B34" s="47"/>
      <c r="C34" s="47"/>
      <c r="D34" s="48"/>
    </row>
    <row r="35" spans="1:4" ht="15.75" customHeight="1">
      <c r="A35" s="22">
        <f>(4500*2)/9</f>
        <v>1000</v>
      </c>
      <c r="B35" s="22"/>
      <c r="C35" s="22">
        <f>(6300*2)/9</f>
        <v>1400</v>
      </c>
      <c r="D35" s="22">
        <f>1700/2</f>
        <v>850</v>
      </c>
    </row>
    <row r="36" spans="1:4" ht="15.75" customHeight="1">
      <c r="B36" s="22"/>
      <c r="C36" s="22"/>
      <c r="D36" s="22">
        <f>1800/3</f>
        <v>600</v>
      </c>
    </row>
    <row r="37" spans="1:4" ht="15.75" customHeight="1">
      <c r="A37" s="22"/>
      <c r="B37" s="22"/>
      <c r="C37" s="22"/>
      <c r="D37" s="22">
        <f>1700/2</f>
        <v>850</v>
      </c>
    </row>
    <row r="38" spans="1:4" ht="15.75" customHeight="1">
      <c r="A38" s="22"/>
      <c r="B38" s="22"/>
      <c r="C38" s="22"/>
      <c r="D38" s="22"/>
    </row>
    <row r="39" spans="1:4" ht="15.75" customHeight="1">
      <c r="A39" s="22"/>
      <c r="B39" s="22"/>
      <c r="C39" s="22"/>
      <c r="D39" s="22"/>
    </row>
    <row r="40" spans="1:4" ht="15.75" customHeight="1">
      <c r="A40" s="22"/>
      <c r="B40" s="22"/>
      <c r="C40" s="22"/>
      <c r="D40" s="22"/>
    </row>
    <row r="41" spans="1:4" ht="15.75" customHeight="1">
      <c r="A41" s="22">
        <f t="shared" ref="A41:D41" si="3">AVERAGE(A35:A39)</f>
        <v>1000</v>
      </c>
      <c r="B41" s="22" t="e">
        <f t="shared" si="3"/>
        <v>#DIV/0!</v>
      </c>
      <c r="C41" s="22">
        <f t="shared" si="3"/>
        <v>1400</v>
      </c>
      <c r="D41" s="22">
        <f t="shared" si="3"/>
        <v>766.66666666666663</v>
      </c>
    </row>
    <row r="42" spans="1:4" ht="15.75" customHeight="1">
      <c r="A42" s="23" t="e">
        <f>ABS(B41-A41)/((A41+B41)/2)</f>
        <v>#DIV/0!</v>
      </c>
      <c r="B42" s="22"/>
      <c r="C42" s="23">
        <f>ABS(D41-C41)/((C41+D41)/2)</f>
        <v>0.58461538461538465</v>
      </c>
      <c r="D42" s="22"/>
    </row>
    <row r="43" spans="1:4" ht="15.75" customHeight="1">
      <c r="A43" s="49" t="s">
        <v>74</v>
      </c>
      <c r="B43" s="47"/>
      <c r="C43" s="47"/>
      <c r="D43" s="48"/>
    </row>
    <row r="44" spans="1:4" ht="15.75" customHeight="1">
      <c r="A44" s="22">
        <f>9812/9</f>
        <v>1090.2222222222222</v>
      </c>
      <c r="B44" s="22"/>
      <c r="C44" s="22">
        <f>16685/9</f>
        <v>1853.8888888888889</v>
      </c>
      <c r="D44" s="22">
        <f>4200/3</f>
        <v>1400</v>
      </c>
    </row>
    <row r="45" spans="1:4" ht="15.75" customHeight="1">
      <c r="A45" s="22"/>
      <c r="B45" s="22"/>
      <c r="C45" s="22"/>
      <c r="D45" s="22">
        <f>3700/3</f>
        <v>1233.3333333333333</v>
      </c>
    </row>
    <row r="46" spans="1:4" ht="15.75" customHeight="1">
      <c r="A46" s="22"/>
      <c r="B46" s="22"/>
      <c r="C46" s="22"/>
      <c r="D46" s="22">
        <f>2550/2</f>
        <v>1275</v>
      </c>
    </row>
    <row r="47" spans="1:4" ht="15.75" customHeight="1">
      <c r="A47" s="22"/>
      <c r="B47" s="22"/>
      <c r="C47" s="22"/>
      <c r="D47" s="22"/>
    </row>
    <row r="48" spans="1:4" ht="15.75" customHeight="1">
      <c r="A48" s="22"/>
      <c r="B48" s="22"/>
      <c r="C48" s="22"/>
      <c r="D48" s="22"/>
    </row>
    <row r="49" spans="1:4" ht="15.75" customHeight="1">
      <c r="A49" s="22"/>
      <c r="B49" s="22"/>
      <c r="C49" s="22"/>
      <c r="D49" s="22"/>
    </row>
    <row r="50" spans="1:4" ht="15.75" customHeight="1">
      <c r="A50" s="22"/>
      <c r="B50" s="22"/>
      <c r="C50" s="22"/>
      <c r="D50" s="22"/>
    </row>
    <row r="51" spans="1:4" ht="13">
      <c r="A51" s="22" t="e">
        <f t="shared" ref="A51:B51" si="4">AVERAGE(A45:A49)</f>
        <v>#DIV/0!</v>
      </c>
      <c r="B51" s="22" t="e">
        <f t="shared" si="4"/>
        <v>#DIV/0!</v>
      </c>
      <c r="C51" s="22">
        <f t="shared" ref="C51:D51" si="5">AVERAGE(C44:C49)</f>
        <v>1853.8888888888889</v>
      </c>
      <c r="D51" s="22">
        <f t="shared" si="5"/>
        <v>1302.7777777777776</v>
      </c>
    </row>
    <row r="52" spans="1:4" ht="13">
      <c r="A52" s="23" t="e">
        <f>ABS(B51-A51)/((A51+B51)/2)</f>
        <v>#DIV/0!</v>
      </c>
      <c r="B52" s="22"/>
      <c r="C52" s="23">
        <f>ABS(D51-C51)/((C51+D51)/2)</f>
        <v>0.34917282646955311</v>
      </c>
      <c r="D52" s="22"/>
    </row>
    <row r="53" spans="1:4" ht="13">
      <c r="A53" s="49" t="s">
        <v>75</v>
      </c>
      <c r="B53" s="47"/>
      <c r="C53" s="47"/>
      <c r="D53" s="48"/>
    </row>
    <row r="54" spans="1:4" ht="13">
      <c r="A54" s="22">
        <f>8216/9</f>
        <v>912.88888888888891</v>
      </c>
      <c r="B54" s="22"/>
      <c r="C54" s="22">
        <f>10402/9</f>
        <v>1155.7777777777778</v>
      </c>
      <c r="D54" s="22">
        <f>2040/2</f>
        <v>1020</v>
      </c>
    </row>
    <row r="55" spans="1:4" ht="13">
      <c r="A55" s="22"/>
      <c r="B55" s="22"/>
      <c r="C55" s="22">
        <f>12744/9</f>
        <v>1416</v>
      </c>
      <c r="D55" s="22">
        <f>2090/2</f>
        <v>1045</v>
      </c>
    </row>
    <row r="56" spans="1:4" ht="13">
      <c r="A56" s="22"/>
      <c r="B56" s="22"/>
      <c r="C56" s="22">
        <f>10368/9</f>
        <v>1152</v>
      </c>
      <c r="D56" s="22">
        <f>2115/2</f>
        <v>1057.5</v>
      </c>
    </row>
    <row r="57" spans="1:4" ht="13">
      <c r="A57" s="22"/>
      <c r="B57" s="22"/>
      <c r="C57" s="22"/>
      <c r="D57" s="22">
        <f>1950/2</f>
        <v>975</v>
      </c>
    </row>
    <row r="58" spans="1:4" ht="13">
      <c r="A58" s="22"/>
      <c r="B58" s="22"/>
      <c r="C58" s="22"/>
      <c r="D58" s="22"/>
    </row>
    <row r="59" spans="1:4" ht="13">
      <c r="A59" s="22"/>
      <c r="B59" s="22"/>
      <c r="C59" s="22"/>
      <c r="D59" s="22"/>
    </row>
    <row r="60" spans="1:4" ht="13">
      <c r="A60" s="22"/>
      <c r="B60" s="22"/>
      <c r="C60" s="22"/>
      <c r="D60" s="22"/>
    </row>
    <row r="61" spans="1:4" ht="13">
      <c r="A61" s="22" t="e">
        <f t="shared" ref="A61:B61" si="6">AVERAGE(A55:A59)</f>
        <v>#DIV/0!</v>
      </c>
      <c r="B61" s="22" t="e">
        <f t="shared" si="6"/>
        <v>#DIV/0!</v>
      </c>
      <c r="C61" s="22">
        <f t="shared" ref="C61:D61" si="7">AVERAGE(C54:C59)</f>
        <v>1241.2592592592594</v>
      </c>
      <c r="D61" s="22">
        <f t="shared" si="7"/>
        <v>1024.375</v>
      </c>
    </row>
    <row r="62" spans="1:4" ht="13">
      <c r="A62" s="23" t="e">
        <f>ABS(B61-A61)/((A61+B61)/2)</f>
        <v>#DIV/0!</v>
      </c>
      <c r="B62" s="22"/>
      <c r="C62" s="23">
        <f>ABS(D61-C61)/((C61+D61)/2)</f>
        <v>0.1914556671032763</v>
      </c>
      <c r="D62" s="22"/>
    </row>
    <row r="63" spans="1:4" ht="13">
      <c r="A63" s="49" t="s">
        <v>76</v>
      </c>
      <c r="B63" s="47"/>
      <c r="C63" s="47"/>
      <c r="D63" s="48"/>
    </row>
    <row r="64" spans="1:4" ht="13">
      <c r="A64" s="22">
        <f>11221/9</f>
        <v>1246.7777777777778</v>
      </c>
      <c r="B64" s="22"/>
      <c r="C64" s="22">
        <f>14488/9</f>
        <v>1609.7777777777778</v>
      </c>
      <c r="D64" s="22">
        <f>3150/3</f>
        <v>1050</v>
      </c>
    </row>
    <row r="65" spans="1:4" ht="13">
      <c r="A65" s="22"/>
      <c r="B65" s="22"/>
      <c r="C65" s="22"/>
      <c r="D65" s="22">
        <f>3937/3</f>
        <v>1312.3333333333333</v>
      </c>
    </row>
    <row r="66" spans="1:4" ht="13">
      <c r="A66" s="22"/>
      <c r="B66" s="22"/>
      <c r="C66" s="22"/>
      <c r="D66" s="22">
        <f>4285/3</f>
        <v>1428.3333333333333</v>
      </c>
    </row>
    <row r="67" spans="1:4" ht="13">
      <c r="A67" s="22"/>
      <c r="B67" s="22"/>
      <c r="C67" s="22"/>
      <c r="D67" s="22">
        <f>2450/2</f>
        <v>1225</v>
      </c>
    </row>
    <row r="68" spans="1:4" ht="13">
      <c r="A68" s="22"/>
      <c r="B68" s="22"/>
      <c r="C68" s="22"/>
      <c r="D68" s="22"/>
    </row>
    <row r="69" spans="1:4" ht="13">
      <c r="A69" s="22"/>
      <c r="B69" s="22"/>
      <c r="C69" s="22"/>
      <c r="D69" s="22"/>
    </row>
    <row r="70" spans="1:4" ht="13">
      <c r="A70" s="22"/>
      <c r="B70" s="22"/>
      <c r="C70" s="22"/>
      <c r="D70" s="22"/>
    </row>
    <row r="71" spans="1:4" ht="13">
      <c r="A71" s="22">
        <f>AVERAGE(A64:A69)</f>
        <v>1246.7777777777778</v>
      </c>
      <c r="B71" s="22" t="e">
        <f>AVERAGE(B65:B69)</f>
        <v>#DIV/0!</v>
      </c>
      <c r="C71" s="22">
        <f t="shared" ref="C71:D71" si="8">AVERAGE(C64:C69)</f>
        <v>1609.7777777777778</v>
      </c>
      <c r="D71" s="22">
        <f t="shared" si="8"/>
        <v>1253.9166666666665</v>
      </c>
    </row>
    <row r="72" spans="1:4" ht="13">
      <c r="A72" s="23" t="e">
        <f>ABS(B71-A71)/((A71+B71)/2)</f>
        <v>#DIV/0!</v>
      </c>
      <c r="B72" s="22"/>
      <c r="C72" s="23">
        <f>ABS(D71-C71)/((C71+D71)/2)</f>
        <v>0.24853287808095617</v>
      </c>
      <c r="D72" s="22"/>
    </row>
    <row r="73" spans="1:4" ht="13">
      <c r="A73" s="22"/>
      <c r="B73" s="22"/>
      <c r="C73" s="22"/>
      <c r="D73" s="22"/>
    </row>
    <row r="74" spans="1:4" ht="13">
      <c r="A74" s="22"/>
      <c r="B74" s="22"/>
      <c r="C74" s="22"/>
      <c r="D74" s="22"/>
    </row>
    <row r="75" spans="1:4" ht="13">
      <c r="A75" s="22"/>
      <c r="B75" s="22"/>
      <c r="C75" s="22"/>
      <c r="D75" s="22"/>
    </row>
    <row r="76" spans="1:4" ht="13">
      <c r="A76" s="22"/>
      <c r="B76" s="22"/>
      <c r="C76" s="22"/>
      <c r="D76" s="22"/>
    </row>
  </sheetData>
  <mergeCells count="8">
    <mergeCell ref="A43:D43"/>
    <mergeCell ref="A53:D53"/>
    <mergeCell ref="A63:D63"/>
    <mergeCell ref="A1:D1"/>
    <mergeCell ref="A11:D11"/>
    <mergeCell ref="A20:D20"/>
    <mergeCell ref="A30:D30"/>
    <mergeCell ref="A34:D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16"/>
  <sheetViews>
    <sheetView workbookViewId="0"/>
  </sheetViews>
  <sheetFormatPr baseColWidth="10" defaultColWidth="12.6640625" defaultRowHeight="15.75" customHeight="1"/>
  <sheetData>
    <row r="1" spans="1:12" ht="15.75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ht="15.75" customHeight="1">
      <c r="A2" s="50" t="s">
        <v>77</v>
      </c>
      <c r="B2" s="47"/>
      <c r="C2" s="47"/>
      <c r="D2" s="48"/>
      <c r="E2" s="24"/>
      <c r="F2" s="24"/>
      <c r="G2" s="24"/>
      <c r="H2" s="50" t="s">
        <v>61</v>
      </c>
      <c r="I2" s="47"/>
      <c r="J2" s="47"/>
      <c r="K2" s="48"/>
      <c r="L2" s="24"/>
    </row>
    <row r="3" spans="1:12" ht="15.75" customHeight="1">
      <c r="A3" s="25" t="s">
        <v>66</v>
      </c>
      <c r="B3" s="25" t="s">
        <v>67</v>
      </c>
      <c r="C3" s="25" t="s">
        <v>68</v>
      </c>
      <c r="D3" s="25" t="s">
        <v>69</v>
      </c>
      <c r="E3" s="24"/>
      <c r="F3" s="24"/>
      <c r="G3" s="24"/>
      <c r="H3" s="25" t="s">
        <v>66</v>
      </c>
      <c r="I3" s="25" t="s">
        <v>67</v>
      </c>
      <c r="J3" s="25" t="s">
        <v>68</v>
      </c>
      <c r="K3" s="25" t="s">
        <v>69</v>
      </c>
      <c r="L3" s="24"/>
    </row>
    <row r="4" spans="1:12" ht="15.75" customHeight="1">
      <c r="A4" s="26">
        <v>1388.67</v>
      </c>
      <c r="B4" s="26"/>
      <c r="C4" s="27">
        <v>1139</v>
      </c>
      <c r="D4" s="28">
        <v>1589</v>
      </c>
      <c r="E4" s="24"/>
      <c r="F4" s="24"/>
      <c r="G4" s="24"/>
      <c r="H4" s="29">
        <v>1431</v>
      </c>
      <c r="I4" s="30"/>
      <c r="J4" s="29">
        <v>1700</v>
      </c>
      <c r="K4" s="31">
        <v>1995</v>
      </c>
      <c r="L4" s="24"/>
    </row>
    <row r="5" spans="1:12" ht="15.75" customHeight="1">
      <c r="A5" s="26">
        <v>1141.33</v>
      </c>
      <c r="B5" s="26"/>
      <c r="C5" s="27">
        <v>1284</v>
      </c>
      <c r="D5" s="28">
        <v>1410</v>
      </c>
      <c r="E5" s="24"/>
      <c r="F5" s="24"/>
      <c r="G5" s="24"/>
      <c r="H5" s="29">
        <v>1493</v>
      </c>
      <c r="I5" s="32"/>
      <c r="J5" s="29">
        <v>1716</v>
      </c>
      <c r="K5" s="33">
        <v>1048</v>
      </c>
      <c r="L5" s="24"/>
    </row>
    <row r="6" spans="1:12" ht="15.75" customHeight="1">
      <c r="A6" s="26">
        <v>681</v>
      </c>
      <c r="B6" s="26"/>
      <c r="C6" s="27">
        <v>1372</v>
      </c>
      <c r="D6" s="34">
        <v>1377</v>
      </c>
      <c r="E6" s="24"/>
      <c r="F6" s="24"/>
      <c r="G6" s="24"/>
      <c r="H6" s="26">
        <v>1431</v>
      </c>
      <c r="I6" s="32"/>
      <c r="J6" s="35">
        <v>1700</v>
      </c>
      <c r="K6" s="36">
        <v>1655</v>
      </c>
      <c r="L6" s="24"/>
    </row>
    <row r="7" spans="1:12" ht="15.75" customHeight="1">
      <c r="A7" s="24"/>
      <c r="B7" s="24"/>
      <c r="C7" s="27">
        <v>1599</v>
      </c>
      <c r="D7" s="37">
        <v>1544</v>
      </c>
      <c r="E7" s="24"/>
      <c r="F7" s="24"/>
      <c r="G7" s="24"/>
      <c r="H7" s="35">
        <v>644</v>
      </c>
      <c r="I7" s="35"/>
      <c r="J7" s="26">
        <v>1346</v>
      </c>
      <c r="K7" s="26">
        <v>1091</v>
      </c>
      <c r="L7" s="24"/>
    </row>
    <row r="8" spans="1:12" ht="15.75" customHeight="1">
      <c r="A8" s="24"/>
      <c r="B8" s="24"/>
      <c r="C8" s="27">
        <v>1713</v>
      </c>
      <c r="D8" s="38">
        <v>1795</v>
      </c>
      <c r="E8" s="24"/>
      <c r="F8" s="24"/>
      <c r="G8" s="24"/>
      <c r="H8" s="35"/>
      <c r="I8" s="35"/>
      <c r="J8" s="35"/>
      <c r="K8" s="31">
        <v>1600</v>
      </c>
      <c r="L8" s="24"/>
    </row>
    <row r="9" spans="1:12" ht="15.75" customHeight="1">
      <c r="A9" s="24"/>
      <c r="B9" s="24"/>
      <c r="C9" s="27"/>
      <c r="D9" s="39">
        <v>1925</v>
      </c>
      <c r="E9" s="24"/>
      <c r="F9" s="24"/>
      <c r="G9" s="24"/>
      <c r="H9" s="35"/>
      <c r="I9" s="35"/>
      <c r="J9" s="35"/>
      <c r="K9" s="31">
        <v>1000</v>
      </c>
      <c r="L9" s="24"/>
    </row>
    <row r="10" spans="1:12" ht="15.75" customHeight="1">
      <c r="A10" s="24"/>
      <c r="B10" s="24"/>
      <c r="C10" s="27"/>
      <c r="D10" s="40">
        <v>1177.5</v>
      </c>
      <c r="E10" s="24"/>
      <c r="F10" s="24"/>
      <c r="G10" s="24"/>
      <c r="H10" s="35"/>
      <c r="I10" s="35"/>
      <c r="J10" s="35"/>
      <c r="K10" s="31">
        <v>1680</v>
      </c>
      <c r="L10" s="24"/>
    </row>
    <row r="11" spans="1:12" ht="15.75" customHeight="1">
      <c r="A11" s="24"/>
      <c r="B11" s="24"/>
      <c r="C11" s="27"/>
      <c r="D11" s="40">
        <v>1163</v>
      </c>
      <c r="E11" s="24"/>
      <c r="F11" s="24"/>
      <c r="G11" s="24"/>
      <c r="H11" s="35"/>
      <c r="I11" s="35"/>
      <c r="J11" s="35"/>
      <c r="K11" s="31">
        <v>925</v>
      </c>
      <c r="L11" s="24"/>
    </row>
    <row r="12" spans="1:12" ht="15.75" customHeight="1">
      <c r="A12" s="24"/>
      <c r="B12" s="24"/>
      <c r="C12" s="27"/>
      <c r="D12" s="40">
        <v>1425</v>
      </c>
      <c r="E12" s="24"/>
      <c r="F12" s="24"/>
      <c r="G12" s="24"/>
      <c r="H12" s="35"/>
      <c r="I12" s="35"/>
      <c r="J12" s="35"/>
      <c r="K12" s="31">
        <v>1600</v>
      </c>
      <c r="L12" s="24"/>
    </row>
    <row r="13" spans="1:12" ht="15.75" customHeight="1">
      <c r="A13" s="24"/>
      <c r="B13" s="24"/>
      <c r="C13" s="27"/>
      <c r="D13" s="40">
        <v>1267</v>
      </c>
      <c r="E13" s="24"/>
      <c r="F13" s="24"/>
      <c r="G13" s="24"/>
      <c r="H13" s="35"/>
      <c r="I13" s="35"/>
      <c r="J13" s="35"/>
      <c r="K13" s="31">
        <v>1777</v>
      </c>
      <c r="L13" s="24"/>
    </row>
    <row r="14" spans="1:12" ht="15.75" customHeight="1">
      <c r="A14" s="24"/>
      <c r="B14" s="24"/>
      <c r="C14" s="27"/>
      <c r="D14" s="40">
        <v>1400</v>
      </c>
      <c r="E14" s="24"/>
      <c r="F14" s="24"/>
      <c r="G14" s="24"/>
      <c r="H14" s="35"/>
      <c r="I14" s="35"/>
      <c r="J14" s="35"/>
      <c r="K14" s="31">
        <v>1163</v>
      </c>
      <c r="L14" s="24"/>
    </row>
    <row r="15" spans="1:12" ht="15.75" customHeight="1">
      <c r="A15" s="24"/>
      <c r="B15" s="24"/>
      <c r="C15" s="27"/>
      <c r="D15" s="40">
        <v>1325</v>
      </c>
      <c r="E15" s="24"/>
      <c r="F15" s="24"/>
      <c r="G15" s="24"/>
      <c r="H15" s="35"/>
      <c r="I15" s="35"/>
      <c r="J15" s="35"/>
      <c r="K15" s="31">
        <v>955</v>
      </c>
      <c r="L15" s="24"/>
    </row>
    <row r="16" spans="1:12" ht="15.75" customHeight="1">
      <c r="A16" s="24"/>
      <c r="B16" s="24"/>
      <c r="C16" s="27"/>
      <c r="D16" s="40">
        <v>1153</v>
      </c>
      <c r="E16" s="24"/>
      <c r="F16" s="24"/>
      <c r="G16" s="24"/>
      <c r="H16" s="35"/>
      <c r="I16" s="35"/>
      <c r="J16" s="35"/>
      <c r="K16" s="31">
        <v>1023</v>
      </c>
      <c r="L16" s="24"/>
    </row>
    <row r="17" spans="1:12" ht="15.75" customHeight="1">
      <c r="A17" s="24"/>
      <c r="B17" s="24"/>
      <c r="D17" s="40">
        <v>1365</v>
      </c>
      <c r="E17" s="24"/>
      <c r="F17" s="24"/>
      <c r="G17" s="24"/>
      <c r="K17" s="1">
        <v>1695</v>
      </c>
      <c r="L17" s="24"/>
    </row>
    <row r="18" spans="1:12" ht="15.75" customHeight="1">
      <c r="A18" s="24"/>
      <c r="B18" s="24"/>
      <c r="C18" s="27"/>
      <c r="D18" s="40">
        <v>1175</v>
      </c>
      <c r="E18" s="24"/>
      <c r="F18" s="24"/>
      <c r="G18" s="24"/>
      <c r="H18" s="35"/>
      <c r="I18" s="35"/>
      <c r="J18" s="35"/>
      <c r="K18" s="31">
        <v>1090</v>
      </c>
      <c r="L18" s="24"/>
    </row>
    <row r="19" spans="1:12" ht="15.75" customHeight="1">
      <c r="A19" s="24"/>
      <c r="B19" s="24"/>
      <c r="C19" s="27"/>
      <c r="D19" s="40">
        <v>1250</v>
      </c>
      <c r="E19" s="24"/>
      <c r="F19" s="24"/>
      <c r="G19" s="24"/>
      <c r="H19" s="35"/>
      <c r="I19" s="35"/>
      <c r="J19" s="35"/>
      <c r="K19" s="31">
        <v>1855</v>
      </c>
      <c r="L19" s="24"/>
    </row>
    <row r="20" spans="1:12" ht="15.75" customHeight="1">
      <c r="A20" s="24"/>
      <c r="B20" s="24"/>
      <c r="C20" s="27"/>
      <c r="D20" s="40">
        <v>1830</v>
      </c>
      <c r="E20" s="24"/>
      <c r="F20" s="24"/>
      <c r="G20" s="24"/>
      <c r="H20" s="35"/>
      <c r="I20" s="35"/>
      <c r="J20" s="35"/>
      <c r="K20" s="31">
        <v>1150</v>
      </c>
      <c r="L20" s="24"/>
    </row>
    <row r="21" spans="1:12" ht="15.75" customHeight="1">
      <c r="A21" s="24"/>
      <c r="B21" s="24"/>
      <c r="C21" s="27"/>
      <c r="D21" s="40">
        <v>1220</v>
      </c>
      <c r="E21" s="24"/>
      <c r="F21" s="24"/>
      <c r="G21" s="24"/>
      <c r="H21" s="35"/>
      <c r="I21" s="35"/>
      <c r="J21" s="35"/>
      <c r="K21" s="31">
        <v>1890</v>
      </c>
      <c r="L21" s="24"/>
    </row>
    <row r="22" spans="1:12" ht="15.75" customHeight="1">
      <c r="A22" s="24"/>
      <c r="B22" s="24"/>
      <c r="C22" s="27"/>
      <c r="D22" s="40">
        <v>1725</v>
      </c>
      <c r="E22" s="24"/>
      <c r="F22" s="24"/>
      <c r="G22" s="24"/>
      <c r="H22" s="35"/>
      <c r="I22" s="35"/>
      <c r="J22" s="35"/>
      <c r="K22" s="31">
        <v>1180</v>
      </c>
      <c r="L22" s="24"/>
    </row>
    <row r="23" spans="1:12" ht="15.75" customHeight="1">
      <c r="A23" s="24"/>
      <c r="B23" s="24"/>
      <c r="C23" s="27"/>
      <c r="D23" s="40">
        <v>1575</v>
      </c>
      <c r="E23" s="24"/>
      <c r="F23" s="24"/>
      <c r="G23" s="24"/>
      <c r="H23" s="35"/>
      <c r="I23" s="35"/>
      <c r="J23" s="35"/>
      <c r="K23" s="31">
        <v>1415</v>
      </c>
      <c r="L23" s="24"/>
    </row>
    <row r="24" spans="1:12" ht="15.75" customHeight="1">
      <c r="A24" s="26">
        <f t="shared" ref="A24:B24" si="0">AVERAGE(A4:A6)</f>
        <v>1070.3333333333333</v>
      </c>
      <c r="B24" s="26" t="e">
        <f t="shared" si="0"/>
        <v>#DIV/0!</v>
      </c>
      <c r="C24" s="27">
        <f>AVERAGE(C4:C16)</f>
        <v>1421.4</v>
      </c>
      <c r="D24" s="27">
        <f>AVERAGE(D4:D23)</f>
        <v>1434.5250000000001</v>
      </c>
      <c r="E24" s="24"/>
      <c r="F24" s="24"/>
      <c r="G24" s="24"/>
      <c r="H24" s="35">
        <f t="shared" ref="H24:J24" si="1">AVERAGE(H4:H7)</f>
        <v>1249.75</v>
      </c>
      <c r="I24" s="35" t="e">
        <f t="shared" si="1"/>
        <v>#DIV/0!</v>
      </c>
      <c r="J24" s="35">
        <f t="shared" si="1"/>
        <v>1615.5</v>
      </c>
      <c r="K24" s="31">
        <f>AVERAGE(K4:K23)</f>
        <v>1389.35</v>
      </c>
      <c r="L24" s="24"/>
    </row>
    <row r="25" spans="1:12" ht="15.75" customHeight="1">
      <c r="A25" s="41" t="e">
        <f>ABS(B24-A24)/((A24+B24)/2)</f>
        <v>#DIV/0!</v>
      </c>
      <c r="B25" s="24"/>
      <c r="C25" s="41">
        <f>(C24-D24)/((C24+D24)/2)</f>
        <v>-9.1914178418550894E-3</v>
      </c>
      <c r="D25" s="24"/>
      <c r="E25" s="24"/>
      <c r="F25" s="24"/>
      <c r="G25" s="24"/>
      <c r="H25" s="41" t="e">
        <f>ABS(I24-H24)/((H24+I24)/2)</f>
        <v>#DIV/0!</v>
      </c>
      <c r="I25" s="24"/>
      <c r="J25" s="41">
        <f>(J24-K24)/((J24+K24)/2)</f>
        <v>0.15052332063164559</v>
      </c>
      <c r="K25" s="24"/>
      <c r="L25" s="24"/>
    </row>
    <row r="26" spans="1:12" ht="15.75" customHeight="1">
      <c r="A26" s="24"/>
      <c r="B26" s="24"/>
      <c r="C26" s="27"/>
      <c r="D26" s="24"/>
      <c r="E26" s="24"/>
      <c r="F26" s="24"/>
      <c r="G26" s="24"/>
      <c r="H26" s="24"/>
      <c r="I26" s="24"/>
      <c r="J26" s="24"/>
      <c r="K26" s="24"/>
      <c r="L26" s="24"/>
    </row>
    <row r="27" spans="1:12" ht="15.7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</row>
    <row r="28" spans="1:12" ht="15.75" customHeight="1">
      <c r="A28" s="50" t="s">
        <v>59</v>
      </c>
      <c r="B28" s="47"/>
      <c r="C28" s="47"/>
      <c r="D28" s="48"/>
      <c r="E28" s="24"/>
      <c r="F28" s="24"/>
      <c r="G28" s="24"/>
      <c r="H28" s="50" t="s">
        <v>78</v>
      </c>
      <c r="I28" s="47"/>
      <c r="J28" s="47"/>
      <c r="K28" s="48"/>
      <c r="L28" s="24"/>
    </row>
    <row r="29" spans="1:12" ht="15.75" customHeight="1">
      <c r="A29" s="25" t="s">
        <v>66</v>
      </c>
      <c r="B29" s="25" t="s">
        <v>67</v>
      </c>
      <c r="C29" s="25" t="s">
        <v>68</v>
      </c>
      <c r="D29" s="25" t="s">
        <v>69</v>
      </c>
      <c r="E29" s="24"/>
      <c r="F29" s="24"/>
      <c r="G29" s="24"/>
      <c r="H29" s="25" t="s">
        <v>66</v>
      </c>
      <c r="I29" s="25" t="s">
        <v>67</v>
      </c>
      <c r="J29" s="25" t="s">
        <v>68</v>
      </c>
      <c r="K29" s="25" t="s">
        <v>69</v>
      </c>
      <c r="L29" s="24"/>
    </row>
    <row r="30" spans="1:12" ht="15.75" customHeight="1">
      <c r="A30" s="35">
        <v>1271.73</v>
      </c>
      <c r="B30" s="32">
        <v>1090</v>
      </c>
      <c r="C30" s="35">
        <v>1754.84</v>
      </c>
      <c r="D30" s="35">
        <v>2800</v>
      </c>
      <c r="E30" s="24"/>
      <c r="F30" s="24"/>
      <c r="G30" s="24"/>
      <c r="H30" s="35">
        <v>809</v>
      </c>
      <c r="I30" s="42">
        <v>1930</v>
      </c>
      <c r="J30" s="35">
        <v>1236</v>
      </c>
      <c r="K30" s="42">
        <v>1900</v>
      </c>
      <c r="L30" s="24"/>
    </row>
    <row r="31" spans="1:12" ht="15.75" customHeight="1">
      <c r="A31" s="35">
        <v>1381.11</v>
      </c>
      <c r="B31" s="35">
        <v>1415</v>
      </c>
      <c r="C31" s="35">
        <v>1902.79</v>
      </c>
      <c r="D31" s="35">
        <v>2995</v>
      </c>
      <c r="E31" s="24"/>
      <c r="F31" s="24"/>
      <c r="G31" s="24"/>
      <c r="H31" s="35">
        <v>974</v>
      </c>
      <c r="I31" s="42">
        <v>2277</v>
      </c>
      <c r="J31" s="35">
        <v>1405</v>
      </c>
      <c r="K31" s="42">
        <v>1625</v>
      </c>
      <c r="L31" s="24"/>
    </row>
    <row r="32" spans="1:12" ht="15.75" customHeight="1">
      <c r="A32" s="35">
        <v>1584.09</v>
      </c>
      <c r="B32" s="32">
        <v>1105</v>
      </c>
      <c r="C32" s="35"/>
      <c r="D32" s="32">
        <v>2699</v>
      </c>
      <c r="E32" s="24"/>
      <c r="F32" s="24"/>
      <c r="G32" s="24"/>
      <c r="H32" s="35"/>
      <c r="I32" s="32">
        <v>1675</v>
      </c>
      <c r="J32" s="35"/>
      <c r="K32" s="42">
        <v>1899</v>
      </c>
      <c r="L32" s="24"/>
    </row>
    <row r="33" spans="1:12" ht="15.75" customHeight="1">
      <c r="A33" s="35">
        <v>1627.67</v>
      </c>
      <c r="B33" s="35">
        <v>1450</v>
      </c>
      <c r="C33" s="35"/>
      <c r="D33" s="30">
        <v>2495</v>
      </c>
      <c r="E33" s="24"/>
      <c r="F33" s="24"/>
      <c r="G33" s="24"/>
      <c r="H33" s="35"/>
      <c r="I33" s="35"/>
      <c r="J33" s="35"/>
      <c r="K33" s="32">
        <v>1467</v>
      </c>
      <c r="L33" s="24"/>
    </row>
    <row r="34" spans="1:12" ht="15.75" customHeight="1">
      <c r="A34" s="35"/>
      <c r="B34" s="35"/>
      <c r="C34" s="35"/>
      <c r="D34" s="32">
        <v>2749</v>
      </c>
      <c r="E34" s="24"/>
      <c r="F34" s="24"/>
      <c r="G34" s="24"/>
      <c r="H34" s="35"/>
      <c r="I34" s="35"/>
      <c r="J34" s="35"/>
      <c r="K34" s="32">
        <v>1900</v>
      </c>
      <c r="L34" s="24"/>
    </row>
    <row r="35" spans="1:12" ht="15.75" customHeight="1">
      <c r="A35" s="35"/>
      <c r="B35" s="35"/>
      <c r="C35" s="35"/>
      <c r="D35" s="32">
        <v>2521</v>
      </c>
      <c r="E35" s="24"/>
      <c r="F35" s="24"/>
      <c r="G35" s="24"/>
      <c r="H35" s="35"/>
      <c r="I35" s="35"/>
      <c r="J35" s="35"/>
      <c r="K35" s="32">
        <v>1655</v>
      </c>
      <c r="L35" s="24"/>
    </row>
    <row r="36" spans="1:12" ht="15.75" customHeight="1">
      <c r="A36" s="35"/>
      <c r="B36" s="35"/>
      <c r="C36" s="35"/>
      <c r="D36" s="32">
        <v>1416</v>
      </c>
      <c r="E36" s="24"/>
      <c r="F36" s="24"/>
      <c r="G36" s="24"/>
      <c r="H36" s="35"/>
      <c r="I36" s="35"/>
      <c r="J36" s="35"/>
      <c r="K36" s="32">
        <v>2540</v>
      </c>
      <c r="L36" s="24"/>
    </row>
    <row r="37" spans="1:12" ht="15.75" customHeight="1">
      <c r="A37" s="35"/>
      <c r="B37" s="35"/>
      <c r="C37" s="35"/>
      <c r="D37" s="32">
        <v>2350</v>
      </c>
      <c r="E37" s="24"/>
      <c r="F37" s="24"/>
      <c r="G37" s="24"/>
      <c r="H37" s="35"/>
      <c r="I37" s="35"/>
      <c r="J37" s="35"/>
      <c r="K37" s="32">
        <v>1500</v>
      </c>
      <c r="L37" s="24"/>
    </row>
    <row r="38" spans="1:12" ht="15.75" customHeight="1">
      <c r="A38" s="35"/>
      <c r="B38" s="35"/>
      <c r="C38" s="35"/>
      <c r="D38" s="32">
        <v>2698</v>
      </c>
      <c r="E38" s="24"/>
      <c r="F38" s="24"/>
      <c r="G38" s="24"/>
      <c r="H38" s="35"/>
      <c r="I38" s="35"/>
      <c r="J38" s="35"/>
      <c r="K38" s="32">
        <v>1550</v>
      </c>
      <c r="L38" s="24"/>
    </row>
    <row r="39" spans="1:12" ht="15.75" customHeight="1">
      <c r="A39" s="35"/>
      <c r="B39" s="35"/>
      <c r="C39" s="35"/>
      <c r="D39" s="32">
        <v>1900</v>
      </c>
      <c r="E39" s="24"/>
      <c r="F39" s="24"/>
      <c r="G39" s="24"/>
      <c r="H39" s="35"/>
      <c r="I39" s="35"/>
      <c r="J39" s="35"/>
      <c r="K39" s="32">
        <v>1818</v>
      </c>
      <c r="L39" s="24"/>
    </row>
    <row r="40" spans="1:12" ht="15.75" customHeight="1">
      <c r="A40" s="35"/>
      <c r="B40" s="35"/>
      <c r="C40" s="35"/>
      <c r="D40" s="32">
        <v>2595</v>
      </c>
      <c r="E40" s="24"/>
      <c r="F40" s="24"/>
      <c r="G40" s="24"/>
      <c r="H40" s="35"/>
      <c r="I40" s="35"/>
      <c r="J40" s="35"/>
      <c r="K40" s="32">
        <v>2710</v>
      </c>
      <c r="L40" s="24"/>
    </row>
    <row r="41" spans="1:12" ht="15.75" customHeight="1">
      <c r="A41" s="35"/>
      <c r="B41" s="35"/>
      <c r="C41" s="35"/>
      <c r="D41" s="32">
        <v>2000</v>
      </c>
      <c r="E41" s="24"/>
      <c r="F41" s="24"/>
      <c r="G41" s="24"/>
      <c r="H41" s="35"/>
      <c r="I41" s="35"/>
      <c r="J41" s="35"/>
      <c r="K41" s="32">
        <v>1750</v>
      </c>
      <c r="L41" s="24"/>
    </row>
    <row r="42" spans="1:12" ht="15.75" customHeight="1">
      <c r="A42" s="35"/>
      <c r="B42" s="35"/>
      <c r="C42" s="35"/>
      <c r="D42" s="32">
        <v>2375</v>
      </c>
      <c r="E42" s="24"/>
      <c r="F42" s="24"/>
      <c r="G42" s="24"/>
      <c r="H42" s="35"/>
      <c r="I42" s="35"/>
      <c r="J42" s="35"/>
      <c r="K42" s="32">
        <v>2000</v>
      </c>
      <c r="L42" s="24"/>
    </row>
    <row r="43" spans="1:12" ht="15.75" customHeight="1">
      <c r="A43" s="35"/>
      <c r="B43" s="35"/>
      <c r="C43" s="35"/>
      <c r="D43" s="32">
        <v>1895</v>
      </c>
      <c r="E43" s="24"/>
      <c r="F43" s="24"/>
      <c r="G43" s="24"/>
      <c r="H43" s="35"/>
      <c r="I43" s="35"/>
      <c r="J43" s="35"/>
      <c r="K43" s="32">
        <v>2038</v>
      </c>
      <c r="L43" s="24"/>
    </row>
    <row r="44" spans="1:12" ht="15.75" customHeight="1">
      <c r="A44" s="35"/>
      <c r="B44" s="35"/>
      <c r="C44" s="35"/>
      <c r="D44" s="32">
        <v>1800</v>
      </c>
      <c r="E44" s="24"/>
      <c r="F44" s="24"/>
      <c r="G44" s="24"/>
      <c r="H44" s="35"/>
      <c r="I44" s="35"/>
      <c r="J44" s="35"/>
      <c r="K44" s="32">
        <v>2445</v>
      </c>
      <c r="L44" s="24"/>
    </row>
    <row r="45" spans="1:12" ht="15.75" customHeight="1">
      <c r="A45" s="35"/>
      <c r="B45" s="35"/>
      <c r="C45" s="35"/>
      <c r="D45" s="32">
        <v>2700</v>
      </c>
      <c r="E45" s="24"/>
      <c r="F45" s="24"/>
      <c r="G45" s="24"/>
      <c r="H45" s="35"/>
      <c r="I45" s="35"/>
      <c r="J45" s="35"/>
      <c r="K45" s="32">
        <v>1435</v>
      </c>
      <c r="L45" s="24"/>
    </row>
    <row r="46" spans="1:12" ht="15.75" customHeight="1">
      <c r="A46" s="35"/>
      <c r="B46" s="35"/>
      <c r="C46" s="35"/>
      <c r="D46" s="32">
        <v>1975</v>
      </c>
      <c r="E46" s="24"/>
      <c r="F46" s="24"/>
      <c r="G46" s="24"/>
      <c r="H46" s="35"/>
      <c r="I46" s="35"/>
      <c r="J46" s="35"/>
      <c r="K46" s="32">
        <v>1165</v>
      </c>
      <c r="L46" s="24"/>
    </row>
    <row r="47" spans="1:12" ht="15.75" customHeight="1">
      <c r="A47" s="35"/>
      <c r="B47" s="35"/>
      <c r="C47" s="35"/>
      <c r="D47" s="32">
        <v>1600</v>
      </c>
      <c r="E47" s="24"/>
      <c r="F47" s="24"/>
      <c r="G47" s="24"/>
      <c r="H47" s="35"/>
      <c r="I47" s="35"/>
      <c r="J47" s="35"/>
      <c r="K47" s="32">
        <v>1900</v>
      </c>
      <c r="L47" s="24"/>
    </row>
    <row r="48" spans="1:12" ht="13">
      <c r="A48" s="35"/>
      <c r="B48" s="35"/>
      <c r="C48" s="35"/>
      <c r="D48" s="32">
        <v>2048</v>
      </c>
      <c r="E48" s="24"/>
      <c r="F48" s="24"/>
      <c r="G48" s="24"/>
      <c r="H48" s="35"/>
      <c r="I48" s="35"/>
      <c r="J48" s="35"/>
      <c r="K48" s="32">
        <v>1483</v>
      </c>
      <c r="L48" s="24"/>
    </row>
    <row r="49" spans="1:12" ht="13">
      <c r="A49" s="35"/>
      <c r="B49" s="35"/>
      <c r="C49" s="35"/>
      <c r="D49" s="32">
        <v>2695</v>
      </c>
      <c r="E49" s="24"/>
      <c r="F49" s="24"/>
      <c r="G49" s="24"/>
      <c r="H49" s="35"/>
      <c r="I49" s="35"/>
      <c r="J49" s="35"/>
      <c r="K49" s="32">
        <v>1700</v>
      </c>
      <c r="L49" s="24"/>
    </row>
    <row r="50" spans="1:12" ht="13">
      <c r="A50" s="35">
        <f t="shared" ref="A50:C50" si="2">AVERAGE(A30:A33)</f>
        <v>1466.15</v>
      </c>
      <c r="B50" s="35">
        <f t="shared" si="2"/>
        <v>1265</v>
      </c>
      <c r="C50" s="35">
        <f t="shared" si="2"/>
        <v>1828.8150000000001</v>
      </c>
      <c r="D50" s="35">
        <f>AVERAGE(D30:D49)</f>
        <v>2315.3000000000002</v>
      </c>
      <c r="E50" s="24"/>
      <c r="F50" s="24"/>
      <c r="G50" s="24"/>
      <c r="H50" s="35">
        <f t="shared" ref="H50:J50" si="3">AVERAGE(H30:H33)</f>
        <v>891.5</v>
      </c>
      <c r="I50" s="35">
        <f t="shared" si="3"/>
        <v>1960.6666666666667</v>
      </c>
      <c r="J50" s="35">
        <f t="shared" si="3"/>
        <v>1320.5</v>
      </c>
      <c r="K50" s="35">
        <f>AVERAGE(K30:K49)</f>
        <v>1824</v>
      </c>
      <c r="L50" s="24"/>
    </row>
    <row r="51" spans="1:12" ht="13">
      <c r="A51" s="41">
        <f>ABS(B50-A50)/((A50+B50)/2)</f>
        <v>0.14730058766453699</v>
      </c>
      <c r="B51" s="24"/>
      <c r="C51" s="41">
        <f>(C50-D50)/((C50+D50)/2)</f>
        <v>-0.23478354244513008</v>
      </c>
      <c r="D51" s="24"/>
      <c r="E51" s="24"/>
      <c r="F51" s="24"/>
      <c r="G51" s="41"/>
      <c r="H51" s="41">
        <f>ABS(I50-H50)/((H50+I50)/2)</f>
        <v>0.74972243323788934</v>
      </c>
      <c r="I51" s="24"/>
      <c r="J51" s="41">
        <f>(J50-K50)/((J50+K50)/2)</f>
        <v>-0.3202416918429003</v>
      </c>
      <c r="K51" s="24"/>
      <c r="L51" s="24"/>
    </row>
    <row r="52" spans="1:12" ht="13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</row>
    <row r="53" spans="1:12" ht="13">
      <c r="A53" s="50" t="s">
        <v>58</v>
      </c>
      <c r="B53" s="47"/>
      <c r="C53" s="47"/>
      <c r="D53" s="48"/>
      <c r="E53" s="24"/>
      <c r="F53" s="24"/>
      <c r="G53" s="24"/>
      <c r="H53" s="50" t="s">
        <v>64</v>
      </c>
      <c r="I53" s="47"/>
      <c r="J53" s="47"/>
      <c r="K53" s="48"/>
      <c r="L53" s="24"/>
    </row>
    <row r="54" spans="1:12" ht="28">
      <c r="A54" s="25" t="s">
        <v>66</v>
      </c>
      <c r="B54" s="25" t="s">
        <v>67</v>
      </c>
      <c r="C54" s="25" t="s">
        <v>68</v>
      </c>
      <c r="D54" s="25" t="s">
        <v>69</v>
      </c>
      <c r="E54" s="24"/>
      <c r="F54" s="24"/>
      <c r="G54" s="24"/>
      <c r="H54" s="25" t="s">
        <v>66</v>
      </c>
      <c r="I54" s="25" t="s">
        <v>67</v>
      </c>
      <c r="J54" s="25" t="s">
        <v>68</v>
      </c>
      <c r="K54" s="25" t="s">
        <v>69</v>
      </c>
      <c r="L54" s="24"/>
    </row>
    <row r="55" spans="1:12" ht="13">
      <c r="A55" s="35">
        <v>1969.33</v>
      </c>
      <c r="B55" s="30">
        <v>1250</v>
      </c>
      <c r="C55" s="35">
        <v>995</v>
      </c>
      <c r="D55" s="35">
        <v>1433.33</v>
      </c>
      <c r="E55" s="24"/>
      <c r="F55" s="24"/>
      <c r="G55" s="24"/>
      <c r="H55" s="43">
        <v>1809</v>
      </c>
      <c r="I55" s="31">
        <v>1735</v>
      </c>
      <c r="J55" s="43">
        <v>2058</v>
      </c>
      <c r="K55" s="31">
        <v>1800</v>
      </c>
      <c r="L55" s="24"/>
    </row>
    <row r="56" spans="1:12" ht="13">
      <c r="A56" s="35">
        <v>980</v>
      </c>
      <c r="B56" s="32">
        <v>1050</v>
      </c>
      <c r="C56" s="35"/>
      <c r="D56" s="35">
        <f>2835/2</f>
        <v>1417.5</v>
      </c>
      <c r="E56" s="24"/>
      <c r="F56" s="24"/>
      <c r="G56" s="24"/>
      <c r="H56" s="43">
        <v>1400</v>
      </c>
      <c r="I56" s="32"/>
      <c r="J56" s="35"/>
      <c r="K56" s="35">
        <v>1894</v>
      </c>
      <c r="L56" s="24"/>
    </row>
    <row r="57" spans="1:12" ht="13">
      <c r="A57" s="35">
        <v>960</v>
      </c>
      <c r="B57" s="32"/>
      <c r="C57" s="35"/>
      <c r="D57" s="30">
        <v>2265</v>
      </c>
      <c r="E57" s="24"/>
      <c r="F57" s="24"/>
      <c r="G57" s="24"/>
      <c r="H57" s="35"/>
      <c r="I57" s="32"/>
      <c r="J57" s="35"/>
      <c r="K57" s="31">
        <v>1233</v>
      </c>
      <c r="L57" s="24"/>
    </row>
    <row r="58" spans="1:12" ht="13">
      <c r="A58" s="35"/>
      <c r="B58" s="32"/>
      <c r="C58" s="35"/>
      <c r="D58" s="35">
        <v>2395</v>
      </c>
      <c r="E58" s="24"/>
      <c r="F58" s="24"/>
      <c r="G58" s="24"/>
      <c r="H58" s="35"/>
      <c r="I58" s="32"/>
      <c r="J58" s="35"/>
      <c r="K58" s="31">
        <v>1650</v>
      </c>
      <c r="L58" s="24"/>
    </row>
    <row r="59" spans="1:12" ht="13">
      <c r="A59" s="35"/>
      <c r="B59" s="32"/>
      <c r="C59" s="35"/>
      <c r="D59" s="35">
        <v>2520</v>
      </c>
      <c r="E59" s="24"/>
      <c r="F59" s="24"/>
      <c r="G59" s="24"/>
      <c r="H59" s="35"/>
      <c r="I59" s="32"/>
      <c r="J59" s="35"/>
      <c r="K59" s="31">
        <v>1317</v>
      </c>
      <c r="L59" s="24"/>
    </row>
    <row r="60" spans="1:12" ht="13">
      <c r="A60" s="35"/>
      <c r="B60" s="32"/>
      <c r="C60" s="35"/>
      <c r="D60" s="35">
        <v>1502</v>
      </c>
      <c r="E60" s="24"/>
      <c r="F60" s="24"/>
      <c r="G60" s="24"/>
      <c r="H60" s="35"/>
      <c r="I60" s="32"/>
      <c r="J60" s="35"/>
      <c r="K60" s="31">
        <v>2750</v>
      </c>
      <c r="L60" s="24"/>
    </row>
    <row r="61" spans="1:12" ht="13">
      <c r="A61" s="35"/>
      <c r="B61" s="32"/>
      <c r="C61" s="35"/>
      <c r="D61" s="35">
        <v>1500</v>
      </c>
      <c r="E61" s="24"/>
      <c r="F61" s="24"/>
      <c r="G61" s="24"/>
      <c r="H61" s="35"/>
      <c r="I61" s="32"/>
      <c r="J61" s="35"/>
      <c r="K61" s="31">
        <v>1698</v>
      </c>
      <c r="L61" s="24"/>
    </row>
    <row r="62" spans="1:12" ht="13">
      <c r="A62" s="35"/>
      <c r="B62" s="32"/>
      <c r="C62" s="35"/>
      <c r="D62" s="35">
        <v>1498</v>
      </c>
      <c r="E62" s="24"/>
      <c r="F62" s="24"/>
      <c r="G62" s="24"/>
      <c r="H62" s="35"/>
      <c r="I62" s="32"/>
      <c r="J62" s="35"/>
      <c r="K62" s="31">
        <v>1625</v>
      </c>
      <c r="L62" s="24"/>
    </row>
    <row r="63" spans="1:12" ht="13">
      <c r="A63" s="35"/>
      <c r="B63" s="32"/>
      <c r="C63" s="35"/>
      <c r="D63" s="35">
        <v>1850</v>
      </c>
      <c r="E63" s="24"/>
      <c r="F63" s="24"/>
      <c r="G63" s="24"/>
      <c r="H63" s="35"/>
      <c r="I63" s="32"/>
      <c r="J63" s="35"/>
      <c r="K63" s="31">
        <v>1998</v>
      </c>
      <c r="L63" s="24"/>
    </row>
    <row r="64" spans="1:12" ht="13">
      <c r="A64" s="35"/>
      <c r="B64" s="32"/>
      <c r="C64" s="35"/>
      <c r="D64" s="35">
        <v>1583</v>
      </c>
      <c r="E64" s="24"/>
      <c r="F64" s="24"/>
      <c r="G64" s="24"/>
      <c r="H64" s="35"/>
      <c r="I64" s="32"/>
      <c r="J64" s="35"/>
      <c r="K64" s="31">
        <v>1298</v>
      </c>
      <c r="L64" s="24"/>
    </row>
    <row r="65" spans="1:12" ht="13">
      <c r="A65" s="35"/>
      <c r="B65" s="32"/>
      <c r="C65" s="35"/>
      <c r="D65" s="35">
        <v>1548</v>
      </c>
      <c r="E65" s="24"/>
      <c r="F65" s="24"/>
      <c r="G65" s="24"/>
      <c r="H65" s="35"/>
      <c r="I65" s="32"/>
      <c r="J65" s="35"/>
      <c r="K65" s="31">
        <v>1878</v>
      </c>
      <c r="L65" s="24"/>
    </row>
    <row r="66" spans="1:12" ht="13">
      <c r="A66" s="35"/>
      <c r="B66" s="32"/>
      <c r="C66" s="35"/>
      <c r="D66" s="35">
        <v>1667</v>
      </c>
      <c r="E66" s="24"/>
      <c r="F66" s="24"/>
      <c r="G66" s="24"/>
      <c r="H66" s="35"/>
      <c r="I66" s="32"/>
      <c r="J66" s="35"/>
      <c r="K66" s="31">
        <v>1800</v>
      </c>
      <c r="L66" s="24"/>
    </row>
    <row r="67" spans="1:12" ht="13">
      <c r="A67" s="35"/>
      <c r="B67" s="32"/>
      <c r="C67" s="35"/>
      <c r="D67" s="35">
        <v>2075</v>
      </c>
      <c r="E67" s="24"/>
      <c r="F67" s="24"/>
      <c r="G67" s="24"/>
      <c r="H67" s="35"/>
      <c r="I67" s="32"/>
      <c r="J67" s="35"/>
      <c r="K67" s="31">
        <v>1750</v>
      </c>
      <c r="L67" s="24"/>
    </row>
    <row r="68" spans="1:12" ht="13">
      <c r="A68" s="35"/>
      <c r="B68" s="32"/>
      <c r="C68" s="35"/>
      <c r="D68" s="35">
        <v>2048</v>
      </c>
      <c r="E68" s="24"/>
      <c r="F68" s="24"/>
      <c r="G68" s="24"/>
      <c r="H68" s="35"/>
      <c r="I68" s="32"/>
      <c r="J68" s="35"/>
      <c r="K68" s="31">
        <v>2000</v>
      </c>
      <c r="L68" s="24"/>
    </row>
    <row r="69" spans="1:12" ht="13">
      <c r="A69" s="35"/>
      <c r="B69" s="32"/>
      <c r="C69" s="35"/>
      <c r="D69" s="35">
        <v>1450</v>
      </c>
      <c r="E69" s="24"/>
      <c r="F69" s="24"/>
      <c r="G69" s="24"/>
      <c r="H69" s="35"/>
      <c r="I69" s="32"/>
      <c r="J69" s="35"/>
      <c r="K69" s="31">
        <v>1975</v>
      </c>
      <c r="L69" s="24"/>
    </row>
    <row r="70" spans="1:12" ht="13">
      <c r="A70" s="35"/>
      <c r="B70" s="32"/>
      <c r="C70" s="35"/>
      <c r="D70" s="35">
        <v>2000</v>
      </c>
      <c r="E70" s="24"/>
      <c r="F70" s="24"/>
      <c r="G70" s="24"/>
      <c r="H70" s="35"/>
      <c r="I70" s="32"/>
      <c r="J70" s="35"/>
      <c r="K70" s="31">
        <v>1650</v>
      </c>
      <c r="L70" s="24"/>
    </row>
    <row r="71" spans="1:12" ht="13">
      <c r="A71" s="35"/>
      <c r="B71" s="32"/>
      <c r="C71" s="35"/>
      <c r="D71" s="35">
        <v>1697.5</v>
      </c>
      <c r="E71" s="24"/>
      <c r="F71" s="24"/>
      <c r="G71" s="24"/>
      <c r="H71" s="35"/>
      <c r="I71" s="32"/>
      <c r="J71" s="35"/>
      <c r="K71" s="31">
        <v>1975</v>
      </c>
      <c r="L71" s="24"/>
    </row>
    <row r="72" spans="1:12" ht="13">
      <c r="A72" s="35"/>
      <c r="B72" s="32"/>
      <c r="C72" s="35"/>
      <c r="D72" s="35">
        <v>1950</v>
      </c>
      <c r="E72" s="24"/>
      <c r="F72" s="24"/>
      <c r="G72" s="24"/>
      <c r="H72" s="35"/>
      <c r="I72" s="32"/>
      <c r="J72" s="35"/>
      <c r="K72" s="31">
        <v>2167</v>
      </c>
      <c r="L72" s="24"/>
    </row>
    <row r="73" spans="1:12" ht="13">
      <c r="A73" s="35"/>
      <c r="B73" s="32"/>
      <c r="C73" s="35"/>
      <c r="D73" s="35">
        <v>1757</v>
      </c>
      <c r="E73" s="24"/>
      <c r="F73" s="24"/>
      <c r="G73" s="24"/>
      <c r="H73" s="35"/>
      <c r="I73" s="32"/>
      <c r="J73" s="35"/>
      <c r="K73" s="31">
        <v>2500</v>
      </c>
      <c r="L73" s="24"/>
    </row>
    <row r="74" spans="1:12" ht="13">
      <c r="A74" s="35">
        <v>970</v>
      </c>
      <c r="B74" s="35"/>
      <c r="C74" s="35"/>
      <c r="D74" s="1">
        <v>1762</v>
      </c>
      <c r="E74" s="24"/>
      <c r="F74" s="24"/>
      <c r="G74" s="24"/>
      <c r="H74" s="35"/>
      <c r="I74" s="35"/>
      <c r="J74" s="35"/>
      <c r="K74" s="24">
        <v>2195</v>
      </c>
      <c r="L74" s="24"/>
    </row>
    <row r="75" spans="1:12" ht="13">
      <c r="A75" s="35">
        <f t="shared" ref="A75:D75" si="4">AVERAGE(A55:A74)</f>
        <v>1219.8325</v>
      </c>
      <c r="B75" s="35">
        <f t="shared" si="4"/>
        <v>1150</v>
      </c>
      <c r="C75" s="35">
        <f t="shared" si="4"/>
        <v>995</v>
      </c>
      <c r="D75" s="35">
        <f t="shared" si="4"/>
        <v>1795.9165</v>
      </c>
      <c r="E75" s="24"/>
      <c r="F75" s="24"/>
      <c r="G75" s="24"/>
      <c r="H75" s="35">
        <f t="shared" ref="H75:K75" si="5">AVERAGE(H55:H74)</f>
        <v>1604.5</v>
      </c>
      <c r="I75" s="35">
        <f t="shared" si="5"/>
        <v>1735</v>
      </c>
      <c r="J75" s="35">
        <f t="shared" si="5"/>
        <v>2058</v>
      </c>
      <c r="K75" s="35">
        <f t="shared" si="5"/>
        <v>1857.65</v>
      </c>
      <c r="L75" s="24"/>
    </row>
    <row r="76" spans="1:12" ht="13">
      <c r="A76" s="41">
        <f>ABS(B75-A75)/((A75+B75)/2)</f>
        <v>5.8934544952016638E-2</v>
      </c>
      <c r="B76" s="24"/>
      <c r="C76" s="41">
        <f>(C75-D75)/((C75+D75)/2)</f>
        <v>-0.57394515385895639</v>
      </c>
      <c r="D76" s="24"/>
      <c r="E76" s="24"/>
      <c r="F76" s="24"/>
      <c r="G76" s="24"/>
      <c r="H76" s="41">
        <f>ABS(I75-H75)/((H75+I75)/2)</f>
        <v>7.8155412486899237E-2</v>
      </c>
      <c r="I76" s="24"/>
      <c r="J76" s="41">
        <f>(J75-K75)/((J75+K75)/2)</f>
        <v>0.10233294599874856</v>
      </c>
      <c r="K76" s="24"/>
      <c r="L76" s="24"/>
    </row>
    <row r="77" spans="1:12" ht="13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</row>
    <row r="78" spans="1:12" ht="13">
      <c r="A78" s="50" t="s">
        <v>79</v>
      </c>
      <c r="B78" s="47"/>
      <c r="C78" s="47"/>
      <c r="D78" s="48"/>
      <c r="E78" s="24"/>
      <c r="F78" s="24"/>
      <c r="G78" s="24"/>
      <c r="H78" s="50" t="s">
        <v>63</v>
      </c>
      <c r="I78" s="47"/>
      <c r="J78" s="47"/>
      <c r="K78" s="48"/>
      <c r="L78" s="24"/>
    </row>
    <row r="79" spans="1:12" ht="28">
      <c r="A79" s="25" t="s">
        <v>66</v>
      </c>
      <c r="B79" s="25" t="s">
        <v>67</v>
      </c>
      <c r="C79" s="25" t="s">
        <v>68</v>
      </c>
      <c r="D79" s="25" t="s">
        <v>69</v>
      </c>
      <c r="E79" s="24"/>
      <c r="F79" s="24"/>
      <c r="G79" s="24"/>
      <c r="H79" s="25" t="s">
        <v>66</v>
      </c>
      <c r="I79" s="25" t="s">
        <v>67</v>
      </c>
      <c r="J79" s="25"/>
      <c r="K79" s="25"/>
      <c r="L79" s="24"/>
    </row>
    <row r="80" spans="1:12" ht="13">
      <c r="A80" s="35">
        <v>1444</v>
      </c>
      <c r="B80" s="32">
        <v>1295</v>
      </c>
      <c r="C80" s="35">
        <v>1731</v>
      </c>
      <c r="D80" s="35">
        <v>1329</v>
      </c>
      <c r="E80" s="24"/>
      <c r="F80" s="24"/>
      <c r="G80" s="24"/>
      <c r="H80" s="26">
        <v>884</v>
      </c>
      <c r="I80" s="26">
        <v>900</v>
      </c>
      <c r="J80" s="35"/>
      <c r="K80" s="35"/>
      <c r="L80" s="24"/>
    </row>
    <row r="81" spans="1:12" ht="13">
      <c r="A81" s="35"/>
      <c r="B81" s="44">
        <v>1045</v>
      </c>
      <c r="C81" s="35"/>
      <c r="D81" s="35">
        <v>750</v>
      </c>
      <c r="E81" s="24"/>
      <c r="F81" s="24"/>
      <c r="G81" s="24"/>
      <c r="H81" s="26">
        <v>829</v>
      </c>
      <c r="I81" s="26">
        <f>1849/2</f>
        <v>924.5</v>
      </c>
      <c r="J81" s="35"/>
      <c r="K81" s="35"/>
      <c r="L81" s="24"/>
    </row>
    <row r="82" spans="1:12" ht="13">
      <c r="A82" s="35"/>
      <c r="B82" s="44">
        <v>1550</v>
      </c>
      <c r="C82" s="35"/>
      <c r="D82" s="35">
        <v>750</v>
      </c>
      <c r="E82" s="24"/>
      <c r="F82" s="24"/>
      <c r="G82" s="24"/>
      <c r="H82" s="26">
        <v>829</v>
      </c>
      <c r="I82" s="26">
        <f>1375/2</f>
        <v>687.5</v>
      </c>
      <c r="J82" s="35"/>
      <c r="K82" s="35"/>
      <c r="L82" s="24"/>
    </row>
    <row r="83" spans="1:12" ht="13">
      <c r="A83" s="35"/>
      <c r="B83" s="35"/>
      <c r="C83" s="35"/>
      <c r="D83" s="44">
        <v>1495</v>
      </c>
      <c r="E83" s="24"/>
      <c r="F83" s="24"/>
      <c r="G83" s="24"/>
      <c r="H83" s="26">
        <v>829</v>
      </c>
      <c r="I83" s="26">
        <f>1250/2</f>
        <v>625</v>
      </c>
      <c r="J83" s="35"/>
      <c r="K83" s="30"/>
      <c r="L83" s="24"/>
    </row>
    <row r="84" spans="1:12" ht="13">
      <c r="A84" s="35"/>
      <c r="B84" s="35"/>
      <c r="C84" s="35"/>
      <c r="D84" s="44">
        <v>650</v>
      </c>
      <c r="E84" s="24"/>
      <c r="F84" s="24"/>
      <c r="G84" s="24"/>
      <c r="H84" s="26">
        <v>829</v>
      </c>
      <c r="I84" s="26"/>
      <c r="J84" s="35"/>
      <c r="K84" s="30"/>
      <c r="L84" s="24"/>
    </row>
    <row r="85" spans="1:12" ht="13">
      <c r="A85" s="35"/>
      <c r="B85" s="35"/>
      <c r="C85" s="35"/>
      <c r="D85" s="44">
        <v>470</v>
      </c>
      <c r="E85" s="24"/>
      <c r="F85" s="24"/>
      <c r="G85" s="24"/>
      <c r="H85" s="26">
        <v>829</v>
      </c>
      <c r="I85" s="26"/>
      <c r="J85" s="35"/>
      <c r="K85" s="30"/>
      <c r="L85" s="24"/>
    </row>
    <row r="86" spans="1:12" ht="13">
      <c r="A86" s="35"/>
      <c r="B86" s="35"/>
      <c r="C86" s="35"/>
      <c r="D86" s="44">
        <v>620</v>
      </c>
      <c r="E86" s="24"/>
      <c r="F86" s="24"/>
      <c r="G86" s="24"/>
      <c r="H86" s="26">
        <v>884</v>
      </c>
      <c r="I86" s="26"/>
      <c r="J86" s="35"/>
      <c r="K86" s="30"/>
      <c r="L86" s="24"/>
    </row>
    <row r="87" spans="1:12" ht="13">
      <c r="A87" s="35"/>
      <c r="B87" s="35"/>
      <c r="C87" s="35"/>
      <c r="D87" s="44">
        <v>595</v>
      </c>
      <c r="E87" s="24"/>
      <c r="F87" s="24"/>
      <c r="G87" s="24"/>
      <c r="H87" s="26">
        <f t="shared" ref="H87:I87" si="6">AVERAGE(H80:H86)</f>
        <v>844.71428571428567</v>
      </c>
      <c r="I87" s="26">
        <f t="shared" si="6"/>
        <v>784.25</v>
      </c>
      <c r="J87" s="35"/>
      <c r="K87" s="30"/>
      <c r="L87" s="24"/>
    </row>
    <row r="88" spans="1:12" ht="13">
      <c r="A88" s="35"/>
      <c r="B88" s="35"/>
      <c r="C88" s="35"/>
      <c r="D88" s="44">
        <v>1400</v>
      </c>
      <c r="E88" s="24"/>
      <c r="F88" s="24"/>
      <c r="G88" s="24"/>
      <c r="H88" s="41">
        <f>ABS(I87-H87)/((H87+I87)/2)</f>
        <v>7.4236478042577381E-2</v>
      </c>
      <c r="I88" s="24"/>
      <c r="J88" s="35"/>
      <c r="K88" s="30"/>
      <c r="L88" s="24"/>
    </row>
    <row r="89" spans="1:12" ht="13">
      <c r="A89" s="35"/>
      <c r="B89" s="35"/>
      <c r="C89" s="35"/>
      <c r="D89" s="44">
        <v>550</v>
      </c>
      <c r="E89" s="24"/>
      <c r="F89" s="24"/>
      <c r="G89" s="24"/>
      <c r="H89" s="26"/>
      <c r="I89" s="26"/>
      <c r="J89" s="35"/>
      <c r="K89" s="30"/>
      <c r="L89" s="24"/>
    </row>
    <row r="90" spans="1:12" ht="13">
      <c r="A90" s="35"/>
      <c r="B90" s="35"/>
      <c r="C90" s="35"/>
      <c r="D90" s="44">
        <v>494</v>
      </c>
      <c r="E90" s="24"/>
      <c r="F90" s="24"/>
      <c r="G90" s="24"/>
      <c r="H90" s="26"/>
      <c r="I90" s="26"/>
      <c r="J90" s="35"/>
      <c r="K90" s="30"/>
      <c r="L90" s="24"/>
    </row>
    <row r="91" spans="1:12" ht="13">
      <c r="A91" s="35"/>
      <c r="B91" s="35"/>
      <c r="C91" s="35"/>
      <c r="D91" s="44">
        <v>500</v>
      </c>
      <c r="E91" s="24"/>
      <c r="F91" s="24"/>
      <c r="G91" s="24"/>
      <c r="H91" s="26"/>
      <c r="I91" s="26"/>
      <c r="J91" s="35"/>
      <c r="K91" s="30"/>
      <c r="L91" s="24"/>
    </row>
    <row r="92" spans="1:12" ht="13">
      <c r="A92" s="35"/>
      <c r="B92" s="35"/>
      <c r="C92" s="35"/>
      <c r="D92" s="44">
        <v>700</v>
      </c>
      <c r="E92" s="24"/>
      <c r="F92" s="24"/>
      <c r="G92" s="24"/>
      <c r="H92" s="26"/>
      <c r="I92" s="26"/>
      <c r="J92" s="35"/>
      <c r="K92" s="30"/>
      <c r="L92" s="24"/>
    </row>
    <row r="93" spans="1:12" ht="13">
      <c r="A93" s="35"/>
      <c r="B93" s="35"/>
      <c r="C93" s="35"/>
      <c r="D93" s="44">
        <v>633</v>
      </c>
      <c r="E93" s="24"/>
      <c r="F93" s="24"/>
      <c r="G93" s="24"/>
      <c r="H93" s="26"/>
      <c r="I93" s="26"/>
      <c r="J93" s="35"/>
      <c r="K93" s="30"/>
      <c r="L93" s="24"/>
    </row>
    <row r="94" spans="1:12" ht="13">
      <c r="A94" s="35"/>
      <c r="B94" s="35"/>
      <c r="C94" s="35"/>
      <c r="D94" s="44">
        <v>717</v>
      </c>
      <c r="E94" s="24"/>
      <c r="F94" s="24"/>
      <c r="G94" s="24"/>
      <c r="H94" s="26"/>
      <c r="I94" s="26"/>
      <c r="J94" s="35"/>
      <c r="K94" s="30"/>
      <c r="L94" s="24"/>
    </row>
    <row r="95" spans="1:12" ht="13">
      <c r="A95" s="35"/>
      <c r="B95" s="35"/>
      <c r="C95" s="35"/>
      <c r="D95" s="44">
        <v>817</v>
      </c>
      <c r="E95" s="24"/>
      <c r="F95" s="24"/>
      <c r="G95" s="24"/>
      <c r="H95" s="26"/>
      <c r="I95" s="26"/>
      <c r="J95" s="35"/>
      <c r="K95" s="30"/>
      <c r="L95" s="24"/>
    </row>
    <row r="96" spans="1:12" ht="13">
      <c r="A96" s="35"/>
      <c r="B96" s="35"/>
      <c r="C96" s="35"/>
      <c r="D96" s="44">
        <v>700</v>
      </c>
      <c r="E96" s="24"/>
      <c r="F96" s="24"/>
      <c r="G96" s="24"/>
      <c r="H96" s="26"/>
      <c r="I96" s="26"/>
      <c r="J96" s="35"/>
      <c r="K96" s="30"/>
      <c r="L96" s="24"/>
    </row>
    <row r="97" spans="1:12" ht="13">
      <c r="A97" s="35"/>
      <c r="B97" s="35"/>
      <c r="C97" s="35"/>
      <c r="D97" s="44">
        <v>513</v>
      </c>
      <c r="E97" s="24"/>
      <c r="F97" s="24"/>
      <c r="G97" s="24"/>
      <c r="H97" s="26"/>
      <c r="I97" s="26"/>
      <c r="J97" s="35"/>
      <c r="K97" s="30"/>
      <c r="L97" s="24"/>
    </row>
    <row r="98" spans="1:12" ht="13">
      <c r="A98" s="35"/>
      <c r="B98" s="35"/>
      <c r="C98" s="35"/>
      <c r="D98" s="44">
        <v>733</v>
      </c>
      <c r="E98" s="24"/>
      <c r="F98" s="24"/>
      <c r="G98" s="24"/>
      <c r="H98" s="26"/>
      <c r="I98" s="26"/>
      <c r="J98" s="35"/>
      <c r="K98" s="30"/>
      <c r="L98" s="24"/>
    </row>
    <row r="99" spans="1:12" ht="13">
      <c r="A99" s="35">
        <f t="shared" ref="A99:C99" si="7">AVERAGE(A80:A83)</f>
        <v>1444</v>
      </c>
      <c r="B99" s="35">
        <f t="shared" si="7"/>
        <v>1296.6666666666667</v>
      </c>
      <c r="C99" s="35">
        <f t="shared" si="7"/>
        <v>1731</v>
      </c>
      <c r="D99" s="35">
        <f>AVERAGE(D80:D98)</f>
        <v>758.73684210526312</v>
      </c>
      <c r="E99" s="24"/>
      <c r="F99" s="24"/>
      <c r="G99" s="24"/>
      <c r="J99" s="35"/>
      <c r="K99" s="35"/>
      <c r="L99" s="24"/>
    </row>
    <row r="100" spans="1:12" ht="13">
      <c r="A100" s="41">
        <f>ABS(B99-A99)/((A99+B99)/2)</f>
        <v>0.10751641936268541</v>
      </c>
      <c r="B100" s="24"/>
      <c r="C100" s="41">
        <f>ABS(D99-C99)/((C99+D99)/2)</f>
        <v>0.7810168058344783</v>
      </c>
      <c r="D100" s="24"/>
      <c r="E100" s="24"/>
      <c r="F100" s="24"/>
      <c r="G100" s="24"/>
      <c r="J100" s="41"/>
      <c r="K100" s="24"/>
      <c r="L100" s="24"/>
    </row>
    <row r="101" spans="1:12" ht="13">
      <c r="A101" s="24"/>
      <c r="B101" s="24"/>
      <c r="C101" s="24"/>
      <c r="D101" s="24"/>
      <c r="E101" s="24"/>
      <c r="F101" s="24"/>
      <c r="G101" s="24"/>
      <c r="J101" s="24"/>
      <c r="K101" s="24"/>
      <c r="L101" s="24"/>
    </row>
    <row r="102" spans="1:12" ht="13">
      <c r="A102" s="24"/>
      <c r="B102" s="24"/>
      <c r="C102" s="24"/>
      <c r="D102" s="24"/>
      <c r="E102" s="24"/>
      <c r="F102" s="24"/>
      <c r="G102" s="24"/>
      <c r="J102" s="24"/>
      <c r="K102" s="24"/>
      <c r="L102" s="24"/>
    </row>
    <row r="103" spans="1:12" ht="13">
      <c r="A103" s="24"/>
      <c r="B103" s="24"/>
      <c r="C103" s="24"/>
      <c r="D103" s="24"/>
      <c r="E103" s="24"/>
      <c r="F103" s="24"/>
      <c r="G103" s="24"/>
      <c r="J103" s="24"/>
      <c r="K103" s="24"/>
      <c r="L103" s="24"/>
    </row>
    <row r="104" spans="1:12" ht="13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</row>
    <row r="105" spans="1:12" ht="13">
      <c r="A105" s="24" t="s">
        <v>80</v>
      </c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</row>
    <row r="106" spans="1:12" ht="13">
      <c r="A106" s="45" t="s">
        <v>81</v>
      </c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</row>
    <row r="107" spans="1:12" ht="13">
      <c r="A107" s="45" t="s">
        <v>82</v>
      </c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</row>
    <row r="108" spans="1:12" ht="13">
      <c r="A108" s="45" t="s">
        <v>59</v>
      </c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</row>
    <row r="109" spans="1:12" ht="13">
      <c r="A109" s="45" t="s">
        <v>83</v>
      </c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</row>
    <row r="110" spans="1:12" ht="13">
      <c r="A110" s="45" t="s">
        <v>84</v>
      </c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</row>
    <row r="111" spans="1:12" ht="13">
      <c r="A111" s="45" t="s">
        <v>85</v>
      </c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</row>
    <row r="112" spans="1:12" ht="13">
      <c r="A112" s="45" t="s">
        <v>86</v>
      </c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</row>
    <row r="113" spans="1:12" ht="13">
      <c r="A113" s="45" t="s">
        <v>87</v>
      </c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</row>
    <row r="114" spans="1:12" ht="13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</row>
    <row r="116" spans="1:12" ht="13">
      <c r="H116" s="21"/>
    </row>
  </sheetData>
  <mergeCells count="8">
    <mergeCell ref="A78:D78"/>
    <mergeCell ref="H78:K78"/>
    <mergeCell ref="A2:D2"/>
    <mergeCell ref="H2:K2"/>
    <mergeCell ref="A28:D28"/>
    <mergeCell ref="H28:K28"/>
    <mergeCell ref="A53:D53"/>
    <mergeCell ref="H53:K53"/>
  </mergeCells>
  <hyperlinks>
    <hyperlink ref="A106" r:id="rId1" xr:uid="{00000000-0004-0000-0400-000000000000}"/>
    <hyperlink ref="A107" r:id="rId2" xr:uid="{00000000-0004-0000-0400-000001000000}"/>
    <hyperlink ref="A108" r:id="rId3" xr:uid="{00000000-0004-0000-0400-000002000000}"/>
    <hyperlink ref="A109" r:id="rId4" location="Housing_Rates" xr:uid="{00000000-0004-0000-0400-000003000000}"/>
    <hyperlink ref="A110" r:id="rId5" xr:uid="{00000000-0004-0000-0400-000004000000}"/>
    <hyperlink ref="A111" r:id="rId6" location="Incoming-First-Year/Transfer-St" xr:uid="{00000000-0004-0000-0400-000005000000}"/>
    <hyperlink ref="A112" r:id="rId7" xr:uid="{00000000-0004-0000-0400-000006000000}"/>
    <hyperlink ref="A113" r:id="rId8" xr:uid="{00000000-0004-0000-0400-00000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retention &amp; grad</vt:lpstr>
      <vt:lpstr>Housing Prices</vt:lpstr>
      <vt:lpstr>School Prices</vt:lpstr>
      <vt:lpstr>CSU</vt:lpstr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Kelsey Morris</cp:lastModifiedBy>
  <dcterms:created xsi:type="dcterms:W3CDTF">2024-03-13T17:03:45Z</dcterms:created>
  <dcterms:modified xsi:type="dcterms:W3CDTF">2024-03-13T17:03:45Z</dcterms:modified>
</cp:coreProperties>
</file>