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Krafts\Desktop\Analysis_Projects\Excel Activity\"/>
    </mc:Choice>
  </mc:AlternateContent>
  <xr:revisionPtr revIDLastSave="0" documentId="13_ncr:1_{7DCD297B-26D7-4D3E-AF39-0A31425690F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rowdfunding" sheetId="1" r:id="rId1"/>
    <sheet name="Outcomes by Category" sheetId="3" r:id="rId2"/>
    <sheet name="Outcomes by Sub-Category" sheetId="4" r:id="rId3"/>
    <sheet name="Outcomes by Year" sheetId="9" r:id="rId4"/>
    <sheet name="Outcomes Based on Goal" sheetId="10" r:id="rId5"/>
    <sheet name="Statistical Analysis" sheetId="12" r:id="rId6"/>
  </sheets>
  <definedNames>
    <definedName name="_xlcn.WorksheetConnection_CrowdfundingAT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6" i="12"/>
  <c r="H5" i="12"/>
  <c r="J7" i="12"/>
  <c r="J6" i="12"/>
  <c r="J5" i="12"/>
  <c r="J4" i="12"/>
  <c r="J3" i="12"/>
  <c r="J2" i="12"/>
  <c r="H7" i="12"/>
  <c r="H4" i="12"/>
  <c r="H3" i="12"/>
  <c r="H2" i="1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2" i="10"/>
  <c r="C12" i="10"/>
  <c r="D11" i="10"/>
  <c r="C11" i="10"/>
  <c r="D10" i="10"/>
  <c r="C10" i="10"/>
  <c r="B11" i="10"/>
  <c r="B12" i="10"/>
  <c r="B13" i="10"/>
  <c r="D9" i="10"/>
  <c r="C9" i="10"/>
  <c r="D8" i="10"/>
  <c r="C8" i="10"/>
  <c r="D7" i="10"/>
  <c r="C7" i="10"/>
  <c r="D6" i="10"/>
  <c r="C6" i="10"/>
  <c r="D5" i="10"/>
  <c r="C5" i="10"/>
  <c r="D4" i="10"/>
  <c r="C4" i="10"/>
  <c r="D13" i="10"/>
  <c r="C13" i="10"/>
  <c r="B10" i="10"/>
  <c r="B9" i="10"/>
  <c r="B8" i="10"/>
  <c r="B7" i="10"/>
  <c r="B6" i="10"/>
  <c r="B5" i="10"/>
  <c r="B4" i="10"/>
  <c r="D3" i="10"/>
  <c r="C3" i="10"/>
  <c r="B3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39EE7-3F0E-498F-98AF-55042E4E18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16330F-F323-4551-9BDC-A579CBBE41E9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<sst xmlns="http://schemas.openxmlformats.org/spreadsheetml/2006/main" count="7068" uniqueCount="2115">
  <si>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</si>
  <si>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</si>
  <si>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</si>
  <si>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</si>
  <si>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</si>
  <si>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</si>
  <si>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</si>
  <si>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</si>
  <si>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</si>
  <si>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</si>
  <si>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</si>
  <si>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</si>
  <si>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</si>
  <si>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</si>
  <si>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</si>
  <si>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</si>
  <si>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</si>
  <si>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</si>
  <si>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</si>
  <si>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</si>
  <si>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</si>
  <si>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</si>
  <si>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</si>
  <si>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</si>
  <si>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</si>
  <si>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</si>
  <si>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</si>
  <si>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</si>
  <si>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</si>
  <si>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</si>
  <si>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</si>
  <si>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</si>
  <si>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</si>
  <si>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</si>
  <si>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</si>
  <si>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</si>
  <si>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</si>
  <si>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</si>
  <si>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</si>
  <si>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</si>
  <si>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</si>
  <si>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</si>
  <si>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</si>
  <si>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</si>
  <si>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</si>
  <si>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</si>
  <si>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</si>
  <si>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</si>
  <si>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</si>
  <si>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</si>
  <si>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</si>
  <si>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</si>
  <si>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</si>
  <si>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</si>
  <si>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</si>
  <si>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</si>
  <si>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</si>
  <si>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</si>
  <si>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</si>
  <si>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</si>
  <si>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</si>
  <si>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</si>
  <si>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</si>
  <si>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</si>
  <si>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</si>
  <si>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</si>
  <si>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</si>
  <si>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</si>
  <si>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</si>
  <si>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</si>
  <si>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</si>
  <si>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</si>
  <si>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</si>
  <si>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</si>
  <si>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</si>
  <si>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</si>
  <si>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</si>
  <si>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</si>
  <si>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</si>
  <si>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</si>
  <si>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</si>
  <si>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</si>
  <si>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</si>
  <si>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</si>
  <si>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</si>
  <si>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</si>
  <si>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</si>
  <si>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</si>
  <si>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</si>
  <si>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</si>
  <si>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</si>
  <si>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</si>
  <si>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</si>
  <si>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</si>
  <si>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</si>
  <si>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</si>
  <si>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</si>
  <si>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</si>
  <si>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</si>
  <si>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</si>
  <si>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</si>
  <si>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</si>
  <si>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</si>
  <si>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</si>
  <si>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</si>
  <si>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</si>
  <si>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</si>
  <si>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</si>
  <si>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</si>
  <si>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</si>
  <si>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</si>
  <si>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</si>
  <si>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</si>
  <si>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</si>
  <si>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</si>
  <si>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</si>
  <si>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</si>
  <si>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</si>
  <si>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</si>
  <si>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</si>
  <si>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</si>
  <si>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</si>
  <si>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</si>
  <si>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</si>
  <si>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</si>
  <si>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</si>
  <si>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</si>
  <si>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</si>
  <si>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</si>
  <si>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</si>
  <si>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</si>
  <si>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</si>
  <si>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</si>
  <si>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</si>
  <si>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</si>
  <si>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</si>
  <si>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</si>
  <si>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</si>
  <si>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</si>
  <si>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</si>
  <si>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</si>
  <si>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</si>
  <si>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</si>
  <si>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</si>
  <si>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</si>
  <si>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</si>
  <si>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</si>
  <si>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</si>
  <si>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</si>
  <si>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</si>
  <si>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</si>
  <si>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</si>
  <si>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</si>
  <si>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</si>
  <si>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</si>
  <si>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</si>
  <si>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</si>
  <si>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</si>
  <si>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</si>
  <si>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</si>
  <si>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</si>
  <si>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</si>
  <si>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</si>
  <si>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</si>
  <si>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</si>
  <si>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</si>
  <si>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</si>
  <si>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</si>
  <si>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</si>
  <si>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</si>
  <si>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</si>
  <si>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</si>
  <si>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</si>
  <si>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</si>
  <si>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</si>
  <si>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</si>
  <si>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</si>
  <si>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</si>
  <si>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</si>
  <si>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</si>
  <si>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</si>
  <si>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</si>
  <si>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</si>
  <si>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</si>
  <si>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</si>
  <si>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</si>
  <si>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</si>
  <si>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</si>
  <si>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</si>
  <si>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</si>
  <si>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</si>
  <si>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</si>
  <si>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</si>
  <si>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</si>
  <si>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</si>
  <si>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</si>
  <si>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</si>
  <si>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</si>
  <si>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</si>
  <si>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</si>
  <si>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</si>
  <si>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</si>
  <si>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</si>
  <si>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</si>
  <si>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</si>
  <si>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</si>
  <si>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</si>
  <si>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</si>
  <si>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</si>
  <si>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</si>
  <si>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</si>
  <si>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</si>
  <si>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</si>
  <si>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</si>
  <si>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</si>
  <si>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</si>
  <si>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</si>
  <si>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</si>
  <si>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</si>
  <si>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</si>
  <si>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</si>
  <si>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</si>
  <si>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</si>
  <si>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</si>
  <si>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</si>
  <si>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</si>
  <si>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</si>
  <si>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</si>
  <si>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</si>
  <si>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</si>
  <si>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</si>
  <si>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</si>
  <si>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</si>
  <si>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</si>
  <si>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</si>
  <si>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</si>
  <si>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</si>
  <si>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</si>
  <si>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</si>
  <si>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</si>
  <si>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</si>
  <si>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</si>
  <si>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</si>
  <si>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</si>
  <si>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</si>
  <si>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</si>
  <si>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</si>
  <si>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</si>
  <si>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</si>
  <si>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</si>
  <si>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</si>
  <si>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</si>
  <si>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</si>
  <si>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</si>
  <si>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</si>
  <si>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</si>
  <si>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</si>
  <si>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</si>
  <si>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</si>
  <si>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</si>
  <si>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</si>
  <si>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</si>
  <si>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</si>
  <si>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</si>
  <si>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</si>
  <si>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</si>
  <si>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</si>
  <si>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</si>
  <si>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</si>
  <si>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</si>
  <si>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</si>
  <si>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</si>
  <si>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</si>
  <si>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</si>
  <si>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</si>
  <si>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</si>
  <si>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</si>
  <si>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</si>
  <si>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</si>
  <si>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</si>
  <si>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</si>
  <si>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</si>
  <si>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</si>
  <si>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</si>
  <si>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</si>
  <si>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</si>
  <si>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</si>
  <si>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</si>
  <si>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</si>
  <si>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</si>
  <si>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</si>
  <si>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</si>
  <si>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</si>
  <si>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</si>
  <si>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</si>
  <si>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</si>
  <si>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</si>
  <si>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</si>
  <si>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</si>
  <si>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</si>
  <si>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</si>
  <si>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</si>
  <si>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</si>
  <si>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</si>
  <si>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</si>
  <si>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</si>
  <si>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</si>
  <si>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</si>
  <si>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</si>
  <si>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</si>
  <si>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</si>
  <si>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</si>
  <si>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</si>
  <si>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</si>
  <si>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</si>
  <si>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</si>
  <si>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</si>
  <si>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</si>
  <si>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</si>
  <si>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</si>
  <si>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</si>
  <si>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</si>
  <si>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</si>
  <si>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</si>
  <si>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</si>
  <si>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</si>
  <si>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</si>
  <si>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</si>
  <si>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</si>
  <si>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</si>
  <si>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</si>
  <si>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</si>
  <si>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</si>
  <si>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</si>
  <si>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</si>
  <si>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</si>
  <si>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</si>
  <si>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</si>
  <si>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</si>
  <si>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</si>
  <si>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</si>
  <si>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</si>
  <si>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</si>
  <si>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</si>
  <si>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</si>
  <si>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</si>
  <si>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</si>
  <si>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</si>
  <si>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</si>
  <si>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</si>
  <si>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</si>
  <si>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</si>
  <si>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</si>
  <si>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</si>
  <si>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</si>
  <si>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</si>
  <si>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</si>
  <si>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</si>
  <si>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</si>
  <si>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</si>
  <si>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</si>
  <si>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</si>
  <si>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</si>
  <si>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</si>
  <si>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</si>
  <si>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</si>
  <si>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</si>
  <si>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</si>
  <si>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</si>
  <si>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</si>
  <si>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</si>
  <si>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</si>
  <si>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</si>
  <si>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</si>
  <si>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</si>
  <si>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</si>
  <si>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</si>
  <si>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</si>
  <si>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</si>
  <si>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</si>
  <si>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</si>
  <si>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</si>
  <si>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</si>
  <si>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</si>
  <si>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</si>
  <si>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</si>
  <si>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</si>
  <si>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</si>
  <si>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</si>
  <si>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</si>
  <si>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</si>
  <si>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</si>
  <si>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</si>
  <si>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</si>
  <si>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</si>
  <si>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</si>
  <si>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</si>
  <si>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</si>
  <si>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</si>
  <si>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</si>
  <si>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</si>
  <si>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</si>
  <si>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</si>
  <si>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</si>
  <si>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</si>
  <si>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</si>
  <si>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</si>
  <si>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</si>
  <si>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</si>
  <si>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</si>
  <si>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</si>
  <si>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</si>
  <si>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</si>
  <si>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</si>
  <si>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</si>
  <si>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</si>
  <si>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</si>
  <si>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</si>
  <si>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</si>
  <si>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</si>
  <si>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</si>
  <si>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</si>
  <si>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</si>
  <si>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</si>
  <si>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</si>
  <si>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</si>
  <si>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</si>
  <si>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</si>
  <si>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</si>
  <si>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</si>
  <si>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</si>
  <si>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</si>
  <si>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</si>
  <si>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</si>
  <si>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</si>
  <si>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</si>
  <si>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</si>
  <si>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</si>
  <si>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</si>
  <si>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</si>
  <si>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</si>
  <si>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</si>
  <si>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</si>
  <si>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</si>
  <si>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</si>
  <si>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</si>
  <si>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</si>
  <si>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</si>
  <si>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</si>
  <si>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</si>
  <si>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</si>
  <si>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</si>
  <si>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</si>
  <si>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</si>
  <si>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</si>
  <si>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</si>
  <si>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</si>
  <si>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</si>
  <si>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</si>
  <si>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</si>
  <si>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</si>
  <si>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</si>
  <si>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</si>
  <si>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</si>
  <si>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</si>
  <si>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</si>
  <si>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</si>
  <si>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</si>
  <si>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</si>
  <si>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</si>
  <si>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</si>
  <si>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</si>
  <si>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</si>
  <si>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</si>
  <si>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</si>
  <si>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</si>
  <si>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</si>
  <si>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</si>
  <si>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</si>
  <si>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</si>
  <si>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</si>
  <si>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</si>
  <si>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</si>
  <si>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</si>
  <si>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</si>
  <si>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</si>
  <si>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</si>
  <si>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</si>
  <si>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</si>
  <si>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</si>
  <si>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</si>
  <si>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</si>
  <si>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</si>
  <si>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</si>
  <si>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</si>
  <si>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</si>
  <si>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</si>
  <si>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</si>
  <si>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</si>
  <si>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</si>
  <si>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</si>
  <si>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</si>
  <si>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</si>
  <si>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</si>
  <si>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</si>
  <si>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</si>
  <si>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</si>
  <si>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</si>
  <si>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</si>
  <si>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</si>
  <si>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</si>
  <si>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</si>
  <si>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</si>
  <si>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</si>
  <si>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</si>
  <si>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</si>
  <si>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</si>
  <si>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</si>
  <si>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</si>
  <si>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</si>
  <si>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</si>
  <si>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</si>
  <si>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</si>
  <si>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</si>
  <si>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</si>
  <si>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</si>
  <si>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</si>
  <si>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</si>
  <si>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</si>
  <si>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</si>
  <si>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</si>
  <si>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</si>
  <si>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</si>
  <si>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</si>
  <si>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</si>
  <si>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</si>
  <si>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</si>
  <si>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</si>
  <si>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</si>
  <si>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</si>
  <si>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</si>
  <si>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</si>
  <si>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</si>
  <si>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</si>
  <si>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</si>
  <si>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</si>
  <si>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</si>
  <si>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</si>
  <si>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</si>
  <si>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</si>
  <si>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</si>
  <si>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</si>
  <si>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</si>
  <si>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</si>
  <si>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</si>
  <si>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</si>
  <si>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</si>
  <si>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</si>
  <si>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</si>
  <si>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</si>
  <si>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</si>
  <si>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</si>
  <si>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</si>
  <si>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</si>
  <si>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</si>
  <si>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</si>
  <si>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</si>
  <si>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</si>
  <si>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</si>
  <si>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</si>
  <si>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</si>
  <si>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</si>
  <si>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</si>
  <si>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</si>
  <si>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</si>
  <si>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</si>
  <si>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</si>
  <si>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</si>
  <si>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</si>
  <si>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</si>
  <si>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</si>
  <si>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</si>
  <si>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</si>
  <si>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</si>
  <si>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</si>
  <si>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</si>
  <si>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</si>
  <si>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</si>
  <si>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</si>
  <si>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</si>
  <si>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</si>
  <si>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</si>
  <si>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</si>
  <si>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</si>
  <si>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</si>
  <si>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</si>
  <si>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</si>
  <si>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</si>
  <si>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</si>
  <si>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</si>
  <si>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</si>
  <si>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</si>
  <si>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</si>
  <si>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</si>
  <si>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</si>
  <si>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</si>
  <si>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</si>
  <si>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</si>
  <si>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</si>
  <si>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</si>
  <si>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</si>
  <si>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</si>
  <si>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</si>
  <si>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</si>
  <si>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</si>
  <si>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</si>
  <si>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</si>
  <si>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</si>
  <si>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</si>
  <si>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</si>
  <si>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</si>
  <si>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</si>
  <si>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</si>
  <si>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</si>
  <si>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</si>
  <si>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</si>
  <si>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</si>
  <si>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</si>
  <si>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</si>
  <si>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</si>
  <si>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</si>
  <si>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</si>
  <si>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</si>
  <si>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</si>
  <si>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</si>
  <si>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</si>
  <si>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</si>
  <si>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</si>
  <si>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</si>
  <si>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</si>
  <si>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</si>
  <si>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</si>
  <si>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</si>
  <si>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</si>
  <si>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</si>
  <si>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</si>
  <si>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</si>
  <si>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</si>
  <si>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</si>
  <si>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</si>
  <si>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</si>
  <si>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</si>
  <si>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</si>
  <si>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</si>
  <si>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</si>
  <si>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</si>
  <si>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</si>
  <si>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</si>
  <si>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</si>
  <si>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</si>
  <si>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</si>
  <si>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</si>
  <si>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</si>
  <si>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</si>
  <si>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</si>
  <si>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</si>
  <si>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</si>
  <si>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</si>
  <si>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</si>
  <si>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</si>
  <si>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</si>
  <si>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</si>
  <si>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</si>
  <si>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</si>
  <si>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</si>
  <si>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</si>
  <si>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</si>
  <si>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</si>
  <si>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</si>
  <si>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</si>
  <si>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</si>
  <si>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</si>
  <si>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</si>
  <si>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</si>
  <si>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</si>
  <si>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</si>
  <si>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</si>
  <si>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</si>
  <si>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</si>
  <si>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</si>
  <si>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</si>
  <si>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</si>
  <si>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</si>
  <si>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</si>
  <si>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</si>
  <si>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</si>
  <si>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</si>
  <si>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</si>
  <si>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</si>
  <si>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</si>
  <si>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</si>
  <si>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</si>
  <si>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</si>
  <si>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</si>
  <si>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</si>
  <si>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</si>
  <si>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</si>
  <si>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</si>
  <si>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</si>
  <si>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</si>
  <si>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</si>
  <si>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</si>
  <si>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</si>
  <si>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</si>
  <si>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</si>
  <si>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</si>
  <si>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</si>
  <si>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</si>
  <si>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</si>
  <si>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</si>
  <si>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</si>
  <si>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</si>
  <si>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</si>
  <si>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</si>
  <si>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</si>
  <si>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</si>
  <si>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</si>
  <si>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</si>
  <si>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</si>
  <si>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</si>
  <si>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</si>
  <si>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</si>
  <si>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</si>
  <si>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</si>
  <si>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</si>
  <si>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</si>
  <si>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</si>
  <si>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</si>
  <si>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</si>
  <si>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</si>
  <si>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</si>
  <si>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</si>
  <si>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</si>
  <si>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</si>
  <si>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</si>
  <si>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</si>
  <si>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</si>
  <si>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</si>
  <si>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</si>
  <si>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</si>
  <si>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</si>
  <si>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</si>
  <si>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</si>
  <si>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</si>
  <si>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</si>
  <si>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</si>
  <si>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</si>
  <si>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</si>
  <si>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</si>
  <si>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</si>
  <si>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</si>
  <si>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</si>
  <si>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</si>
  <si>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</si>
  <si>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</si>
  <si>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</si>
  <si>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</si>
  <si>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</si>
  <si>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</si>
  <si>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</si>
  <si>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</si>
  <si>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</si>
  <si>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</si>
  <si>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</si>
  <si>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</si>
  <si>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</si>
  <si>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</si>
  <si>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</si>
  <si>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</si>
  <si>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</si>
  <si>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</si>
  <si>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</si>
  <si>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</si>
  <si>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</si>
  <si>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</si>
  <si>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</si>
  <si>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</si>
  <si>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</si>
  <si>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</si>
  <si>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</si>
  <si>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</si>
  <si>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</si>
  <si>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</si>
  <si>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</si>
  <si>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</si>
  <si>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</si>
  <si>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</si>
  <si>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</si>
  <si>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</si>
  <si>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</si>
  <si>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</si>
  <si>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</si>
  <si>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</si>
  <si>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</si>
  <si>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</si>
  <si>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</si>
  <si>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</si>
  <si>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</si>
  <si>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</si>
  <si>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</si>
  <si>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</si>
  <si>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</si>
  <si>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</si>
  <si>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</si>
  <si>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</si>
  <si>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</si>
  <si>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</si>
  <si>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</si>
  <si>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</si>
  <si>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</si>
  <si>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</si>
  <si>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</si>
  <si>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</si>
  <si>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</si>
  <si>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</si>
  <si>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</si>
  <si>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</si>
  <si>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</si>
  <si>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</si>
  <si>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</si>
  <si>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</si>
  <si>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</si>
  <si>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</si>
  <si>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</si>
  <si>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</si>
  <si>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</si>
  <si>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</si>
  <si>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</si>
  <si>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</si>
  <si>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</si>
  <si>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</si>
  <si>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</si>
  <si>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</si>
  <si>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</si>
  <si>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</si>
  <si>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</si>
  <si>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</si>
  <si>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</si>
  <si>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</si>
  <si>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</si>
  <si>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</si>
  <si>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</si>
  <si>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</si>
  <si>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</si>
  <si>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</si>
  <si>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</si>
  <si>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</si>
  <si>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</si>
  <si>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</si>
  <si>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</si>
  <si>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</si>
  <si>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</si>
  <si>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</si>
  <si>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</si>
  <si>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</si>
  <si>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</si>
  <si>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</si>
  <si>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</si>
  <si>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</si>
  <si>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</si>
  <si>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</si>
  <si>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</si>
  <si>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</si>
  <si>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</si>
  <si>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</si>
  <si>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</si>
  <si>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</si>
  <si>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</si>
  <si>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</si>
  <si>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</si>
  <si>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</si>
  <si>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</si>
  <si>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</si>
  <si>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</si>
  <si>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</si>
  <si>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</si>
  <si>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</si>
  <si>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</si>
  <si>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</si>
  <si>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</si>
  <si>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</si>
  <si>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</si>
  <si>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</si>
  <si>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</si>
  <si>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</si>
  <si>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</si>
  <si>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</si>
  <si>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</si>
  <si>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</si>
  <si>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</si>
  <si>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</si>
  <si>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</si>
  <si>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</si>
  <si>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</si>
  <si>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</si>
  <si>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</si>
  <si>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</si>
  <si>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</si>
  <si>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</si>
  <si>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</si>
  <si>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</si>
  <si>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</si>
  <si>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</si>
  <si>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</si>
  <si>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</si>
  <si>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</si>
  <si>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</si>
  <si>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</si>
  <si>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</si>
  <si>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</si>
  <si>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</si>
  <si>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</si>
  <si>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</si>
  <si>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</si>
  <si>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</si>
  <si>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</si>
  <si>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</si>
  <si>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</si>
  <si>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</si>
  <si>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</si>
  <si>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</si>
  <si>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</si>
  <si>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</si>
  <si>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</si>
  <si>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</si>
  <si>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</si>
  <si>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</si>
  <si>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</si>
  <si>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</si>
  <si>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</si>
  <si>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</si>
  <si>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</si>
  <si>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</si>
  <si>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</si>
  <si>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</si>
  <si>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</si>
  <si>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</si>
  <si>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</si>
  <si>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</si>
  <si>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</si>
  <si>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</si>
  <si>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</si>
  <si>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</si>
  <si>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</si>
  <si>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</si>
  <si>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</si>
  <si>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</si>
  <si>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</si>
  <si>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</si>
  <si>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</si>
  <si>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</si>
  <si>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</si>
  <si>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</si>
  <si>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</si>
  <si>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</si>
  <si>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</si>
  <si>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</si>
  <si>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</si>
  <si>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</si>
  <si>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</si>
  <si>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</si>
  <si>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</si>
  <si>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</si>
  <si>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</si>
  <si>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</si>
  <si>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</si>
  <si>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</si>
  <si>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</si>
  <si>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</si>
  <si>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</si>
  <si>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</si>
  <si>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</si>
  <si>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</si>
  <si>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</si>
  <si>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</si>
  <si>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</si>
  <si>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</si>
  <si>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</si>
  <si>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</si>
  <si>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</si>
  <si>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</si>
  <si>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</si>
  <si>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</si>
  <si>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</si>
  <si>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</si>
  <si>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</si>
  <si>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</si>
  <si>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</si>
  <si>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</si>
  <si>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</si>
  <si>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</si>
  <si>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</si>
  <si>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</si>
  <si>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</si>
  <si>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</si>
  <si>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</si>
  <si>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</si>
  <si>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</si>
  <si>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</si>
  <si>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</si>
  <si>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</si>
  <si>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</si>
  <si>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</si>
  <si>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</si>
  <si>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</si>
  <si>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</si>
  <si>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</si>
  <si>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</si>
  <si>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</si>
  <si>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</si>
  <si>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</si>
  <si>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</si>
  <si>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</si>
  <si>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</si>
  <si>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</si>
  <si>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</si>
  <si>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</si>
  <si>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</si>
  <si>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</si>
  <si>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</si>
  <si>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</si>
  <si>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</si>
  <si>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</si>
  <si>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</si>
  <si>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</si>
  <si>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</si>
  <si>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</si>
  <si>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</si>
  <si>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</si>
  <si>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</si>
  <si>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</si>
  <si>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</si>
  <si>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</si>
  <si>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</si>
  <si>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</si>
  <si>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</si>
  <si>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</si>
  <si>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</si>
  <si>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</si>
  <si>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</si>
  <si>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</si>
  <si>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</si>
  <si>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</si>
  <si>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</si>
  <si>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</si>
  <si>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</si>
  <si>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</si>
  <si>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</si>
  <si>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</si>
  <si>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</si>
  <si>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</si>
  <si>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</si>
  <si>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</si>
  <si>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</si>
  <si>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</si>
  <si>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</si>
  <si>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</si>
  <si>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</si>
  <si>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</si>
  <si>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</si>
  <si>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</si>
  <si>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</si>
  <si>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</si>
  <si>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</si>
  <si>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</si>
  <si>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</si>
  <si>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</si>
  <si>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</si>
  <si>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</si>
  <si>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</si>
  <si>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</si>
  <si>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</si>
  <si>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</si>
  <si>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</si>
  <si>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</si>
  <si>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</si>
  <si>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</si>
  <si>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</si>
  <si>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</si>
  <si>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</si>
  <si>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</si>
  <si>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</si>
  <si>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</si>
  <si>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</si>
  <si>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</si>
  <si>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</si>
  <si>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</si>
  <si>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</si>
  <si>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</si>
  <si>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</si>
  <si>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</si>
  <si>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</si>
  <si>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</si>
  <si>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</si>
  <si>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</si>
  <si>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</si>
  <si>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</si>
  <si>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</si>
  <si>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</si>
  <si>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</si>
  <si>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</si>
  <si>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</si>
  <si>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</si>
  <si>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</si>
  <si>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</si>
  <si>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</si>
  <si>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</si>
  <si>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</si>
  <si>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</si>
  <si>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</si>
  <si>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</si>
  <si>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</si>
  <si>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</si>
  <si>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</si>
  <si>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</si>
  <si>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</si>
  <si>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</si>
  <si>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</si>
  <si>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</si>
  <si>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</si>
  <si>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</si>
  <si>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</si>
  <si>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</si>
  <si>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</si>
  <si>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</si>
  <si>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</si>
  <si>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</si>
  <si>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</si>
  <si>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</si>
  <si>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</si>
  <si>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</si>
  <si>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</si>
  <si>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</si>
  <si>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</si>
  <si>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</si>
  <si>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</si>
  <si>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</si>
  <si>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</si>
  <si>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</si>
  <si>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</si>
  <si>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</si>
  <si>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</si>
  <si>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</si>
  <si>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</si>
  <si>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</si>
  <si>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</si>
  <si>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</si>
  <si>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</si>
  <si>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</si>
  <si>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</si>
  <si>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</si>
  <si>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</si>
  <si>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</si>
  <si>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</si>
  <si>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</si>
  <si>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</si>
  <si>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</si>
  <si>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</si>
  <si>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</si>
  <si>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</si>
  <si>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</si>
  <si>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</si>
  <si>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</si>
  <si>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</si>
  <si>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</si>
  <si>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</si>
  <si>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</si>
  <si>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</si>
  <si>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</si>
  <si>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</si>
  <si>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</si>
  <si>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</si>
  <si>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</si>
  <si>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</si>
  <si>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</si>
  <si>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</si>
  <si>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</si>
  <si>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</si>
  <si>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</si>
  <si>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</si>
  <si>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</si>
  <si>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</si>
  <si>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</si>
  <si>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</si>
  <si>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</si>
  <si>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</si>
  <si>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</si>
  <si>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</si>
  <si>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</si>
  <si>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</si>
  <si>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</si>
  <si>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</si>
  <si>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</si>
  <si>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</si>
  <si>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</si>
  <si>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</si>
  <si>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</si>
  <si>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</si>
  <si>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</si>
  <si>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</si>
  <si>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</si>
  <si>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</si>
  <si>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</si>
  <si>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</si>
  <si>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</si>
  <si>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</si>
  <si>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</si>
  <si>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</si>
  <si>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</si>
  <si>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</si>
  <si>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</si>
  <si>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</si>
  <si>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</si>
  <si>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</si>
  <si>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</si>
  <si>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</si>
  <si>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</si>
  <si>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</si>
  <si>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</si>
  <si>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</si>
  <si>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</si>
  <si>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</si>
  <si>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</si>
  <si>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</si>
  <si>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</si>
  <si>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</si>
  <si>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</si>
  <si>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</si>
  <si>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</si>
  <si>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</si>
  <si>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</si>
  <si>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</si>
  <si>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</si>
  <si>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</si>
  <si>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</si>
  <si>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</si>
  <si>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</si>
  <si>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</si>
  <si>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</si>
  <si>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</si>
  <si>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</si>
  <si>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</si>
  <si>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</si>
  <si>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</si>
  <si>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</si>
  <si>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</si>
  <si>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</si>
  <si>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</si>
  <si>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</si>
  <si>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</si>
  <si>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</si>
  <si>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</si>
  <si>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</si>
  <si>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</si>
  <si>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</si>
  <si>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</si>
  <si>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</si>
  <si>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</si>
  <si>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</si>
  <si>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</si>
  <si>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</si>
  <si>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</si>
  <si>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</si>
  <si>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</si>
  <si>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</si>
  <si>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</si>
  <si>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</si>
  <si>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</si>
  <si>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</si>
  <si>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</si>
  <si>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</si>
  <si>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</si>
  <si>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</si>
  <si>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</si>
  <si>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</si>
  <si>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</si>
  <si>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</si>
  <si>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</si>
  <si>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</si>
  <si>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</si>
  <si>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</si>
  <si>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</si>
  <si>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</si>
  <si>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</si>
  <si>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</si>
  <si>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</si>
  <si>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</si>
  <si>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</si>
  <si>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</si>
  <si>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</si>
  <si>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</si>
  <si>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</si>
  <si>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</si>
  <si>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</si>
  <si>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</si>
  <si>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</si>
  <si>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</si>
  <si>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</si>
  <si>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</si>
  <si>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</si>
  <si>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</si>
  <si>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</si>
  <si>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</si>
  <si>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</si>
  <si>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</si>
  <si>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</si>
  <si>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</si>
  <si>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</si>
  <si>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</si>
  <si>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</si>
  <si>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</si>
  <si>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</si>
  <si>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</si>
  <si>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</si>
  <si>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</si>
  <si>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</si>
  <si>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</si>
  <si>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</si>
  <si>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</si>
  <si>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</si>
  <si>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</si>
  <si>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</si>
  <si>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</si>
  <si>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</si>
  <si>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</si>
  <si>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</si>
  <si>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</si>
  <si>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</si>
  <si>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</si>
  <si>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</si>
  <si>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</si>
  <si>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</si>
  <si>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</si>
  <si>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</si>
  <si>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</si>
  <si>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</si>
  <si>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</si>
  <si>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</si>
  <si>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</si>
  <si>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</si>
  <si>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</si>
  <si>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</si>
  <si>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</si>
  <si>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</si>
  <si>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</si>
  <si>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</si>
  <si>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</si>
  <si>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</si>
  <si>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</si>
  <si>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</si>
  <si>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</si>
  <si>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</si>
  <si>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</si>
  <si>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</si>
  <si>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</si>
  <si>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</si>
  <si>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</si>
  <si>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</si>
  <si>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</si>
  <si>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</si>
  <si>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</si>
  <si>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</si>
  <si>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</si>
  <si>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</si>
  <si>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</si>
  <si>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</si>
  <si>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</si>
  <si>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</si>
  <si>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</si>
  <si>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</si>
  <si>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</si>
  <si>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</si>
  <si>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</si>
  <si>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</si>
  <si>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</si>
  <si>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</si>
  <si>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</si>
  <si>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</si>
  <si>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</si>
  <si>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</si>
  <si>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</si>
  <si>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</si>
  <si>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</si>
  <si>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</si>
  <si>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</si>
  <si>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</si>
  <si>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</si>
  <si>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</si>
  <si>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</si>
  <si>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</si>
  <si>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</si>
  <si>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</si>
  <si>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</si>
  <si>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</si>
  <si>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</si>
  <si>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</si>
  <si>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</si>
  <si>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</si>
  <si>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</si>
  <si>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</si>
  <si>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</si>
  <si>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</si>
  <si>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</si>
  <si>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</si>
  <si>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</si>
  <si>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</si>
  <si>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</si>
  <si>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</si>
  <si>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</si>
  <si>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</si>
  <si>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</si>
  <si>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</si>
  <si>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</si>
  <si>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</si>
  <si>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</si>
  <si>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</si>
  <si>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</si>
  <si>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</si>
  <si>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</si>
  <si>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</si>
  <si>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</si>
  <si>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</si>
  <si>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</si>
  <si>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</si>
  <si>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</si>
  <si>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</si>
  <si>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</si>
  <si>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</si>
  <si>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</si>
  <si>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</si>
  <si>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</si>
  <si>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</si>
  <si>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</si>
  <si>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</si>
  <si>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</si>
  <si>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</si>
  <si>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</si>
  <si>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</si>
  <si>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</si>
  <si>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</si>
  <si>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</si>
  <si>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</si>
  <si>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</si>
  <si>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</si>
  <si>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</si>
  <si>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</si>
  <si>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</si>
  <si>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</si>
  <si>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</si>
  <si>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</si>
  <si>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</si>
  <si>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</si>
  <si>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</si>
  <si>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</si>
  <si>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</si>
  <si>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</si>
  <si>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</si>
  <si>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</si>
  <si>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</si>
  <si>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</si>
  <si>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</si>
  <si>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</si>
  <si>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</si>
  <si>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</si>
  <si>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</si>
  <si>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</si>
  <si>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</si>
  <si>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</si>
  <si>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</si>
  <si>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</si>
  <si>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</si>
  <si>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</si>
  <si>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</si>
  <si>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</si>
  <si>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</si>
  <si>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</si>
  <si>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</si>
  <si>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</si>
  <si>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</si>
  <si>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</si>
  <si>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</si>
  <si>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</si>
  <si>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</si>
  <si>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</si>
  <si>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</si>
  <si>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</si>
  <si>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</si>
  <si>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</si>
  <si>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</si>
  <si>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</si>
  <si>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</si>
  <si>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</si>
  <si>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</si>
  <si>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</si>
  <si>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</si>
  <si>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</si>
  <si>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</si>
  <si>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</si>
  <si>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</si>
  <si>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</si>
  <si>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</si>
  <si>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</si>
  <si>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</si>
  <si>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</si>
  <si>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</si>
  <si>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</si>
  <si>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</si>
  <si>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</si>
  <si>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</si>
  <si>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</si>
  <si>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</si>
  <si>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</si>
  <si>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</si>
  <si>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</si>
  <si>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</si>
  <si>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</si>
  <si>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</si>
  <si>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</si>
  <si>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</si>
  <si>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</si>
  <si>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</si>
  <si>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</si>
  <si>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</si>
  <si>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</si>
  <si>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</si>
  <si>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</si>
  <si>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</si>
  <si>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</si>
  <si>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</si>
  <si>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</si>
  <si>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</si>
  <si>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</si>
  <si>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</si>
  <si>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</si>
  <si>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</si>
  <si>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</si>
  <si>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</si>
  <si>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</si>
  <si>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</si>
  <si>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</si>
  <si>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</si>
  <si>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</si>
  <si>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</si>
  <si>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</si>
  <si>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</si>
  <si>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</si>
  <si>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</si>
  <si>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</si>
  <si>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</si>
  <si>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</si>
  <si>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</si>
  <si>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</si>
  <si>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</si>
  <si>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</si>
  <si>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</si>
  <si>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</si>
  <si>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</si>
  <si>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</si>
  <si>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</si>
  <si>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</si>
  <si>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</si>
  <si>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</si>
  <si>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</si>
  <si>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</si>
  <si>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</si>
  <si>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</si>
  <si>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</si>
  <si>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</si>
  <si>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</si>
  <si>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</si>
  <si>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</si>
  <si>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</si>
  <si>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</si>
  <si>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</si>
  <si>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</si>
  <si>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</si>
  <si>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</si>
  <si>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</si>
  <si>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</si>
  <si>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</si>
  <si>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</si>
  <si>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</si>
  <si>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</si>
  <si>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</si>
  <si>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</si>
  <si>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</si>
  <si>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</si>
  <si>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</si>
  <si>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</si>
  <si>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</si>
  <si>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</si>
  <si>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</si>
  <si>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</si>
  <si>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</si>
  <si>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</si>
  <si>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</si>
  <si>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</si>
  <si>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</si>
  <si>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</si>
  <si>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</si>
  <si>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</si>
  <si>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</si>
  <si>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</si>
  <si>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</si>
  <si>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</si>
  <si>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</si>
  <si>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</si>
  <si>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</si>
  <si>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</si>
  <si>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</si>
  <si>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</si>
  <si>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</si>
  <si>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</si>
  <si>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</si>
  <si>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</si>
  <si>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</si>
  <si>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</si>
  <si>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</si>
  <si>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</si>
  <si>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</si>
  <si>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</si>
  <si>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</si>
  <si>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</si>
  <si>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</si>
  <si>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</si>
  <si>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</si>
  <si>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</si>
  <si>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</si>
  <si>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</si>
  <si>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</si>
  <si>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</si>
  <si>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</si>
  <si>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</si>
  <si>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</si>
  <si>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</si>
  <si>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</si>
  <si>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</si>
  <si>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</si>
  <si>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</si>
  <si>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</si>
  <si>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</si>
  <si>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</si>
  <si>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</si>
  <si>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</si>
  <si>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</si>
  <si>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</si>
  <si>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</si>
  <si>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</si>
  <si>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</si>
  <si>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</si>
  <si>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</si>
  <si>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</si>
  <si>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</si>
  <si>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</si>
  <si>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</si>
  <si>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</si>
  <si>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</si>
  <si>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</si>
  <si>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</si>
  <si>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</si>
  <si>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</si>
  <si>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</si>
  <si>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</si>
  <si>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</si>
  <si>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</si>
  <si>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</si>
  <si>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</si>
  <si>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</si>
  <si>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</si>
  <si>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</si>
  <si>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</si>
  <si>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</si>
  <si>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</si>
  <si>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</si>
  <si>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</si>
  <si>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</si>
  <si>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</si>
  <si>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</si>
  <si>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</si>
  <si>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</si>
  <si>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</si>
  <si>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</si>
  <si>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</si>
  <si>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</si>
  <si>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</si>
  <si>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</si>
  <si>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</si>
  <si>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</si>
  <si>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</si>
  <si>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</si>
  <si>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</si>
  <si>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</si>
  <si>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</si>
  <si>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</si>
  <si>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</si>
  <si>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</si>
  <si>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</si>
  <si>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</si>
  <si>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</si>
  <si>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</si>
  <si>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</si>
  <si>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</si>
  <si>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</si>
  <si>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</si>
  <si>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</si>
  <si>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</si>
  <si>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</si>
  <si>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</si>
  <si>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</si>
  <si>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</si>
  <si>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</si>
  <si>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</si>
  <si>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</si>
  <si>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</si>
  <si>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</si>
  <si>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</si>
  <si>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</si>
  <si>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</si>
  <si>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</si>
  <si>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</si>
  <si>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</si>
  <si>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</si>
  <si>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</si>
  <si>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</si>
  <si>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</si>
  <si>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</si>
  <si>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</si>
  <si>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</si>
  <si>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</si>
  <si>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</si>
  <si>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</si>
  <si>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</si>
  <si>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</si>
  <si>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</si>
  <si>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</si>
  <si>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</si>
  <si>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</si>
  <si>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</si>
  <si>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</si>
  <si>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</si>
  <si>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</si>
  <si>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</si>
  <si>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</si>
  <si>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</si>
  <si>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</si>
  <si>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</si>
  <si>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</si>
  <si>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</si>
  <si>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</si>
  <si>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</si>
  <si>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</si>
  <si>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</si>
  <si>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</si>
  <si>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</si>
  <si>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</si>
  <si>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</si>
  <si>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</si>
  <si>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</si>
  <si>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</si>
  <si>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</si>
  <si>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</si>
  <si>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</si>
  <si>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</si>
  <si>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</si>
  <si>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</si>
  <si>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</si>
  <si>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</si>
  <si>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</si>
  <si>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</si>
  <si>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</si>
  <si>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</si>
  <si>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</si>
  <si>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</si>
  <si>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</si>
  <si>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</si>
  <si>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</si>
  <si>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</si>
  <si>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</si>
  <si>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</si>
  <si>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</si>
  <si>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</si>
  <si>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</si>
  <si>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</si>
  <si>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</si>
  <si>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</si>
  <si>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</si>
  <si>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</si>
  <si>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</si>
  <si>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</si>
  <si>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</si>
  <si>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</si>
  <si>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</si>
  <si>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</si>
  <si>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</si>
  <si>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</si>
  <si>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</si>
  <si>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</si>
  <si>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</si>
  <si>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</si>
  <si>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</si>
  <si>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</si>
  <si>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</si>
  <si>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</si>
  <si>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</si>
  <si>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</si>
  <si>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</si>
  <si>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</si>
  <si>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</si>
  <si>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</si>
  <si>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</si>
  <si>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</si>
  <si>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</si>
  <si>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</si>
  <si>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</si>
  <si>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</si>
  <si>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</si>
  <si>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</si>
  <si>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</si>
  <si>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</si>
  <si>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</si>
  <si>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</si>
  <si>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</si>
  <si>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</si>
  <si>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</si>
  <si>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</si>
  <si>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</si>
  <si>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</si>
  <si>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</si>
  <si>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</si>
  <si>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</si>
  <si>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</si>
  <si>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</si>
  <si>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</si>
  <si>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</si>
  <si>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</si>
  <si>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</si>
  <si>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</si>
  <si>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</si>
  <si>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</si>
  <si>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</si>
  <si>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</si>
  <si>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</si>
  <si>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</si>
  <si>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</si>
  <si>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</si>
  <si>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</si>
  <si>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</si>
  <si>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</si>
  <si>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</si>
  <si>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</si>
  <si>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</si>
  <si>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</si>
  <si>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</si>
  <si>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</si>
  <si>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</si>
  <si>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</si>
  <si>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</si>
  <si>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</si>
  <si>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</si>
  <si>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</si>
  <si>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</si>
  <si>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</si>
  <si>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</si>
  <si>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</si>
  <si>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</si>
  <si>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</si>
  <si>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</si>
  <si>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</si>
  <si>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</si>
  <si>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</si>
  <si>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</si>
  <si>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</si>
  <si>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</si>
  <si>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</si>
  <si>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</si>
  <si>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</si>
  <si>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</si>
  <si>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</si>
  <si>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</si>
  <si>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</si>
  <si>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</si>
  <si>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</si>
  <si>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</si>
  <si>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</si>
  <si>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</si>
  <si>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</si>
  <si>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</si>
  <si>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</si>
  <si>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</si>
  <si>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</si>
  <si>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</si>
  <si>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</si>
  <si>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</si>
  <si>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</si>
  <si>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</si>
  <si>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</si>
  <si>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</si>
  <si>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</si>
  <si>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</si>
  <si>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</si>
  <si>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</si>
  <si>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</si>
  <si>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</si>
  <si>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</si>
  <si>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</si>
  <si>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</si>
  <si>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</si>
  <si>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</si>
  <si>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</si>
  <si>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</si>
  <si>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</si>
  <si>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</si>
  <si>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</si>
  <si>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</si>
  <si>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</si>
  <si>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</si>
  <si>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</si>
  <si>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</si>
  <si>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</si>
  <si>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</si>
  <si>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</si>
  <si>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</si>
  <si>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</si>
  <si>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</si>
  <si>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</si>
  <si>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</si>
  <si>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</si>
  <si>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</si>
  <si>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</si>
  <si>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</si>
  <si>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</si>
  <si>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</si>
  <si>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</si>
  <si>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</si>
  <si>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</si>
  <si>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</si>
  <si>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</si>
  <si>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</si>
  <si>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</si>
  <si>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</si>
  <si>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</si>
  <si>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</si>
  <si>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</si>
  <si>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</si>
  <si>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</si>
  <si>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</si>
  <si>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</si>
  <si>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</si>
  <si>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</si>
  <si>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</si>
  <si>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</si>
  <si>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</si>
  <si>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</si>
  <si>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</si>
  <si>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</si>
  <si>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</si>
  <si>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</si>
  <si>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</si>
  <si>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</si>
  <si>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</si>
  <si>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</si>
  <si>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</si>
  <si>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</si>
  <si>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</si>
  <si>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</si>
  <si>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</si>
  <si>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</si>
  <si>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</si>
  <si>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</si>
  <si>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</si>
  <si>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</si>
  <si>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</si>
  <si>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</si>
  <si>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</si>
  <si>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</si>
  <si>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</si>
  <si>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</si>
  <si>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</si>
  <si>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</si>
  <si>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</si>
  <si>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</si>
  <si>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</si>
  <si>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</si>
  <si>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</si>
  <si>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</si>
  <si>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</si>
  <si>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</si>
  <si>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</si>
  <si>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</si>
  <si>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</si>
  <si>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</si>
  <si>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</si>
  <si>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</si>
  <si>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</si>
  <si>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</si>
  <si>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</si>
  <si>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</si>
  <si>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</si>
  <si>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</si>
  <si>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</si>
  <si>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</si>
  <si>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</si>
  <si>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</si>
  <si>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</si>
  <si>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</si>
  <si>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</si>
  <si>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</si>
  <si>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</si>
  <si>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</si>
  <si>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</si>
  <si>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</si>
  <si>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</si>
  <si>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</si>
  <si>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</si>
  <si>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</si>
  <si>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</si>
  <si>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</si>
  <si>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</si>
  <si>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</si>
  <si>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</si>
  <si>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</si>
  <si>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</si>
  <si>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</si>
  <si>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</si>
  <si>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</si>
  <si>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</si>
  <si>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</si>
  <si>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</si>
  <si>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</si>
  <si>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</si>
  <si>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</si>
  <si>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</si>
  <si>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</si>
  <si>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</si>
  <si>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electric music</t>
  </si>
  <si>
    <t>indie rock</t>
  </si>
  <si>
    <t>jazz</t>
  </si>
  <si>
    <t>metal</t>
  </si>
  <si>
    <t>rock</t>
  </si>
  <si>
    <t>world music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</si>
  <si>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</si>
  <si>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</si>
  <si>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</si>
  <si>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</si>
  <si>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</si>
  <si>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</si>
  <si>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</si>
  <si>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</si>
  <si>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</si>
  <si>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</si>
  <si>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</si>
  <si>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</si>
  <si>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</si>
  <si>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</si>
  <si>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</si>
  <si>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</si>
  <si>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</si>
  <si>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</si>
  <si>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</si>
  <si>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animation</t>
  </si>
  <si>
    <t>audio</t>
  </si>
  <si>
    <t>documentary</t>
  </si>
  <si>
    <t>drama</t>
  </si>
  <si>
    <t>fiction</t>
  </si>
  <si>
    <t>food trucks</t>
  </si>
  <si>
    <t>mobile games</t>
  </si>
  <si>
    <t>nonfiction</t>
  </si>
  <si>
    <t>photography books</t>
  </si>
  <si>
    <t>plays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</si>
  <si>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</si>
  <si>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</si>
  <si>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</si>
  <si>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</si>
  <si>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</si>
  <si>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</si>
  <si>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</si>
  <si>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</si>
  <si>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</si>
  <si>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</si>
  <si>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</si>
  <si>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</si>
  <si>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</si>
  <si>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</si>
  <si>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</si>
  <si>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</si>
  <si>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</si>
  <si>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</si>
  <si>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</si>
  <si>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</si>
  <si>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</si>
  <si>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</si>
  <si>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</si>
  <si>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</si>
  <si>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</si>
  <si>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</si>
  <si>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</si>
  <si>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</si>
  <si>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Stat. Analysis Successful</t>
  </si>
  <si>
    <t>Stat. Analysis Failed</t>
  </si>
  <si>
    <t>Mean</t>
  </si>
  <si>
    <t>Median</t>
  </si>
  <si>
    <t>Min</t>
  </si>
  <si>
    <t>Max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</si>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</sst>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D2D2D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[CrowdfundingCompleted.xlsx]Outcomes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Campaign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1-4EF7-9D35-92BB626F6CCB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1-4EF7-9D35-92BB626F6CCB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1-4EF7-9D35-92BB626F6CCB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4-4098-9538-D6B05082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656280"/>
        <c:axId val="844656640"/>
      </c:barChart>
      <c:catAx>
        <c:axId val="84465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6640"/>
        <c:crosses val="autoZero"/>
        <c:auto val="1"/>
        <c:lblAlgn val="ctr"/>
        <c:lblOffset val="100"/>
        <c:noMultiLvlLbl val="0"/>
      </c:catAx>
      <c:valAx>
        <c:axId val="84465664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6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[CrowdfundingCompleted.xlsx]Outcomes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Campaign 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1-4F37-9C1D-80685FEF7E31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1-4F37-9C1D-80685FEF7E31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1-4F37-9C1D-80685FEF7E31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1-409B-9CAA-D296E60B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73064"/>
        <c:axId val="301576304"/>
      </c:barChart>
      <c:catAx>
        <c:axId val="3015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6304"/>
        <c:crosses val="autoZero"/>
        <c:auto val="1"/>
        <c:lblAlgn val="ctr"/>
        <c:lblOffset val="100"/>
        <c:noMultiLvlLbl val="0"/>
      </c:catAx>
      <c:valAx>
        <c:axId val="30157630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[CrowdfundingCompleted.xlsx]Outcomes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Campaign Outcomes by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C0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C00000"/>
            </a:solidFill>
            <a:ln w="9525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E-4ECD-A9D9-B1F7D2BAF9DC}"/>
            </c:ext>
          </c:extLst>
        </c:ser>
        <c:ser>
          <c:idx val="1"/>
          <c:order val="1"/>
          <c:tx>
            <c:strRef>
              <c:f>'Outcomes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E-4ECD-A9D9-B1F7D2BAF9DC}"/>
            </c:ext>
          </c:extLst>
        </c:ser>
        <c:ser>
          <c:idx val="2"/>
          <c:order val="2"/>
          <c:tx>
            <c:strRef>
              <c:f>'Outcomes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E-4ECD-A9D9-B1F7D2BA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67960"/>
        <c:axId val="824801768"/>
      </c:lineChart>
      <c:catAx>
        <c:axId val="6631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01768"/>
        <c:crosses val="autoZero"/>
        <c:auto val="1"/>
        <c:lblAlgn val="ctr"/>
        <c:lblOffset val="100"/>
        <c:noMultiLvlLbl val="0"/>
      </c:catAx>
      <c:valAx>
        <c:axId val="8248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1-420B-A1EA-FAE29E1C4542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1-420B-A1EA-FAE29E1C4542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1-420B-A1EA-FAE29E1C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64040"/>
        <c:axId val="1177263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71-420B-A1EA-FAE29E1C45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71-420B-A1EA-FAE29E1C45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71-420B-A1EA-FAE29E1C45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71-420B-A1EA-FAE29E1C4542}"/>
                  </c:ext>
                </c:extLst>
              </c15:ser>
            </c15:filteredLineSeries>
          </c:ext>
        </c:extLst>
      </c:lineChart>
      <c:catAx>
        <c:axId val="909964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63832"/>
        <c:crosses val="autoZero"/>
        <c:auto val="1"/>
        <c:lblAlgn val="ctr"/>
        <c:lblOffset val="100"/>
        <c:noMultiLvlLbl val="0"/>
      </c:catAx>
      <c:valAx>
        <c:axId val="1177263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2</xdr:row>
      <xdr:rowOff>15874</xdr:rowOff>
    </xdr:from>
    <xdr:to>
      <xdr:col>21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AF13B-7BAB-1CFA-FA66-E59D31A6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</xdr:colOff>
      <xdr:row>2</xdr:row>
      <xdr:rowOff>28574</xdr:rowOff>
    </xdr:from>
    <xdr:to>
      <xdr:col>22</xdr:col>
      <xdr:colOff>19050</xdr:colOff>
      <xdr:row>36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8EBA4-2A80-A61A-80B4-7E38F8ED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98424</xdr:colOff>
      <xdr:row>3</xdr:row>
      <xdr:rowOff>41274</xdr:rowOff>
    </xdr:from>
    <xdr:to>
      <xdr:col>18</xdr:col>
      <xdr:colOff>425449</xdr:colOff>
      <xdr:row>31</xdr:row>
      <xdr:rowOff>196849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7E926-2713-3304-AA38-0176D1F2E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193222</xdr:rowOff>
    </xdr:from>
    <xdr:to>
      <xdr:col>7</xdr:col>
      <xdr:colOff>1342571</xdr:colOff>
      <xdr:row>33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91A5E-D9EB-4B59-2B90-FB42D0E81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Krafts" refreshedDate="45228.877993865739" createdVersion="8" refreshedVersion="8" minRefreshableVersion="3" recordCount="1001" xr:uid="{FE9C3135-38E6-46EA-8E61-9FC9CD06DDE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 Krafts" refreshedDate="45230.808080439812" backgroundQuery="1" createdVersion="8" refreshedVersion="8" minRefreshableVersion="3" recordCount="0" supportSubquery="1" supportAdvancedDrill="1" xr:uid="{5A309733-AF43-4272-AB6D-CFB6E61DA6D5}">
  <cacheSource type="external" connectionId="1"/>
  <cacheFields count="5">
    <cacheField name="[Range].[outcome].[outcome]" caption="outcome" numFmtId="0" hierarchy="7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n v="92.151898734177209"/>
    <x v="1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n v="100.01614035087719"/>
    <x v="1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n v="103.20833333333333"/>
    <x v="0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n v="99.339622641509436"/>
    <x v="0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n v="75.833333333333329"/>
    <x v="1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n v="60.555555555555557"/>
    <x v="0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n v="64.93832599118943"/>
    <x v="1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n v="30.997175141242938"/>
    <x v="2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n v="72.909090909090907"/>
    <x v="0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n v="62.9"/>
    <x v="1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n v="112.22222222222223"/>
    <x v="0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n v="102.34545454545454"/>
    <x v="0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n v="105.05102040816327"/>
    <x v="1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n v="94.144999999999996"/>
    <x v="0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n v="84.986725663716811"/>
    <x v="0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n v="110.41"/>
    <x v="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n v="107.96236989591674"/>
    <x v="1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n v="45.103703703703701"/>
    <x v="3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n v="45.001483679525222"/>
    <x v="0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n v="105.97134670487107"/>
    <x v="1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n v="69.055555555555557"/>
    <x v="0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n v="85.044943820224717"/>
    <x v="1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n v="105.22535211267606"/>
    <x v="1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n v="39.003741114852225"/>
    <x v="1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n v="73.030674846625772"/>
    <x v="1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n v="35.009459459459457"/>
    <x v="3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n v="106.6"/>
    <x v="0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n v="61.997747747747745"/>
    <x v="1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n v="94.000622665006233"/>
    <x v="1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n v="112.05426356589147"/>
    <x v="1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n v="48.008849557522126"/>
    <x v="1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n v="38.004334633723452"/>
    <x v="0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n v="35.000184535892231"/>
    <x v="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n v="85"/>
    <x v="1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n v="95.993893129770996"/>
    <x v="1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n v="68.8125"/>
    <x v="1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n v="105.97196261682242"/>
    <x v="1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n v="75.261194029850742"/>
    <x v="1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n v="57.125"/>
    <x v="0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n v="75.141414141414145"/>
    <x v="1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n v="107.42342342342343"/>
    <x v="1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n v="35.995495495495497"/>
    <x v="1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n v="26.998873148744366"/>
    <x v="1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n v="107.56122448979592"/>
    <x v="1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n v="94.375"/>
    <x v="0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n v="46.163043478260867"/>
    <x v="1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n v="47.845637583892618"/>
    <x v="1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n v="53.007815713698065"/>
    <x v="1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n v="45.059405940594061"/>
    <x v="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n v="99.006816632583508"/>
    <x v="0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n v="32.786666666666669"/>
    <x v="0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n v="59.119617224880386"/>
    <x v="1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n v="44.93333333333333"/>
    <x v="0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n v="89.664122137404576"/>
    <x v="1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n v="70.079268292682926"/>
    <x v="1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n v="31.059701492537314"/>
    <x v="1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n v="29.061611374407583"/>
    <x v="1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n v="30.0859375"/>
    <x v="1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n v="84.998125000000002"/>
    <x v="1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n v="82.001775410563695"/>
    <x v="0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n v="58.040160642570278"/>
    <x v="1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n v="111.4"/>
    <x v="0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n v="71.94736842105263"/>
    <x v="0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n v="61.038135593220339"/>
    <x v="1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n v="108.91666666666667"/>
    <x v="0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n v="29.001722017220171"/>
    <x v="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n v="58.975609756097562"/>
    <x v="1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n v="111.82352941176471"/>
    <x v="3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n v="63.995555555555555"/>
    <x v="1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n v="85.315789473684205"/>
    <x v="1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n v="74.481481481481481"/>
    <x v="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n v="105.14772727272727"/>
    <x v="1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n v="56.188235294117646"/>
    <x v="1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n v="85.917647058823533"/>
    <x v="1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n v="57.00296912114014"/>
    <x v="0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n v="79.642857142857139"/>
    <x v="0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n v="41.018181818181816"/>
    <x v="1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n v="48.004773269689736"/>
    <x v="0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n v="55.212598425196852"/>
    <x v="1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n v="92.109489051094897"/>
    <x v="1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n v="83.183333333333337"/>
    <x v="1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n v="39.996000000000002"/>
    <x v="0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n v="111.1336898395722"/>
    <x v="1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n v="90.563380281690144"/>
    <x v="1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n v="61.108374384236456"/>
    <x v="1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n v="83.022941970310384"/>
    <x v="0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n v="110.76106194690266"/>
    <x v="1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n v="89.458333333333329"/>
    <x v="1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n v="57.849056603773583"/>
    <x v="0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n v="109.99705449189985"/>
    <x v="0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n v="103.96586345381526"/>
    <x v="1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n v="107.99508196721311"/>
    <x v="3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n v="48.927777777777777"/>
    <x v="1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n v="37.666666666666664"/>
    <x v="1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n v="64.999141999141997"/>
    <x v="1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n v="106.61061946902655"/>
    <x v="1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n v="27.009016393442622"/>
    <x v="0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n v="91.16463414634147"/>
    <x v="1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n v="56.054878048780488"/>
    <x v="1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n v="31.017857142857142"/>
    <x v="1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n v="66.513513513513516"/>
    <x v="0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n v="89.005216484089729"/>
    <x v="1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n v="103.46315789473684"/>
    <x v="1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n v="95.278911564625844"/>
    <x v="1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n v="75.895348837209298"/>
    <x v="1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n v="107.57831325301204"/>
    <x v="1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n v="51.31666666666667"/>
    <x v="0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n v="71.983108108108112"/>
    <x v="0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n v="108.95414201183432"/>
    <x v="1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n v="35"/>
    <x v="1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n v="94.938931297709928"/>
    <x v="1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n v="109.65079365079364"/>
    <x v="1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n v="44.001815980629537"/>
    <x v="0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n v="86.794520547945211"/>
    <x v="0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n v="30.992727272727272"/>
    <x v="1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n v="94.791044776119406"/>
    <x v="1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n v="69.79220779220779"/>
    <x v="1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n v="63.003367003367003"/>
    <x v="1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n v="110.0343300110742"/>
    <x v="1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n v="25.997933274284026"/>
    <x v="0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n v="49.987915407854985"/>
    <x v="0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n v="101.72340425531915"/>
    <x v="1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n v="47.083333333333336"/>
    <x v="1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n v="89.944444444444443"/>
    <x v="0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n v="78.96875"/>
    <x v="0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n v="80.067669172932327"/>
    <x v="3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n v="86.472727272727269"/>
    <x v="3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n v="28.001876172607879"/>
    <x v="1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n v="67.996725337699544"/>
    <x v="1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n v="43.078651685393261"/>
    <x v="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n v="87.95597484276729"/>
    <x v="1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n v="94.987234042553197"/>
    <x v="0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n v="46.905982905982903"/>
    <x v="0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n v="46.913793103448278"/>
    <x v="3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n v="94.24"/>
    <x v="1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n v="80.139130434782615"/>
    <x v="0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n v="59.036809815950917"/>
    <x v="0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n v="65.989247311827953"/>
    <x v="1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n v="60.992530345471522"/>
    <x v="1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n v="98.307692307692307"/>
    <x v="1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n v="104.6"/>
    <x v="1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n v="86.066666666666663"/>
    <x v="1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n v="76.989583333333329"/>
    <x v="1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n v="29.764705882352942"/>
    <x v="3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n v="46.91959798994975"/>
    <x v="1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n v="105.18691588785046"/>
    <x v="1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n v="69.907692307692301"/>
    <x v="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n v="60.011588275391958"/>
    <x v="0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n v="52.006220379146917"/>
    <x v="1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n v="31.000176025347649"/>
    <x v="0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n v="95.042492917847028"/>
    <x v="0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n v="75.968174204355108"/>
    <x v="0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n v="71.013192612137203"/>
    <x v="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n v="73.733333333333334"/>
    <x v="0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n v="113.17073170731707"/>
    <x v="1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n v="105.00933552992861"/>
    <x v="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n v="79.176829268292678"/>
    <x v="1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n v="57.333333333333336"/>
    <x v="0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n v="58.178343949044589"/>
    <x v="1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n v="36.032520325203251"/>
    <x v="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n v="107.99068767908309"/>
    <x v="1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n v="44.005985634477256"/>
    <x v="1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n v="55.077868852459019"/>
    <x v="1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n v="74"/>
    <x v="1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n v="41.996858638743454"/>
    <x v="0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n v="77.988161010260455"/>
    <x v="1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n v="82.507462686567166"/>
    <x v="0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n v="104.2"/>
    <x v="0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n v="25.5"/>
    <x v="0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n v="100.98334401024984"/>
    <x v="1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n v="111.83333333333333"/>
    <x v="1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n v="41.999115044247787"/>
    <x v="0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n v="110.05115089514067"/>
    <x v="0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n v="58.997079225994888"/>
    <x v="1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n v="32.985714285714288"/>
    <x v="0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n v="45.005654509471306"/>
    <x v="1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n v="81.98196487897485"/>
    <x v="1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n v="39.080882352941174"/>
    <x v="0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n v="58.996383363471971"/>
    <x v="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n v="40.988372093023258"/>
    <x v="0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n v="31.029411764705884"/>
    <x v="1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n v="37.789473684210527"/>
    <x v="0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n v="32.006772009029348"/>
    <x v="0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n v="95.966712898751737"/>
    <x v="1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n v="75"/>
    <x v="0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n v="102.0498866213152"/>
    <x v="3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n v="105.75"/>
    <x v="0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n v="37.069767441860463"/>
    <x v="0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n v="35.049382716049379"/>
    <x v="0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n v="46.338461538461537"/>
    <x v="0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n v="69.174603174603178"/>
    <x v="1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n v="109.07824427480917"/>
    <x v="1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n v="51.78"/>
    <x v="0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n v="82.010055304172951"/>
    <x v="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n v="35.958333333333336"/>
    <x v="0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n v="74.461538461538467"/>
    <x v="0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n v="91.114649681528661"/>
    <x v="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n v="79.792682926829272"/>
    <x v="3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n v="42.999777678968428"/>
    <x v="1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n v="63.225000000000001"/>
    <x v="0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n v="70.174999999999997"/>
    <x v="1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n v="61.333333333333336"/>
    <x v="3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n v="99"/>
    <x v="1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n v="96.984900146127615"/>
    <x v="1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n v="51.004950495049506"/>
    <x v="2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n v="28.044247787610619"/>
    <x v="0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n v="60.984615384615381"/>
    <x v="0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n v="73.214285714285708"/>
    <x v="1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n v="39.997435299603637"/>
    <x v="1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n v="86.812121212121212"/>
    <x v="1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n v="42.125874125874127"/>
    <x v="0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n v="103.97851239669421"/>
    <x v="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n v="62.003211991434689"/>
    <x v="0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n v="31.005037783375315"/>
    <x v="1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n v="89.991552956465242"/>
    <x v="1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n v="39.235294117647058"/>
    <x v="0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n v="54.993116108306566"/>
    <x v="0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n v="47.992753623188406"/>
    <x v="1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n v="87.966702470461868"/>
    <x v="0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n v="51.999165275459099"/>
    <x v="1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n v="29.999659863945578"/>
    <x v="1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n v="98.205357142857139"/>
    <x v="1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n v="108.96182396606575"/>
    <x v="1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n v="66.998379254457049"/>
    <x v="1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n v="64.99333594668758"/>
    <x v="1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n v="99.841584158415841"/>
    <x v="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n v="82.432835820895519"/>
    <x v="3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n v="63.293478260869563"/>
    <x v="1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n v="96.774193548387103"/>
    <x v="1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n v="54.906040268456373"/>
    <x v="1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n v="39.010869565217391"/>
    <x v="0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n v="75.84210526315789"/>
    <x v="0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n v="45.051671732522799"/>
    <x v="1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n v="104.51546391752578"/>
    <x v="1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n v="76.268292682926827"/>
    <x v="0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n v="69.015695067264573"/>
    <x v="1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n v="101.97684085510689"/>
    <x v="1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n v="42.915999999999997"/>
    <x v="1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n v="43.025210084033617"/>
    <x v="1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n v="75.245283018867923"/>
    <x v="1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n v="69.023364485981304"/>
    <x v="1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n v="65.986486486486484"/>
    <x v="1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n v="98.013800424628457"/>
    <x v="1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n v="60.105504587155963"/>
    <x v="1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n v="26.000773395204948"/>
    <x v="1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n v="38.019801980198018"/>
    <x v="0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n v="106.15254237288136"/>
    <x v="1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n v="81.019475655430711"/>
    <x v="0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n v="96.647727272727266"/>
    <x v="1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n v="57.003535651149086"/>
    <x v="1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n v="63.93333333333333"/>
    <x v="0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n v="90.456521739130437"/>
    <x v="1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n v="72.172043010752688"/>
    <x v="1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n v="77.934782608695656"/>
    <x v="1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n v="38.065134099616856"/>
    <x v="1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n v="57.936123348017624"/>
    <x v="0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n v="49.794392523364486"/>
    <x v="1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n v="54.050251256281406"/>
    <x v="1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n v="30.002721335268504"/>
    <x v="1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n v="70.127906976744185"/>
    <x v="1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n v="26.996228786926462"/>
    <x v="0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n v="51.990606936416185"/>
    <x v="1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n v="56.416666666666664"/>
    <x v="1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n v="101.63218390804597"/>
    <x v="1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n v="25.005291005291006"/>
    <x v="3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n v="32.016393442622949"/>
    <x v="2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n v="82.021647307286173"/>
    <x v="1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n v="37.957446808510639"/>
    <x v="1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n v="51.533333333333331"/>
    <x v="0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n v="81.198275862068968"/>
    <x v="1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n v="40.030075187969928"/>
    <x v="0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n v="89.939759036144579"/>
    <x v="1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n v="96.692307692307693"/>
    <x v="1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n v="25.010989010989011"/>
    <x v="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n v="36.987277353689571"/>
    <x v="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n v="73.012609117361791"/>
    <x v="0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n v="68.240601503759393"/>
    <x v="1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n v="52.310344827586206"/>
    <x v="0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n v="61.765151515151516"/>
    <x v="0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n v="25.027559055118111"/>
    <x v="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n v="106.28804347826087"/>
    <x v="3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n v="75.07386363636364"/>
    <x v="1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n v="39.970802919708028"/>
    <x v="0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n v="39.982195845697326"/>
    <x v="1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n v="101.01541850220265"/>
    <x v="0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n v="76.813084112149539"/>
    <x v="1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n v="71.7"/>
    <x v="0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n v="33.28125"/>
    <x v="3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n v="43.923497267759565"/>
    <x v="1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n v="36.004712041884815"/>
    <x v="0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n v="88.21052631578948"/>
    <x v="0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n v="65.240384615384613"/>
    <x v="0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n v="69.958333333333329"/>
    <x v="1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n v="39.877551020408163"/>
    <x v="0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n v="41.023728813559323"/>
    <x v="1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n v="98.914285714285711"/>
    <x v="0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n v="87.78125"/>
    <x v="0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n v="80.767605633802816"/>
    <x v="1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n v="94.28235294117647"/>
    <x v="1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n v="73.428571428571431"/>
    <x v="0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n v="65.968133535660087"/>
    <x v="1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n v="109.04109589041096"/>
    <x v="0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n v="41.16"/>
    <x v="3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n v="99.125"/>
    <x v="0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n v="105.88429752066116"/>
    <x v="1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n v="48.996525921966864"/>
    <x v="1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n v="39"/>
    <x v="1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n v="31.022556390977442"/>
    <x v="1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n v="103.87096774193549"/>
    <x v="0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n v="59.268518518518519"/>
    <x v="0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n v="42.3"/>
    <x v="0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n v="53.117647058823529"/>
    <x v="0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n v="50.796875"/>
    <x v="3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n v="101.15"/>
    <x v="0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n v="65.000810372771468"/>
    <x v="0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n v="37.998645510835914"/>
    <x v="1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n v="82.615384615384613"/>
    <x v="0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n v="37.941368078175898"/>
    <x v="1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n v="80.780821917808225"/>
    <x v="0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n v="25.984375"/>
    <x v="0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n v="30.363636363636363"/>
    <x v="0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n v="54.004916018025398"/>
    <x v="1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n v="101.78672985781991"/>
    <x v="2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n v="45.003610108303249"/>
    <x v="1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n v="77.068421052631578"/>
    <x v="1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n v="88.076595744680844"/>
    <x v="1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n v="47.035573122529641"/>
    <x v="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n v="110.99550763701707"/>
    <x v="1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n v="87.003066141042481"/>
    <x v="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n v="63.994402985074629"/>
    <x v="0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n v="105.9945205479452"/>
    <x v="1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n v="73.989349112426041"/>
    <x v="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n v="84.02004626060139"/>
    <x v="3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n v="88.966921119592882"/>
    <x v="0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n v="76.990453460620529"/>
    <x v="0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n v="97.146341463414629"/>
    <x v="0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n v="33.013605442176868"/>
    <x v="0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n v="99.950602409638549"/>
    <x v="0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n v="69.966767371601208"/>
    <x v="0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n v="110.32"/>
    <x v="0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n v="66.005235602094245"/>
    <x v="1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n v="41.005742176284812"/>
    <x v="0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n v="103.96316359696641"/>
    <x v="0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n v="47.009935419771487"/>
    <x v="1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n v="29.606060606060606"/>
    <x v="0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n v="81.010569583088667"/>
    <x v="1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n v="94.35"/>
    <x v="1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n v="26.058139534883722"/>
    <x v="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n v="85.775000000000006"/>
    <x v="0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n v="103.73170731707317"/>
    <x v="1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n v="49.826086956521742"/>
    <x v="0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n v="63.893048128342244"/>
    <x v="1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n v="47.002434782608695"/>
    <x v="1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n v="108.47727272727273"/>
    <x v="1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n v="72.015706806282722"/>
    <x v="1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n v="59.928057553956833"/>
    <x v="1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n v="78.209677419354833"/>
    <x v="1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n v="104.77678571428571"/>
    <x v="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n v="105.52475247524752"/>
    <x v="1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n v="24.933333333333334"/>
    <x v="0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n v="69.873786407766985"/>
    <x v="1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n v="95.733766233766232"/>
    <x v="1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n v="29.997485752598056"/>
    <x v="1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n v="59.011948529411768"/>
    <x v="0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n v="84.757396449704146"/>
    <x v="1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n v="78.010921177587846"/>
    <x v="1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n v="50.05215419501134"/>
    <x v="0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n v="59.16"/>
    <x v="0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n v="93.702290076335885"/>
    <x v="1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n v="40.14173228346457"/>
    <x v="0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n v="70.090140845070422"/>
    <x v="0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n v="66.181818181818187"/>
    <x v="0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n v="47.714285714285715"/>
    <x v="1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n v="62.896774193548389"/>
    <x v="1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n v="86.611940298507463"/>
    <x v="0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n v="75.126984126984127"/>
    <x v="1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n v="41.004167534903104"/>
    <x v="1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n v="50.007915567282325"/>
    <x v="1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n v="96.960674157303373"/>
    <x v="0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n v="100.93160377358491"/>
    <x v="0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n v="89.227586206896547"/>
    <x v="3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n v="87.979166666666671"/>
    <x v="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n v="89.54"/>
    <x v="1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n v="29.09271523178808"/>
    <x v="0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n v="42.006218905472636"/>
    <x v="0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n v="47.004903563255965"/>
    <x v="1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n v="110.44117647058823"/>
    <x v="1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n v="41.990909090909092"/>
    <x v="1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n v="48.012468827930178"/>
    <x v="1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n v="31.019823788546255"/>
    <x v="1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n v="99.203252032520325"/>
    <x v="1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n v="66.022316684378325"/>
    <x v="0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n v="46.060200668896321"/>
    <x v="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n v="73.650000000000006"/>
    <x v="0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n v="55.99336650082919"/>
    <x v="0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n v="68.985695127402778"/>
    <x v="1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n v="60.981609195402299"/>
    <x v="0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n v="110.98139534883721"/>
    <x v="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n v="25"/>
    <x v="1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n v="78.759740259740255"/>
    <x v="1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n v="87.960784313725483"/>
    <x v="0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n v="49.987398739873989"/>
    <x v="2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n v="99.524390243902445"/>
    <x v="1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n v="104.82089552238806"/>
    <x v="1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n v="108.01469237832875"/>
    <x v="2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n v="28.998544660724033"/>
    <x v="0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n v="30.028708133971293"/>
    <x v="0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n v="41.005559416261292"/>
    <x v="0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n v="62.866666666666667"/>
    <x v="0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n v="47.005002501250623"/>
    <x v="0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n v="26.997693638285604"/>
    <x v="1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n v="68.329787234042556"/>
    <x v="1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n v="50.974576271186443"/>
    <x v="0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n v="54.024390243902438"/>
    <x v="1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n v="97.055555555555557"/>
    <x v="0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n v="24.867469879518072"/>
    <x v="0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n v="84.423913043478265"/>
    <x v="1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n v="47.091324200913242"/>
    <x v="1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n v="77.996041171813147"/>
    <x v="1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n v="62.967871485943775"/>
    <x v="0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n v="81.006080449017773"/>
    <x v="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n v="65.321428571428569"/>
    <x v="0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n v="104.43617021276596"/>
    <x v="1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n v="69.989010989010993"/>
    <x v="0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n v="83.023989898989896"/>
    <x v="0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n v="90.3"/>
    <x v="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n v="103.98131932282546"/>
    <x v="1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n v="54.931726907630519"/>
    <x v="1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n v="51.921875"/>
    <x v="1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n v="60.02834008097166"/>
    <x v="1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n v="44.003488879197555"/>
    <x v="1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n v="53.003513254551258"/>
    <x v="1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n v="54.5"/>
    <x v="0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n v="75.04195804195804"/>
    <x v="1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n v="35.911111111111111"/>
    <x v="3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n v="36.952702702702702"/>
    <x v="1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n v="63.170588235294119"/>
    <x v="1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n v="29.99462365591398"/>
    <x v="0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n v="86"/>
    <x v="3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n v="75.014876033057845"/>
    <x v="0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n v="101.19767441860465"/>
    <x v="1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n v="29.001272669424118"/>
    <x v="1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n v="98.225806451612897"/>
    <x v="0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n v="87.001693480101608"/>
    <x v="0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n v="45.205128205128204"/>
    <x v="0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n v="37.001341561577675"/>
    <x v="1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n v="94.976947040498445"/>
    <x v="1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n v="28.956521739130434"/>
    <x v="0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n v="55.993396226415094"/>
    <x v="1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n v="54.038095238095238"/>
    <x v="0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n v="82.38"/>
    <x v="1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n v="66.997115384615384"/>
    <x v="1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n v="107.91401869158878"/>
    <x v="0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n v="69.009501187648453"/>
    <x v="1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n v="39.006568144499177"/>
    <x v="1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n v="110.3625"/>
    <x v="1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n v="94.857142857142861"/>
    <x v="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n v="57.935251798561154"/>
    <x v="1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n v="101.25"/>
    <x v="0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n v="64.95597484276729"/>
    <x v="1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n v="27.00524934383202"/>
    <x v="1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n v="50.97422680412371"/>
    <x v="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n v="104.94260869565217"/>
    <x v="0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n v="84.028301886792448"/>
    <x v="1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n v="102.85915492957747"/>
    <x v="1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n v="39.962085308056871"/>
    <x v="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n v="51.001785714285717"/>
    <x v="0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n v="40.823008849557525"/>
    <x v="0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n v="58.999637155297535"/>
    <x v="1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n v="71.156069364161851"/>
    <x v="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n v="99.494252873563212"/>
    <x v="1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n v="103.98634590377114"/>
    <x v="0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n v="76.555555555555557"/>
    <x v="0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n v="87.068592057761734"/>
    <x v="0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n v="48.99554707379135"/>
    <x v="1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n v="42.969135802469133"/>
    <x v="0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n v="33.428571428571431"/>
    <x v="0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n v="83.982949701619773"/>
    <x v="1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n v="101.41739130434783"/>
    <x v="1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n v="109.87058823529412"/>
    <x v="1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n v="31.916666666666668"/>
    <x v="1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n v="70.993450675399103"/>
    <x v="1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n v="77.026890756302521"/>
    <x v="3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n v="101.78125"/>
    <x v="1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n v="51.059701492537314"/>
    <x v="1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n v="68.02051282051282"/>
    <x v="1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n v="30.87037037037037"/>
    <x v="0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n v="27.908333333333335"/>
    <x v="0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n v="79.994818652849744"/>
    <x v="0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n v="38.003378378378379"/>
    <x v="0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e v="#DIV/0!"/>
    <x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n v="59.990534521158132"/>
    <x v="0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n v="37.037634408602152"/>
    <x v="1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n v="99.963043478260872"/>
    <x v="1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n v="111.6774193548387"/>
    <x v="0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n v="36.014409221902014"/>
    <x v="0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n v="66.010284810126578"/>
    <x v="1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n v="44.05263157894737"/>
    <x v="0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n v="52.999726551818434"/>
    <x v="1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n v="95"/>
    <x v="0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n v="70.908396946564892"/>
    <x v="1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n v="98.060773480662988"/>
    <x v="0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n v="53.046025104602514"/>
    <x v="1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n v="93.142857142857139"/>
    <x v="3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n v="58.945075757575758"/>
    <x v="3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n v="36.067669172932334"/>
    <x v="0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n v="63.030732860520096"/>
    <x v="0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n v="84.717948717948715"/>
    <x v="1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n v="62.2"/>
    <x v="0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n v="101.97518330513255"/>
    <x v="1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n v="106.4375"/>
    <x v="1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n v="29.975609756097562"/>
    <x v="1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n v="85.806282722513089"/>
    <x v="0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n v="70.82022471910112"/>
    <x v="1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n v="40.998484082870135"/>
    <x v="0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n v="28.063492063492063"/>
    <x v="0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n v="88.054421768707485"/>
    <x v="1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n v="31"/>
    <x v="0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n v="90.337500000000006"/>
    <x v="0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n v="63.777777777777779"/>
    <x v="0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n v="53.995515695067262"/>
    <x v="0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n v="48.993956043956047"/>
    <x v="2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n v="63.857142857142854"/>
    <x v="1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n v="82.996393146979258"/>
    <x v="1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n v="55.08230452674897"/>
    <x v="0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n v="62.044554455445542"/>
    <x v="1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n v="104.97857142857143"/>
    <x v="1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n v="94.044676806083643"/>
    <x v="1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n v="44.007716049382715"/>
    <x v="0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n v="92.467532467532465"/>
    <x v="0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n v="57.072874493927124"/>
    <x v="1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n v="109.07848101265823"/>
    <x v="0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n v="39.387755102040813"/>
    <x v="0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n v="77.022222222222226"/>
    <x v="0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n v="92.166666666666671"/>
    <x v="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n v="61.007063197026021"/>
    <x v="0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n v="78.068181818181813"/>
    <x v="1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n v="80.75"/>
    <x v="1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n v="59.991289782244557"/>
    <x v="1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n v="110.03018372703411"/>
    <x v="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n v="37.99856063332134"/>
    <x v="0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n v="96.369565217391298"/>
    <x v="0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n v="72.978599221789878"/>
    <x v="0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n v="26.007220216606498"/>
    <x v="1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n v="104.36296296296297"/>
    <x v="1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n v="102.18852459016394"/>
    <x v="1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n v="54.117647058823529"/>
    <x v="1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n v="63.222222222222221"/>
    <x v="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n v="104.03228962818004"/>
    <x v="1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n v="49.994334277620396"/>
    <x v="1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n v="56.015151515151516"/>
    <x v="1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n v="48.807692307692307"/>
    <x v="0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n v="60.082352941176474"/>
    <x v="1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n v="78.990502793296088"/>
    <x v="0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n v="53.99499443826474"/>
    <x v="1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n v="111.45945945945945"/>
    <x v="0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n v="60.922131147540981"/>
    <x v="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n v="26.0015444015444"/>
    <x v="1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n v="80.993208828522924"/>
    <x v="1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n v="34.995963302752294"/>
    <x v="1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n v="52.085106382978722"/>
    <x v="3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n v="24.986666666666668"/>
    <x v="1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n v="69.215277777777771"/>
    <x v="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n v="93.944444444444443"/>
    <x v="0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n v="98.40625"/>
    <x v="0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n v="41.783783783783782"/>
    <x v="3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n v="65.991836734693877"/>
    <x v="0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n v="72.05747126436782"/>
    <x v="1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n v="48.003209242618745"/>
    <x v="1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n v="54.098591549295776"/>
    <x v="0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n v="107.88095238095238"/>
    <x v="0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n v="67.034103410341032"/>
    <x v="1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n v="64.01425914445133"/>
    <x v="1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n v="96.066176470588232"/>
    <x v="1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n v="51.184615384615384"/>
    <x v="1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n v="43.92307692307692"/>
    <x v="0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n v="91.021198830409361"/>
    <x v="0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n v="50.127450980392155"/>
    <x v="0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n v="67.720930232558146"/>
    <x v="0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n v="61.03921568627451"/>
    <x v="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n v="80.011857707509876"/>
    <x v="0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n v="47.001497753369947"/>
    <x v="1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n v="71.127388535031841"/>
    <x v="0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n v="89.99079189686924"/>
    <x v="1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n v="43.032786885245905"/>
    <x v="0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n v="67.997714808043881"/>
    <x v="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n v="73.004566210045667"/>
    <x v="1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n v="62.341463414634148"/>
    <x v="0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n v="67.103092783505161"/>
    <x v="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n v="79.978947368421046"/>
    <x v="1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n v="62.176470588235297"/>
    <x v="1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n v="53.005950297514879"/>
    <x v="1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n v="57.738317757009348"/>
    <x v="1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n v="40.03125"/>
    <x v="1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n v="81.016591928251117"/>
    <x v="1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n v="35.047468354430379"/>
    <x v="1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n v="102.92307692307692"/>
    <x v="1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n v="27.998126756166094"/>
    <x v="1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n v="75.733333333333334"/>
    <x v="3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n v="45.026041666666664"/>
    <x v="1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n v="73.615384615384613"/>
    <x v="1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n v="56.991701244813278"/>
    <x v="1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n v="85.223529411764702"/>
    <x v="1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n v="50.962184873949582"/>
    <x v="1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n v="63.563636363636363"/>
    <x v="1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n v="80.999165275459092"/>
    <x v="0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n v="86.044753086419746"/>
    <x v="0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n v="90.0390625"/>
    <x v="1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n v="74.006063432835816"/>
    <x v="1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n v="92.4375"/>
    <x v="0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n v="55.999257333828446"/>
    <x v="1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n v="32.983796296296298"/>
    <x v="1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n v="93.596774193548384"/>
    <x v="0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n v="69.867724867724874"/>
    <x v="1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n v="72.129870129870127"/>
    <x v="1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n v="30.041666666666668"/>
    <x v="1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n v="73.968000000000004"/>
    <x v="0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n v="68.65517241379311"/>
    <x v="3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n v="59.992164544564154"/>
    <x v="1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n v="111.15827338129496"/>
    <x v="2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n v="53.038095238095238"/>
    <x v="0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n v="55.985524728588658"/>
    <x v="3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n v="69.986760812003524"/>
    <x v="1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n v="48.998079877112133"/>
    <x v="0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n v="103.84615384615384"/>
    <x v="0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n v="99.127659574468083"/>
    <x v="0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n v="107.37777777777778"/>
    <x v="2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n v="76.922178988326849"/>
    <x v="0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n v="58.128865979381445"/>
    <x v="1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n v="103.73643410852713"/>
    <x v="1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n v="87.962666666666664"/>
    <x v="1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n v="28"/>
    <x v="0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n v="37.999361294443261"/>
    <x v="0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n v="29.999313893653515"/>
    <x v="0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n v="103.5"/>
    <x v="0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n v="85.994467496542185"/>
    <x v="3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n v="98.011627906976742"/>
    <x v="0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n v="44.994570837642193"/>
    <x v="0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n v="31.012224938875306"/>
    <x v="1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n v="59.970085470085472"/>
    <x v="1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n v="58.9973474801061"/>
    <x v="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n v="50.045454545454547"/>
    <x v="1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n v="98.966269841269835"/>
    <x v="0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n v="58.857142857142854"/>
    <x v="0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n v="81.010256410256417"/>
    <x v="3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n v="76.013333333333335"/>
    <x v="0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n v="96.597402597402592"/>
    <x v="0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n v="76.957446808510639"/>
    <x v="0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n v="67.984732824427482"/>
    <x v="0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n v="88.781609195402297"/>
    <x v="0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n v="24.99623706491063"/>
    <x v="0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n v="44.922794117647058"/>
    <x v="1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n v="79.400000000000006"/>
    <x v="3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n v="29.009546539379475"/>
    <x v="1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n v="73.59210526315789"/>
    <x v="0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n v="107.97038864898211"/>
    <x v="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n v="68.987284287011803"/>
    <x v="1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n v="111.02236719478098"/>
    <x v="1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n v="24.997515808491418"/>
    <x v="0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n v="42.155172413793103"/>
    <x v="0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n v="47.003284072249592"/>
    <x v="3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n v="36.0392749244713"/>
    <x v="1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n v="101.03760683760684"/>
    <x v="1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n v="39.927927927927925"/>
    <x v="0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n v="83.158139534883716"/>
    <x v="3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n v="39.97520661157025"/>
    <x v="1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n v="47.993908629441627"/>
    <x v="0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n v="95.978877489438744"/>
    <x v="0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n v="78.728155339805824"/>
    <x v="1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n v="56.081632653061227"/>
    <x v="1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n v="69.090909090909093"/>
    <x v="1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n v="102.05291576673866"/>
    <x v="0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n v="107.32089552238806"/>
    <x v="1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n v="51.970260223048328"/>
    <x v="1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n v="71.137142857142862"/>
    <x v="1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n v="106.49275362318841"/>
    <x v="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n v="42.93684210526316"/>
    <x v="1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n v="30.037974683544302"/>
    <x v="1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n v="70.623376623376629"/>
    <x v="0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n v="66.016018306636155"/>
    <x v="0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n v="96.911392405063296"/>
    <x v="0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n v="62.867346938775512"/>
    <x v="1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n v="108.98537682789652"/>
    <x v="0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n v="26.999314599040439"/>
    <x v="1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n v="65.004147943311438"/>
    <x v="1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n v="111.51785714285714"/>
    <x v="0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n v="110.99268292682927"/>
    <x v="1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n v="56.746987951807228"/>
    <x v="0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n v="97.020608439646708"/>
    <x v="1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n v="92.08620689655173"/>
    <x v="1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n v="82.986666666666665"/>
    <x v="0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n v="103.03791821561339"/>
    <x v="1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n v="68.922619047619051"/>
    <x v="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n v="87.737226277372258"/>
    <x v="1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n v="75.021505376344081"/>
    <x v="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n v="50.863999999999997"/>
    <x v="1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n v="90"/>
    <x v="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n v="72.896039603960389"/>
    <x v="1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n v="108.48543689320388"/>
    <x v="1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n v="101.98095238095237"/>
    <x v="1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n v="44.009146341463413"/>
    <x v="0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n v="65.942675159235662"/>
    <x v="1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n v="24.987387387387386"/>
    <x v="1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n v="28.003367003367003"/>
    <x v="1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n v="85.829268292682926"/>
    <x v="1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n v="84.921052631578945"/>
    <x v="3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n v="90.483333333333334"/>
    <x v="3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n v="25.00197628458498"/>
    <x v="1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n v="92.013888888888886"/>
    <x v="1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n v="93.066115702479337"/>
    <x v="1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n v="61.008145363408524"/>
    <x v="0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n v="92.036259541984734"/>
    <x v="3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n v="81.132596685082873"/>
    <x v="1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n v="73.5"/>
    <x v="0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n v="85.221311475409834"/>
    <x v="1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n v="110.96825396825396"/>
    <x v="1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n v="32.968036529680369"/>
    <x v="3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n v="96.005352363960753"/>
    <x v="0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n v="84.96632653061225"/>
    <x v="1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n v="25.007462686567163"/>
    <x v="1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n v="65.998995479658461"/>
    <x v="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n v="87.34482758620689"/>
    <x v="3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n v="27.933333333333334"/>
    <x v="1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n v="103.8"/>
    <x v="0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n v="31.937172774869111"/>
    <x v="0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n v="99.5"/>
    <x v="0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n v="108.84615384615384"/>
    <x v="1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n v="110.76229508196721"/>
    <x v="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n v="29.647058823529413"/>
    <x v="0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n v="101.71428571428571"/>
    <x v="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n v="61.5"/>
    <x v="0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n v="35"/>
    <x v="1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n v="40.049999999999997"/>
    <x v="1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n v="110.97231270358306"/>
    <x v="3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n v="36.959016393442624"/>
    <x v="1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n v="30.974074074074075"/>
    <x v="1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n v="47.035087719298247"/>
    <x v="3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n v="88.065693430656935"/>
    <x v="1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n v="37.005616224648989"/>
    <x v="1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n v="26.027777777777779"/>
    <x v="1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n v="67.817567567567565"/>
    <x v="1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n v="49.964912280701753"/>
    <x v="1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n v="110.01646903820817"/>
    <x v="1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n v="89.964678178963894"/>
    <x v="0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n v="79.009523809523813"/>
    <x v="0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n v="86.867469879518069"/>
    <x v="1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n v="62.04"/>
    <x v="1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n v="26.970212765957445"/>
    <x v="1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n v="54.121621621621621"/>
    <x v="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n v="41.035353535353536"/>
    <x v="1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n v="55.052419354838712"/>
    <x v="0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n v="107.93762183235867"/>
    <x v="0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n v="73.92"/>
    <x v="1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n v="31.995894428152493"/>
    <x v="0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n v="53.898148148148145"/>
    <x v="1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n v="106.5"/>
    <x v="3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n v="32.999805409612762"/>
    <x v="1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n v="43.00254993625159"/>
    <x v="1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n v="86.858974358974365"/>
    <x v="1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n v="96.8"/>
    <x v="0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n v="32.995456610631528"/>
    <x v="0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n v="68.028106508875737"/>
    <x v="0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n v="58.867816091954026"/>
    <x v="1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n v="105.04572803850782"/>
    <x v="0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n v="33.054878048780488"/>
    <x v="1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n v="78.821428571428569"/>
    <x v="3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n v="68.204968944099377"/>
    <x v="1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n v="75.731884057971016"/>
    <x v="1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n v="30.996070133010882"/>
    <x v="1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n v="101.88188976377953"/>
    <x v="1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n v="52.879227053140099"/>
    <x v="1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n v="71.005820721769496"/>
    <x v="0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n v="102.38709677419355"/>
    <x v="2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n v="74.466666666666669"/>
    <x v="0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n v="51.009883198562441"/>
    <x v="3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n v="90"/>
    <x v="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n v="97.142857142857139"/>
    <x v="0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n v="72.071823204419886"/>
    <x v="1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n v="75.236363636363635"/>
    <x v="1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n v="32.967741935483872"/>
    <x v="0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n v="54.807692307692307"/>
    <x v="0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n v="45.037837837837834"/>
    <x v="1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n v="52.958677685950413"/>
    <x v="1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n v="60.017959183673469"/>
    <x v="0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n v="44.028301886792455"/>
    <x v="1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n v="86.028169014084511"/>
    <x v="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n v="28.012875536480685"/>
    <x v="1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n v="32.050458715596328"/>
    <x v="1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n v="73.611940298507463"/>
    <x v="0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n v="108.71052631578948"/>
    <x v="1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n v="42.97674418604651"/>
    <x v="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n v="83.315789473684205"/>
    <x v="0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n v="42"/>
    <x v="0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n v="55.927601809954751"/>
    <x v="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n v="105.03681885125184"/>
    <x v="0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n v="48"/>
    <x v="1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n v="112.66176470588235"/>
    <x v="1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n v="81.944444444444443"/>
    <x v="0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n v="64.049180327868854"/>
    <x v="1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n v="106.39097744360902"/>
    <x v="1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n v="76.011249497790274"/>
    <x v="1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n v="111.07246376811594"/>
    <x v="1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n v="95.936170212765958"/>
    <x v="0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n v="43.043010752688176"/>
    <x v="1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n v="67.966666666666669"/>
    <x v="1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n v="89.991428571428571"/>
    <x v="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n v="58.095238095238095"/>
    <x v="1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n v="83.996875000000003"/>
    <x v="1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n v="88.853503184713375"/>
    <x v="1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n v="65.963917525773198"/>
    <x v="1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n v="74.804878048780495"/>
    <x v="1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n v="69.98571428571428"/>
    <x v="0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n v="32.006493506493506"/>
    <x v="0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n v="64.727272727272734"/>
    <x v="0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n v="24.998110087408456"/>
    <x v="1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n v="104.97764070932922"/>
    <x v="1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n v="64.987878787878785"/>
    <x v="1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n v="94.352941176470594"/>
    <x v="1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n v="44.001706484641637"/>
    <x v="0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n v="64.744680851063833"/>
    <x v="0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n v="84.00667779632721"/>
    <x v="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n v="34.061302681992338"/>
    <x v="1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n v="93.273885350318466"/>
    <x v="1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n v="32.998301726577978"/>
    <x v="1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n v="83.812903225806451"/>
    <x v="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n v="63.992424242424242"/>
    <x v="1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n v="81.909090909090907"/>
    <x v="0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n v="93.053191489361708"/>
    <x v="3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n v="101.98449039881831"/>
    <x v="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n v="105.9375"/>
    <x v="1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n v="101.58181818181818"/>
    <x v="1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n v="62.970930232558139"/>
    <x v="1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n v="29.045602605863191"/>
    <x v="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n v="77.924999999999997"/>
    <x v="1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n v="80.806451612903231"/>
    <x v="0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n v="76.006816632583508"/>
    <x v="1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n v="72.993613824192337"/>
    <x v="1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n v="53"/>
    <x v="1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n v="54.164556962025316"/>
    <x v="1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n v="32.946666666666665"/>
    <x v="1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n v="79.371428571428567"/>
    <x v="0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n v="41.174603174603178"/>
    <x v="0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n v="77.430769230769229"/>
    <x v="1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n v="57.159509202453989"/>
    <x v="1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n v="77.17647058823529"/>
    <x v="1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n v="24.953917050691246"/>
    <x v="1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n v="97.18"/>
    <x v="1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n v="46.000916870415651"/>
    <x v="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n v="88.023385300668153"/>
    <x v="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n v="25.99"/>
    <x v="1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n v="102.69047619047619"/>
    <x v="1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n v="72.958174904942965"/>
    <x v="0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n v="57.190082644628099"/>
    <x v="0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n v="84.013793103448279"/>
    <x v="1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n v="98.666666666666671"/>
    <x v="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n v="42.007419183889773"/>
    <x v="1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n v="32.002753556677376"/>
    <x v="1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n v="81.567164179104481"/>
    <x v="0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n v="37.035087719298247"/>
    <x v="0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n v="103.033360455655"/>
    <x v="0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n v="84.333333333333329"/>
    <x v="0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n v="102.60377358490567"/>
    <x v="1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n v="79.992129246064621"/>
    <x v="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n v="70.055309734513273"/>
    <x v="0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n v="37"/>
    <x v="1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n v="41.911917098445599"/>
    <x v="1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n v="57.992576882290564"/>
    <x v="0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n v="40.942307692307693"/>
    <x v="1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n v="69.9972602739726"/>
    <x v="0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n v="73.838709677419359"/>
    <x v="0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n v="41.979310344827589"/>
    <x v="1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n v="77.93442622950819"/>
    <x v="1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n v="106.01972789115646"/>
    <x v="1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n v="47.018181818181816"/>
    <x v="1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n v="76.016483516483518"/>
    <x v="1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n v="54.120603015075375"/>
    <x v="1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n v="57.285714285714285"/>
    <x v="1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n v="103.81308411214954"/>
    <x v="0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n v="105.02602739726028"/>
    <x v="1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n v="90.259259259259252"/>
    <x v="0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n v="76.978705978705975"/>
    <x v="0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n v="102.60162601626017"/>
    <x v="1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n v="55.0062893081761"/>
    <x v="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n v="32.127272727272725"/>
    <x v="1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n v="50.642857142857146"/>
    <x v="2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n v="49.6875"/>
    <x v="0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n v="54.894067796610166"/>
    <x v="1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n v="46.931937172774866"/>
    <x v="1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n v="44.951219512195124"/>
    <x v="0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n v="30.99898322318251"/>
    <x v="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n v="107.7625"/>
    <x v="1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n v="102.07770270270271"/>
    <x v="3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n v="24.976190476190474"/>
    <x v="1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n v="79.944134078212286"/>
    <x v="1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n v="67.946462715105156"/>
    <x v="0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n v="26.070921985815602"/>
    <x v="0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n v="105.0032154340836"/>
    <x v="1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n v="25.826923076923077"/>
    <x v="0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n v="77.666666666666671"/>
    <x v="2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n v="57.82692307692308"/>
    <x v="1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n v="92.955555555555549"/>
    <x v="0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n v="37.945098039215686"/>
    <x v="1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n v="31.842105263157894"/>
    <x v="0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n v="40"/>
    <x v="1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n v="101.1"/>
    <x v="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n v="84.006989951944078"/>
    <x v="1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n v="103.41538461538461"/>
    <x v="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n v="105.13333333333334"/>
    <x v="0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n v="89.21621621621621"/>
    <x v="0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n v="51.995234312946785"/>
    <x v="1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n v="64.956521739130437"/>
    <x v="1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n v="46.235294117647058"/>
    <x v="1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n v="51.151785714285715"/>
    <x v="0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n v="33.909722222222221"/>
    <x v="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n v="92.016298633017882"/>
    <x v="1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n v="107.42857142857143"/>
    <x v="1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n v="75.848484848484844"/>
    <x v="1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n v="80.476190476190482"/>
    <x v="0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n v="86.978483606557376"/>
    <x v="3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n v="105.13541666666667"/>
    <x v="1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n v="57.298507462686565"/>
    <x v="0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n v="93.348484848484844"/>
    <x v="2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n v="71.987179487179489"/>
    <x v="0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n v="92.611940298507463"/>
    <x v="0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n v="104.99122807017544"/>
    <x v="1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n v="30.958174904942965"/>
    <x v="0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n v="33.001182732111175"/>
    <x v="0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n v="84.187845303867405"/>
    <x v="0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n v="73.92307692307692"/>
    <x v="0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n v="36.987499999999997"/>
    <x v="3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n v="46.896551724137929"/>
    <x v="1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n v="102.02437459910199"/>
    <x v="1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n v="45.007502206531335"/>
    <x v="3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n v="94.285714285714292"/>
    <x v="0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n v="101.02325581395348"/>
    <x v="1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n v="97.037499999999994"/>
    <x v="1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n v="43.00963855421687"/>
    <x v="0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n v="94.916030534351151"/>
    <x v="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n v="72.151785714285708"/>
    <x v="1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n v="51.007692307692309"/>
    <x v="0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n v="43.87096774193548"/>
    <x v="1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n v="40.063909774436091"/>
    <x v="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n v="43.833333333333336"/>
    <x v="0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n v="84.92903225806451"/>
    <x v="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n v="41.067632850241544"/>
    <x v="1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n v="54.971428571428568"/>
    <x v="1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n v="77.010807374443743"/>
    <x v="1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n v="71.201754385964918"/>
    <x v="1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n v="91.935483870967744"/>
    <x v="1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n v="97.069023569023571"/>
    <x v="0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n v="58.916666666666664"/>
    <x v="0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n v="58.015466983938133"/>
    <x v="1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n v="103.87301587301587"/>
    <x v="0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n v="93.46875"/>
    <x v="1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n v="61.970370370370368"/>
    <x v="1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n v="92.042857142857144"/>
    <x v="1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n v="77.268656716417908"/>
    <x v="0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n v="93.923913043478265"/>
    <x v="1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n v="84.969458128078813"/>
    <x v="1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n v="105.97035040431267"/>
    <x v="0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n v="36.969040247678016"/>
    <x v="1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n v="81.533333333333331"/>
    <x v="0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n v="80.999140154772135"/>
    <x v="1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n v="26.010498687664043"/>
    <x v="1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n v="25.998410896708286"/>
    <x v="0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n v="34.173913043478258"/>
    <x v="0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n v="28.002083333333335"/>
    <x v="1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n v="76.546875"/>
    <x v="0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n v="53.053097345132741"/>
    <x v="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n v="106.859375"/>
    <x v="0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n v="46.020746887966808"/>
    <x v="1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n v="100.17424242424242"/>
    <x v="1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n v="101.44"/>
    <x v="3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n v="87.972684085510693"/>
    <x v="0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n v="74.995594713656388"/>
    <x v="1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n v="42.982142857142854"/>
    <x v="0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n v="33.115107913669064"/>
    <x v="3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n v="101.13101604278074"/>
    <x v="0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n v="55.98841354723708"/>
    <x v="3"/>
    <n v="1122"/>
    <x v="1"/>
    <s v="USD"/>
    <x v="878"/>
    <n v="1467781200"/>
    <b v="0"/>
    <b v="0"/>
    <s v="food/food trucks"/>
    <x v="0"/>
    <x v="0"/>
  </r>
  <r>
    <m/>
    <m/>
    <m/>
    <m/>
    <m/>
    <m/>
    <m/>
    <x v="4"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7CD7-2504-488A-BDBB-EFB6610A42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6656D-750C-4FE9-86E6-7E709E6048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63CAF-A7E8-499C-A40C-27CC44CB8C5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1" sqref="F1:F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4140625" style="5" customWidth="1"/>
    <col min="7" max="7" width="18.33203125" style="5" customWidth="1"/>
    <col min="9" max="9" width="13" bestFit="1" customWidth="1"/>
    <col min="12" max="12" width="11.1640625" bestFit="1" customWidth="1"/>
    <col min="13" max="13" width="22.33203125" customWidth="1"/>
    <col min="14" max="14" width="11.1640625" bestFit="1" customWidth="1"/>
    <col min="15" max="15" width="20.08203125" customWidth="1"/>
    <col min="18" max="18" width="28" bestFit="1" customWidth="1"/>
    <col min="19" max="19" width="15.6640625" customWidth="1"/>
    <col min="20" max="20" width="13.3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4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2053</v>
      </c>
      <c r="N1" s="1" t="s">
        <v>9</v>
      </c>
      <c r="O1" s="1" t="s">
        <v>2054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((E2/D2)*100)</f>
        <v>0</v>
      </c>
      <c r="G2" s="6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s="7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>((E3/D3))</f>
        <v>10.4</v>
      </c>
      <c r="G3" s="6">
        <f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0">(((L3/60)/60)/24)+DATE(1970,1,1)</f>
        <v>41870.208333333336</v>
      </c>
      <c r="N3">
        <v>1408597200</v>
      </c>
      <c r="O3" s="10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s="7" t="str">
        <f t="shared" ref="T3:T66" si="3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ref="F4:F67" si="4">((E4/D4))</f>
        <v>1.3147878228782288</v>
      </c>
      <c r="G4" s="6">
        <f>E4/I4</f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s="7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4"/>
        <v>0.58976190476190471</v>
      </c>
      <c r="G5" s="6">
        <f t="shared" ref="G5:G68" si="5">E5/I5</f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s="7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4"/>
        <v>0.69276315789473686</v>
      </c>
      <c r="G6" s="6">
        <f t="shared" si="5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s="7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4"/>
        <v>1.7361842105263159</v>
      </c>
      <c r="G7" s="6">
        <f t="shared" si="5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s="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4"/>
        <v>0.20961538461538462</v>
      </c>
      <c r="G8" s="6">
        <f t="shared" si="5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s="7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4"/>
        <v>3.2757777777777779</v>
      </c>
      <c r="G9" s="6">
        <f t="shared" si="5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s="7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4"/>
        <v>0.19932788374205268</v>
      </c>
      <c r="G10" s="6">
        <f t="shared" si="5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s="7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4"/>
        <v>0.51741935483870971</v>
      </c>
      <c r="G11" s="6">
        <f t="shared" si="5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s="7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4"/>
        <v>2.6611538461538462</v>
      </c>
      <c r="G12" s="6">
        <f t="shared" si="5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s="7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4"/>
        <v>0.48095238095238096</v>
      </c>
      <c r="G13" s="6">
        <f t="shared" si="5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s="7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4"/>
        <v>0.89349206349206345</v>
      </c>
      <c r="G14" s="6">
        <f t="shared" si="5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s="7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4"/>
        <v>2.4511904761904764</v>
      </c>
      <c r="G15" s="6">
        <f t="shared" si="5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s="7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4"/>
        <v>0.66769503546099296</v>
      </c>
      <c r="G16" s="6">
        <f t="shared" si="5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s="7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4"/>
        <v>0.47307881773399013</v>
      </c>
      <c r="G17" s="6">
        <f t="shared" si="5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s="7" t="str">
        <f t="shared" si="3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4"/>
        <v>6.4947058823529416</v>
      </c>
      <c r="G18" s="6">
        <f t="shared" si="5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s="7" t="str">
        <f t="shared" si="3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4"/>
        <v>1.5939125295508274</v>
      </c>
      <c r="G19" s="6">
        <f t="shared" si="5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s="7" t="str">
        <f t="shared" si="3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4"/>
        <v>0.66912087912087914</v>
      </c>
      <c r="G20" s="6">
        <f t="shared" si="5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s="7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4"/>
        <v>0.48529600000000001</v>
      </c>
      <c r="G21" s="6">
        <f t="shared" si="5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s="7" t="str">
        <f t="shared" si="3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4"/>
        <v>1.1224279210925645</v>
      </c>
      <c r="G22" s="6">
        <f t="shared" si="5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s="7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4"/>
        <v>0.40992553191489361</v>
      </c>
      <c r="G23" s="6">
        <f t="shared" si="5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s="7" t="str">
        <f t="shared" si="3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4"/>
        <v>1.2807106598984772</v>
      </c>
      <c r="G24" s="6">
        <f t="shared" si="5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s="7" t="str">
        <f t="shared" si="3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4"/>
        <v>3.3204444444444445</v>
      </c>
      <c r="G25" s="6">
        <f t="shared" si="5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s="7" t="str">
        <f t="shared" si="3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4"/>
        <v>1.1283225108225108</v>
      </c>
      <c r="G26" s="6">
        <f t="shared" si="5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s="7" t="str">
        <f t="shared" si="3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4"/>
        <v>2.1643636363636363</v>
      </c>
      <c r="G27" s="6">
        <f t="shared" si="5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s="7" t="str">
        <f t="shared" si="3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4"/>
        <v>0.4819906976744186</v>
      </c>
      <c r="G28" s="6">
        <f t="shared" si="5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s="7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4"/>
        <v>0.79949999999999999</v>
      </c>
      <c r="G29" s="6">
        <f t="shared" si="5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s="7" t="str">
        <f t="shared" si="3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4"/>
        <v>1.0522553516819573</v>
      </c>
      <c r="G30" s="6">
        <f t="shared" si="5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s="7" t="str">
        <f t="shared" si="3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4"/>
        <v>3.2889978213507627</v>
      </c>
      <c r="G31" s="6">
        <f t="shared" si="5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s="7" t="str">
        <f t="shared" si="3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4"/>
        <v>1.606111111111111</v>
      </c>
      <c r="G32" s="6">
        <f t="shared" si="5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s="7" t="str">
        <f t="shared" si="3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4"/>
        <v>3.1</v>
      </c>
      <c r="G33" s="6">
        <f t="shared" si="5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s="7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4"/>
        <v>0.86807920792079207</v>
      </c>
      <c r="G34" s="6">
        <f t="shared" si="5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s="7" t="str">
        <f t="shared" si="3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4"/>
        <v>3.7782071713147412</v>
      </c>
      <c r="G35" s="6">
        <f t="shared" si="5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s="7" t="str">
        <f t="shared" si="3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4"/>
        <v>1.5080645161290323</v>
      </c>
      <c r="G36" s="6">
        <f t="shared" si="5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s="7" t="str">
        <f t="shared" si="3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4"/>
        <v>1.5030119521912351</v>
      </c>
      <c r="G37" s="6">
        <f t="shared" si="5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s="7" t="str">
        <f t="shared" si="3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4"/>
        <v>1.572857142857143</v>
      </c>
      <c r="G38" s="6">
        <f t="shared" si="5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s="7" t="str">
        <f t="shared" si="3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4"/>
        <v>1.3998765432098765</v>
      </c>
      <c r="G39" s="6">
        <f t="shared" si="5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s="7" t="str">
        <f t="shared" si="3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4"/>
        <v>3.2532258064516131</v>
      </c>
      <c r="G40" s="6">
        <f t="shared" si="5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s="7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4"/>
        <v>0.50777777777777777</v>
      </c>
      <c r="G41" s="6">
        <f t="shared" si="5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s="7" t="str">
        <f t="shared" si="3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4"/>
        <v>1.6906818181818182</v>
      </c>
      <c r="G42" s="6">
        <f t="shared" si="5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s="7" t="str">
        <f t="shared" si="3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4"/>
        <v>2.1292857142857144</v>
      </c>
      <c r="G43" s="6">
        <f t="shared" si="5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s="7" t="str">
        <f t="shared" si="3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4"/>
        <v>4.4394444444444447</v>
      </c>
      <c r="G44" s="6">
        <f t="shared" si="5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s="7" t="str">
        <f t="shared" si="3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4"/>
        <v>1.859390243902439</v>
      </c>
      <c r="G45" s="6">
        <f t="shared" si="5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s="7" t="str">
        <f t="shared" si="3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4"/>
        <v>6.5881249999999998</v>
      </c>
      <c r="G46" s="6">
        <f t="shared" si="5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s="7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4"/>
        <v>0.4768421052631579</v>
      </c>
      <c r="G47" s="6">
        <f t="shared" si="5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s="7" t="str">
        <f t="shared" si="3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4"/>
        <v>1.1478378378378378</v>
      </c>
      <c r="G48" s="6">
        <f t="shared" si="5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s="7" t="str">
        <f t="shared" si="3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4"/>
        <v>4.7526666666666664</v>
      </c>
      <c r="G49" s="6">
        <f t="shared" si="5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s="7" t="str">
        <f t="shared" si="3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4"/>
        <v>3.86972972972973</v>
      </c>
      <c r="G50" s="6">
        <f t="shared" si="5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s="7" t="str">
        <f t="shared" si="3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4"/>
        <v>1.89625</v>
      </c>
      <c r="G51" s="6">
        <f t="shared" si="5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s="7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4"/>
        <v>0.02</v>
      </c>
      <c r="G52" s="6">
        <f t="shared" si="5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s="7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4"/>
        <v>0.91867805186590767</v>
      </c>
      <c r="G53" s="6">
        <f t="shared" si="5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s="7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4"/>
        <v>0.34152777777777776</v>
      </c>
      <c r="G54" s="6">
        <f t="shared" si="5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s="7" t="str">
        <f t="shared" si="3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4"/>
        <v>1.4040909090909091</v>
      </c>
      <c r="G55" s="6">
        <f t="shared" si="5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s="7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4"/>
        <v>0.89866666666666661</v>
      </c>
      <c r="G56" s="6">
        <f t="shared" si="5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s="7" t="str">
        <f t="shared" si="3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4"/>
        <v>1.7796969696969698</v>
      </c>
      <c r="G57" s="6">
        <f t="shared" si="5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s="7" t="str">
        <f t="shared" si="3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4"/>
        <v>1.436625</v>
      </c>
      <c r="G58" s="6">
        <f t="shared" si="5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s="7" t="str">
        <f t="shared" si="3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4"/>
        <v>2.1527586206896552</v>
      </c>
      <c r="G59" s="6">
        <f t="shared" si="5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s="7" t="str">
        <f t="shared" si="3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4"/>
        <v>2.2711111111111113</v>
      </c>
      <c r="G60" s="6">
        <f t="shared" si="5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s="7" t="str">
        <f t="shared" si="3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4"/>
        <v>2.7507142857142859</v>
      </c>
      <c r="G61" s="6">
        <f t="shared" si="5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s="7" t="str">
        <f t="shared" si="3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4"/>
        <v>1.4437048832271762</v>
      </c>
      <c r="G62" s="6">
        <f t="shared" si="5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s="7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4"/>
        <v>0.92745983935742971</v>
      </c>
      <c r="G63" s="6">
        <f t="shared" si="5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s="7" t="str">
        <f t="shared" si="3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4"/>
        <v>7.226</v>
      </c>
      <c r="G64" s="6">
        <f t="shared" si="5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s="7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4"/>
        <v>0.11851063829787234</v>
      </c>
      <c r="G65" s="6">
        <f t="shared" si="5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s="7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4"/>
        <v>0.97642857142857142</v>
      </c>
      <c r="G66" s="6">
        <f t="shared" si="5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0">
        <f t="shared" si="0"/>
        <v>43283.208333333328</v>
      </c>
      <c r="N66">
        <v>1531803600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s="7" t="str">
        <f t="shared" si="3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si="4"/>
        <v>2.3614754098360655</v>
      </c>
      <c r="G67" s="6">
        <f t="shared" si="5"/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s="7" t="str">
        <f t="shared" ref="T67:T130" si="9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ref="F68:F131" si="10">((E68/D68))</f>
        <v>0.45068965517241377</v>
      </c>
      <c r="G68" s="6">
        <f t="shared" si="5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s="7" t="str">
        <f t="shared" si="9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10"/>
        <v>1.6238567493112948</v>
      </c>
      <c r="G69" s="6">
        <f t="shared" ref="G69:G132" si="11">E69/I69</f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s="7" t="str">
        <f t="shared" si="9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10"/>
        <v>2.5452631578947367</v>
      </c>
      <c r="G70" s="6">
        <f t="shared" si="11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s="7" t="str">
        <f t="shared" si="9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10"/>
        <v>0.24063291139240506</v>
      </c>
      <c r="G71" s="6">
        <f t="shared" si="11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s="7" t="str">
        <f t="shared" si="9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10"/>
        <v>1.2374140625000001</v>
      </c>
      <c r="G72" s="6">
        <f t="shared" si="11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s="7" t="str">
        <f t="shared" si="9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10"/>
        <v>1.0806666666666667</v>
      </c>
      <c r="G73" s="6">
        <f t="shared" si="11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s="7" t="str">
        <f t="shared" si="9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10"/>
        <v>6.7033333333333331</v>
      </c>
      <c r="G74" s="6">
        <f t="shared" si="11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s="7" t="str">
        <f t="shared" si="9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10"/>
        <v>6.609285714285714</v>
      </c>
      <c r="G75" s="6">
        <f t="shared" si="11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s="7" t="str">
        <f t="shared" si="9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10"/>
        <v>1.2246153846153847</v>
      </c>
      <c r="G76" s="6">
        <f t="shared" si="11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s="7" t="str">
        <f t="shared" si="9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10"/>
        <v>1.5057731958762886</v>
      </c>
      <c r="G77" s="6">
        <f t="shared" si="11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s="7" t="str">
        <f t="shared" si="9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10"/>
        <v>0.78106590724165992</v>
      </c>
      <c r="G78" s="6">
        <f t="shared" si="11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s="7" t="str">
        <f t="shared" si="9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10"/>
        <v>0.46947368421052632</v>
      </c>
      <c r="G79" s="6">
        <f t="shared" si="11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s="7" t="str">
        <f t="shared" si="9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10"/>
        <v>3.008</v>
      </c>
      <c r="G80" s="6">
        <f t="shared" si="11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s="7" t="str">
        <f t="shared" si="9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10"/>
        <v>0.6959861591695502</v>
      </c>
      <c r="G81" s="6">
        <f t="shared" si="11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s="7" t="str">
        <f t="shared" si="9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10"/>
        <v>6.374545454545455</v>
      </c>
      <c r="G82" s="6">
        <f t="shared" si="11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s="7" t="str">
        <f t="shared" si="9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10"/>
        <v>2.253392857142857</v>
      </c>
      <c r="G83" s="6">
        <f t="shared" si="11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s="7" t="str">
        <f t="shared" si="9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10"/>
        <v>14.973000000000001</v>
      </c>
      <c r="G84" s="6">
        <f t="shared" si="11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s="7" t="str">
        <f t="shared" si="9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10"/>
        <v>0.37590225563909774</v>
      </c>
      <c r="G85" s="6">
        <f t="shared" si="11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s="7" t="str">
        <f t="shared" si="9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10"/>
        <v>1.3236942675159236</v>
      </c>
      <c r="G86" s="6">
        <f t="shared" si="11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s="7" t="str">
        <f t="shared" si="9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10"/>
        <v>1.3122448979591836</v>
      </c>
      <c r="G87" s="6">
        <f t="shared" si="11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s="7" t="str">
        <f t="shared" si="9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10"/>
        <v>1.6763513513513513</v>
      </c>
      <c r="G88" s="6">
        <f t="shared" si="11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s="7" t="str">
        <f t="shared" si="9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10"/>
        <v>0.6198488664987406</v>
      </c>
      <c r="G89" s="6">
        <f t="shared" si="11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s="7" t="str">
        <f t="shared" si="9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10"/>
        <v>2.6074999999999999</v>
      </c>
      <c r="G90" s="6">
        <f t="shared" si="11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s="7" t="str">
        <f t="shared" si="9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10"/>
        <v>2.5258823529411765</v>
      </c>
      <c r="G91" s="6">
        <f t="shared" si="11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s="7" t="str">
        <f t="shared" si="9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10"/>
        <v>0.7861538461538462</v>
      </c>
      <c r="G92" s="6">
        <f t="shared" si="11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s="7" t="str">
        <f t="shared" si="9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10"/>
        <v>0.48404406999351912</v>
      </c>
      <c r="G93" s="6">
        <f t="shared" si="11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s="7" t="str">
        <f t="shared" si="9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10"/>
        <v>2.5887500000000001</v>
      </c>
      <c r="G94" s="6">
        <f t="shared" si="11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s="7" t="str">
        <f t="shared" si="9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10"/>
        <v>0.60548713235294116</v>
      </c>
      <c r="G95" s="6">
        <f t="shared" si="11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s="7" t="str">
        <f t="shared" si="9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10"/>
        <v>3.036896551724138</v>
      </c>
      <c r="G96" s="6">
        <f t="shared" si="11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s="7" t="str">
        <f t="shared" si="9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10"/>
        <v>1.1299999999999999</v>
      </c>
      <c r="G97" s="6">
        <f t="shared" si="11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s="7" t="str">
        <f t="shared" si="9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10"/>
        <v>2.1737876614060259</v>
      </c>
      <c r="G98" s="6">
        <f t="shared" si="11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s="7" t="str">
        <f t="shared" si="9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10"/>
        <v>9.2669230769230762</v>
      </c>
      <c r="G99" s="6">
        <f t="shared" si="11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s="7" t="str">
        <f t="shared" si="9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10"/>
        <v>0.33692229038854804</v>
      </c>
      <c r="G100" s="6">
        <f t="shared" si="11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s="7" t="str">
        <f t="shared" si="9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10"/>
        <v>1.9672368421052631</v>
      </c>
      <c r="G101" s="6">
        <f t="shared" si="11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s="7" t="str">
        <f t="shared" si="9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10"/>
        <v>0.01</v>
      </c>
      <c r="G102" s="6">
        <f t="shared" si="11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s="7" t="str">
        <f t="shared" si="9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10"/>
        <v>10.214444444444444</v>
      </c>
      <c r="G103" s="6">
        <f t="shared" si="11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s="7" t="str">
        <f t="shared" si="9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10"/>
        <v>2.8167567567567566</v>
      </c>
      <c r="G104" s="6">
        <f t="shared" si="11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s="7" t="str">
        <f t="shared" si="9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10"/>
        <v>0.24610000000000001</v>
      </c>
      <c r="G105" s="6">
        <f t="shared" si="11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s="7" t="str">
        <f t="shared" si="9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10"/>
        <v>1.4314010067114094</v>
      </c>
      <c r="G106" s="6">
        <f t="shared" si="11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s="7" t="str">
        <f t="shared" si="9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10"/>
        <v>1.4454411764705883</v>
      </c>
      <c r="G107" s="6">
        <f t="shared" si="11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s="7" t="str">
        <f t="shared" si="9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10"/>
        <v>3.5912820512820511</v>
      </c>
      <c r="G108" s="6">
        <f t="shared" si="11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s="7" t="str">
        <f t="shared" si="9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10"/>
        <v>1.8648571428571428</v>
      </c>
      <c r="G109" s="6">
        <f t="shared" si="11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s="7" t="str">
        <f t="shared" si="9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10"/>
        <v>5.9526666666666666</v>
      </c>
      <c r="G110" s="6">
        <f t="shared" si="11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s="7" t="str">
        <f t="shared" si="9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10"/>
        <v>0.5921153846153846</v>
      </c>
      <c r="G111" s="6">
        <f t="shared" si="11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s="7" t="str">
        <f t="shared" si="9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10"/>
        <v>0.14962780898876404</v>
      </c>
      <c r="G112" s="6">
        <f t="shared" si="11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s="7" t="str">
        <f t="shared" si="9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10"/>
        <v>1.1995602605863191</v>
      </c>
      <c r="G113" s="6">
        <f t="shared" si="11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s="7" t="str">
        <f t="shared" si="9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10"/>
        <v>2.6882978723404256</v>
      </c>
      <c r="G114" s="6">
        <f t="shared" si="11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s="7" t="str">
        <f t="shared" si="9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10"/>
        <v>3.7687878787878786</v>
      </c>
      <c r="G115" s="6">
        <f t="shared" si="11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s="7" t="str">
        <f t="shared" si="9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10"/>
        <v>7.2715789473684209</v>
      </c>
      <c r="G116" s="6">
        <f t="shared" si="11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s="7" t="str">
        <f t="shared" si="9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10"/>
        <v>0.87211757648470301</v>
      </c>
      <c r="G117" s="6">
        <f t="shared" si="11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s="7" t="str">
        <f t="shared" si="9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10"/>
        <v>0.88</v>
      </c>
      <c r="G118" s="6">
        <f t="shared" si="11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s="7" t="str">
        <f t="shared" si="9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10"/>
        <v>1.7393877551020409</v>
      </c>
      <c r="G119" s="6">
        <f t="shared" si="11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s="7" t="str">
        <f t="shared" si="9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10"/>
        <v>1.1761111111111111</v>
      </c>
      <c r="G120" s="6">
        <f t="shared" si="11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s="7" t="str">
        <f t="shared" si="9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10"/>
        <v>2.1496</v>
      </c>
      <c r="G121" s="6">
        <f t="shared" si="11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s="7" t="str">
        <f t="shared" si="9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10"/>
        <v>1.4949667110519307</v>
      </c>
      <c r="G122" s="6">
        <f t="shared" si="11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s="7" t="str">
        <f t="shared" si="9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10"/>
        <v>2.1933995584988963</v>
      </c>
      <c r="G123" s="6">
        <f t="shared" si="11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s="7" t="str">
        <f t="shared" si="9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10"/>
        <v>0.64367690058479532</v>
      </c>
      <c r="G124" s="6">
        <f t="shared" si="11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s="7" t="str">
        <f t="shared" si="9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10"/>
        <v>0.18622397298818233</v>
      </c>
      <c r="G125" s="6">
        <f t="shared" si="11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s="7" t="str">
        <f t="shared" si="9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10"/>
        <v>3.6776923076923076</v>
      </c>
      <c r="G126" s="6">
        <f t="shared" si="11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s="7" t="str">
        <f t="shared" si="9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10"/>
        <v>1.5990566037735849</v>
      </c>
      <c r="G127" s="6">
        <f t="shared" si="11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s="7" t="str">
        <f t="shared" si="9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10"/>
        <v>0.38633185349611543</v>
      </c>
      <c r="G128" s="6">
        <f t="shared" si="11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s="7" t="str">
        <f t="shared" si="9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10"/>
        <v>0.51421511627906979</v>
      </c>
      <c r="G129" s="6">
        <f t="shared" si="11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s="7" t="str">
        <f t="shared" si="9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10"/>
        <v>0.60334277620396604</v>
      </c>
      <c r="G130" s="6">
        <f t="shared" si="11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s="7" t="str">
        <f t="shared" si="9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si="10"/>
        <v>3.2026936026936029E-2</v>
      </c>
      <c r="G131" s="6">
        <f t="shared" si="11"/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2">(((L131/60)/60)/24)+DATE(1970,1,1)</f>
        <v>42038.25</v>
      </c>
      <c r="N131">
        <v>1425103200</v>
      </c>
      <c r="O131" s="10">
        <f t="shared" ref="O131:O194" si="13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LEFT(R131,SEARCH("/",R131)-1)</f>
        <v>food</v>
      </c>
      <c r="T131" s="7" t="str">
        <f t="shared" ref="T131:T194" si="15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ref="F132:F195" si="16">((E132/D132))</f>
        <v>1.5546875</v>
      </c>
      <c r="G132" s="6">
        <f t="shared" si="11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2"/>
        <v>40842.208333333336</v>
      </c>
      <c r="N132">
        <v>1320991200</v>
      </c>
      <c r="O132" s="10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s="7" t="str">
        <f t="shared" si="15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16"/>
        <v>1.0085974499089254</v>
      </c>
      <c r="G133" s="6">
        <f t="shared" ref="G133:G196" si="17">E133/I133</f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2"/>
        <v>41607.25</v>
      </c>
      <c r="N133">
        <v>1386828000</v>
      </c>
      <c r="O133" s="10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s="7" t="str">
        <f t="shared" si="15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16"/>
        <v>1.1618181818181819</v>
      </c>
      <c r="G134" s="6">
        <f t="shared" si="17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2"/>
        <v>43112.25</v>
      </c>
      <c r="N134">
        <v>1517119200</v>
      </c>
      <c r="O134" s="10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s="7" t="str">
        <f t="shared" si="15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16"/>
        <v>3.1077777777777778</v>
      </c>
      <c r="G135" s="6">
        <f t="shared" si="17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2"/>
        <v>40767.208333333336</v>
      </c>
      <c r="N135">
        <v>1315026000</v>
      </c>
      <c r="O135" s="10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s="7" t="str">
        <f t="shared" si="15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16"/>
        <v>0.89736683417085428</v>
      </c>
      <c r="G136" s="6">
        <f t="shared" si="17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2"/>
        <v>40713.208333333336</v>
      </c>
      <c r="N136">
        <v>1312693200</v>
      </c>
      <c r="O136" s="10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s="7" t="str">
        <f t="shared" si="15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16"/>
        <v>0.71272727272727276</v>
      </c>
      <c r="G137" s="6">
        <f t="shared" si="17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2"/>
        <v>41340.25</v>
      </c>
      <c r="N137">
        <v>1363064400</v>
      </c>
      <c r="O137" s="10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s="7" t="str">
        <f t="shared" si="15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16"/>
        <v>3.2862318840579711E-2</v>
      </c>
      <c r="G138" s="6">
        <f t="shared" si="17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2"/>
        <v>41797.208333333336</v>
      </c>
      <c r="N138">
        <v>1403154000</v>
      </c>
      <c r="O138" s="10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s="7" t="str">
        <f t="shared" si="15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16"/>
        <v>2.617777777777778</v>
      </c>
      <c r="G139" s="6">
        <f t="shared" si="17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2"/>
        <v>40457.208333333336</v>
      </c>
      <c r="N139">
        <v>1286859600</v>
      </c>
      <c r="O139" s="10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s="7" t="str">
        <f t="shared" si="15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16"/>
        <v>0.96</v>
      </c>
      <c r="G140" s="6">
        <f t="shared" si="17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2"/>
        <v>41180.208333333336</v>
      </c>
      <c r="N140">
        <v>1349326800</v>
      </c>
      <c r="O140" s="10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s="7" t="str">
        <f t="shared" si="15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16"/>
        <v>0.20896851248642778</v>
      </c>
      <c r="G141" s="6">
        <f t="shared" si="17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2"/>
        <v>42115.208333333328</v>
      </c>
      <c r="N141">
        <v>1430974800</v>
      </c>
      <c r="O141" s="10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s="7" t="str">
        <f t="shared" si="15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16"/>
        <v>2.2316363636363636</v>
      </c>
      <c r="G142" s="6">
        <f t="shared" si="17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2"/>
        <v>43156.25</v>
      </c>
      <c r="N142">
        <v>1519970400</v>
      </c>
      <c r="O142" s="10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s="7" t="str">
        <f t="shared" si="15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16"/>
        <v>1.0159097978227061</v>
      </c>
      <c r="G143" s="6">
        <f t="shared" si="17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2"/>
        <v>42167.208333333328</v>
      </c>
      <c r="N143">
        <v>1434603600</v>
      </c>
      <c r="O143" s="10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s="7" t="str">
        <f t="shared" si="15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16"/>
        <v>2.3003999999999998</v>
      </c>
      <c r="G144" s="6">
        <f t="shared" si="17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2"/>
        <v>41005.208333333336</v>
      </c>
      <c r="N144">
        <v>1337230800</v>
      </c>
      <c r="O144" s="10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s="7" t="str">
        <f t="shared" si="15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16"/>
        <v>1.355925925925926</v>
      </c>
      <c r="G145" s="6">
        <f t="shared" si="17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2"/>
        <v>40357.208333333336</v>
      </c>
      <c r="N145">
        <v>1279429200</v>
      </c>
      <c r="O145" s="10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s="7" t="str">
        <f t="shared" si="15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16"/>
        <v>1.2909999999999999</v>
      </c>
      <c r="G146" s="6">
        <f t="shared" si="17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2"/>
        <v>43633.208333333328</v>
      </c>
      <c r="N146">
        <v>1561438800</v>
      </c>
      <c r="O146" s="10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s="7" t="str">
        <f t="shared" si="15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16"/>
        <v>2.3651200000000001</v>
      </c>
      <c r="G147" s="6">
        <f t="shared" si="17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2"/>
        <v>41889.208333333336</v>
      </c>
      <c r="N147">
        <v>1410498000</v>
      </c>
      <c r="O147" s="10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s="7" t="str">
        <f t="shared" si="15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16"/>
        <v>0.17249999999999999</v>
      </c>
      <c r="G148" s="6">
        <f t="shared" si="17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2"/>
        <v>40855.25</v>
      </c>
      <c r="N148">
        <v>1322460000</v>
      </c>
      <c r="O148" s="10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s="7" t="str">
        <f t="shared" si="15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16"/>
        <v>1.1249397590361445</v>
      </c>
      <c r="G149" s="6">
        <f t="shared" si="17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2"/>
        <v>42534.208333333328</v>
      </c>
      <c r="N149">
        <v>1466312400</v>
      </c>
      <c r="O149" s="10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s="7" t="str">
        <f t="shared" si="15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16"/>
        <v>1.2102150537634409</v>
      </c>
      <c r="G150" s="6">
        <f t="shared" si="17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2"/>
        <v>42941.208333333328</v>
      </c>
      <c r="N150">
        <v>1501736400</v>
      </c>
      <c r="O150" s="10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s="7" t="str">
        <f t="shared" si="15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16"/>
        <v>2.1987096774193549</v>
      </c>
      <c r="G151" s="6">
        <f t="shared" si="17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2"/>
        <v>41275.25</v>
      </c>
      <c r="N151">
        <v>1361512800</v>
      </c>
      <c r="O151" s="10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s="7" t="str">
        <f t="shared" si="15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16"/>
        <v>0.01</v>
      </c>
      <c r="G152" s="6">
        <f t="shared" si="17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2"/>
        <v>43450.25</v>
      </c>
      <c r="N152">
        <v>1545026400</v>
      </c>
      <c r="O152" s="10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s="7" t="str">
        <f t="shared" si="15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16"/>
        <v>0.64166909620991253</v>
      </c>
      <c r="G153" s="6">
        <f t="shared" si="17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2"/>
        <v>41799.208333333336</v>
      </c>
      <c r="N153">
        <v>1406696400</v>
      </c>
      <c r="O153" s="10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s="7" t="str">
        <f t="shared" si="15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16"/>
        <v>4.2306746987951804</v>
      </c>
      <c r="G154" s="6">
        <f t="shared" si="17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2"/>
        <v>42783.25</v>
      </c>
      <c r="N154">
        <v>1487916000</v>
      </c>
      <c r="O154" s="10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s="7" t="str">
        <f t="shared" si="15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16"/>
        <v>0.92984160506863778</v>
      </c>
      <c r="G155" s="6">
        <f t="shared" si="17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2"/>
        <v>41201.208333333336</v>
      </c>
      <c r="N155">
        <v>1351141200</v>
      </c>
      <c r="O155" s="10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s="7" t="str">
        <f t="shared" si="15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16"/>
        <v>0.58756567425569173</v>
      </c>
      <c r="G156" s="6">
        <f t="shared" si="17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2"/>
        <v>42502.208333333328</v>
      </c>
      <c r="N156">
        <v>1465016400</v>
      </c>
      <c r="O156" s="10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s="7" t="str">
        <f t="shared" si="15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16"/>
        <v>0.65022222222222226</v>
      </c>
      <c r="G157" s="6">
        <f t="shared" si="17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2"/>
        <v>40262.208333333336</v>
      </c>
      <c r="N157">
        <v>1270789200</v>
      </c>
      <c r="O157" s="10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s="7" t="str">
        <f t="shared" si="15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16"/>
        <v>0.73939560439560437</v>
      </c>
      <c r="G158" s="6">
        <f t="shared" si="17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2"/>
        <v>43743.208333333328</v>
      </c>
      <c r="N158">
        <v>1572325200</v>
      </c>
      <c r="O158" s="10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s="7" t="str">
        <f t="shared" si="15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16"/>
        <v>0.52666666666666662</v>
      </c>
      <c r="G159" s="6">
        <f t="shared" si="17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2"/>
        <v>41638.25</v>
      </c>
      <c r="N159">
        <v>1389420000</v>
      </c>
      <c r="O159" s="10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s="7" t="str">
        <f t="shared" si="15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16"/>
        <v>2.2095238095238097</v>
      </c>
      <c r="G160" s="6">
        <f t="shared" si="17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2"/>
        <v>42346.25</v>
      </c>
      <c r="N160">
        <v>1449640800</v>
      </c>
      <c r="O160" s="10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s="7" t="str">
        <f t="shared" si="15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16"/>
        <v>1.0001150627615063</v>
      </c>
      <c r="G161" s="6">
        <f t="shared" si="17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2"/>
        <v>43551.208333333328</v>
      </c>
      <c r="N161">
        <v>1555218000</v>
      </c>
      <c r="O161" s="10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s="7" t="str">
        <f t="shared" si="15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16"/>
        <v>1.6231249999999999</v>
      </c>
      <c r="G162" s="6">
        <f t="shared" si="17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2"/>
        <v>43582.208333333328</v>
      </c>
      <c r="N162">
        <v>1557723600</v>
      </c>
      <c r="O162" s="10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s="7" t="str">
        <f t="shared" si="15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16"/>
        <v>0.78181818181818186</v>
      </c>
      <c r="G163" s="6">
        <f t="shared" si="17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2"/>
        <v>42270.208333333328</v>
      </c>
      <c r="N163">
        <v>1443502800</v>
      </c>
      <c r="O163" s="10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s="7" t="str">
        <f t="shared" si="15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16"/>
        <v>1.4973770491803278</v>
      </c>
      <c r="G164" s="6">
        <f t="shared" si="17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2"/>
        <v>43442.25</v>
      </c>
      <c r="N164">
        <v>1546840800</v>
      </c>
      <c r="O164" s="10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s="7" t="str">
        <f t="shared" si="15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16"/>
        <v>2.5325714285714285</v>
      </c>
      <c r="G165" s="6">
        <f t="shared" si="17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2"/>
        <v>43028.208333333328</v>
      </c>
      <c r="N165">
        <v>1512712800</v>
      </c>
      <c r="O165" s="10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s="7" t="str">
        <f t="shared" si="15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16"/>
        <v>1.0016943521594683</v>
      </c>
      <c r="G166" s="6">
        <f t="shared" si="17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2"/>
        <v>43016.208333333328</v>
      </c>
      <c r="N166">
        <v>1507525200</v>
      </c>
      <c r="O166" s="10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s="7" t="str">
        <f t="shared" si="15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16"/>
        <v>1.2199004424778761</v>
      </c>
      <c r="G167" s="6">
        <f t="shared" si="17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2"/>
        <v>42948.208333333328</v>
      </c>
      <c r="N167">
        <v>1504328400</v>
      </c>
      <c r="O167" s="10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s="7" t="str">
        <f t="shared" si="15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16"/>
        <v>1.3713265306122449</v>
      </c>
      <c r="G168" s="6">
        <f t="shared" si="17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2"/>
        <v>40534.25</v>
      </c>
      <c r="N168">
        <v>1293343200</v>
      </c>
      <c r="O168" s="10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s="7" t="str">
        <f t="shared" si="15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16"/>
        <v>4.155384615384615</v>
      </c>
      <c r="G169" s="6">
        <f t="shared" si="17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2"/>
        <v>41435.208333333336</v>
      </c>
      <c r="N169">
        <v>1371704400</v>
      </c>
      <c r="O169" s="10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s="7" t="str">
        <f t="shared" si="15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16"/>
        <v>0.3130913348946136</v>
      </c>
      <c r="G170" s="6">
        <f t="shared" si="17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2"/>
        <v>43518.25</v>
      </c>
      <c r="N170">
        <v>1552798800</v>
      </c>
      <c r="O170" s="10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s="7" t="str">
        <f t="shared" si="15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16"/>
        <v>4.240815450643777</v>
      </c>
      <c r="G171" s="6">
        <f t="shared" si="17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2"/>
        <v>41077.208333333336</v>
      </c>
      <c r="N171">
        <v>1342328400</v>
      </c>
      <c r="O171" s="10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s="7" t="str">
        <f t="shared" si="15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16"/>
        <v>2.9388623072833599E-2</v>
      </c>
      <c r="G172" s="6">
        <f t="shared" si="17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2"/>
        <v>42950.208333333328</v>
      </c>
      <c r="N172">
        <v>1502341200</v>
      </c>
      <c r="O172" s="10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s="7" t="str">
        <f t="shared" si="15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16"/>
        <v>0.1063265306122449</v>
      </c>
      <c r="G173" s="6">
        <f t="shared" si="17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2"/>
        <v>41718.208333333336</v>
      </c>
      <c r="N173">
        <v>1397192400</v>
      </c>
      <c r="O173" s="10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s="7" t="str">
        <f t="shared" si="15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16"/>
        <v>0.82874999999999999</v>
      </c>
      <c r="G174" s="6">
        <f t="shared" si="17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2"/>
        <v>41839.208333333336</v>
      </c>
      <c r="N174">
        <v>1407042000</v>
      </c>
      <c r="O174" s="10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s="7" t="str">
        <f t="shared" si="15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16"/>
        <v>1.6301447776628748</v>
      </c>
      <c r="G175" s="6">
        <f t="shared" si="17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2"/>
        <v>41412.208333333336</v>
      </c>
      <c r="N175">
        <v>1369371600</v>
      </c>
      <c r="O175" s="10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s="7" t="str">
        <f t="shared" si="15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16"/>
        <v>8.9466666666666672</v>
      </c>
      <c r="G176" s="6">
        <f t="shared" si="17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2"/>
        <v>42282.208333333328</v>
      </c>
      <c r="N176">
        <v>1444107600</v>
      </c>
      <c r="O176" s="10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s="7" t="str">
        <f t="shared" si="15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16"/>
        <v>0.26191501103752757</v>
      </c>
      <c r="G177" s="6">
        <f t="shared" si="17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2"/>
        <v>42613.208333333328</v>
      </c>
      <c r="N177">
        <v>1474261200</v>
      </c>
      <c r="O177" s="10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s="7" t="str">
        <f t="shared" si="15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16"/>
        <v>0.74834782608695649</v>
      </c>
      <c r="G178" s="6">
        <f t="shared" si="17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2"/>
        <v>42616.208333333328</v>
      </c>
      <c r="N178">
        <v>1473656400</v>
      </c>
      <c r="O178" s="10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s="7" t="str">
        <f t="shared" si="15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16"/>
        <v>4.1647680412371137</v>
      </c>
      <c r="G179" s="6">
        <f t="shared" si="17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2"/>
        <v>40497.25</v>
      </c>
      <c r="N179">
        <v>1291960800</v>
      </c>
      <c r="O179" s="10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s="7" t="str">
        <f t="shared" si="15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16"/>
        <v>0.96208333333333329</v>
      </c>
      <c r="G180" s="6">
        <f t="shared" si="17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2"/>
        <v>42999.208333333328</v>
      </c>
      <c r="N180">
        <v>1506747600</v>
      </c>
      <c r="O180" s="10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s="7" t="str">
        <f t="shared" si="15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16"/>
        <v>3.5771910112359548</v>
      </c>
      <c r="G181" s="6">
        <f t="shared" si="17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2"/>
        <v>41350.208333333336</v>
      </c>
      <c r="N181">
        <v>1363582800</v>
      </c>
      <c r="O181" s="10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s="7" t="str">
        <f t="shared" si="15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16"/>
        <v>3.0845714285714285</v>
      </c>
      <c r="G182" s="6">
        <f t="shared" si="17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2"/>
        <v>40259.208333333336</v>
      </c>
      <c r="N182">
        <v>1269666000</v>
      </c>
      <c r="O182" s="10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s="7" t="str">
        <f t="shared" si="15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16"/>
        <v>0.61802325581395345</v>
      </c>
      <c r="G183" s="6">
        <f t="shared" si="17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2"/>
        <v>43012.208333333328</v>
      </c>
      <c r="N183">
        <v>1508648400</v>
      </c>
      <c r="O183" s="10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s="7" t="str">
        <f t="shared" si="15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16"/>
        <v>7.2232472324723247</v>
      </c>
      <c r="G184" s="6">
        <f t="shared" si="17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2"/>
        <v>43631.208333333328</v>
      </c>
      <c r="N184">
        <v>1561957200</v>
      </c>
      <c r="O184" s="10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s="7" t="str">
        <f t="shared" si="15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16"/>
        <v>0.69117647058823528</v>
      </c>
      <c r="G185" s="6">
        <f t="shared" si="17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2"/>
        <v>40430.208333333336</v>
      </c>
      <c r="N185">
        <v>1285131600</v>
      </c>
      <c r="O185" s="10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s="7" t="str">
        <f t="shared" si="15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16"/>
        <v>2.9305555555555554</v>
      </c>
      <c r="G186" s="6">
        <f t="shared" si="17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2"/>
        <v>43588.208333333328</v>
      </c>
      <c r="N186">
        <v>1556946000</v>
      </c>
      <c r="O186" s="10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s="7" t="str">
        <f t="shared" si="15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16"/>
        <v>0.71799999999999997</v>
      </c>
      <c r="G187" s="6">
        <f t="shared" si="17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2"/>
        <v>43233.208333333328</v>
      </c>
      <c r="N187">
        <v>1527138000</v>
      </c>
      <c r="O187" s="10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s="7" t="str">
        <f t="shared" si="15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16"/>
        <v>0.31934684684684683</v>
      </c>
      <c r="G188" s="6">
        <f t="shared" si="17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2"/>
        <v>41782.208333333336</v>
      </c>
      <c r="N188">
        <v>1402117200</v>
      </c>
      <c r="O188" s="10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s="7" t="str">
        <f t="shared" si="15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16"/>
        <v>2.2987375415282392</v>
      </c>
      <c r="G189" s="6">
        <f t="shared" si="17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2"/>
        <v>41328.25</v>
      </c>
      <c r="N189">
        <v>1364014800</v>
      </c>
      <c r="O189" s="10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s="7" t="str">
        <f t="shared" si="15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16"/>
        <v>0.3201219512195122</v>
      </c>
      <c r="G190" s="6">
        <f t="shared" si="17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2"/>
        <v>41975.25</v>
      </c>
      <c r="N190">
        <v>1417586400</v>
      </c>
      <c r="O190" s="10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s="7" t="str">
        <f t="shared" si="15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16"/>
        <v>0.23525352848928385</v>
      </c>
      <c r="G191" s="6">
        <f t="shared" si="17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2"/>
        <v>42433.25</v>
      </c>
      <c r="N191">
        <v>1457071200</v>
      </c>
      <c r="O191" s="10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s="7" t="str">
        <f t="shared" si="15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16"/>
        <v>0.68594594594594593</v>
      </c>
      <c r="G192" s="6">
        <f t="shared" si="17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2"/>
        <v>41429.208333333336</v>
      </c>
      <c r="N192">
        <v>1370408400</v>
      </c>
      <c r="O192" s="10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s="7" t="str">
        <f t="shared" si="15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16"/>
        <v>0.37952380952380954</v>
      </c>
      <c r="G193" s="6">
        <f t="shared" si="17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2"/>
        <v>43536.208333333328</v>
      </c>
      <c r="N193">
        <v>1552626000</v>
      </c>
      <c r="O193" s="10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s="7" t="str">
        <f t="shared" si="15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16"/>
        <v>0.19992957746478873</v>
      </c>
      <c r="G194" s="6">
        <f t="shared" si="17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2"/>
        <v>41817.208333333336</v>
      </c>
      <c r="N194">
        <v>1404190800</v>
      </c>
      <c r="O194" s="10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s="7" t="str">
        <f t="shared" si="15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si="16"/>
        <v>0.45636363636363636</v>
      </c>
      <c r="G195" s="6">
        <f t="shared" si="17"/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8">(((L195/60)/60)/24)+DATE(1970,1,1)</f>
        <v>43198.208333333328</v>
      </c>
      <c r="N195">
        <v>1523509200</v>
      </c>
      <c r="O195" s="10">
        <f t="shared" ref="O195:O258" si="19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LEFT(R195,SEARCH("/",R195)-1)</f>
        <v>music</v>
      </c>
      <c r="T195" s="7" t="str">
        <f t="shared" ref="T195:T258" si="21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ref="F196:F259" si="22">((E196/D196))</f>
        <v>1.227605633802817</v>
      </c>
      <c r="G196" s="6">
        <f t="shared" si="17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8"/>
        <v>42261.208333333328</v>
      </c>
      <c r="N196">
        <v>1443589200</v>
      </c>
      <c r="O196" s="10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s="7" t="str">
        <f t="shared" si="21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22"/>
        <v>3.61753164556962</v>
      </c>
      <c r="G197" s="6">
        <f t="shared" ref="G197:G260" si="23">E197/I197</f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8"/>
        <v>43310.208333333328</v>
      </c>
      <c r="N197">
        <v>1533445200</v>
      </c>
      <c r="O197" s="10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s="7" t="str">
        <f t="shared" si="21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22"/>
        <v>0.63146341463414635</v>
      </c>
      <c r="G198" s="6">
        <f t="shared" si="23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8"/>
        <v>42616.208333333328</v>
      </c>
      <c r="N198">
        <v>1474520400</v>
      </c>
      <c r="O198" s="10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s="7" t="str">
        <f t="shared" si="21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22"/>
        <v>2.9820475319926874</v>
      </c>
      <c r="G199" s="6">
        <f t="shared" si="23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8"/>
        <v>42909.208333333328</v>
      </c>
      <c r="N199">
        <v>1499403600</v>
      </c>
      <c r="O199" s="10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s="7" t="str">
        <f t="shared" si="21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22"/>
        <v>9.5585443037974685E-2</v>
      </c>
      <c r="G200" s="6">
        <f t="shared" si="23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8"/>
        <v>40396.208333333336</v>
      </c>
      <c r="N200">
        <v>1283576400</v>
      </c>
      <c r="O200" s="10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s="7" t="str">
        <f t="shared" si="21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22"/>
        <v>0.5377777777777778</v>
      </c>
      <c r="G201" s="6">
        <f t="shared" si="23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8"/>
        <v>42192.208333333328</v>
      </c>
      <c r="N201">
        <v>1436590800</v>
      </c>
      <c r="O201" s="10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s="7" t="str">
        <f t="shared" si="21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22"/>
        <v>0.02</v>
      </c>
      <c r="G202" s="6">
        <f t="shared" si="2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8"/>
        <v>40262.208333333336</v>
      </c>
      <c r="N202">
        <v>1270443600</v>
      </c>
      <c r="O202" s="10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s="7" t="str">
        <f t="shared" si="21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22"/>
        <v>6.8119047619047617</v>
      </c>
      <c r="G203" s="6">
        <f t="shared" si="23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8"/>
        <v>41845.208333333336</v>
      </c>
      <c r="N203">
        <v>1407819600</v>
      </c>
      <c r="O203" s="10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s="7" t="str">
        <f t="shared" si="21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22"/>
        <v>0.78831325301204824</v>
      </c>
      <c r="G204" s="6">
        <f t="shared" si="23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8"/>
        <v>40818.208333333336</v>
      </c>
      <c r="N204">
        <v>1317877200</v>
      </c>
      <c r="O204" s="10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s="7" t="str">
        <f t="shared" si="21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22"/>
        <v>1.3440792216817234</v>
      </c>
      <c r="G205" s="6">
        <f t="shared" si="23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8"/>
        <v>42752.25</v>
      </c>
      <c r="N205">
        <v>1484805600</v>
      </c>
      <c r="O205" s="10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s="7" t="str">
        <f t="shared" si="21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22"/>
        <v>3.372E-2</v>
      </c>
      <c r="G206" s="6">
        <f t="shared" si="23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8"/>
        <v>40636.208333333336</v>
      </c>
      <c r="N206">
        <v>1302670800</v>
      </c>
      <c r="O206" s="10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s="7" t="str">
        <f t="shared" si="21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22"/>
        <v>4.3184615384615386</v>
      </c>
      <c r="G207" s="6">
        <f t="shared" si="23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8"/>
        <v>43390.208333333328</v>
      </c>
      <c r="N207">
        <v>1540789200</v>
      </c>
      <c r="O207" s="10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s="7" t="str">
        <f t="shared" si="21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22"/>
        <v>0.38844444444444443</v>
      </c>
      <c r="G208" s="6">
        <f t="shared" si="23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8"/>
        <v>40236.25</v>
      </c>
      <c r="N208">
        <v>1268028000</v>
      </c>
      <c r="O208" s="10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s="7" t="str">
        <f t="shared" si="21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22"/>
        <v>4.2569999999999997</v>
      </c>
      <c r="G209" s="6">
        <f t="shared" si="23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8"/>
        <v>43340.208333333328</v>
      </c>
      <c r="N209">
        <v>1537160400</v>
      </c>
      <c r="O209" s="10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s="7" t="str">
        <f t="shared" si="21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22"/>
        <v>1.0112239715591671</v>
      </c>
      <c r="G210" s="6">
        <f t="shared" si="23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8"/>
        <v>43048.25</v>
      </c>
      <c r="N210">
        <v>1512280800</v>
      </c>
      <c r="O210" s="10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s="7" t="str">
        <f t="shared" si="21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22"/>
        <v>0.21188688946015424</v>
      </c>
      <c r="G211" s="6">
        <f t="shared" si="23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8"/>
        <v>42496.208333333328</v>
      </c>
      <c r="N211">
        <v>1463115600</v>
      </c>
      <c r="O211" s="10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s="7" t="str">
        <f t="shared" si="21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22"/>
        <v>0.67425531914893622</v>
      </c>
      <c r="G212" s="6">
        <f t="shared" si="23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8"/>
        <v>42797.25</v>
      </c>
      <c r="N212">
        <v>1490850000</v>
      </c>
      <c r="O212" s="10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s="7" t="str">
        <f t="shared" si="21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22"/>
        <v>0.9492337164750958</v>
      </c>
      <c r="G213" s="6">
        <f t="shared" si="23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8"/>
        <v>41513.208333333336</v>
      </c>
      <c r="N213">
        <v>1379653200</v>
      </c>
      <c r="O213" s="10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s="7" t="str">
        <f t="shared" si="21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22"/>
        <v>1.5185185185185186</v>
      </c>
      <c r="G214" s="6">
        <f t="shared" si="23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8"/>
        <v>43814.25</v>
      </c>
      <c r="N214">
        <v>1580364000</v>
      </c>
      <c r="O214" s="10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s="7" t="str">
        <f t="shared" si="21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22"/>
        <v>1.9516382252559727</v>
      </c>
      <c r="G215" s="6">
        <f t="shared" si="23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8"/>
        <v>40488.208333333336</v>
      </c>
      <c r="N215">
        <v>1289714400</v>
      </c>
      <c r="O215" s="10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s="7" t="str">
        <f t="shared" si="21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22"/>
        <v>10.231428571428571</v>
      </c>
      <c r="G216" s="6">
        <f t="shared" si="23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8"/>
        <v>40409.208333333336</v>
      </c>
      <c r="N216">
        <v>1282712400</v>
      </c>
      <c r="O216" s="10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s="7" t="str">
        <f t="shared" si="21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22"/>
        <v>3.8418367346938778E-2</v>
      </c>
      <c r="G217" s="6">
        <f t="shared" si="23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8"/>
        <v>43509.25</v>
      </c>
      <c r="N217">
        <v>1550210400</v>
      </c>
      <c r="O217" s="10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s="7" t="str">
        <f t="shared" si="21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22"/>
        <v>1.5507066557107643</v>
      </c>
      <c r="G218" s="6">
        <f t="shared" si="23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8"/>
        <v>40869.25</v>
      </c>
      <c r="N218">
        <v>1322114400</v>
      </c>
      <c r="O218" s="10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s="7" t="str">
        <f t="shared" si="21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22"/>
        <v>0.44753477588871715</v>
      </c>
      <c r="G219" s="6">
        <f t="shared" si="23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8"/>
        <v>43583.208333333328</v>
      </c>
      <c r="N219">
        <v>1557205200</v>
      </c>
      <c r="O219" s="10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s="7" t="str">
        <f t="shared" si="21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22"/>
        <v>2.1594736842105262</v>
      </c>
      <c r="G220" s="6">
        <f t="shared" si="23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8"/>
        <v>40858.25</v>
      </c>
      <c r="N220">
        <v>1323928800</v>
      </c>
      <c r="O220" s="10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s="7" t="str">
        <f t="shared" si="21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22"/>
        <v>3.3212709832134291</v>
      </c>
      <c r="G221" s="6">
        <f t="shared" si="23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8"/>
        <v>41137.208333333336</v>
      </c>
      <c r="N221">
        <v>1346130000</v>
      </c>
      <c r="O221" s="10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s="7" t="str">
        <f t="shared" si="21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22"/>
        <v>8.4430379746835441E-2</v>
      </c>
      <c r="G222" s="6">
        <f t="shared" si="23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8"/>
        <v>40725.208333333336</v>
      </c>
      <c r="N222">
        <v>1311051600</v>
      </c>
      <c r="O222" s="10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s="7" t="str">
        <f t="shared" si="21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22"/>
        <v>0.9862551440329218</v>
      </c>
      <c r="G223" s="6">
        <f t="shared" si="23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8"/>
        <v>41081.208333333336</v>
      </c>
      <c r="N223">
        <v>1340427600</v>
      </c>
      <c r="O223" s="10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s="7" t="str">
        <f t="shared" si="21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22"/>
        <v>1.3797916666666667</v>
      </c>
      <c r="G224" s="6">
        <f t="shared" si="23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8"/>
        <v>41914.208333333336</v>
      </c>
      <c r="N224">
        <v>1412312400</v>
      </c>
      <c r="O224" s="10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s="7" t="str">
        <f t="shared" si="21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22"/>
        <v>0.93810996563573879</v>
      </c>
      <c r="G225" s="6">
        <f t="shared" si="23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8"/>
        <v>42445.208333333328</v>
      </c>
      <c r="N225">
        <v>1459314000</v>
      </c>
      <c r="O225" s="10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s="7" t="str">
        <f t="shared" si="21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22"/>
        <v>4.0363930885529156</v>
      </c>
      <c r="G226" s="6">
        <f t="shared" si="23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8"/>
        <v>41906.208333333336</v>
      </c>
      <c r="N226">
        <v>1415426400</v>
      </c>
      <c r="O226" s="10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s="7" t="str">
        <f t="shared" si="21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22"/>
        <v>2.6017404129793511</v>
      </c>
      <c r="G227" s="6">
        <f t="shared" si="23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8"/>
        <v>41762.208333333336</v>
      </c>
      <c r="N227">
        <v>1399093200</v>
      </c>
      <c r="O227" s="10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s="7" t="str">
        <f t="shared" si="21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22"/>
        <v>3.6663333333333332</v>
      </c>
      <c r="G228" s="6">
        <f t="shared" si="23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8"/>
        <v>40276.208333333336</v>
      </c>
      <c r="N228">
        <v>1273899600</v>
      </c>
      <c r="O228" s="10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s="7" t="str">
        <f t="shared" si="21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22"/>
        <v>1.687208538587849</v>
      </c>
      <c r="G229" s="6">
        <f t="shared" si="23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8"/>
        <v>42139.208333333328</v>
      </c>
      <c r="N229">
        <v>1432184400</v>
      </c>
      <c r="O229" s="10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s="7" t="str">
        <f t="shared" si="21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22"/>
        <v>1.1990717911530093</v>
      </c>
      <c r="G230" s="6">
        <f t="shared" si="23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8"/>
        <v>42613.208333333328</v>
      </c>
      <c r="N230">
        <v>1474779600</v>
      </c>
      <c r="O230" s="10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s="7" t="str">
        <f t="shared" si="21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22"/>
        <v>1.936892523364486</v>
      </c>
      <c r="G231" s="6">
        <f t="shared" si="23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8"/>
        <v>42887.208333333328</v>
      </c>
      <c r="N231">
        <v>1500440400</v>
      </c>
      <c r="O231" s="10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s="7" t="str">
        <f t="shared" si="21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22"/>
        <v>4.2016666666666671</v>
      </c>
      <c r="G232" s="6">
        <f t="shared" si="23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8"/>
        <v>43805.25</v>
      </c>
      <c r="N232">
        <v>1575612000</v>
      </c>
      <c r="O232" s="10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s="7" t="str">
        <f t="shared" si="21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22"/>
        <v>0.76708333333333334</v>
      </c>
      <c r="G233" s="6">
        <f t="shared" si="23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8"/>
        <v>41415.208333333336</v>
      </c>
      <c r="N233">
        <v>1374123600</v>
      </c>
      <c r="O233" s="10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s="7" t="str">
        <f t="shared" si="21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22"/>
        <v>1.7126470588235294</v>
      </c>
      <c r="G234" s="6">
        <f t="shared" si="23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8"/>
        <v>42576.208333333328</v>
      </c>
      <c r="N234">
        <v>1469509200</v>
      </c>
      <c r="O234" s="10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s="7" t="str">
        <f t="shared" si="21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22"/>
        <v>1.5789473684210527</v>
      </c>
      <c r="G235" s="6">
        <f t="shared" si="23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8"/>
        <v>40706.208333333336</v>
      </c>
      <c r="N235">
        <v>1309237200</v>
      </c>
      <c r="O235" s="10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s="7" t="str">
        <f t="shared" si="21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22"/>
        <v>1.0908</v>
      </c>
      <c r="G236" s="6">
        <f t="shared" si="23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8"/>
        <v>42969.208333333328</v>
      </c>
      <c r="N236">
        <v>1503982800</v>
      </c>
      <c r="O236" s="10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s="7" t="str">
        <f t="shared" si="21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22"/>
        <v>0.41732558139534881</v>
      </c>
      <c r="G237" s="6">
        <f t="shared" si="23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8"/>
        <v>42779.25</v>
      </c>
      <c r="N237">
        <v>1487397600</v>
      </c>
      <c r="O237" s="10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s="7" t="str">
        <f t="shared" si="21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22"/>
        <v>0.10944303797468355</v>
      </c>
      <c r="G238" s="6">
        <f t="shared" si="23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8"/>
        <v>43641.208333333328</v>
      </c>
      <c r="N238">
        <v>1562043600</v>
      </c>
      <c r="O238" s="10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s="7" t="str">
        <f t="shared" si="21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22"/>
        <v>1.593763440860215</v>
      </c>
      <c r="G239" s="6">
        <f t="shared" si="23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8"/>
        <v>41754.208333333336</v>
      </c>
      <c r="N239">
        <v>1398574800</v>
      </c>
      <c r="O239" s="10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s="7" t="str">
        <f t="shared" si="21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22"/>
        <v>4.2241666666666671</v>
      </c>
      <c r="G240" s="6">
        <f t="shared" si="23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8"/>
        <v>43083.25</v>
      </c>
      <c r="N240">
        <v>1515391200</v>
      </c>
      <c r="O240" s="10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s="7" t="str">
        <f t="shared" si="21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22"/>
        <v>0.97718749999999999</v>
      </c>
      <c r="G241" s="6">
        <f t="shared" si="23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8"/>
        <v>42245.208333333328</v>
      </c>
      <c r="N241">
        <v>1441170000</v>
      </c>
      <c r="O241" s="10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s="7" t="str">
        <f t="shared" si="21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22"/>
        <v>4.1878911564625847</v>
      </c>
      <c r="G242" s="6">
        <f t="shared" si="23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8"/>
        <v>40396.208333333336</v>
      </c>
      <c r="N242">
        <v>1281157200</v>
      </c>
      <c r="O242" s="10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s="7" t="str">
        <f t="shared" si="21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22"/>
        <v>1.0191632047477746</v>
      </c>
      <c r="G243" s="6">
        <f t="shared" si="23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8"/>
        <v>41742.208333333336</v>
      </c>
      <c r="N243">
        <v>1398229200</v>
      </c>
      <c r="O243" s="10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s="7" t="str">
        <f t="shared" si="21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22"/>
        <v>1.2772619047619047</v>
      </c>
      <c r="G244" s="6">
        <f t="shared" si="23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8"/>
        <v>42865.208333333328</v>
      </c>
      <c r="N244">
        <v>1495256400</v>
      </c>
      <c r="O244" s="10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s="7" t="str">
        <f t="shared" si="21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22"/>
        <v>4.4521739130434783</v>
      </c>
      <c r="G245" s="6">
        <f t="shared" si="23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8"/>
        <v>43163.25</v>
      </c>
      <c r="N245">
        <v>1520402400</v>
      </c>
      <c r="O245" s="10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s="7" t="str">
        <f t="shared" si="21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22"/>
        <v>5.6971428571428575</v>
      </c>
      <c r="G246" s="6">
        <f t="shared" si="23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8"/>
        <v>41834.208333333336</v>
      </c>
      <c r="N246">
        <v>1409806800</v>
      </c>
      <c r="O246" s="10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s="7" t="str">
        <f t="shared" si="21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22"/>
        <v>5.0934482758620687</v>
      </c>
      <c r="G247" s="6">
        <f t="shared" si="23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8"/>
        <v>41736.208333333336</v>
      </c>
      <c r="N247">
        <v>1396933200</v>
      </c>
      <c r="O247" s="10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s="7" t="str">
        <f t="shared" si="21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22"/>
        <v>3.2553333333333332</v>
      </c>
      <c r="G248" s="6">
        <f t="shared" si="23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8"/>
        <v>41491.208333333336</v>
      </c>
      <c r="N248">
        <v>1376024400</v>
      </c>
      <c r="O248" s="10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s="7" t="str">
        <f t="shared" si="21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22"/>
        <v>9.3261616161616168</v>
      </c>
      <c r="G249" s="6">
        <f t="shared" si="23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8"/>
        <v>42726.25</v>
      </c>
      <c r="N249">
        <v>1483682400</v>
      </c>
      <c r="O249" s="10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s="7" t="str">
        <f t="shared" si="21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22"/>
        <v>2.1133870967741935</v>
      </c>
      <c r="G250" s="6">
        <f t="shared" si="23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8"/>
        <v>42004.25</v>
      </c>
      <c r="N250">
        <v>1420437600</v>
      </c>
      <c r="O250" s="10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s="7" t="str">
        <f t="shared" si="21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22"/>
        <v>2.7332520325203253</v>
      </c>
      <c r="G251" s="6">
        <f t="shared" si="23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8"/>
        <v>42006.25</v>
      </c>
      <c r="N251">
        <v>1420783200</v>
      </c>
      <c r="O251" s="10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s="7" t="str">
        <f t="shared" si="21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22"/>
        <v>0.03</v>
      </c>
      <c r="G252" s="6">
        <f t="shared" si="2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8"/>
        <v>40203.25</v>
      </c>
      <c r="N252">
        <v>1267423200</v>
      </c>
      <c r="O252" s="10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s="7" t="str">
        <f t="shared" si="21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22"/>
        <v>0.54084507042253516</v>
      </c>
      <c r="G253" s="6">
        <f t="shared" si="23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8"/>
        <v>41252.25</v>
      </c>
      <c r="N253">
        <v>1355205600</v>
      </c>
      <c r="O253" s="10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s="7" t="str">
        <f t="shared" si="21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22"/>
        <v>6.2629999999999999</v>
      </c>
      <c r="G254" s="6">
        <f t="shared" si="23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8"/>
        <v>41572.208333333336</v>
      </c>
      <c r="N254">
        <v>1383109200</v>
      </c>
      <c r="O254" s="10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s="7" t="str">
        <f t="shared" si="21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22"/>
        <v>0.8902139917695473</v>
      </c>
      <c r="G255" s="6">
        <f t="shared" si="23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8"/>
        <v>40641.208333333336</v>
      </c>
      <c r="N255">
        <v>1303275600</v>
      </c>
      <c r="O255" s="10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s="7" t="str">
        <f t="shared" si="21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22"/>
        <v>1.8489130434782608</v>
      </c>
      <c r="G256" s="6">
        <f t="shared" si="23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8"/>
        <v>42787.25</v>
      </c>
      <c r="N256">
        <v>1487829600</v>
      </c>
      <c r="O256" s="10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s="7" t="str">
        <f t="shared" si="21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22"/>
        <v>1.2016770186335404</v>
      </c>
      <c r="G257" s="6">
        <f t="shared" si="23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8"/>
        <v>40590.25</v>
      </c>
      <c r="N257">
        <v>1298268000</v>
      </c>
      <c r="O257" s="10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s="7" t="str">
        <f t="shared" si="21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22"/>
        <v>0.23390243902439026</v>
      </c>
      <c r="G258" s="6">
        <f t="shared" si="23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8"/>
        <v>42393.25</v>
      </c>
      <c r="N258">
        <v>1456812000</v>
      </c>
      <c r="O258" s="10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s="7" t="str">
        <f t="shared" si="21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si="22"/>
        <v>1.46</v>
      </c>
      <c r="G259" s="6">
        <f t="shared" si="23"/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24">(((L259/60)/60)/24)+DATE(1970,1,1)</f>
        <v>41338.25</v>
      </c>
      <c r="N259">
        <v>1363669200</v>
      </c>
      <c r="O259" s="10">
        <f t="shared" ref="O259:O322" si="25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LEFT(R259,SEARCH("/",R259)-1)</f>
        <v>theater</v>
      </c>
      <c r="T259" s="7" t="str">
        <f t="shared" ref="T259:T322" si="27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ref="F260:F323" si="28">((E260/D260))</f>
        <v>2.6848000000000001</v>
      </c>
      <c r="G260" s="6">
        <f t="shared" si="23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24"/>
        <v>42712.25</v>
      </c>
      <c r="N260">
        <v>1482904800</v>
      </c>
      <c r="O260" s="10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s="7" t="str">
        <f t="shared" si="27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28"/>
        <v>5.9749999999999996</v>
      </c>
      <c r="G261" s="6">
        <f t="shared" ref="G261:G324" si="29">E261/I261</f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24"/>
        <v>41251.25</v>
      </c>
      <c r="N261">
        <v>1356588000</v>
      </c>
      <c r="O261" s="10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s="7" t="str">
        <f t="shared" si="27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28"/>
        <v>1.5769841269841269</v>
      </c>
      <c r="G262" s="6">
        <f t="shared" si="29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24"/>
        <v>41180.208333333336</v>
      </c>
      <c r="N262">
        <v>1349845200</v>
      </c>
      <c r="O262" s="10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s="7" t="str">
        <f t="shared" si="27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28"/>
        <v>0.31201660735468567</v>
      </c>
      <c r="G263" s="6">
        <f t="shared" si="29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24"/>
        <v>40415.208333333336</v>
      </c>
      <c r="N263">
        <v>1283058000</v>
      </c>
      <c r="O263" s="10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s="7" t="str">
        <f t="shared" si="27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28"/>
        <v>3.1341176470588237</v>
      </c>
      <c r="G264" s="6">
        <f t="shared" si="29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24"/>
        <v>40638.208333333336</v>
      </c>
      <c r="N264">
        <v>1304226000</v>
      </c>
      <c r="O264" s="10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s="7" t="str">
        <f t="shared" si="27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28"/>
        <v>3.7089655172413791</v>
      </c>
      <c r="G265" s="6">
        <f t="shared" si="29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24"/>
        <v>40187.25</v>
      </c>
      <c r="N265">
        <v>1263016800</v>
      </c>
      <c r="O265" s="10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s="7" t="str">
        <f t="shared" si="27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28"/>
        <v>3.6266447368421053</v>
      </c>
      <c r="G266" s="6">
        <f t="shared" si="29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24"/>
        <v>41317.25</v>
      </c>
      <c r="N266">
        <v>1362031200</v>
      </c>
      <c r="O266" s="10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s="7" t="str">
        <f t="shared" si="27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28"/>
        <v>1.2308163265306122</v>
      </c>
      <c r="G267" s="6">
        <f t="shared" si="29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24"/>
        <v>42372.25</v>
      </c>
      <c r="N267">
        <v>1455602400</v>
      </c>
      <c r="O267" s="10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s="7" t="str">
        <f t="shared" si="27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28"/>
        <v>0.76766756032171579</v>
      </c>
      <c r="G268" s="6">
        <f t="shared" si="29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24"/>
        <v>41950.25</v>
      </c>
      <c r="N268">
        <v>1418191200</v>
      </c>
      <c r="O268" s="10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s="7" t="str">
        <f t="shared" si="27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28"/>
        <v>2.3362012987012988</v>
      </c>
      <c r="G269" s="6">
        <f t="shared" si="29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24"/>
        <v>41206.208333333336</v>
      </c>
      <c r="N269">
        <v>1352440800</v>
      </c>
      <c r="O269" s="10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s="7" t="str">
        <f t="shared" si="27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28"/>
        <v>1.8053333333333332</v>
      </c>
      <c r="G270" s="6">
        <f t="shared" si="29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24"/>
        <v>41186.208333333336</v>
      </c>
      <c r="N270">
        <v>1353304800</v>
      </c>
      <c r="O270" s="10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s="7" t="str">
        <f t="shared" si="27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28"/>
        <v>2.5262857142857142</v>
      </c>
      <c r="G271" s="6">
        <f t="shared" si="29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24"/>
        <v>43496.25</v>
      </c>
      <c r="N271">
        <v>1550728800</v>
      </c>
      <c r="O271" s="10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s="7" t="str">
        <f t="shared" si="27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28"/>
        <v>0.27176538240368026</v>
      </c>
      <c r="G272" s="6">
        <f t="shared" si="29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24"/>
        <v>40514.25</v>
      </c>
      <c r="N272">
        <v>1291442400</v>
      </c>
      <c r="O272" s="10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s="7" t="str">
        <f t="shared" si="27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28"/>
        <v>1.2706571242680547E-2</v>
      </c>
      <c r="G273" s="6">
        <f t="shared" si="29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24"/>
        <v>42345.25</v>
      </c>
      <c r="N273">
        <v>1452146400</v>
      </c>
      <c r="O273" s="10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s="7" t="str">
        <f t="shared" si="27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28"/>
        <v>3.0400978473581213</v>
      </c>
      <c r="G274" s="6">
        <f t="shared" si="29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24"/>
        <v>43656.208333333328</v>
      </c>
      <c r="N274">
        <v>1564894800</v>
      </c>
      <c r="O274" s="10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s="7" t="str">
        <f t="shared" si="27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28"/>
        <v>1.3723076923076922</v>
      </c>
      <c r="G275" s="6">
        <f t="shared" si="29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24"/>
        <v>42995.208333333328</v>
      </c>
      <c r="N275">
        <v>1505883600</v>
      </c>
      <c r="O275" s="10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s="7" t="str">
        <f t="shared" si="27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28"/>
        <v>0.32208333333333333</v>
      </c>
      <c r="G276" s="6">
        <f t="shared" si="29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24"/>
        <v>43045.25</v>
      </c>
      <c r="N276">
        <v>1510380000</v>
      </c>
      <c r="O276" s="10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s="7" t="str">
        <f t="shared" si="27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28"/>
        <v>2.4151282051282053</v>
      </c>
      <c r="G277" s="6">
        <f t="shared" si="29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24"/>
        <v>43561.208333333328</v>
      </c>
      <c r="N277">
        <v>1555218000</v>
      </c>
      <c r="O277" s="10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s="7" t="str">
        <f t="shared" si="27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28"/>
        <v>0.96799999999999997</v>
      </c>
      <c r="G278" s="6">
        <f t="shared" si="29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24"/>
        <v>41018.208333333336</v>
      </c>
      <c r="N278">
        <v>1335243600</v>
      </c>
      <c r="O278" s="10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s="7" t="str">
        <f t="shared" si="27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28"/>
        <v>10.664285714285715</v>
      </c>
      <c r="G279" s="6">
        <f t="shared" si="29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24"/>
        <v>40378.208333333336</v>
      </c>
      <c r="N279">
        <v>1279688400</v>
      </c>
      <c r="O279" s="10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s="7" t="str">
        <f t="shared" si="27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28"/>
        <v>3.2588888888888889</v>
      </c>
      <c r="G280" s="6">
        <f t="shared" si="29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24"/>
        <v>41239.25</v>
      </c>
      <c r="N280">
        <v>1356069600</v>
      </c>
      <c r="O280" s="10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s="7" t="str">
        <f t="shared" si="27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28"/>
        <v>1.7070000000000001</v>
      </c>
      <c r="G281" s="6">
        <f t="shared" si="29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24"/>
        <v>43346.208333333328</v>
      </c>
      <c r="N281">
        <v>1536210000</v>
      </c>
      <c r="O281" s="10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s="7" t="str">
        <f t="shared" si="27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28"/>
        <v>5.8144</v>
      </c>
      <c r="G282" s="6">
        <f t="shared" si="29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24"/>
        <v>43060.25</v>
      </c>
      <c r="N282">
        <v>1511762400</v>
      </c>
      <c r="O282" s="10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s="7" t="str">
        <f t="shared" si="27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28"/>
        <v>0.91520972644376897</v>
      </c>
      <c r="G283" s="6">
        <f t="shared" si="29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24"/>
        <v>40979.25</v>
      </c>
      <c r="N283">
        <v>1333256400</v>
      </c>
      <c r="O283" s="10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s="7" t="str">
        <f t="shared" si="27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28"/>
        <v>1.0804761904761904</v>
      </c>
      <c r="G284" s="6">
        <f t="shared" si="29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24"/>
        <v>42701.25</v>
      </c>
      <c r="N284">
        <v>1480744800</v>
      </c>
      <c r="O284" s="10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s="7" t="str">
        <f t="shared" si="27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28"/>
        <v>0.18728395061728395</v>
      </c>
      <c r="G285" s="6">
        <f t="shared" si="29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24"/>
        <v>42520.208333333328</v>
      </c>
      <c r="N285">
        <v>1465016400</v>
      </c>
      <c r="O285" s="10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s="7" t="str">
        <f t="shared" si="27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28"/>
        <v>0.83193877551020412</v>
      </c>
      <c r="G286" s="6">
        <f t="shared" si="29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24"/>
        <v>41030.208333333336</v>
      </c>
      <c r="N286">
        <v>1336280400</v>
      </c>
      <c r="O286" s="10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s="7" t="str">
        <f t="shared" si="27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28"/>
        <v>7.0633333333333335</v>
      </c>
      <c r="G287" s="6">
        <f t="shared" si="29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24"/>
        <v>42623.208333333328</v>
      </c>
      <c r="N287">
        <v>1476766800</v>
      </c>
      <c r="O287" s="10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s="7" t="str">
        <f t="shared" si="27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28"/>
        <v>0.17446030330062445</v>
      </c>
      <c r="G288" s="6">
        <f t="shared" si="29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24"/>
        <v>42697.25</v>
      </c>
      <c r="N288">
        <v>1480485600</v>
      </c>
      <c r="O288" s="10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s="7" t="str">
        <f t="shared" si="27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28"/>
        <v>2.0973015873015872</v>
      </c>
      <c r="G289" s="6">
        <f t="shared" si="29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24"/>
        <v>42122.208333333328</v>
      </c>
      <c r="N289">
        <v>1430197200</v>
      </c>
      <c r="O289" s="10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s="7" t="str">
        <f t="shared" si="27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28"/>
        <v>0.97785714285714287</v>
      </c>
      <c r="G290" s="6">
        <f t="shared" si="29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24"/>
        <v>40982.208333333336</v>
      </c>
      <c r="N290">
        <v>1331787600</v>
      </c>
      <c r="O290" s="10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s="7" t="str">
        <f t="shared" si="27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28"/>
        <v>16.842500000000001</v>
      </c>
      <c r="G291" s="6">
        <f t="shared" si="29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24"/>
        <v>42219.208333333328</v>
      </c>
      <c r="N291">
        <v>1438837200</v>
      </c>
      <c r="O291" s="10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s="7" t="str">
        <f t="shared" si="27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28"/>
        <v>0.54402135231316728</v>
      </c>
      <c r="G292" s="6">
        <f t="shared" si="29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24"/>
        <v>41404.208333333336</v>
      </c>
      <c r="N292">
        <v>1370926800</v>
      </c>
      <c r="O292" s="10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s="7" t="str">
        <f t="shared" si="27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28"/>
        <v>4.5661111111111108</v>
      </c>
      <c r="G293" s="6">
        <f t="shared" si="29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24"/>
        <v>40831.208333333336</v>
      </c>
      <c r="N293">
        <v>1319000400</v>
      </c>
      <c r="O293" s="10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s="7" t="str">
        <f t="shared" si="27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28"/>
        <v>9.8219178082191785E-2</v>
      </c>
      <c r="G294" s="6">
        <f t="shared" si="29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24"/>
        <v>40984.208333333336</v>
      </c>
      <c r="N294">
        <v>1333429200</v>
      </c>
      <c r="O294" s="10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s="7" t="str">
        <f t="shared" si="27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28"/>
        <v>0.16384615384615384</v>
      </c>
      <c r="G295" s="6">
        <f t="shared" si="29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24"/>
        <v>40456.208333333336</v>
      </c>
      <c r="N295">
        <v>1287032400</v>
      </c>
      <c r="O295" s="10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s="7" t="str">
        <f t="shared" si="27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28"/>
        <v>13.396666666666667</v>
      </c>
      <c r="G296" s="6">
        <f t="shared" si="29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24"/>
        <v>43399.208333333328</v>
      </c>
      <c r="N296">
        <v>1541570400</v>
      </c>
      <c r="O296" s="10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s="7" t="str">
        <f t="shared" si="27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28"/>
        <v>0.35650077760497667</v>
      </c>
      <c r="G297" s="6">
        <f t="shared" si="29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24"/>
        <v>41562.208333333336</v>
      </c>
      <c r="N297">
        <v>1383976800</v>
      </c>
      <c r="O297" s="10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s="7" t="str">
        <f t="shared" si="27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28"/>
        <v>0.54950819672131146</v>
      </c>
      <c r="G298" s="6">
        <f t="shared" si="29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24"/>
        <v>43493.25</v>
      </c>
      <c r="N298">
        <v>1550556000</v>
      </c>
      <c r="O298" s="10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s="7" t="str">
        <f t="shared" si="27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28"/>
        <v>0.94236111111111109</v>
      </c>
      <c r="G299" s="6">
        <f t="shared" si="29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24"/>
        <v>41653.25</v>
      </c>
      <c r="N299">
        <v>1390456800</v>
      </c>
      <c r="O299" s="10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s="7" t="str">
        <f t="shared" si="27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28"/>
        <v>1.4391428571428571</v>
      </c>
      <c r="G300" s="6">
        <f t="shared" si="29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24"/>
        <v>42426.25</v>
      </c>
      <c r="N300">
        <v>1458018000</v>
      </c>
      <c r="O300" s="10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s="7" t="str">
        <f t="shared" si="27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28"/>
        <v>0.51421052631578945</v>
      </c>
      <c r="G301" s="6">
        <f t="shared" si="29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24"/>
        <v>42432.25</v>
      </c>
      <c r="N301">
        <v>1461819600</v>
      </c>
      <c r="O301" s="10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s="7" t="str">
        <f t="shared" si="27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28"/>
        <v>0.05</v>
      </c>
      <c r="G302" s="6">
        <f t="shared" si="2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0">
        <f t="shared" si="24"/>
        <v>42977.208333333328</v>
      </c>
      <c r="N302">
        <v>1504155600</v>
      </c>
      <c r="O302" s="10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s="7" t="str">
        <f t="shared" si="27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28"/>
        <v>13.446666666666667</v>
      </c>
      <c r="G303" s="6">
        <f t="shared" si="29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24"/>
        <v>42061.25</v>
      </c>
      <c r="N303">
        <v>1426395600</v>
      </c>
      <c r="O303" s="10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s="7" t="str">
        <f t="shared" si="27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28"/>
        <v>0.31844940867279897</v>
      </c>
      <c r="G304" s="6">
        <f t="shared" si="29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24"/>
        <v>43345.208333333328</v>
      </c>
      <c r="N304">
        <v>1537074000</v>
      </c>
      <c r="O304" s="10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s="7" t="str">
        <f t="shared" si="27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28"/>
        <v>0.82617647058823529</v>
      </c>
      <c r="G305" s="6">
        <f t="shared" si="29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24"/>
        <v>42376.25</v>
      </c>
      <c r="N305">
        <v>1452578400</v>
      </c>
      <c r="O305" s="10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s="7" t="str">
        <f t="shared" si="27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28"/>
        <v>5.4614285714285717</v>
      </c>
      <c r="G306" s="6">
        <f t="shared" si="29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24"/>
        <v>42589.208333333328</v>
      </c>
      <c r="N306">
        <v>1474088400</v>
      </c>
      <c r="O306" s="10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s="7" t="str">
        <f t="shared" si="27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28"/>
        <v>2.8621428571428571</v>
      </c>
      <c r="G307" s="6">
        <f t="shared" si="29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24"/>
        <v>42448.208333333328</v>
      </c>
      <c r="N307">
        <v>1461906000</v>
      </c>
      <c r="O307" s="10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s="7" t="str">
        <f t="shared" si="27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28"/>
        <v>7.9076923076923072E-2</v>
      </c>
      <c r="G308" s="6">
        <f t="shared" si="29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0">
        <f t="shared" si="24"/>
        <v>42930.208333333328</v>
      </c>
      <c r="N308">
        <v>1500267600</v>
      </c>
      <c r="O308" s="10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s="7" t="str">
        <f t="shared" si="27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28"/>
        <v>1.3213677811550153</v>
      </c>
      <c r="G309" s="6">
        <f t="shared" si="29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24"/>
        <v>41066.208333333336</v>
      </c>
      <c r="N309">
        <v>1340686800</v>
      </c>
      <c r="O309" s="10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s="7" t="str">
        <f t="shared" si="27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28"/>
        <v>0.74077834179357027</v>
      </c>
      <c r="G310" s="6">
        <f t="shared" si="29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24"/>
        <v>40651.208333333336</v>
      </c>
      <c r="N310">
        <v>1303189200</v>
      </c>
      <c r="O310" s="10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s="7" t="str">
        <f t="shared" si="27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28"/>
        <v>0.75292682926829269</v>
      </c>
      <c r="G311" s="6">
        <f t="shared" si="29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24"/>
        <v>40807.208333333336</v>
      </c>
      <c r="N311">
        <v>1318309200</v>
      </c>
      <c r="O311" s="10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s="7" t="str">
        <f t="shared" si="27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28"/>
        <v>0.20333333333333334</v>
      </c>
      <c r="G312" s="6">
        <f t="shared" si="29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24"/>
        <v>40277.208333333336</v>
      </c>
      <c r="N312">
        <v>1272171600</v>
      </c>
      <c r="O312" s="10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s="7" t="str">
        <f t="shared" si="27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28"/>
        <v>2.0336507936507937</v>
      </c>
      <c r="G313" s="6">
        <f t="shared" si="29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24"/>
        <v>40590.25</v>
      </c>
      <c r="N313">
        <v>1298872800</v>
      </c>
      <c r="O313" s="10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s="7" t="str">
        <f t="shared" si="27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28"/>
        <v>3.1022842639593908</v>
      </c>
      <c r="G314" s="6">
        <f t="shared" si="29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24"/>
        <v>41572.208333333336</v>
      </c>
      <c r="N314">
        <v>1383282000</v>
      </c>
      <c r="O314" s="10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s="7" t="str">
        <f t="shared" si="27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28"/>
        <v>3.9531818181818181</v>
      </c>
      <c r="G315" s="6">
        <f t="shared" si="29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24"/>
        <v>40966.25</v>
      </c>
      <c r="N315">
        <v>1330495200</v>
      </c>
      <c r="O315" s="10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s="7" t="str">
        <f t="shared" si="27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28"/>
        <v>2.9471428571428571</v>
      </c>
      <c r="G316" s="6">
        <f t="shared" si="29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24"/>
        <v>43536.208333333328</v>
      </c>
      <c r="N316">
        <v>1552798800</v>
      </c>
      <c r="O316" s="10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s="7" t="str">
        <f t="shared" si="27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28"/>
        <v>0.33894736842105261</v>
      </c>
      <c r="G317" s="6">
        <f t="shared" si="29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24"/>
        <v>41783.208333333336</v>
      </c>
      <c r="N317">
        <v>1403413200</v>
      </c>
      <c r="O317" s="10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s="7" t="str">
        <f t="shared" si="27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28"/>
        <v>0.66677083333333331</v>
      </c>
      <c r="G318" s="6">
        <f t="shared" si="29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24"/>
        <v>43788.25</v>
      </c>
      <c r="N318">
        <v>1574229600</v>
      </c>
      <c r="O318" s="10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s="7" t="str">
        <f t="shared" si="27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28"/>
        <v>0.19227272727272726</v>
      </c>
      <c r="G319" s="6">
        <f t="shared" si="29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24"/>
        <v>42869.208333333328</v>
      </c>
      <c r="N319">
        <v>1495861200</v>
      </c>
      <c r="O319" s="10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s="7" t="str">
        <f t="shared" si="27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28"/>
        <v>0.15842105263157893</v>
      </c>
      <c r="G320" s="6">
        <f t="shared" si="29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24"/>
        <v>41684.25</v>
      </c>
      <c r="N320">
        <v>1392530400</v>
      </c>
      <c r="O320" s="10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s="7" t="str">
        <f t="shared" si="27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28"/>
        <v>0.38702380952380955</v>
      </c>
      <c r="G321" s="6">
        <f t="shared" si="29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24"/>
        <v>40402.208333333336</v>
      </c>
      <c r="N321">
        <v>1283662800</v>
      </c>
      <c r="O321" s="10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s="7" t="str">
        <f t="shared" si="27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28"/>
        <v>9.5876777251184833E-2</v>
      </c>
      <c r="G322" s="6">
        <f t="shared" si="29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24"/>
        <v>40673.208333333336</v>
      </c>
      <c r="N322">
        <v>1305781200</v>
      </c>
      <c r="O322" s="10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s="7" t="str">
        <f t="shared" si="27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si="28"/>
        <v>0.94144366197183094</v>
      </c>
      <c r="G323" s="6">
        <f t="shared" si="29"/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30">(((L323/60)/60)/24)+DATE(1970,1,1)</f>
        <v>40634.208333333336</v>
      </c>
      <c r="N323">
        <v>1302325200</v>
      </c>
      <c r="O323" s="10">
        <f t="shared" ref="O323:O386" si="31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LEFT(R323,SEARCH("/",R323)-1)</f>
        <v>film &amp; video</v>
      </c>
      <c r="T323" s="7" t="str">
        <f t="shared" ref="T323:T386" si="33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ref="F324:F387" si="34">((E324/D324))</f>
        <v>1.6656234096692113</v>
      </c>
      <c r="G324" s="6">
        <f t="shared" si="29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30"/>
        <v>40507.25</v>
      </c>
      <c r="N324">
        <v>1291788000</v>
      </c>
      <c r="O324" s="10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s="7" t="str">
        <f t="shared" si="33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34"/>
        <v>0.24134831460674158</v>
      </c>
      <c r="G325" s="6">
        <f t="shared" ref="G325:G388" si="35">E325/I325</f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30"/>
        <v>41725.208333333336</v>
      </c>
      <c r="N325">
        <v>1396069200</v>
      </c>
      <c r="O325" s="10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s="7" t="str">
        <f t="shared" si="33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34"/>
        <v>1.6405633802816901</v>
      </c>
      <c r="G326" s="6">
        <f t="shared" si="35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30"/>
        <v>42176.208333333328</v>
      </c>
      <c r="N326">
        <v>1435899600</v>
      </c>
      <c r="O326" s="10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s="7" t="str">
        <f t="shared" si="33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34"/>
        <v>0.90723076923076929</v>
      </c>
      <c r="G327" s="6">
        <f t="shared" si="35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30"/>
        <v>43267.208333333328</v>
      </c>
      <c r="N327">
        <v>1531112400</v>
      </c>
      <c r="O327" s="10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s="7" t="str">
        <f t="shared" si="33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34"/>
        <v>0.46194444444444444</v>
      </c>
      <c r="G328" s="6">
        <f t="shared" si="35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30"/>
        <v>42364.25</v>
      </c>
      <c r="N328">
        <v>1451628000</v>
      </c>
      <c r="O328" s="10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s="7" t="str">
        <f t="shared" si="33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34"/>
        <v>0.38538461538461538</v>
      </c>
      <c r="G329" s="6">
        <f t="shared" si="35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30"/>
        <v>43705.208333333328</v>
      </c>
      <c r="N329">
        <v>1567314000</v>
      </c>
      <c r="O329" s="10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s="7" t="str">
        <f t="shared" si="33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34"/>
        <v>1.3356231003039514</v>
      </c>
      <c r="G330" s="6">
        <f t="shared" si="35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30"/>
        <v>43434.25</v>
      </c>
      <c r="N330">
        <v>1544508000</v>
      </c>
      <c r="O330" s="10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s="7" t="str">
        <f t="shared" si="33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34"/>
        <v>0.22896588486140726</v>
      </c>
      <c r="G331" s="6">
        <f t="shared" si="35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30"/>
        <v>42716.25</v>
      </c>
      <c r="N331">
        <v>1482472800</v>
      </c>
      <c r="O331" s="10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s="7" t="str">
        <f t="shared" si="33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34"/>
        <v>1.8495548961424333</v>
      </c>
      <c r="G332" s="6">
        <f t="shared" si="35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30"/>
        <v>43077.25</v>
      </c>
      <c r="N332">
        <v>1512799200</v>
      </c>
      <c r="O332" s="10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s="7" t="str">
        <f t="shared" si="33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34"/>
        <v>4.4372727272727275</v>
      </c>
      <c r="G333" s="6">
        <f t="shared" si="35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30"/>
        <v>40896.25</v>
      </c>
      <c r="N333">
        <v>1324360800</v>
      </c>
      <c r="O333" s="10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s="7" t="str">
        <f t="shared" si="33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34"/>
        <v>1.999806763285024</v>
      </c>
      <c r="G334" s="6">
        <f t="shared" si="35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30"/>
        <v>41361.208333333336</v>
      </c>
      <c r="N334">
        <v>1364533200</v>
      </c>
      <c r="O334" s="10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s="7" t="str">
        <f t="shared" si="33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34"/>
        <v>1.2395833333333333</v>
      </c>
      <c r="G335" s="6">
        <f t="shared" si="35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30"/>
        <v>43424.25</v>
      </c>
      <c r="N335">
        <v>1545112800</v>
      </c>
      <c r="O335" s="10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s="7" t="str">
        <f t="shared" si="33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34"/>
        <v>1.8661329305135952</v>
      </c>
      <c r="G336" s="6">
        <f t="shared" si="35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30"/>
        <v>43110.25</v>
      </c>
      <c r="N336">
        <v>1516168800</v>
      </c>
      <c r="O336" s="10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s="7" t="str">
        <f t="shared" si="33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34"/>
        <v>1.1428538550057536</v>
      </c>
      <c r="G337" s="6">
        <f t="shared" si="35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30"/>
        <v>43784.25</v>
      </c>
      <c r="N337">
        <v>1574920800</v>
      </c>
      <c r="O337" s="10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s="7" t="str">
        <f t="shared" si="33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34"/>
        <v>0.97032531824611035</v>
      </c>
      <c r="G338" s="6">
        <f t="shared" si="35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30"/>
        <v>40527.25</v>
      </c>
      <c r="N338">
        <v>1292479200</v>
      </c>
      <c r="O338" s="10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s="7" t="str">
        <f t="shared" si="33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34"/>
        <v>1.2281904761904763</v>
      </c>
      <c r="G339" s="6">
        <f t="shared" si="35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30"/>
        <v>43780.25</v>
      </c>
      <c r="N339">
        <v>1573538400</v>
      </c>
      <c r="O339" s="10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s="7" t="str">
        <f t="shared" si="33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34"/>
        <v>1.7914326647564469</v>
      </c>
      <c r="G340" s="6">
        <f t="shared" si="35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30"/>
        <v>40821.208333333336</v>
      </c>
      <c r="N340">
        <v>1320382800</v>
      </c>
      <c r="O340" s="10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s="7" t="str">
        <f t="shared" si="33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34"/>
        <v>0.79951577402787966</v>
      </c>
      <c r="G341" s="6">
        <f t="shared" si="35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30"/>
        <v>42949.208333333328</v>
      </c>
      <c r="N341">
        <v>1502859600</v>
      </c>
      <c r="O341" s="10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s="7" t="str">
        <f t="shared" si="33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34"/>
        <v>0.94242587601078165</v>
      </c>
      <c r="G342" s="6">
        <f t="shared" si="35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30"/>
        <v>40889.25</v>
      </c>
      <c r="N342">
        <v>1323756000</v>
      </c>
      <c r="O342" s="10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s="7" t="str">
        <f t="shared" si="33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34"/>
        <v>0.84669291338582675</v>
      </c>
      <c r="G343" s="6">
        <f t="shared" si="35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30"/>
        <v>42244.208333333328</v>
      </c>
      <c r="N343">
        <v>1441342800</v>
      </c>
      <c r="O343" s="10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s="7" t="str">
        <f t="shared" si="33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34"/>
        <v>0.66521920668058454</v>
      </c>
      <c r="G344" s="6">
        <f t="shared" si="35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30"/>
        <v>41475.208333333336</v>
      </c>
      <c r="N344">
        <v>1375333200</v>
      </c>
      <c r="O344" s="10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s="7" t="str">
        <f t="shared" si="33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34"/>
        <v>0.53922222222222227</v>
      </c>
      <c r="G345" s="6">
        <f t="shared" si="35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30"/>
        <v>41597.25</v>
      </c>
      <c r="N345">
        <v>1389420000</v>
      </c>
      <c r="O345" s="10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s="7" t="str">
        <f t="shared" si="33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34"/>
        <v>0.41983299595141699</v>
      </c>
      <c r="G346" s="6">
        <f t="shared" si="35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30"/>
        <v>43122.25</v>
      </c>
      <c r="N346">
        <v>1520056800</v>
      </c>
      <c r="O346" s="10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s="7" t="str">
        <f t="shared" si="33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34"/>
        <v>0.14694796954314721</v>
      </c>
      <c r="G347" s="6">
        <f t="shared" si="35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30"/>
        <v>42194.208333333328</v>
      </c>
      <c r="N347">
        <v>1436504400</v>
      </c>
      <c r="O347" s="10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s="7" t="str">
        <f t="shared" si="33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34"/>
        <v>0.34475</v>
      </c>
      <c r="G348" s="6">
        <f t="shared" si="35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30"/>
        <v>42971.208333333328</v>
      </c>
      <c r="N348">
        <v>1508302800</v>
      </c>
      <c r="O348" s="10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s="7" t="str">
        <f t="shared" si="33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34"/>
        <v>14.007777777777777</v>
      </c>
      <c r="G349" s="6">
        <f t="shared" si="35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30"/>
        <v>42046.25</v>
      </c>
      <c r="N349">
        <v>1425708000</v>
      </c>
      <c r="O349" s="10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s="7" t="str">
        <f t="shared" si="33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34"/>
        <v>0.71770351758793971</v>
      </c>
      <c r="G350" s="6">
        <f t="shared" si="35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30"/>
        <v>42782.25</v>
      </c>
      <c r="N350">
        <v>1488348000</v>
      </c>
      <c r="O350" s="10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s="7" t="str">
        <f t="shared" si="33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34"/>
        <v>0.53074115044247783</v>
      </c>
      <c r="G351" s="6">
        <f t="shared" si="35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30"/>
        <v>42930.208333333328</v>
      </c>
      <c r="N351">
        <v>1502600400</v>
      </c>
      <c r="O351" s="10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s="7" t="str">
        <f t="shared" si="33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34"/>
        <v>0.05</v>
      </c>
      <c r="G352" s="6">
        <f t="shared" si="35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0">
        <f t="shared" si="30"/>
        <v>42144.208333333328</v>
      </c>
      <c r="N352">
        <v>1433653200</v>
      </c>
      <c r="O352" s="10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s="7" t="str">
        <f t="shared" si="33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34"/>
        <v>1.2770715249662619</v>
      </c>
      <c r="G353" s="6">
        <f t="shared" si="35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30"/>
        <v>42240.208333333328</v>
      </c>
      <c r="N353">
        <v>1441602000</v>
      </c>
      <c r="O353" s="10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s="7" t="str">
        <f t="shared" si="33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34"/>
        <v>0.34892857142857142</v>
      </c>
      <c r="G354" s="6">
        <f t="shared" si="35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30"/>
        <v>42315.25</v>
      </c>
      <c r="N354">
        <v>1447567200</v>
      </c>
      <c r="O354" s="10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s="7" t="str">
        <f t="shared" si="33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34"/>
        <v>4.105982142857143</v>
      </c>
      <c r="G355" s="6">
        <f t="shared" si="35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30"/>
        <v>43651.208333333328</v>
      </c>
      <c r="N355">
        <v>1562389200</v>
      </c>
      <c r="O355" s="10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s="7" t="str">
        <f t="shared" si="33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34"/>
        <v>1.2373770491803278</v>
      </c>
      <c r="G356" s="6">
        <f t="shared" si="35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30"/>
        <v>41520.208333333336</v>
      </c>
      <c r="N356">
        <v>1378789200</v>
      </c>
      <c r="O356" s="10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s="7" t="str">
        <f t="shared" si="33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34"/>
        <v>0.58973684210526311</v>
      </c>
      <c r="G357" s="6">
        <f t="shared" si="35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30"/>
        <v>42757.25</v>
      </c>
      <c r="N357">
        <v>1488520800</v>
      </c>
      <c r="O357" s="10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s="7" t="str">
        <f t="shared" si="33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34"/>
        <v>0.36892473118279567</v>
      </c>
      <c r="G358" s="6">
        <f t="shared" si="35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30"/>
        <v>40922.25</v>
      </c>
      <c r="N358">
        <v>1327298400</v>
      </c>
      <c r="O358" s="10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s="7" t="str">
        <f t="shared" si="33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34"/>
        <v>1.8491304347826087</v>
      </c>
      <c r="G359" s="6">
        <f t="shared" si="35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30"/>
        <v>42250.208333333328</v>
      </c>
      <c r="N359">
        <v>1443416400</v>
      </c>
      <c r="O359" s="10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s="7" t="str">
        <f t="shared" si="33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34"/>
        <v>0.11814432989690722</v>
      </c>
      <c r="G360" s="6">
        <f t="shared" si="35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30"/>
        <v>43322.208333333328</v>
      </c>
      <c r="N360">
        <v>1534136400</v>
      </c>
      <c r="O360" s="10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s="7" t="str">
        <f t="shared" si="33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34"/>
        <v>2.9870000000000001</v>
      </c>
      <c r="G361" s="6">
        <f t="shared" si="35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30"/>
        <v>40782.208333333336</v>
      </c>
      <c r="N361">
        <v>1315026000</v>
      </c>
      <c r="O361" s="10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s="7" t="str">
        <f t="shared" si="33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34"/>
        <v>2.2635175879396985</v>
      </c>
      <c r="G362" s="6">
        <f t="shared" si="35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30"/>
        <v>40544.25</v>
      </c>
      <c r="N362">
        <v>1295071200</v>
      </c>
      <c r="O362" s="10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s="7" t="str">
        <f t="shared" si="33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34"/>
        <v>1.7356363636363636</v>
      </c>
      <c r="G363" s="6">
        <f t="shared" si="35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30"/>
        <v>43015.208333333328</v>
      </c>
      <c r="N363">
        <v>1509426000</v>
      </c>
      <c r="O363" s="10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s="7" t="str">
        <f t="shared" si="33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34"/>
        <v>3.7175675675675675</v>
      </c>
      <c r="G364" s="6">
        <f t="shared" si="35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30"/>
        <v>40570.25</v>
      </c>
      <c r="N364">
        <v>1299391200</v>
      </c>
      <c r="O364" s="10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s="7" t="str">
        <f t="shared" si="33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34"/>
        <v>1.601923076923077</v>
      </c>
      <c r="G365" s="6">
        <f t="shared" si="35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30"/>
        <v>40904.25</v>
      </c>
      <c r="N365">
        <v>1325052000</v>
      </c>
      <c r="O365" s="10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s="7" t="str">
        <f t="shared" si="33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34"/>
        <v>16.163333333333334</v>
      </c>
      <c r="G366" s="6">
        <f t="shared" si="35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30"/>
        <v>43164.25</v>
      </c>
      <c r="N366">
        <v>1522818000</v>
      </c>
      <c r="O366" s="10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s="7" t="str">
        <f t="shared" si="33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34"/>
        <v>7.3343749999999996</v>
      </c>
      <c r="G367" s="6">
        <f t="shared" si="35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30"/>
        <v>42733.25</v>
      </c>
      <c r="N367">
        <v>1485324000</v>
      </c>
      <c r="O367" s="10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s="7" t="str">
        <f t="shared" si="33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34"/>
        <v>5.9211111111111112</v>
      </c>
      <c r="G368" s="6">
        <f t="shared" si="35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30"/>
        <v>40546.25</v>
      </c>
      <c r="N368">
        <v>1294120800</v>
      </c>
      <c r="O368" s="10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s="7" t="str">
        <f t="shared" si="33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34"/>
        <v>0.18888888888888888</v>
      </c>
      <c r="G369" s="6">
        <f t="shared" si="35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30"/>
        <v>41930.208333333336</v>
      </c>
      <c r="N369">
        <v>1415685600</v>
      </c>
      <c r="O369" s="10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s="7" t="str">
        <f t="shared" si="33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34"/>
        <v>2.7680769230769231</v>
      </c>
      <c r="G370" s="6">
        <f t="shared" si="35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30"/>
        <v>40464.208333333336</v>
      </c>
      <c r="N370">
        <v>1288933200</v>
      </c>
      <c r="O370" s="10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s="7" t="str">
        <f t="shared" si="33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34"/>
        <v>2.730185185185185</v>
      </c>
      <c r="G371" s="6">
        <f t="shared" si="35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30"/>
        <v>41308.25</v>
      </c>
      <c r="N371">
        <v>1363237200</v>
      </c>
      <c r="O371" s="10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s="7" t="str">
        <f t="shared" si="33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34"/>
        <v>1.593633125556545</v>
      </c>
      <c r="G372" s="6">
        <f t="shared" si="35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30"/>
        <v>43570.208333333328</v>
      </c>
      <c r="N372">
        <v>1555822800</v>
      </c>
      <c r="O372" s="10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s="7" t="str">
        <f t="shared" si="33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34"/>
        <v>0.67869978858350954</v>
      </c>
      <c r="G373" s="6">
        <f t="shared" si="35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30"/>
        <v>42043.25</v>
      </c>
      <c r="N373">
        <v>1427778000</v>
      </c>
      <c r="O373" s="10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s="7" t="str">
        <f t="shared" si="33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34"/>
        <v>15.915555555555555</v>
      </c>
      <c r="G374" s="6">
        <f t="shared" si="35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30"/>
        <v>42012.25</v>
      </c>
      <c r="N374">
        <v>1422424800</v>
      </c>
      <c r="O374" s="10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s="7" t="str">
        <f t="shared" si="33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34"/>
        <v>7.3018222222222224</v>
      </c>
      <c r="G375" s="6">
        <f t="shared" si="35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30"/>
        <v>42964.208333333328</v>
      </c>
      <c r="N375">
        <v>1503637200</v>
      </c>
      <c r="O375" s="10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s="7" t="str">
        <f t="shared" si="33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34"/>
        <v>0.13185782556750297</v>
      </c>
      <c r="G376" s="6">
        <f t="shared" si="35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30"/>
        <v>43476.25</v>
      </c>
      <c r="N376">
        <v>1547618400</v>
      </c>
      <c r="O376" s="10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s="7" t="str">
        <f t="shared" si="33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34"/>
        <v>0.54777777777777781</v>
      </c>
      <c r="G377" s="6">
        <f t="shared" si="35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30"/>
        <v>42293.208333333328</v>
      </c>
      <c r="N377">
        <v>1449900000</v>
      </c>
      <c r="O377" s="10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s="7" t="str">
        <f t="shared" si="33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34"/>
        <v>3.6102941176470589</v>
      </c>
      <c r="G378" s="6">
        <f t="shared" si="35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30"/>
        <v>41826.208333333336</v>
      </c>
      <c r="N378">
        <v>1405141200</v>
      </c>
      <c r="O378" s="10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s="7" t="str">
        <f t="shared" si="33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34"/>
        <v>0.10257545271629778</v>
      </c>
      <c r="G379" s="6">
        <f t="shared" si="35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30"/>
        <v>43760.208333333328</v>
      </c>
      <c r="N379">
        <v>1572933600</v>
      </c>
      <c r="O379" s="10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s="7" t="str">
        <f t="shared" si="33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34"/>
        <v>0.13962962962962963</v>
      </c>
      <c r="G380" s="6">
        <f t="shared" si="35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30"/>
        <v>43241.208333333328</v>
      </c>
      <c r="N380">
        <v>1530162000</v>
      </c>
      <c r="O380" s="10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s="7" t="str">
        <f t="shared" si="33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34"/>
        <v>0.40444444444444444</v>
      </c>
      <c r="G381" s="6">
        <f t="shared" si="35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30"/>
        <v>40843.208333333336</v>
      </c>
      <c r="N381">
        <v>1320904800</v>
      </c>
      <c r="O381" s="10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s="7" t="str">
        <f t="shared" si="33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34"/>
        <v>1.6032</v>
      </c>
      <c r="G382" s="6">
        <f t="shared" si="35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30"/>
        <v>41448.208333333336</v>
      </c>
      <c r="N382">
        <v>1372395600</v>
      </c>
      <c r="O382" s="10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s="7" t="str">
        <f t="shared" si="33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34"/>
        <v>1.8394339622641509</v>
      </c>
      <c r="G383" s="6">
        <f t="shared" si="35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30"/>
        <v>42163.208333333328</v>
      </c>
      <c r="N383">
        <v>1437714000</v>
      </c>
      <c r="O383" s="10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s="7" t="str">
        <f t="shared" si="33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34"/>
        <v>0.63769230769230767</v>
      </c>
      <c r="G384" s="6">
        <f t="shared" si="35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30"/>
        <v>43024.208333333328</v>
      </c>
      <c r="N384">
        <v>1509771600</v>
      </c>
      <c r="O384" s="10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s="7" t="str">
        <f t="shared" si="33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34"/>
        <v>2.2538095238095237</v>
      </c>
      <c r="G385" s="6">
        <f t="shared" si="35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30"/>
        <v>43509.25</v>
      </c>
      <c r="N385">
        <v>1550556000</v>
      </c>
      <c r="O385" s="10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s="7" t="str">
        <f t="shared" si="33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34"/>
        <v>1.7200961538461539</v>
      </c>
      <c r="G386" s="6">
        <f t="shared" si="35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30"/>
        <v>42776.25</v>
      </c>
      <c r="N386">
        <v>1489039200</v>
      </c>
      <c r="O386" s="10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s="7" t="str">
        <f t="shared" si="33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si="34"/>
        <v>1.4616709511568124</v>
      </c>
      <c r="G387" s="6">
        <f t="shared" si="35"/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36">(((L387/60)/60)/24)+DATE(1970,1,1)</f>
        <v>43553.208333333328</v>
      </c>
      <c r="N387">
        <v>1556600400</v>
      </c>
      <c r="O387" s="10">
        <f t="shared" ref="O387:O450" si="37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LEFT(R387,SEARCH("/",R387)-1)</f>
        <v>publishing</v>
      </c>
      <c r="T387" s="7" t="str">
        <f t="shared" ref="T387:T450" si="39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ref="F388:F451" si="40">((E388/D388))</f>
        <v>0.76423616236162362</v>
      </c>
      <c r="G388" s="6">
        <f t="shared" si="35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36"/>
        <v>40355.208333333336</v>
      </c>
      <c r="N388">
        <v>1278565200</v>
      </c>
      <c r="O388" s="10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s="7" t="str">
        <f t="shared" si="39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40"/>
        <v>0.39261467889908258</v>
      </c>
      <c r="G389" s="6">
        <f t="shared" ref="G389:G452" si="41">E389/I389</f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36"/>
        <v>41072.208333333336</v>
      </c>
      <c r="N389">
        <v>1339909200</v>
      </c>
      <c r="O389" s="10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s="7" t="str">
        <f t="shared" si="39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40"/>
        <v>0.11270034843205574</v>
      </c>
      <c r="G390" s="6">
        <f t="shared" si="41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36"/>
        <v>40912.25</v>
      </c>
      <c r="N390">
        <v>1325829600</v>
      </c>
      <c r="O390" s="10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s="7" t="str">
        <f t="shared" si="39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40"/>
        <v>1.2211084337349398</v>
      </c>
      <c r="G391" s="6">
        <f t="shared" si="41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36"/>
        <v>40479.208333333336</v>
      </c>
      <c r="N391">
        <v>1290578400</v>
      </c>
      <c r="O391" s="10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s="7" t="str">
        <f t="shared" si="39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40"/>
        <v>1.8654166666666667</v>
      </c>
      <c r="G392" s="6">
        <f t="shared" si="41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36"/>
        <v>41530.208333333336</v>
      </c>
      <c r="N392">
        <v>1380344400</v>
      </c>
      <c r="O392" s="10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s="7" t="str">
        <f t="shared" si="39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40"/>
        <v>7.27317880794702E-2</v>
      </c>
      <c r="G393" s="6">
        <f t="shared" si="41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36"/>
        <v>41653.25</v>
      </c>
      <c r="N393">
        <v>1389852000</v>
      </c>
      <c r="O393" s="10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s="7" t="str">
        <f t="shared" si="39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40"/>
        <v>0.65642371234207963</v>
      </c>
      <c r="G394" s="6">
        <f t="shared" si="41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36"/>
        <v>40549.25</v>
      </c>
      <c r="N394">
        <v>1294466400</v>
      </c>
      <c r="O394" s="10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s="7" t="str">
        <f t="shared" si="39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40"/>
        <v>2.2896178343949045</v>
      </c>
      <c r="G395" s="6">
        <f t="shared" si="41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36"/>
        <v>42933.208333333328</v>
      </c>
      <c r="N395">
        <v>1500354000</v>
      </c>
      <c r="O395" s="10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s="7" t="str">
        <f t="shared" si="39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40"/>
        <v>4.6937499999999996</v>
      </c>
      <c r="G396" s="6">
        <f t="shared" si="41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36"/>
        <v>41484.208333333336</v>
      </c>
      <c r="N396">
        <v>1375938000</v>
      </c>
      <c r="O396" s="10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s="7" t="str">
        <f t="shared" si="39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40"/>
        <v>1.3011267605633803</v>
      </c>
      <c r="G397" s="6">
        <f t="shared" si="41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36"/>
        <v>40885.25</v>
      </c>
      <c r="N397">
        <v>1323410400</v>
      </c>
      <c r="O397" s="10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s="7" t="str">
        <f t="shared" si="39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40"/>
        <v>1.6705422993492407</v>
      </c>
      <c r="G398" s="6">
        <f t="shared" si="41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36"/>
        <v>43378.208333333328</v>
      </c>
      <c r="N398">
        <v>1539406800</v>
      </c>
      <c r="O398" s="10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s="7" t="str">
        <f t="shared" si="39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40"/>
        <v>1.738641975308642</v>
      </c>
      <c r="G399" s="6">
        <f t="shared" si="41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36"/>
        <v>41417.208333333336</v>
      </c>
      <c r="N399">
        <v>1369803600</v>
      </c>
      <c r="O399" s="10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s="7" t="str">
        <f t="shared" si="39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40"/>
        <v>7.1776470588235295</v>
      </c>
      <c r="G400" s="6">
        <f t="shared" si="41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36"/>
        <v>43228.208333333328</v>
      </c>
      <c r="N400">
        <v>1525928400</v>
      </c>
      <c r="O400" s="10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s="7" t="str">
        <f t="shared" si="39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40"/>
        <v>0.63850976361767731</v>
      </c>
      <c r="G401" s="6">
        <f t="shared" si="41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36"/>
        <v>40576.25</v>
      </c>
      <c r="N401">
        <v>1297231200</v>
      </c>
      <c r="O401" s="10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s="7" t="str">
        <f t="shared" si="39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40"/>
        <v>0.02</v>
      </c>
      <c r="G402" s="6">
        <f t="shared" si="41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0">
        <f t="shared" si="36"/>
        <v>41502.208333333336</v>
      </c>
      <c r="N402">
        <v>1378530000</v>
      </c>
      <c r="O402" s="10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s="7" t="str">
        <f t="shared" si="39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40"/>
        <v>15.302222222222222</v>
      </c>
      <c r="G403" s="6">
        <f t="shared" si="41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36"/>
        <v>43765.208333333328</v>
      </c>
      <c r="N403">
        <v>1572152400</v>
      </c>
      <c r="O403" s="10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s="7" t="str">
        <f t="shared" si="39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40"/>
        <v>0.40356164383561643</v>
      </c>
      <c r="G404" s="6">
        <f t="shared" si="41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36"/>
        <v>40914.25</v>
      </c>
      <c r="N404">
        <v>1329890400</v>
      </c>
      <c r="O404" s="10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s="7" t="str">
        <f t="shared" si="39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40"/>
        <v>0.86220633299284988</v>
      </c>
      <c r="G405" s="6">
        <f t="shared" si="41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36"/>
        <v>40310.208333333336</v>
      </c>
      <c r="N405">
        <v>1276750800</v>
      </c>
      <c r="O405" s="10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s="7" t="str">
        <f t="shared" si="39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40"/>
        <v>3.1558486707566464</v>
      </c>
      <c r="G406" s="6">
        <f t="shared" si="41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36"/>
        <v>43053.25</v>
      </c>
      <c r="N406">
        <v>1510898400</v>
      </c>
      <c r="O406" s="10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s="7" t="str">
        <f t="shared" si="39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40"/>
        <v>0.89618243243243245</v>
      </c>
      <c r="G407" s="6">
        <f t="shared" si="41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36"/>
        <v>43255.208333333328</v>
      </c>
      <c r="N407">
        <v>1532408400</v>
      </c>
      <c r="O407" s="10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s="7" t="str">
        <f t="shared" si="39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40"/>
        <v>1.8214503816793892</v>
      </c>
      <c r="G408" s="6">
        <f t="shared" si="41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36"/>
        <v>41304.25</v>
      </c>
      <c r="N408">
        <v>1360562400</v>
      </c>
      <c r="O408" s="10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s="7" t="str">
        <f t="shared" si="39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40"/>
        <v>3.5588235294117645</v>
      </c>
      <c r="G409" s="6">
        <f t="shared" si="41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36"/>
        <v>43751.208333333328</v>
      </c>
      <c r="N409">
        <v>1571547600</v>
      </c>
      <c r="O409" s="10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s="7" t="str">
        <f t="shared" si="39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40"/>
        <v>1.3183695652173912</v>
      </c>
      <c r="G410" s="6">
        <f t="shared" si="41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36"/>
        <v>42541.208333333328</v>
      </c>
      <c r="N410">
        <v>1468126800</v>
      </c>
      <c r="O410" s="10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s="7" t="str">
        <f t="shared" si="39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40"/>
        <v>0.46315634218289087</v>
      </c>
      <c r="G411" s="6">
        <f t="shared" si="41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36"/>
        <v>42843.208333333328</v>
      </c>
      <c r="N411">
        <v>1492837200</v>
      </c>
      <c r="O411" s="10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s="7" t="str">
        <f t="shared" si="39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40"/>
        <v>0.36132726089785294</v>
      </c>
      <c r="G412" s="6">
        <f t="shared" si="41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36"/>
        <v>42122.208333333328</v>
      </c>
      <c r="N412">
        <v>1430197200</v>
      </c>
      <c r="O412" s="10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s="7" t="str">
        <f t="shared" si="39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40"/>
        <v>1.0462820512820512</v>
      </c>
      <c r="G413" s="6">
        <f t="shared" si="41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36"/>
        <v>42884.208333333328</v>
      </c>
      <c r="N413">
        <v>1496206800</v>
      </c>
      <c r="O413" s="10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s="7" t="str">
        <f t="shared" si="39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40"/>
        <v>6.6885714285714286</v>
      </c>
      <c r="G414" s="6">
        <f t="shared" si="41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36"/>
        <v>41642.25</v>
      </c>
      <c r="N414">
        <v>1389592800</v>
      </c>
      <c r="O414" s="10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s="7" t="str">
        <f t="shared" si="39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40"/>
        <v>0.62072823218997364</v>
      </c>
      <c r="G415" s="6">
        <f t="shared" si="41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36"/>
        <v>43431.25</v>
      </c>
      <c r="N415">
        <v>1545631200</v>
      </c>
      <c r="O415" s="10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s="7" t="str">
        <f t="shared" si="39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40"/>
        <v>0.84699787460148779</v>
      </c>
      <c r="G416" s="6">
        <f t="shared" si="41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36"/>
        <v>40288.208333333336</v>
      </c>
      <c r="N416">
        <v>1272430800</v>
      </c>
      <c r="O416" s="10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s="7" t="str">
        <f t="shared" si="39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40"/>
        <v>0.11059030837004405</v>
      </c>
      <c r="G417" s="6">
        <f t="shared" si="41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36"/>
        <v>40921.25</v>
      </c>
      <c r="N417">
        <v>1327903200</v>
      </c>
      <c r="O417" s="10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s="7" t="str">
        <f t="shared" si="39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40"/>
        <v>0.43838781575037145</v>
      </c>
      <c r="G418" s="6">
        <f t="shared" si="41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36"/>
        <v>40560.25</v>
      </c>
      <c r="N418">
        <v>1296021600</v>
      </c>
      <c r="O418" s="10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s="7" t="str">
        <f t="shared" si="39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40"/>
        <v>0.55470588235294116</v>
      </c>
      <c r="G419" s="6">
        <f t="shared" si="41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36"/>
        <v>43407.208333333328</v>
      </c>
      <c r="N419">
        <v>1543298400</v>
      </c>
      <c r="O419" s="10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s="7" t="str">
        <f t="shared" si="39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40"/>
        <v>0.57399511301160655</v>
      </c>
      <c r="G420" s="6">
        <f t="shared" si="41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36"/>
        <v>41035.208333333336</v>
      </c>
      <c r="N420">
        <v>1336366800</v>
      </c>
      <c r="O420" s="10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s="7" t="str">
        <f t="shared" si="39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40"/>
        <v>1.2343497363796134</v>
      </c>
      <c r="G421" s="6">
        <f t="shared" si="41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36"/>
        <v>40899.25</v>
      </c>
      <c r="N421">
        <v>1325052000</v>
      </c>
      <c r="O421" s="10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s="7" t="str">
        <f t="shared" si="39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40"/>
        <v>1.2846</v>
      </c>
      <c r="G422" s="6">
        <f t="shared" si="41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36"/>
        <v>42911.208333333328</v>
      </c>
      <c r="N422">
        <v>1499576400</v>
      </c>
      <c r="O422" s="10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s="7" t="str">
        <f t="shared" si="39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40"/>
        <v>0.63989361702127656</v>
      </c>
      <c r="G423" s="6">
        <f t="shared" si="41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36"/>
        <v>42915.208333333328</v>
      </c>
      <c r="N423">
        <v>1501304400</v>
      </c>
      <c r="O423" s="10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s="7" t="str">
        <f t="shared" si="39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40"/>
        <v>1.2729885057471264</v>
      </c>
      <c r="G424" s="6">
        <f t="shared" si="41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36"/>
        <v>40285.208333333336</v>
      </c>
      <c r="N424">
        <v>1273208400</v>
      </c>
      <c r="O424" s="10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s="7" t="str">
        <f t="shared" si="39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40"/>
        <v>0.10638024357239513</v>
      </c>
      <c r="G425" s="6">
        <f t="shared" si="41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36"/>
        <v>40808.208333333336</v>
      </c>
      <c r="N425">
        <v>1316840400</v>
      </c>
      <c r="O425" s="10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s="7" t="str">
        <f t="shared" si="39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40"/>
        <v>0.40470588235294119</v>
      </c>
      <c r="G426" s="6">
        <f t="shared" si="41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36"/>
        <v>43208.208333333328</v>
      </c>
      <c r="N426">
        <v>1524546000</v>
      </c>
      <c r="O426" s="10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s="7" t="str">
        <f t="shared" si="39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40"/>
        <v>2.8766666666666665</v>
      </c>
      <c r="G427" s="6">
        <f t="shared" si="41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36"/>
        <v>42213.208333333328</v>
      </c>
      <c r="N427">
        <v>1438578000</v>
      </c>
      <c r="O427" s="10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s="7" t="str">
        <f t="shared" si="39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40"/>
        <v>5.7294444444444448</v>
      </c>
      <c r="G428" s="6">
        <f t="shared" si="41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36"/>
        <v>41332.25</v>
      </c>
      <c r="N428">
        <v>1362549600</v>
      </c>
      <c r="O428" s="10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s="7" t="str">
        <f t="shared" si="39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40"/>
        <v>1.1290429799426933</v>
      </c>
      <c r="G429" s="6">
        <f t="shared" si="41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36"/>
        <v>41895.208333333336</v>
      </c>
      <c r="N429">
        <v>1413349200</v>
      </c>
      <c r="O429" s="10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s="7" t="str">
        <f t="shared" si="39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40"/>
        <v>0.46387573964497042</v>
      </c>
      <c r="G430" s="6">
        <f t="shared" si="41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36"/>
        <v>40585.25</v>
      </c>
      <c r="N430">
        <v>1298008800</v>
      </c>
      <c r="O430" s="10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s="7" t="str">
        <f t="shared" si="39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40"/>
        <v>0.90675916230366493</v>
      </c>
      <c r="G431" s="6">
        <f t="shared" si="41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36"/>
        <v>41680.25</v>
      </c>
      <c r="N431">
        <v>1394427600</v>
      </c>
      <c r="O431" s="10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s="7" t="str">
        <f t="shared" si="39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40"/>
        <v>0.67740740740740746</v>
      </c>
      <c r="G432" s="6">
        <f t="shared" si="41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36"/>
        <v>43737.208333333328</v>
      </c>
      <c r="N432">
        <v>1572670800</v>
      </c>
      <c r="O432" s="10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s="7" t="str">
        <f t="shared" si="39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40"/>
        <v>1.9249019607843136</v>
      </c>
      <c r="G433" s="6">
        <f t="shared" si="41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36"/>
        <v>43273.208333333328</v>
      </c>
      <c r="N433">
        <v>1531112400</v>
      </c>
      <c r="O433" s="10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s="7" t="str">
        <f t="shared" si="39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40"/>
        <v>0.82714285714285718</v>
      </c>
      <c r="G434" s="6">
        <f t="shared" si="41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36"/>
        <v>41761.208333333336</v>
      </c>
      <c r="N434">
        <v>1400734800</v>
      </c>
      <c r="O434" s="10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s="7" t="str">
        <f t="shared" si="39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40"/>
        <v>0.54163920922570019</v>
      </c>
      <c r="G435" s="6">
        <f t="shared" si="41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36"/>
        <v>41603.25</v>
      </c>
      <c r="N435">
        <v>1386741600</v>
      </c>
      <c r="O435" s="10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s="7" t="str">
        <f t="shared" si="39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40"/>
        <v>0.16722222222222222</v>
      </c>
      <c r="G436" s="6">
        <f t="shared" si="41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36"/>
        <v>42705.25</v>
      </c>
      <c r="N436">
        <v>1481781600</v>
      </c>
      <c r="O436" s="10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s="7" t="str">
        <f t="shared" si="39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40"/>
        <v>1.168766404199475</v>
      </c>
      <c r="G437" s="6">
        <f t="shared" si="41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36"/>
        <v>41988.25</v>
      </c>
      <c r="N437">
        <v>1419660000</v>
      </c>
      <c r="O437" s="10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s="7" t="str">
        <f t="shared" si="39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40"/>
        <v>10.521538461538462</v>
      </c>
      <c r="G438" s="6">
        <f t="shared" si="41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36"/>
        <v>43575.208333333328</v>
      </c>
      <c r="N438">
        <v>1555822800</v>
      </c>
      <c r="O438" s="10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s="7" t="str">
        <f t="shared" si="39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40"/>
        <v>1.2307407407407407</v>
      </c>
      <c r="G439" s="6">
        <f t="shared" si="41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36"/>
        <v>42260.208333333328</v>
      </c>
      <c r="N439">
        <v>1442379600</v>
      </c>
      <c r="O439" s="10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s="7" t="str">
        <f t="shared" si="39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40"/>
        <v>1.7863855421686747</v>
      </c>
      <c r="G440" s="6">
        <f t="shared" si="41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36"/>
        <v>41337.25</v>
      </c>
      <c r="N440">
        <v>1364965200</v>
      </c>
      <c r="O440" s="10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s="7" t="str">
        <f t="shared" si="39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40"/>
        <v>3.5528169014084505</v>
      </c>
      <c r="G441" s="6">
        <f t="shared" si="41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36"/>
        <v>42680.208333333328</v>
      </c>
      <c r="N441">
        <v>1479016800</v>
      </c>
      <c r="O441" s="10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s="7" t="str">
        <f t="shared" si="39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40"/>
        <v>1.6190634146341463</v>
      </c>
      <c r="G442" s="6">
        <f t="shared" si="41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36"/>
        <v>42916.208333333328</v>
      </c>
      <c r="N442">
        <v>1499662800</v>
      </c>
      <c r="O442" s="10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s="7" t="str">
        <f t="shared" si="39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40"/>
        <v>0.24914285714285714</v>
      </c>
      <c r="G443" s="6">
        <f t="shared" si="41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36"/>
        <v>41025.208333333336</v>
      </c>
      <c r="N443">
        <v>1337835600</v>
      </c>
      <c r="O443" s="10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s="7" t="str">
        <f t="shared" si="39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40"/>
        <v>1.9872222222222222</v>
      </c>
      <c r="G444" s="6">
        <f t="shared" si="41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36"/>
        <v>42980.208333333328</v>
      </c>
      <c r="N444">
        <v>1505710800</v>
      </c>
      <c r="O444" s="10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s="7" t="str">
        <f t="shared" si="39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40"/>
        <v>0.34752688172043011</v>
      </c>
      <c r="G445" s="6">
        <f t="shared" si="41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36"/>
        <v>40451.208333333336</v>
      </c>
      <c r="N445">
        <v>1287464400</v>
      </c>
      <c r="O445" s="10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s="7" t="str">
        <f t="shared" si="39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40"/>
        <v>1.7641935483870967</v>
      </c>
      <c r="G446" s="6">
        <f t="shared" si="41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36"/>
        <v>40748.208333333336</v>
      </c>
      <c r="N446">
        <v>1311656400</v>
      </c>
      <c r="O446" s="10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s="7" t="str">
        <f t="shared" si="39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40"/>
        <v>5.1138095238095236</v>
      </c>
      <c r="G447" s="6">
        <f t="shared" si="41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36"/>
        <v>40515.25</v>
      </c>
      <c r="N447">
        <v>1293170400</v>
      </c>
      <c r="O447" s="10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s="7" t="str">
        <f t="shared" si="39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40"/>
        <v>0.82044117647058823</v>
      </c>
      <c r="G448" s="6">
        <f t="shared" si="41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36"/>
        <v>41261.25</v>
      </c>
      <c r="N448">
        <v>1355983200</v>
      </c>
      <c r="O448" s="10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s="7" t="str">
        <f t="shared" si="39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40"/>
        <v>0.24326030927835052</v>
      </c>
      <c r="G449" s="6">
        <f t="shared" si="41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36"/>
        <v>43088.25</v>
      </c>
      <c r="N449">
        <v>1515045600</v>
      </c>
      <c r="O449" s="10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s="7" t="str">
        <f t="shared" si="39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40"/>
        <v>0.50482758620689661</v>
      </c>
      <c r="G450" s="6">
        <f t="shared" si="41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36"/>
        <v>41378.208333333336</v>
      </c>
      <c r="N450">
        <v>1366088400</v>
      </c>
      <c r="O450" s="10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s="7" t="str">
        <f t="shared" si="39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si="40"/>
        <v>9.67</v>
      </c>
      <c r="G451" s="6">
        <f t="shared" si="41"/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42">(((L451/60)/60)/24)+DATE(1970,1,1)</f>
        <v>43530.25</v>
      </c>
      <c r="N451">
        <v>1553317200</v>
      </c>
      <c r="O451" s="10">
        <f t="shared" ref="O451:O514" si="43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LEFT(R451,SEARCH("/",R451)-1)</f>
        <v>games</v>
      </c>
      <c r="T451" s="7" t="str">
        <f t="shared" ref="T451:T514" si="45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ref="F452:F515" si="46">((E452/D452))</f>
        <v>0.04</v>
      </c>
      <c r="G452" s="6">
        <f t="shared" si="41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42"/>
        <v>43394.208333333328</v>
      </c>
      <c r="N452">
        <v>1542088800</v>
      </c>
      <c r="O452" s="10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s="7" t="str">
        <f t="shared" si="45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46"/>
        <v>1.2284501347708894</v>
      </c>
      <c r="G453" s="6">
        <f t="shared" ref="G453:G516" si="47">E453/I453</f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42"/>
        <v>42935.208333333328</v>
      </c>
      <c r="N453">
        <v>1503118800</v>
      </c>
      <c r="O453" s="10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s="7" t="str">
        <f t="shared" si="45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46"/>
        <v>0.63437500000000002</v>
      </c>
      <c r="G454" s="6">
        <f t="shared" si="47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42"/>
        <v>40365.208333333336</v>
      </c>
      <c r="N454">
        <v>1278478800</v>
      </c>
      <c r="O454" s="10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s="7" t="str">
        <f t="shared" si="45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46"/>
        <v>0.56331688596491225</v>
      </c>
      <c r="G455" s="6">
        <f t="shared" si="47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42"/>
        <v>42705.25</v>
      </c>
      <c r="N455">
        <v>1484114400</v>
      </c>
      <c r="O455" s="10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s="7" t="str">
        <f t="shared" si="45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46"/>
        <v>0.44074999999999998</v>
      </c>
      <c r="G456" s="6">
        <f t="shared" si="47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42"/>
        <v>41568.208333333336</v>
      </c>
      <c r="N456">
        <v>1385445600</v>
      </c>
      <c r="O456" s="10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s="7" t="str">
        <f t="shared" si="45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46"/>
        <v>1.1837253218884121</v>
      </c>
      <c r="G457" s="6">
        <f t="shared" si="47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42"/>
        <v>40809.208333333336</v>
      </c>
      <c r="N457">
        <v>1318741200</v>
      </c>
      <c r="O457" s="10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s="7" t="str">
        <f t="shared" si="45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46"/>
        <v>1.041243169398907</v>
      </c>
      <c r="G458" s="6">
        <f t="shared" si="47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42"/>
        <v>43141.25</v>
      </c>
      <c r="N458">
        <v>1518242400</v>
      </c>
      <c r="O458" s="10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s="7" t="str">
        <f t="shared" si="45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46"/>
        <v>0.26640000000000003</v>
      </c>
      <c r="G459" s="6">
        <f t="shared" si="47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42"/>
        <v>42657.208333333328</v>
      </c>
      <c r="N459">
        <v>1476594000</v>
      </c>
      <c r="O459" s="10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s="7" t="str">
        <f t="shared" si="45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46"/>
        <v>3.5120118343195266</v>
      </c>
      <c r="G460" s="6">
        <f t="shared" si="47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42"/>
        <v>40265.208333333336</v>
      </c>
      <c r="N460">
        <v>1273554000</v>
      </c>
      <c r="O460" s="10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s="7" t="str">
        <f t="shared" si="45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46"/>
        <v>0.90063492063492068</v>
      </c>
      <c r="G461" s="6">
        <f t="shared" si="47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42"/>
        <v>42001.25</v>
      </c>
      <c r="N461">
        <v>1421906400</v>
      </c>
      <c r="O461" s="10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s="7" t="str">
        <f t="shared" si="45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46"/>
        <v>1.7162500000000001</v>
      </c>
      <c r="G462" s="6">
        <f t="shared" si="47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42"/>
        <v>40399.208333333336</v>
      </c>
      <c r="N462">
        <v>1281589200</v>
      </c>
      <c r="O462" s="10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s="7" t="str">
        <f t="shared" si="45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46"/>
        <v>1.4104655870445344</v>
      </c>
      <c r="G463" s="6">
        <f t="shared" si="47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42"/>
        <v>41757.208333333336</v>
      </c>
      <c r="N463">
        <v>1400389200</v>
      </c>
      <c r="O463" s="10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s="7" t="str">
        <f t="shared" si="45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46"/>
        <v>0.30579449152542371</v>
      </c>
      <c r="G464" s="6">
        <f t="shared" si="47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42"/>
        <v>41304.25</v>
      </c>
      <c r="N464">
        <v>1362808800</v>
      </c>
      <c r="O464" s="10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s="7" t="str">
        <f t="shared" si="45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46"/>
        <v>1.0816455696202532</v>
      </c>
      <c r="G465" s="6">
        <f t="shared" si="47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42"/>
        <v>41639.25</v>
      </c>
      <c r="N465">
        <v>1388815200</v>
      </c>
      <c r="O465" s="10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s="7" t="str">
        <f t="shared" si="45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46"/>
        <v>1.3345505617977529</v>
      </c>
      <c r="G466" s="6">
        <f t="shared" si="47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42"/>
        <v>43142.25</v>
      </c>
      <c r="N466">
        <v>1519538400</v>
      </c>
      <c r="O466" s="10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s="7" t="str">
        <f t="shared" si="45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46"/>
        <v>1.8785106382978722</v>
      </c>
      <c r="G467" s="6">
        <f t="shared" si="47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42"/>
        <v>43127.25</v>
      </c>
      <c r="N467">
        <v>1517810400</v>
      </c>
      <c r="O467" s="10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s="7" t="str">
        <f t="shared" si="45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46"/>
        <v>3.32</v>
      </c>
      <c r="G468" s="6">
        <f t="shared" si="47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42"/>
        <v>41409.208333333336</v>
      </c>
      <c r="N468">
        <v>1370581200</v>
      </c>
      <c r="O468" s="10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s="7" t="str">
        <f t="shared" si="45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46"/>
        <v>5.7521428571428572</v>
      </c>
      <c r="G469" s="6">
        <f t="shared" si="47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42"/>
        <v>42331.25</v>
      </c>
      <c r="N469">
        <v>1448863200</v>
      </c>
      <c r="O469" s="10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s="7" t="str">
        <f t="shared" si="45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46"/>
        <v>0.40500000000000003</v>
      </c>
      <c r="G470" s="6">
        <f t="shared" si="47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42"/>
        <v>43569.208333333328</v>
      </c>
      <c r="N470">
        <v>1556600400</v>
      </c>
      <c r="O470" s="10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s="7" t="str">
        <f t="shared" si="45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46"/>
        <v>1.8442857142857143</v>
      </c>
      <c r="G471" s="6">
        <f t="shared" si="47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42"/>
        <v>42142.208333333328</v>
      </c>
      <c r="N471">
        <v>1432098000</v>
      </c>
      <c r="O471" s="10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s="7" t="str">
        <f t="shared" si="45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46"/>
        <v>2.8580555555555556</v>
      </c>
      <c r="G472" s="6">
        <f t="shared" si="47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42"/>
        <v>42716.25</v>
      </c>
      <c r="N472">
        <v>1482127200</v>
      </c>
      <c r="O472" s="10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s="7" t="str">
        <f t="shared" si="45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46"/>
        <v>3.19</v>
      </c>
      <c r="G473" s="6">
        <f t="shared" si="47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42"/>
        <v>41031.208333333336</v>
      </c>
      <c r="N473">
        <v>1335934800</v>
      </c>
      <c r="O473" s="10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s="7" t="str">
        <f t="shared" si="45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46"/>
        <v>0.39234070221066319</v>
      </c>
      <c r="G474" s="6">
        <f t="shared" si="47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42"/>
        <v>43535.208333333328</v>
      </c>
      <c r="N474">
        <v>1556946000</v>
      </c>
      <c r="O474" s="10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s="7" t="str">
        <f t="shared" si="45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46"/>
        <v>1.7814000000000001</v>
      </c>
      <c r="G475" s="6">
        <f t="shared" si="47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42"/>
        <v>43277.208333333328</v>
      </c>
      <c r="N475">
        <v>1530075600</v>
      </c>
      <c r="O475" s="10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s="7" t="str">
        <f t="shared" si="45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46"/>
        <v>3.6515</v>
      </c>
      <c r="G476" s="6">
        <f t="shared" si="47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42"/>
        <v>41989.25</v>
      </c>
      <c r="N476">
        <v>1418796000</v>
      </c>
      <c r="O476" s="10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s="7" t="str">
        <f t="shared" si="45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46"/>
        <v>1.1394594594594594</v>
      </c>
      <c r="G477" s="6">
        <f t="shared" si="47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42"/>
        <v>41450.208333333336</v>
      </c>
      <c r="N477">
        <v>1372482000</v>
      </c>
      <c r="O477" s="10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s="7" t="str">
        <f t="shared" si="45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46"/>
        <v>0.29828720626631855</v>
      </c>
      <c r="G478" s="6">
        <f t="shared" si="47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42"/>
        <v>43322.208333333328</v>
      </c>
      <c r="N478">
        <v>1534395600</v>
      </c>
      <c r="O478" s="10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s="7" t="str">
        <f t="shared" si="45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46"/>
        <v>0.54270588235294115</v>
      </c>
      <c r="G479" s="6">
        <f t="shared" si="47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42"/>
        <v>40720.208333333336</v>
      </c>
      <c r="N479">
        <v>1311397200</v>
      </c>
      <c r="O479" s="10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s="7" t="str">
        <f t="shared" si="45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46"/>
        <v>2.3634156976744185</v>
      </c>
      <c r="G480" s="6">
        <f t="shared" si="47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42"/>
        <v>42072.208333333328</v>
      </c>
      <c r="N480">
        <v>1426914000</v>
      </c>
      <c r="O480" s="10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s="7" t="str">
        <f t="shared" si="45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46"/>
        <v>5.1291666666666664</v>
      </c>
      <c r="G481" s="6">
        <f t="shared" si="47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42"/>
        <v>42945.208333333328</v>
      </c>
      <c r="N481">
        <v>1501477200</v>
      </c>
      <c r="O481" s="10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s="7" t="str">
        <f t="shared" si="45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46"/>
        <v>1.0065116279069768</v>
      </c>
      <c r="G482" s="6">
        <f t="shared" si="47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42"/>
        <v>40248.25</v>
      </c>
      <c r="N482">
        <v>1269061200</v>
      </c>
      <c r="O482" s="10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s="7" t="str">
        <f t="shared" si="45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46"/>
        <v>0.81348423194303154</v>
      </c>
      <c r="G483" s="6">
        <f t="shared" si="47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42"/>
        <v>41913.208333333336</v>
      </c>
      <c r="N483">
        <v>1415772000</v>
      </c>
      <c r="O483" s="10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s="7" t="str">
        <f t="shared" si="45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46"/>
        <v>0.16404761904761905</v>
      </c>
      <c r="G484" s="6">
        <f t="shared" si="47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0">
        <f t="shared" si="42"/>
        <v>40963.25</v>
      </c>
      <c r="N484">
        <v>1331013600</v>
      </c>
      <c r="O484" s="10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s="7" t="str">
        <f t="shared" si="45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46"/>
        <v>0.52774617067833696</v>
      </c>
      <c r="G485" s="6">
        <f t="shared" si="47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42"/>
        <v>43811.25</v>
      </c>
      <c r="N485">
        <v>1576735200</v>
      </c>
      <c r="O485" s="10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s="7" t="str">
        <f t="shared" si="45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46"/>
        <v>2.6020608108108108</v>
      </c>
      <c r="G486" s="6">
        <f t="shared" si="47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42"/>
        <v>41855.208333333336</v>
      </c>
      <c r="N486">
        <v>1411362000</v>
      </c>
      <c r="O486" s="10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s="7" t="str">
        <f t="shared" si="45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46"/>
        <v>0.30732891832229581</v>
      </c>
      <c r="G487" s="6">
        <f t="shared" si="47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42"/>
        <v>43626.208333333328</v>
      </c>
      <c r="N487">
        <v>1563685200</v>
      </c>
      <c r="O487" s="10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s="7" t="str">
        <f t="shared" si="45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46"/>
        <v>0.13500000000000001</v>
      </c>
      <c r="G488" s="6">
        <f t="shared" si="47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42"/>
        <v>43168.25</v>
      </c>
      <c r="N488">
        <v>1521867600</v>
      </c>
      <c r="O488" s="10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s="7" t="str">
        <f t="shared" si="45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46"/>
        <v>1.7862556663644606</v>
      </c>
      <c r="G489" s="6">
        <f t="shared" si="47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42"/>
        <v>42845.208333333328</v>
      </c>
      <c r="N489">
        <v>1495515600</v>
      </c>
      <c r="O489" s="10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s="7" t="str">
        <f t="shared" si="45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46"/>
        <v>2.2005660377358489</v>
      </c>
      <c r="G490" s="6">
        <f t="shared" si="47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42"/>
        <v>42403.25</v>
      </c>
      <c r="N490">
        <v>1455948000</v>
      </c>
      <c r="O490" s="10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s="7" t="str">
        <f t="shared" si="45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46"/>
        <v>1.015108695652174</v>
      </c>
      <c r="G491" s="6">
        <f t="shared" si="47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42"/>
        <v>40406.208333333336</v>
      </c>
      <c r="N491">
        <v>1282366800</v>
      </c>
      <c r="O491" s="10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s="7" t="str">
        <f t="shared" si="45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46"/>
        <v>1.915</v>
      </c>
      <c r="G492" s="6">
        <f t="shared" si="47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42"/>
        <v>43786.25</v>
      </c>
      <c r="N492">
        <v>1574575200</v>
      </c>
      <c r="O492" s="10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s="7" t="str">
        <f t="shared" si="45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46"/>
        <v>3.0534683098591549</v>
      </c>
      <c r="G493" s="6">
        <f t="shared" si="47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42"/>
        <v>41456.208333333336</v>
      </c>
      <c r="N493">
        <v>1374901200</v>
      </c>
      <c r="O493" s="10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s="7" t="str">
        <f t="shared" si="45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46"/>
        <v>0.23995287958115183</v>
      </c>
      <c r="G494" s="6">
        <f t="shared" si="47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42"/>
        <v>40336.208333333336</v>
      </c>
      <c r="N494">
        <v>1278910800</v>
      </c>
      <c r="O494" s="10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s="7" t="str">
        <f t="shared" si="45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46"/>
        <v>7.2377777777777776</v>
      </c>
      <c r="G495" s="6">
        <f t="shared" si="47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42"/>
        <v>43645.208333333328</v>
      </c>
      <c r="N495">
        <v>1562907600</v>
      </c>
      <c r="O495" s="10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s="7" t="str">
        <f t="shared" si="45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46"/>
        <v>5.4736000000000002</v>
      </c>
      <c r="G496" s="6">
        <f t="shared" si="47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42"/>
        <v>40990.208333333336</v>
      </c>
      <c r="N496">
        <v>1332478800</v>
      </c>
      <c r="O496" s="10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s="7" t="str">
        <f t="shared" si="45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46"/>
        <v>4.1449999999999996</v>
      </c>
      <c r="G497" s="6">
        <f t="shared" si="47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42"/>
        <v>41800.208333333336</v>
      </c>
      <c r="N497">
        <v>1402722000</v>
      </c>
      <c r="O497" s="10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s="7" t="str">
        <f t="shared" si="45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46"/>
        <v>9.0696409140369975E-3</v>
      </c>
      <c r="G498" s="6">
        <f t="shared" si="47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42"/>
        <v>42876.208333333328</v>
      </c>
      <c r="N498">
        <v>1496811600</v>
      </c>
      <c r="O498" s="10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s="7" t="str">
        <f t="shared" si="45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46"/>
        <v>0.34173469387755101</v>
      </c>
      <c r="G499" s="6">
        <f t="shared" si="47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42"/>
        <v>42724.25</v>
      </c>
      <c r="N499">
        <v>1482213600</v>
      </c>
      <c r="O499" s="10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s="7" t="str">
        <f t="shared" si="45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46"/>
        <v>0.239488107549121</v>
      </c>
      <c r="G500" s="6">
        <f t="shared" si="47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42"/>
        <v>42005.25</v>
      </c>
      <c r="N500">
        <v>1420264800</v>
      </c>
      <c r="O500" s="10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s="7" t="str">
        <f t="shared" si="45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46"/>
        <v>0.48072649572649573</v>
      </c>
      <c r="G501" s="6">
        <f t="shared" si="47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42"/>
        <v>42444.208333333328</v>
      </c>
      <c r="N501">
        <v>1458450000</v>
      </c>
      <c r="O501" s="10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s="7" t="str">
        <f t="shared" si="45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46"/>
        <v>0</v>
      </c>
      <c r="G502" s="6" t="e">
        <f t="shared" si="47"/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0">
        <f t="shared" si="42"/>
        <v>41395.208333333336</v>
      </c>
      <c r="N502">
        <v>1369803600</v>
      </c>
      <c r="O502" s="10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s="7" t="str">
        <f t="shared" si="45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46"/>
        <v>0.70145182291666663</v>
      </c>
      <c r="G503" s="6">
        <f t="shared" si="47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42"/>
        <v>41345.208333333336</v>
      </c>
      <c r="N503">
        <v>1363237200</v>
      </c>
      <c r="O503" s="10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s="7" t="str">
        <f t="shared" si="45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46"/>
        <v>5.2992307692307694</v>
      </c>
      <c r="G504" s="6">
        <f t="shared" si="47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42"/>
        <v>41117.208333333336</v>
      </c>
      <c r="N504">
        <v>1345870800</v>
      </c>
      <c r="O504" s="10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s="7" t="str">
        <f t="shared" si="45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46"/>
        <v>1.8032549019607844</v>
      </c>
      <c r="G505" s="6">
        <f t="shared" si="47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42"/>
        <v>42186.208333333328</v>
      </c>
      <c r="N505">
        <v>1437454800</v>
      </c>
      <c r="O505" s="10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s="7" t="str">
        <f t="shared" si="45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46"/>
        <v>0.92320000000000002</v>
      </c>
      <c r="G506" s="6">
        <f t="shared" si="47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42"/>
        <v>42142.208333333328</v>
      </c>
      <c r="N506">
        <v>1432011600</v>
      </c>
      <c r="O506" s="10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s="7" t="str">
        <f t="shared" si="45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46"/>
        <v>0.13901001112347053</v>
      </c>
      <c r="G507" s="6">
        <f t="shared" si="47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42"/>
        <v>41341.25</v>
      </c>
      <c r="N507">
        <v>1366347600</v>
      </c>
      <c r="O507" s="10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s="7" t="str">
        <f t="shared" si="45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46"/>
        <v>9.2707777777777771</v>
      </c>
      <c r="G508" s="6">
        <f t="shared" si="47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42"/>
        <v>43062.25</v>
      </c>
      <c r="N508">
        <v>1512885600</v>
      </c>
      <c r="O508" s="10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s="7" t="str">
        <f t="shared" si="45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46"/>
        <v>0.39857142857142858</v>
      </c>
      <c r="G509" s="6">
        <f t="shared" si="47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42"/>
        <v>41373.208333333336</v>
      </c>
      <c r="N509">
        <v>1369717200</v>
      </c>
      <c r="O509" s="10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s="7" t="str">
        <f t="shared" si="45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46"/>
        <v>1.1222929936305732</v>
      </c>
      <c r="G510" s="6">
        <f t="shared" si="47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42"/>
        <v>43310.208333333328</v>
      </c>
      <c r="N510">
        <v>1534654800</v>
      </c>
      <c r="O510" s="10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s="7" t="str">
        <f t="shared" si="45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46"/>
        <v>0.70925816023738875</v>
      </c>
      <c r="G511" s="6">
        <f t="shared" si="47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42"/>
        <v>41034.208333333336</v>
      </c>
      <c r="N511">
        <v>1337058000</v>
      </c>
      <c r="O511" s="10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s="7" t="str">
        <f t="shared" si="45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46"/>
        <v>1.1908974358974358</v>
      </c>
      <c r="G512" s="6">
        <f t="shared" si="47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42"/>
        <v>43251.208333333328</v>
      </c>
      <c r="N512">
        <v>1529816400</v>
      </c>
      <c r="O512" s="10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s="7" t="str">
        <f t="shared" si="45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46"/>
        <v>0.24017591339648173</v>
      </c>
      <c r="G513" s="6">
        <f t="shared" si="47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42"/>
        <v>43671.208333333328</v>
      </c>
      <c r="N513">
        <v>1564894800</v>
      </c>
      <c r="O513" s="10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s="7" t="str">
        <f t="shared" si="45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46"/>
        <v>1.3931868131868133</v>
      </c>
      <c r="G514" s="6">
        <f t="shared" si="47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42"/>
        <v>41825.208333333336</v>
      </c>
      <c r="N514">
        <v>1404622800</v>
      </c>
      <c r="O514" s="10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s="7" t="str">
        <f t="shared" si="45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si="46"/>
        <v>0.39277108433734942</v>
      </c>
      <c r="G515" s="6">
        <f t="shared" si="47"/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48">(((L515/60)/60)/24)+DATE(1970,1,1)</f>
        <v>40430.208333333336</v>
      </c>
      <c r="N515">
        <v>1284181200</v>
      </c>
      <c r="O515" s="10">
        <f t="shared" ref="O515:O578" si="49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LEFT(R515,SEARCH("/",R515)-1)</f>
        <v>film &amp; video</v>
      </c>
      <c r="T515" s="7" t="str">
        <f t="shared" ref="T515:T578" si="51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ref="F516:F579" si="52">((E516/D516))</f>
        <v>0.22439077144917088</v>
      </c>
      <c r="G516" s="6">
        <f t="shared" si="47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48"/>
        <v>41614.25</v>
      </c>
      <c r="N516">
        <v>1386741600</v>
      </c>
      <c r="O516" s="10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s="7" t="str">
        <f t="shared" si="51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52"/>
        <v>0.55779069767441858</v>
      </c>
      <c r="G517" s="6">
        <f t="shared" ref="G517:G580" si="53">E517/I517</f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48"/>
        <v>40900.25</v>
      </c>
      <c r="N517">
        <v>1324792800</v>
      </c>
      <c r="O517" s="10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s="7" t="str">
        <f t="shared" si="51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52"/>
        <v>0.42523125996810207</v>
      </c>
      <c r="G518" s="6">
        <f t="shared" si="53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48"/>
        <v>40396.208333333336</v>
      </c>
      <c r="N518">
        <v>1284354000</v>
      </c>
      <c r="O518" s="10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s="7" t="str">
        <f t="shared" si="51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52"/>
        <v>1.1200000000000001</v>
      </c>
      <c r="G519" s="6">
        <f t="shared" si="53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48"/>
        <v>42860.208333333328</v>
      </c>
      <c r="N519">
        <v>1494392400</v>
      </c>
      <c r="O519" s="10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s="7" t="str">
        <f t="shared" si="51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52"/>
        <v>7.0681818181818179E-2</v>
      </c>
      <c r="G520" s="6">
        <f t="shared" si="53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48"/>
        <v>43154.25</v>
      </c>
      <c r="N520">
        <v>1519538400</v>
      </c>
      <c r="O520" s="10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s="7" t="str">
        <f t="shared" si="51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52"/>
        <v>1.0174563871693867</v>
      </c>
      <c r="G521" s="6">
        <f t="shared" si="53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48"/>
        <v>42012.25</v>
      </c>
      <c r="N521">
        <v>1421906400</v>
      </c>
      <c r="O521" s="10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s="7" t="str">
        <f t="shared" si="51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52"/>
        <v>4.2575000000000003</v>
      </c>
      <c r="G522" s="6">
        <f t="shared" si="53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48"/>
        <v>43574.208333333328</v>
      </c>
      <c r="N522">
        <v>1555909200</v>
      </c>
      <c r="O522" s="10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s="7" t="str">
        <f t="shared" si="51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52"/>
        <v>1.4553947368421052</v>
      </c>
      <c r="G523" s="6">
        <f t="shared" si="53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48"/>
        <v>42605.208333333328</v>
      </c>
      <c r="N523">
        <v>1472446800</v>
      </c>
      <c r="O523" s="10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s="7" t="str">
        <f t="shared" si="51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52"/>
        <v>0.32453465346534655</v>
      </c>
      <c r="G524" s="6">
        <f t="shared" si="53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48"/>
        <v>41093.208333333336</v>
      </c>
      <c r="N524">
        <v>1342328400</v>
      </c>
      <c r="O524" s="10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s="7" t="str">
        <f t="shared" si="51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52"/>
        <v>7.003333333333333</v>
      </c>
      <c r="G525" s="6">
        <f t="shared" si="53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48"/>
        <v>40241.25</v>
      </c>
      <c r="N525">
        <v>1268114400</v>
      </c>
      <c r="O525" s="10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s="7" t="str">
        <f t="shared" si="51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52"/>
        <v>0.83904860392967939</v>
      </c>
      <c r="G526" s="6">
        <f t="shared" si="53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48"/>
        <v>40294.208333333336</v>
      </c>
      <c r="N526">
        <v>1273381200</v>
      </c>
      <c r="O526" s="10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s="7" t="str">
        <f t="shared" si="51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52"/>
        <v>0.84190476190476193</v>
      </c>
      <c r="G527" s="6">
        <f t="shared" si="53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48"/>
        <v>40505.25</v>
      </c>
      <c r="N527">
        <v>1290837600</v>
      </c>
      <c r="O527" s="10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s="7" t="str">
        <f t="shared" si="51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52"/>
        <v>1.5595180722891566</v>
      </c>
      <c r="G528" s="6">
        <f t="shared" si="53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48"/>
        <v>42364.25</v>
      </c>
      <c r="N528">
        <v>1454306400</v>
      </c>
      <c r="O528" s="10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s="7" t="str">
        <f t="shared" si="51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52"/>
        <v>0.99619450317124736</v>
      </c>
      <c r="G529" s="6">
        <f t="shared" si="53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48"/>
        <v>42405.25</v>
      </c>
      <c r="N529">
        <v>1457762400</v>
      </c>
      <c r="O529" s="10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s="7" t="str">
        <f t="shared" si="51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52"/>
        <v>0.80300000000000005</v>
      </c>
      <c r="G530" s="6">
        <f t="shared" si="53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48"/>
        <v>41601.25</v>
      </c>
      <c r="N530">
        <v>1389074400</v>
      </c>
      <c r="O530" s="10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s="7" t="str">
        <f t="shared" si="51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52"/>
        <v>0.11254901960784314</v>
      </c>
      <c r="G531" s="6">
        <f t="shared" si="53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0">
        <f t="shared" si="48"/>
        <v>41769.208333333336</v>
      </c>
      <c r="N531">
        <v>1402117200</v>
      </c>
      <c r="O531" s="10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s="7" t="str">
        <f t="shared" si="51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52"/>
        <v>0.91740952380952379</v>
      </c>
      <c r="G532" s="6">
        <f t="shared" si="53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48"/>
        <v>40421.208333333336</v>
      </c>
      <c r="N532">
        <v>1284440400</v>
      </c>
      <c r="O532" s="10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s="7" t="str">
        <f t="shared" si="51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52"/>
        <v>0.95521156936261387</v>
      </c>
      <c r="G533" s="6">
        <f t="shared" si="53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48"/>
        <v>41589.25</v>
      </c>
      <c r="N533">
        <v>1388988000</v>
      </c>
      <c r="O533" s="10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s="7" t="str">
        <f t="shared" si="51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52"/>
        <v>5.0287499999999996</v>
      </c>
      <c r="G534" s="6">
        <f t="shared" si="53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48"/>
        <v>43125.25</v>
      </c>
      <c r="N534">
        <v>1516946400</v>
      </c>
      <c r="O534" s="10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s="7" t="str">
        <f t="shared" si="51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52"/>
        <v>1.5924394463667819</v>
      </c>
      <c r="G535" s="6">
        <f t="shared" si="53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48"/>
        <v>41479.208333333336</v>
      </c>
      <c r="N535">
        <v>1377752400</v>
      </c>
      <c r="O535" s="10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s="7" t="str">
        <f t="shared" si="51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52"/>
        <v>0.15022446689113356</v>
      </c>
      <c r="G536" s="6">
        <f t="shared" si="53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48"/>
        <v>43329.208333333328</v>
      </c>
      <c r="N536">
        <v>1534568400</v>
      </c>
      <c r="O536" s="10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s="7" t="str">
        <f t="shared" si="51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52"/>
        <v>4.820384615384615</v>
      </c>
      <c r="G537" s="6">
        <f t="shared" si="53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48"/>
        <v>43259.208333333328</v>
      </c>
      <c r="N537">
        <v>1528606800</v>
      </c>
      <c r="O537" s="10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s="7" t="str">
        <f t="shared" si="51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52"/>
        <v>1.4996938775510205</v>
      </c>
      <c r="G538" s="6">
        <f t="shared" si="53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48"/>
        <v>40414.208333333336</v>
      </c>
      <c r="N538">
        <v>1284872400</v>
      </c>
      <c r="O538" s="10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s="7" t="str">
        <f t="shared" si="51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52"/>
        <v>1.1722156398104266</v>
      </c>
      <c r="G539" s="6">
        <f t="shared" si="53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48"/>
        <v>43342.208333333328</v>
      </c>
      <c r="N539">
        <v>1537592400</v>
      </c>
      <c r="O539" s="10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s="7" t="str">
        <f t="shared" si="51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52"/>
        <v>0.37695968274950431</v>
      </c>
      <c r="G540" s="6">
        <f t="shared" si="53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48"/>
        <v>41539.208333333336</v>
      </c>
      <c r="N540">
        <v>1381208400</v>
      </c>
      <c r="O540" s="10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s="7" t="str">
        <f t="shared" si="51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52"/>
        <v>0.72653061224489801</v>
      </c>
      <c r="G541" s="6">
        <f t="shared" si="53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48"/>
        <v>43647.208333333328</v>
      </c>
      <c r="N541">
        <v>1562475600</v>
      </c>
      <c r="O541" s="10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s="7" t="str">
        <f t="shared" si="51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52"/>
        <v>2.6598113207547169</v>
      </c>
      <c r="G542" s="6">
        <f t="shared" si="53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48"/>
        <v>43225.208333333328</v>
      </c>
      <c r="N542">
        <v>1527397200</v>
      </c>
      <c r="O542" s="10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s="7" t="str">
        <f t="shared" si="51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52"/>
        <v>0.24205617977528091</v>
      </c>
      <c r="G543" s="6">
        <f t="shared" si="53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48"/>
        <v>42165.208333333328</v>
      </c>
      <c r="N543">
        <v>1436158800</v>
      </c>
      <c r="O543" s="10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s="7" t="str">
        <f t="shared" si="51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52"/>
        <v>2.5064935064935064E-2</v>
      </c>
      <c r="G544" s="6">
        <f t="shared" si="53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48"/>
        <v>42391.25</v>
      </c>
      <c r="N544">
        <v>1456034400</v>
      </c>
      <c r="O544" s="10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s="7" t="str">
        <f t="shared" si="51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52"/>
        <v>0.1632979976442874</v>
      </c>
      <c r="G545" s="6">
        <f t="shared" si="53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48"/>
        <v>41528.208333333336</v>
      </c>
      <c r="N545">
        <v>1380171600</v>
      </c>
      <c r="O545" s="10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s="7" t="str">
        <f t="shared" si="51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52"/>
        <v>2.7650000000000001</v>
      </c>
      <c r="G546" s="6">
        <f t="shared" si="53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48"/>
        <v>42377.25</v>
      </c>
      <c r="N546">
        <v>1453356000</v>
      </c>
      <c r="O546" s="10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s="7" t="str">
        <f t="shared" si="51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52"/>
        <v>0.88803571428571426</v>
      </c>
      <c r="G547" s="6">
        <f t="shared" si="53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48"/>
        <v>43824.25</v>
      </c>
      <c r="N547">
        <v>1578981600</v>
      </c>
      <c r="O547" s="10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s="7" t="str">
        <f t="shared" si="51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52"/>
        <v>1.6357142857142857</v>
      </c>
      <c r="G548" s="6">
        <f t="shared" si="53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48"/>
        <v>43360.208333333328</v>
      </c>
      <c r="N548">
        <v>1537419600</v>
      </c>
      <c r="O548" s="10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s="7" t="str">
        <f t="shared" si="51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52"/>
        <v>9.69</v>
      </c>
      <c r="G549" s="6">
        <f t="shared" si="53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48"/>
        <v>42029.25</v>
      </c>
      <c r="N549">
        <v>1423202400</v>
      </c>
      <c r="O549" s="10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s="7" t="str">
        <f t="shared" si="51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52"/>
        <v>2.7091376701966716</v>
      </c>
      <c r="G550" s="6">
        <f t="shared" si="53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48"/>
        <v>42461.208333333328</v>
      </c>
      <c r="N550">
        <v>1460610000</v>
      </c>
      <c r="O550" s="10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s="7" t="str">
        <f t="shared" si="51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52"/>
        <v>2.8421355932203389</v>
      </c>
      <c r="G551" s="6">
        <f t="shared" si="53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48"/>
        <v>41422.208333333336</v>
      </c>
      <c r="N551">
        <v>1370494800</v>
      </c>
      <c r="O551" s="10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s="7" t="str">
        <f t="shared" si="51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52"/>
        <v>0.04</v>
      </c>
      <c r="G552" s="6">
        <f t="shared" si="5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48"/>
        <v>40968.25</v>
      </c>
      <c r="N552">
        <v>1332306000</v>
      </c>
      <c r="O552" s="10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s="7" t="str">
        <f t="shared" si="51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52"/>
        <v>0.58632981676846196</v>
      </c>
      <c r="G553" s="6">
        <f t="shared" si="53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48"/>
        <v>41993.25</v>
      </c>
      <c r="N553">
        <v>1422511200</v>
      </c>
      <c r="O553" s="10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s="7" t="str">
        <f t="shared" si="51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52"/>
        <v>0.98511111111111116</v>
      </c>
      <c r="G554" s="6">
        <f t="shared" si="53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48"/>
        <v>42700.25</v>
      </c>
      <c r="N554">
        <v>1480312800</v>
      </c>
      <c r="O554" s="10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s="7" t="str">
        <f t="shared" si="51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52"/>
        <v>0.43975381008206332</v>
      </c>
      <c r="G555" s="6">
        <f t="shared" si="53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48"/>
        <v>40545.25</v>
      </c>
      <c r="N555">
        <v>1294034400</v>
      </c>
      <c r="O555" s="10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s="7" t="str">
        <f t="shared" si="51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52"/>
        <v>1.5166315789473683</v>
      </c>
      <c r="G556" s="6">
        <f t="shared" si="53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48"/>
        <v>42723.25</v>
      </c>
      <c r="N556">
        <v>1482645600</v>
      </c>
      <c r="O556" s="10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s="7" t="str">
        <f t="shared" si="51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52"/>
        <v>2.2363492063492063</v>
      </c>
      <c r="G557" s="6">
        <f t="shared" si="53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48"/>
        <v>41731.208333333336</v>
      </c>
      <c r="N557">
        <v>1399093200</v>
      </c>
      <c r="O557" s="10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s="7" t="str">
        <f t="shared" si="51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52"/>
        <v>2.3975</v>
      </c>
      <c r="G558" s="6">
        <f t="shared" si="53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48"/>
        <v>40792.208333333336</v>
      </c>
      <c r="N558">
        <v>1315890000</v>
      </c>
      <c r="O558" s="10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s="7" t="str">
        <f t="shared" si="51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52"/>
        <v>1.9933333333333334</v>
      </c>
      <c r="G559" s="6">
        <f t="shared" si="53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48"/>
        <v>42279.208333333328</v>
      </c>
      <c r="N559">
        <v>1444021200</v>
      </c>
      <c r="O559" s="10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s="7" t="str">
        <f t="shared" si="51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52"/>
        <v>1.373448275862069</v>
      </c>
      <c r="G560" s="6">
        <f t="shared" si="53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48"/>
        <v>42424.25</v>
      </c>
      <c r="N560">
        <v>1460005200</v>
      </c>
      <c r="O560" s="10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s="7" t="str">
        <f t="shared" si="51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52"/>
        <v>1.009696106362773</v>
      </c>
      <c r="G561" s="6">
        <f t="shared" si="53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48"/>
        <v>42584.208333333328</v>
      </c>
      <c r="N561">
        <v>1470718800</v>
      </c>
      <c r="O561" s="10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s="7" t="str">
        <f t="shared" si="51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52"/>
        <v>7.9416000000000002</v>
      </c>
      <c r="G562" s="6">
        <f t="shared" si="53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48"/>
        <v>40865.25</v>
      </c>
      <c r="N562">
        <v>1325052000</v>
      </c>
      <c r="O562" s="10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s="7" t="str">
        <f t="shared" si="51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52"/>
        <v>3.6970000000000001</v>
      </c>
      <c r="G563" s="6">
        <f t="shared" si="53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48"/>
        <v>40833.208333333336</v>
      </c>
      <c r="N563">
        <v>1319000400</v>
      </c>
      <c r="O563" s="10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s="7" t="str">
        <f t="shared" si="51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52"/>
        <v>0.12818181818181817</v>
      </c>
      <c r="G564" s="6">
        <f t="shared" si="53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48"/>
        <v>43536.208333333328</v>
      </c>
      <c r="N564">
        <v>1552539600</v>
      </c>
      <c r="O564" s="10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s="7" t="str">
        <f t="shared" si="51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52"/>
        <v>1.3802702702702703</v>
      </c>
      <c r="G565" s="6">
        <f t="shared" si="53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48"/>
        <v>43417.25</v>
      </c>
      <c r="N565">
        <v>1543816800</v>
      </c>
      <c r="O565" s="10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s="7" t="str">
        <f t="shared" si="51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52"/>
        <v>0.83813278008298753</v>
      </c>
      <c r="G566" s="6">
        <f t="shared" si="53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48"/>
        <v>42078.208333333328</v>
      </c>
      <c r="N566">
        <v>1427086800</v>
      </c>
      <c r="O566" s="10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s="7" t="str">
        <f t="shared" si="51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52"/>
        <v>2.0460063224446787</v>
      </c>
      <c r="G567" s="6">
        <f t="shared" si="53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48"/>
        <v>40862.25</v>
      </c>
      <c r="N567">
        <v>1323064800</v>
      </c>
      <c r="O567" s="10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s="7" t="str">
        <f t="shared" si="51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52"/>
        <v>0.44344086021505374</v>
      </c>
      <c r="G568" s="6">
        <f t="shared" si="53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48"/>
        <v>42424.25</v>
      </c>
      <c r="N568">
        <v>1458277200</v>
      </c>
      <c r="O568" s="10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s="7" t="str">
        <f t="shared" si="51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52"/>
        <v>2.1860294117647059</v>
      </c>
      <c r="G569" s="6">
        <f t="shared" si="53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48"/>
        <v>41830.208333333336</v>
      </c>
      <c r="N569">
        <v>1405141200</v>
      </c>
      <c r="O569" s="10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s="7" t="str">
        <f t="shared" si="51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52"/>
        <v>1.8603314917127072</v>
      </c>
      <c r="G570" s="6">
        <f t="shared" si="53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48"/>
        <v>40374.208333333336</v>
      </c>
      <c r="N570">
        <v>1283058000</v>
      </c>
      <c r="O570" s="10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s="7" t="str">
        <f t="shared" si="51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52"/>
        <v>2.3733830845771142</v>
      </c>
      <c r="G571" s="6">
        <f t="shared" si="53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48"/>
        <v>40554.25</v>
      </c>
      <c r="N571">
        <v>1295762400</v>
      </c>
      <c r="O571" s="10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s="7" t="str">
        <f t="shared" si="51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52"/>
        <v>3.0565384615384614</v>
      </c>
      <c r="G572" s="6">
        <f t="shared" si="53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48"/>
        <v>41993.25</v>
      </c>
      <c r="N572">
        <v>1419573600</v>
      </c>
      <c r="O572" s="10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s="7" t="str">
        <f t="shared" si="51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52"/>
        <v>0.94142857142857139</v>
      </c>
      <c r="G573" s="6">
        <f t="shared" si="53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48"/>
        <v>42174.208333333328</v>
      </c>
      <c r="N573">
        <v>1438750800</v>
      </c>
      <c r="O573" s="10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s="7" t="str">
        <f t="shared" si="51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52"/>
        <v>0.54400000000000004</v>
      </c>
      <c r="G574" s="6">
        <f t="shared" si="53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48"/>
        <v>42275.208333333328</v>
      </c>
      <c r="N574">
        <v>1444798800</v>
      </c>
      <c r="O574" s="10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s="7" t="str">
        <f t="shared" si="51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52"/>
        <v>1.1188059701492536</v>
      </c>
      <c r="G575" s="6">
        <f t="shared" si="53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48"/>
        <v>41761.208333333336</v>
      </c>
      <c r="N575">
        <v>1399179600</v>
      </c>
      <c r="O575" s="10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s="7" t="str">
        <f t="shared" si="51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52"/>
        <v>3.6914814814814814</v>
      </c>
      <c r="G576" s="6">
        <f t="shared" si="53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48"/>
        <v>43806.25</v>
      </c>
      <c r="N576">
        <v>1576562400</v>
      </c>
      <c r="O576" s="10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s="7" t="str">
        <f t="shared" si="51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52"/>
        <v>0.62930372148859548</v>
      </c>
      <c r="G577" s="6">
        <f t="shared" si="53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48"/>
        <v>41779.208333333336</v>
      </c>
      <c r="N577">
        <v>1400821200</v>
      </c>
      <c r="O577" s="10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s="7" t="str">
        <f t="shared" si="51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52"/>
        <v>0.6492783505154639</v>
      </c>
      <c r="G578" s="6">
        <f t="shared" si="53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48"/>
        <v>43040.208333333328</v>
      </c>
      <c r="N578">
        <v>1510984800</v>
      </c>
      <c r="O578" s="10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s="7" t="str">
        <f t="shared" si="51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si="52"/>
        <v>0.18853658536585366</v>
      </c>
      <c r="G579" s="6">
        <f t="shared" si="53"/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54">(((L579/60)/60)/24)+DATE(1970,1,1)</f>
        <v>40613.25</v>
      </c>
      <c r="N579">
        <v>1302066000</v>
      </c>
      <c r="O579" s="10">
        <f t="shared" ref="O579:O642" si="55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LEFT(R579,SEARCH("/",R579)-1)</f>
        <v>music</v>
      </c>
      <c r="T579" s="7" t="str">
        <f t="shared" ref="T579:T642" si="57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ref="F580:F643" si="58">((E580/D580))</f>
        <v>0.1675440414507772</v>
      </c>
      <c r="G580" s="6">
        <f t="shared" si="53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54"/>
        <v>40878.25</v>
      </c>
      <c r="N580">
        <v>1322978400</v>
      </c>
      <c r="O580" s="10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s="7" t="str">
        <f t="shared" si="57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58"/>
        <v>1.0111290322580646</v>
      </c>
      <c r="G581" s="6">
        <f t="shared" ref="G581:G644" si="59">E581/I581</f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54"/>
        <v>40762.208333333336</v>
      </c>
      <c r="N581">
        <v>1313730000</v>
      </c>
      <c r="O581" s="10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s="7" t="str">
        <f t="shared" si="57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58"/>
        <v>3.4150228310502282</v>
      </c>
      <c r="G582" s="6">
        <f t="shared" si="59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54"/>
        <v>41696.25</v>
      </c>
      <c r="N582">
        <v>1394085600</v>
      </c>
      <c r="O582" s="10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s="7" t="str">
        <f t="shared" si="57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58"/>
        <v>0.64016666666666666</v>
      </c>
      <c r="G583" s="6">
        <f t="shared" si="59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54"/>
        <v>40662.208333333336</v>
      </c>
      <c r="N583">
        <v>1305349200</v>
      </c>
      <c r="O583" s="10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s="7" t="str">
        <f t="shared" si="57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58"/>
        <v>0.5208045977011494</v>
      </c>
      <c r="G584" s="6">
        <f t="shared" si="59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54"/>
        <v>42165.208333333328</v>
      </c>
      <c r="N584">
        <v>1434344400</v>
      </c>
      <c r="O584" s="10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s="7" t="str">
        <f t="shared" si="57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58"/>
        <v>3.2240211640211642</v>
      </c>
      <c r="G585" s="6">
        <f t="shared" si="59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54"/>
        <v>40959.25</v>
      </c>
      <c r="N585">
        <v>1331186400</v>
      </c>
      <c r="O585" s="10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s="7" t="str">
        <f t="shared" si="57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58"/>
        <v>1.1950810185185186</v>
      </c>
      <c r="G586" s="6">
        <f t="shared" si="59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54"/>
        <v>41024.208333333336</v>
      </c>
      <c r="N586">
        <v>1336539600</v>
      </c>
      <c r="O586" s="10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s="7" t="str">
        <f t="shared" si="57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58"/>
        <v>1.4679775280898877</v>
      </c>
      <c r="G587" s="6">
        <f t="shared" si="59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54"/>
        <v>40255.208333333336</v>
      </c>
      <c r="N587">
        <v>1269752400</v>
      </c>
      <c r="O587" s="10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s="7" t="str">
        <f t="shared" si="57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58"/>
        <v>9.5057142857142853</v>
      </c>
      <c r="G588" s="6">
        <f t="shared" si="59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54"/>
        <v>40499.25</v>
      </c>
      <c r="N588">
        <v>1291615200</v>
      </c>
      <c r="O588" s="10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s="7" t="str">
        <f t="shared" si="57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58"/>
        <v>0.72893617021276591</v>
      </c>
      <c r="G589" s="6">
        <f t="shared" si="59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54"/>
        <v>43484.25</v>
      </c>
      <c r="N589">
        <v>1552366800</v>
      </c>
      <c r="O589" s="10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s="7" t="str">
        <f t="shared" si="57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58"/>
        <v>0.7900824873096447</v>
      </c>
      <c r="G590" s="6">
        <f t="shared" si="59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54"/>
        <v>40262.208333333336</v>
      </c>
      <c r="N590">
        <v>1272171600</v>
      </c>
      <c r="O590" s="10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s="7" t="str">
        <f t="shared" si="57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58"/>
        <v>0.64721518987341775</v>
      </c>
      <c r="G591" s="6">
        <f t="shared" si="59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54"/>
        <v>42190.208333333328</v>
      </c>
      <c r="N591">
        <v>1436677200</v>
      </c>
      <c r="O591" s="10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s="7" t="str">
        <f t="shared" si="57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58"/>
        <v>0.82028169014084507</v>
      </c>
      <c r="G592" s="6">
        <f t="shared" si="59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54"/>
        <v>41994.25</v>
      </c>
      <c r="N592">
        <v>1420092000</v>
      </c>
      <c r="O592" s="10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s="7" t="str">
        <f t="shared" si="57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58"/>
        <v>10.376666666666667</v>
      </c>
      <c r="G593" s="6">
        <f t="shared" si="59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54"/>
        <v>40373.208333333336</v>
      </c>
      <c r="N593">
        <v>1279947600</v>
      </c>
      <c r="O593" s="10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s="7" t="str">
        <f t="shared" si="57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58"/>
        <v>0.12910076530612244</v>
      </c>
      <c r="G594" s="6">
        <f t="shared" si="59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54"/>
        <v>41789.208333333336</v>
      </c>
      <c r="N594">
        <v>1402203600</v>
      </c>
      <c r="O594" s="10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s="7" t="str">
        <f t="shared" si="57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58"/>
        <v>1.5484210526315789</v>
      </c>
      <c r="G595" s="6">
        <f t="shared" si="59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54"/>
        <v>41724.208333333336</v>
      </c>
      <c r="N595">
        <v>1396933200</v>
      </c>
      <c r="O595" s="10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s="7" t="str">
        <f t="shared" si="57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58"/>
        <v>7.0991735537190084E-2</v>
      </c>
      <c r="G596" s="6">
        <f t="shared" si="59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54"/>
        <v>42548.208333333328</v>
      </c>
      <c r="N596">
        <v>1467262800</v>
      </c>
      <c r="O596" s="10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s="7" t="str">
        <f t="shared" si="57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58"/>
        <v>2.0852773826458035</v>
      </c>
      <c r="G597" s="6">
        <f t="shared" si="59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54"/>
        <v>40253.208333333336</v>
      </c>
      <c r="N597">
        <v>1270530000</v>
      </c>
      <c r="O597" s="10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s="7" t="str">
        <f t="shared" si="57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58"/>
        <v>0.99683544303797467</v>
      </c>
      <c r="G598" s="6">
        <f t="shared" si="59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54"/>
        <v>42434.25</v>
      </c>
      <c r="N598">
        <v>1457762400</v>
      </c>
      <c r="O598" s="10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s="7" t="str">
        <f t="shared" si="57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58"/>
        <v>2.0159756097560977</v>
      </c>
      <c r="G599" s="6">
        <f t="shared" si="59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54"/>
        <v>43786.25</v>
      </c>
      <c r="N599">
        <v>1575525600</v>
      </c>
      <c r="O599" s="10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s="7" t="str">
        <f t="shared" si="57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58"/>
        <v>1.6209032258064515</v>
      </c>
      <c r="G600" s="6">
        <f t="shared" si="59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54"/>
        <v>40344.208333333336</v>
      </c>
      <c r="N600">
        <v>1279083600</v>
      </c>
      <c r="O600" s="10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s="7" t="str">
        <f t="shared" si="57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58"/>
        <v>3.6436208125445471E-2</v>
      </c>
      <c r="G601" s="6">
        <f t="shared" si="59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54"/>
        <v>42047.25</v>
      </c>
      <c r="N601">
        <v>1424412000</v>
      </c>
      <c r="O601" s="10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s="7" t="str">
        <f t="shared" si="57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58"/>
        <v>0.05</v>
      </c>
      <c r="G602" s="6">
        <f t="shared" si="5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0">
        <f t="shared" si="54"/>
        <v>41485.208333333336</v>
      </c>
      <c r="N602">
        <v>1376197200</v>
      </c>
      <c r="O602" s="10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s="7" t="str">
        <f t="shared" si="57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58"/>
        <v>2.0663492063492064</v>
      </c>
      <c r="G603" s="6">
        <f t="shared" si="59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54"/>
        <v>41789.208333333336</v>
      </c>
      <c r="N603">
        <v>1402894800</v>
      </c>
      <c r="O603" s="10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s="7" t="str">
        <f t="shared" si="57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58"/>
        <v>1.2823628691983122</v>
      </c>
      <c r="G604" s="6">
        <f t="shared" si="59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54"/>
        <v>42160.208333333328</v>
      </c>
      <c r="N604">
        <v>1434430800</v>
      </c>
      <c r="O604" s="10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s="7" t="str">
        <f t="shared" si="57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58"/>
        <v>1.1966037735849056</v>
      </c>
      <c r="G605" s="6">
        <f t="shared" si="59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54"/>
        <v>43573.208333333328</v>
      </c>
      <c r="N605">
        <v>1557896400</v>
      </c>
      <c r="O605" s="10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s="7" t="str">
        <f t="shared" si="57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58"/>
        <v>1.7073055242390078</v>
      </c>
      <c r="G606" s="6">
        <f t="shared" si="59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54"/>
        <v>40565.25</v>
      </c>
      <c r="N606">
        <v>1297490400</v>
      </c>
      <c r="O606" s="10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s="7" t="str">
        <f t="shared" si="57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58"/>
        <v>1.8721212121212121</v>
      </c>
      <c r="G607" s="6">
        <f t="shared" si="59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54"/>
        <v>42280.208333333328</v>
      </c>
      <c r="N607">
        <v>1447394400</v>
      </c>
      <c r="O607" s="10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s="7" t="str">
        <f t="shared" si="57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58"/>
        <v>1.8838235294117647</v>
      </c>
      <c r="G608" s="6">
        <f t="shared" si="59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54"/>
        <v>42436.25</v>
      </c>
      <c r="N608">
        <v>1458277200</v>
      </c>
      <c r="O608" s="10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s="7" t="str">
        <f t="shared" si="57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58"/>
        <v>1.3129869186046512</v>
      </c>
      <c r="G609" s="6">
        <f t="shared" si="59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54"/>
        <v>41721.208333333336</v>
      </c>
      <c r="N609">
        <v>1395723600</v>
      </c>
      <c r="O609" s="10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s="7" t="str">
        <f t="shared" si="57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58"/>
        <v>2.8397435897435899</v>
      </c>
      <c r="G610" s="6">
        <f t="shared" si="59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54"/>
        <v>43530.25</v>
      </c>
      <c r="N610">
        <v>1552197600</v>
      </c>
      <c r="O610" s="10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s="7" t="str">
        <f t="shared" si="57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58"/>
        <v>1.2041999999999999</v>
      </c>
      <c r="G611" s="6">
        <f t="shared" si="59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54"/>
        <v>43481.25</v>
      </c>
      <c r="N611">
        <v>1549087200</v>
      </c>
      <c r="O611" s="10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s="7" t="str">
        <f t="shared" si="57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58"/>
        <v>4.1905607476635511</v>
      </c>
      <c r="G612" s="6">
        <f t="shared" si="59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54"/>
        <v>41259.25</v>
      </c>
      <c r="N612">
        <v>1356847200</v>
      </c>
      <c r="O612" s="10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s="7" t="str">
        <f t="shared" si="57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58"/>
        <v>0.13853658536585367</v>
      </c>
      <c r="G613" s="6">
        <f t="shared" si="59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54"/>
        <v>41480.208333333336</v>
      </c>
      <c r="N613">
        <v>1375765200</v>
      </c>
      <c r="O613" s="10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s="7" t="str">
        <f t="shared" si="57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58"/>
        <v>1.3943548387096774</v>
      </c>
      <c r="G614" s="6">
        <f t="shared" si="59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54"/>
        <v>40474.208333333336</v>
      </c>
      <c r="N614">
        <v>1289800800</v>
      </c>
      <c r="O614" s="10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s="7" t="str">
        <f t="shared" si="57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58"/>
        <v>1.74</v>
      </c>
      <c r="G615" s="6">
        <f t="shared" si="59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54"/>
        <v>42973.208333333328</v>
      </c>
      <c r="N615">
        <v>1504501200</v>
      </c>
      <c r="O615" s="10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s="7" t="str">
        <f t="shared" si="57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58"/>
        <v>1.5549056603773586</v>
      </c>
      <c r="G616" s="6">
        <f t="shared" si="59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54"/>
        <v>42746.25</v>
      </c>
      <c r="N616">
        <v>1485669600</v>
      </c>
      <c r="O616" s="10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s="7" t="str">
        <f t="shared" si="57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58"/>
        <v>1.7044705882352942</v>
      </c>
      <c r="G617" s="6">
        <f t="shared" si="59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54"/>
        <v>42489.208333333328</v>
      </c>
      <c r="N617">
        <v>1462770000</v>
      </c>
      <c r="O617" s="10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s="7" t="str">
        <f t="shared" si="57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58"/>
        <v>1.8951562500000001</v>
      </c>
      <c r="G618" s="6">
        <f t="shared" si="59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54"/>
        <v>41537.208333333336</v>
      </c>
      <c r="N618">
        <v>1379739600</v>
      </c>
      <c r="O618" s="10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s="7" t="str">
        <f t="shared" si="57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58"/>
        <v>2.4971428571428573</v>
      </c>
      <c r="G619" s="6">
        <f t="shared" si="59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54"/>
        <v>41794.208333333336</v>
      </c>
      <c r="N619">
        <v>1402722000</v>
      </c>
      <c r="O619" s="10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s="7" t="str">
        <f t="shared" si="57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58"/>
        <v>0.48860523665659616</v>
      </c>
      <c r="G620" s="6">
        <f t="shared" si="59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54"/>
        <v>41396.208333333336</v>
      </c>
      <c r="N620">
        <v>1369285200</v>
      </c>
      <c r="O620" s="10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s="7" t="str">
        <f t="shared" si="57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58"/>
        <v>0.28461970393057684</v>
      </c>
      <c r="G621" s="6">
        <f t="shared" si="59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54"/>
        <v>40669.208333333336</v>
      </c>
      <c r="N621">
        <v>1304744400</v>
      </c>
      <c r="O621" s="10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s="7" t="str">
        <f t="shared" si="57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58"/>
        <v>2.6802325581395348</v>
      </c>
      <c r="G622" s="6">
        <f t="shared" si="59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54"/>
        <v>42559.208333333328</v>
      </c>
      <c r="N622">
        <v>1468299600</v>
      </c>
      <c r="O622" s="10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s="7" t="str">
        <f t="shared" si="57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58"/>
        <v>6.1980078125000002</v>
      </c>
      <c r="G623" s="6">
        <f t="shared" si="59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54"/>
        <v>42626.208333333328</v>
      </c>
      <c r="N623">
        <v>1474174800</v>
      </c>
      <c r="O623" s="10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s="7" t="str">
        <f t="shared" si="57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58"/>
        <v>3.1301587301587303E-2</v>
      </c>
      <c r="G624" s="6">
        <f t="shared" si="59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54"/>
        <v>43205.208333333328</v>
      </c>
      <c r="N624">
        <v>1526014800</v>
      </c>
      <c r="O624" s="10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s="7" t="str">
        <f t="shared" si="57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58"/>
        <v>1.5992152704135738</v>
      </c>
      <c r="G625" s="6">
        <f t="shared" si="59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54"/>
        <v>42201.208333333328</v>
      </c>
      <c r="N625">
        <v>1437454800</v>
      </c>
      <c r="O625" s="10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s="7" t="str">
        <f t="shared" si="57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58"/>
        <v>2.793921568627451</v>
      </c>
      <c r="G626" s="6">
        <f t="shared" si="59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54"/>
        <v>42029.25</v>
      </c>
      <c r="N626">
        <v>1422684000</v>
      </c>
      <c r="O626" s="10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s="7" t="str">
        <f t="shared" si="57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58"/>
        <v>0.77373333333333338</v>
      </c>
      <c r="G627" s="6">
        <f t="shared" si="59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54"/>
        <v>43857.25</v>
      </c>
      <c r="N627">
        <v>1581314400</v>
      </c>
      <c r="O627" s="10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s="7" t="str">
        <f t="shared" si="57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58"/>
        <v>2.0632812500000002</v>
      </c>
      <c r="G628" s="6">
        <f t="shared" si="59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54"/>
        <v>40449.208333333336</v>
      </c>
      <c r="N628">
        <v>1286427600</v>
      </c>
      <c r="O628" s="10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s="7" t="str">
        <f t="shared" si="57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58"/>
        <v>6.9424999999999999</v>
      </c>
      <c r="G629" s="6">
        <f t="shared" si="59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54"/>
        <v>40345.208333333336</v>
      </c>
      <c r="N629">
        <v>1278738000</v>
      </c>
      <c r="O629" s="10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s="7" t="str">
        <f t="shared" si="57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58"/>
        <v>1.5178947368421052</v>
      </c>
      <c r="G630" s="6">
        <f t="shared" si="59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54"/>
        <v>40455.208333333336</v>
      </c>
      <c r="N630">
        <v>1286427600</v>
      </c>
      <c r="O630" s="10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s="7" t="str">
        <f t="shared" si="57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58"/>
        <v>0.64582072176949945</v>
      </c>
      <c r="G631" s="6">
        <f t="shared" si="59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54"/>
        <v>42557.208333333328</v>
      </c>
      <c r="N631">
        <v>1467954000</v>
      </c>
      <c r="O631" s="10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s="7" t="str">
        <f t="shared" si="57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58"/>
        <v>0.62873684210526315</v>
      </c>
      <c r="G632" s="6">
        <f t="shared" si="59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54"/>
        <v>43586.208333333328</v>
      </c>
      <c r="N632">
        <v>1557637200</v>
      </c>
      <c r="O632" s="10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s="7" t="str">
        <f t="shared" si="57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58"/>
        <v>3.1039864864864866</v>
      </c>
      <c r="G633" s="6">
        <f t="shared" si="59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54"/>
        <v>43550.208333333328</v>
      </c>
      <c r="N633">
        <v>1553922000</v>
      </c>
      <c r="O633" s="10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s="7" t="str">
        <f t="shared" si="57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58"/>
        <v>0.42859916782246882</v>
      </c>
      <c r="G634" s="6">
        <f t="shared" si="59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54"/>
        <v>41945.208333333336</v>
      </c>
      <c r="N634">
        <v>1416463200</v>
      </c>
      <c r="O634" s="10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s="7" t="str">
        <f t="shared" si="57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58"/>
        <v>0.83119402985074631</v>
      </c>
      <c r="G635" s="6">
        <f t="shared" si="59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54"/>
        <v>42315.25</v>
      </c>
      <c r="N635">
        <v>1447221600</v>
      </c>
      <c r="O635" s="10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s="7" t="str">
        <f t="shared" si="57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58"/>
        <v>0.78531302876480547</v>
      </c>
      <c r="G636" s="6">
        <f t="shared" si="59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54"/>
        <v>42819.208333333328</v>
      </c>
      <c r="N636">
        <v>1491627600</v>
      </c>
      <c r="O636" s="10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s="7" t="str">
        <f t="shared" si="57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58"/>
        <v>1.1409352517985611</v>
      </c>
      <c r="G637" s="6">
        <f t="shared" si="59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54"/>
        <v>41314.25</v>
      </c>
      <c r="N637">
        <v>1363150800</v>
      </c>
      <c r="O637" s="10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s="7" t="str">
        <f t="shared" si="57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58"/>
        <v>0.64537683358624176</v>
      </c>
      <c r="G638" s="6">
        <f t="shared" si="59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54"/>
        <v>40926.25</v>
      </c>
      <c r="N638">
        <v>1330754400</v>
      </c>
      <c r="O638" s="10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s="7" t="str">
        <f t="shared" si="57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58"/>
        <v>0.79411764705882348</v>
      </c>
      <c r="G639" s="6">
        <f t="shared" si="59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54"/>
        <v>42688.25</v>
      </c>
      <c r="N639">
        <v>1479794400</v>
      </c>
      <c r="O639" s="10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s="7" t="str">
        <f t="shared" si="57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58"/>
        <v>0.11419117647058824</v>
      </c>
      <c r="G640" s="6">
        <f t="shared" si="59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54"/>
        <v>40386.208333333336</v>
      </c>
      <c r="N640">
        <v>1281243600</v>
      </c>
      <c r="O640" s="10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s="7" t="str">
        <f t="shared" si="57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58"/>
        <v>0.56186046511627907</v>
      </c>
      <c r="G641" s="6">
        <f t="shared" si="59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54"/>
        <v>43309.208333333328</v>
      </c>
      <c r="N641">
        <v>1532754000</v>
      </c>
      <c r="O641" s="10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s="7" t="str">
        <f t="shared" si="57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58"/>
        <v>0.16501669449081802</v>
      </c>
      <c r="G642" s="6">
        <f t="shared" si="59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54"/>
        <v>42387.25</v>
      </c>
      <c r="N642">
        <v>1453356000</v>
      </c>
      <c r="O642" s="10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s="7" t="str">
        <f t="shared" si="57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si="58"/>
        <v>1.1996808510638297</v>
      </c>
      <c r="G643" s="6">
        <f t="shared" si="59"/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60">(((L643/60)/60)/24)+DATE(1970,1,1)</f>
        <v>42786.25</v>
      </c>
      <c r="N643">
        <v>1489986000</v>
      </c>
      <c r="O643" s="10">
        <f t="shared" ref="O643:O706" si="61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LEFT(R643,SEARCH("/",R643)-1)</f>
        <v>theater</v>
      </c>
      <c r="T643" s="7" t="str">
        <f t="shared" ref="T643:T706" si="63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ref="F644:F707" si="64">((E644/D644))</f>
        <v>1.4545652173913044</v>
      </c>
      <c r="G644" s="6">
        <f t="shared" si="59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60"/>
        <v>43451.25</v>
      </c>
      <c r="N644">
        <v>1545804000</v>
      </c>
      <c r="O644" s="10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s="7" t="str">
        <f t="shared" si="63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64"/>
        <v>2.2138255033557046</v>
      </c>
      <c r="G645" s="6">
        <f t="shared" ref="G645:G708" si="65">E645/I645</f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60"/>
        <v>42795.25</v>
      </c>
      <c r="N645">
        <v>1489899600</v>
      </c>
      <c r="O645" s="10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s="7" t="str">
        <f t="shared" si="63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64"/>
        <v>0.48396694214876035</v>
      </c>
      <c r="G646" s="6">
        <f t="shared" si="65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60"/>
        <v>43452.25</v>
      </c>
      <c r="N646">
        <v>1546495200</v>
      </c>
      <c r="O646" s="10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s="7" t="str">
        <f t="shared" si="63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64"/>
        <v>0.92911504424778757</v>
      </c>
      <c r="G647" s="6">
        <f t="shared" si="65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60"/>
        <v>43369.208333333328</v>
      </c>
      <c r="N647">
        <v>1539752400</v>
      </c>
      <c r="O647" s="10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s="7" t="str">
        <f t="shared" si="63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64"/>
        <v>0.88599797365754818</v>
      </c>
      <c r="G648" s="6">
        <f t="shared" si="65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60"/>
        <v>41346.208333333336</v>
      </c>
      <c r="N648">
        <v>1364101200</v>
      </c>
      <c r="O648" s="10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s="7" t="str">
        <f t="shared" si="63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64"/>
        <v>0.41399999999999998</v>
      </c>
      <c r="G649" s="6">
        <f t="shared" si="65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60"/>
        <v>43199.208333333328</v>
      </c>
      <c r="N649">
        <v>1525323600</v>
      </c>
      <c r="O649" s="10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s="7" t="str">
        <f t="shared" si="63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64"/>
        <v>0.63056795131845844</v>
      </c>
      <c r="G650" s="6">
        <f t="shared" si="65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60"/>
        <v>42922.208333333328</v>
      </c>
      <c r="N650">
        <v>1500872400</v>
      </c>
      <c r="O650" s="10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s="7" t="str">
        <f t="shared" si="63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64"/>
        <v>0.48482333607230893</v>
      </c>
      <c r="G651" s="6">
        <f t="shared" si="65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60"/>
        <v>40471.208333333336</v>
      </c>
      <c r="N651">
        <v>1288501200</v>
      </c>
      <c r="O651" s="10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s="7" t="str">
        <f t="shared" si="63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64"/>
        <v>0.02</v>
      </c>
      <c r="G652" s="6">
        <f t="shared" si="65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0">
        <f t="shared" si="60"/>
        <v>41828.208333333336</v>
      </c>
      <c r="N652">
        <v>1407128400</v>
      </c>
      <c r="O652" s="10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s="7" t="str">
        <f t="shared" si="63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64"/>
        <v>0.88479410269445857</v>
      </c>
      <c r="G653" s="6">
        <f t="shared" si="65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60"/>
        <v>41692.25</v>
      </c>
      <c r="N653">
        <v>1394344800</v>
      </c>
      <c r="O653" s="10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s="7" t="str">
        <f t="shared" si="63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64"/>
        <v>1.2684</v>
      </c>
      <c r="G654" s="6">
        <f t="shared" si="65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60"/>
        <v>42587.208333333328</v>
      </c>
      <c r="N654">
        <v>1474088400</v>
      </c>
      <c r="O654" s="10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s="7" t="str">
        <f t="shared" si="63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64"/>
        <v>23.388333333333332</v>
      </c>
      <c r="G655" s="6">
        <f t="shared" si="65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60"/>
        <v>42468.208333333328</v>
      </c>
      <c r="N655">
        <v>1460264400</v>
      </c>
      <c r="O655" s="10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s="7" t="str">
        <f t="shared" si="63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64"/>
        <v>5.0838857142857146</v>
      </c>
      <c r="G656" s="6">
        <f t="shared" si="65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60"/>
        <v>42240.208333333328</v>
      </c>
      <c r="N656">
        <v>1440824400</v>
      </c>
      <c r="O656" s="10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s="7" t="str">
        <f t="shared" si="63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64"/>
        <v>1.9147826086956521</v>
      </c>
      <c r="G657" s="6">
        <f t="shared" si="65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60"/>
        <v>42796.25</v>
      </c>
      <c r="N657">
        <v>1489554000</v>
      </c>
      <c r="O657" s="10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s="7" t="str">
        <f t="shared" si="63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64"/>
        <v>0.42127533783783783</v>
      </c>
      <c r="G658" s="6">
        <f t="shared" si="65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60"/>
        <v>43097.25</v>
      </c>
      <c r="N658">
        <v>1514872800</v>
      </c>
      <c r="O658" s="10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s="7" t="str">
        <f t="shared" si="63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64"/>
        <v>8.2400000000000001E-2</v>
      </c>
      <c r="G659" s="6">
        <f t="shared" si="65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60"/>
        <v>43096.25</v>
      </c>
      <c r="N659">
        <v>1515736800</v>
      </c>
      <c r="O659" s="10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s="7" t="str">
        <f t="shared" si="63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64"/>
        <v>0.60064638783269964</v>
      </c>
      <c r="G660" s="6">
        <f t="shared" si="65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60"/>
        <v>42246.208333333328</v>
      </c>
      <c r="N660">
        <v>1442898000</v>
      </c>
      <c r="O660" s="10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s="7" t="str">
        <f t="shared" si="63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64"/>
        <v>0.47232808616404309</v>
      </c>
      <c r="G661" s="6">
        <f t="shared" si="65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60"/>
        <v>40570.25</v>
      </c>
      <c r="N661">
        <v>1296194400</v>
      </c>
      <c r="O661" s="10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s="7" t="str">
        <f t="shared" si="63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64"/>
        <v>0.81736263736263737</v>
      </c>
      <c r="G662" s="6">
        <f t="shared" si="65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60"/>
        <v>42237.208333333328</v>
      </c>
      <c r="N662">
        <v>1440910800</v>
      </c>
      <c r="O662" s="10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s="7" t="str">
        <f t="shared" si="63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64"/>
        <v>0.54187265917603</v>
      </c>
      <c r="G663" s="6">
        <f t="shared" si="65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60"/>
        <v>40996.208333333336</v>
      </c>
      <c r="N663">
        <v>1335502800</v>
      </c>
      <c r="O663" s="10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s="7" t="str">
        <f t="shared" si="63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64"/>
        <v>0.97868131868131869</v>
      </c>
      <c r="G664" s="6">
        <f t="shared" si="65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60"/>
        <v>43443.25</v>
      </c>
      <c r="N664">
        <v>1544680800</v>
      </c>
      <c r="O664" s="10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s="7" t="str">
        <f t="shared" si="63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64"/>
        <v>0.77239999999999998</v>
      </c>
      <c r="G665" s="6">
        <f t="shared" si="65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60"/>
        <v>40458.208333333336</v>
      </c>
      <c r="N665">
        <v>1288414800</v>
      </c>
      <c r="O665" s="10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s="7" t="str">
        <f t="shared" si="63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64"/>
        <v>0.33464735516372796</v>
      </c>
      <c r="G666" s="6">
        <f t="shared" si="65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60"/>
        <v>40959.25</v>
      </c>
      <c r="N666">
        <v>1330581600</v>
      </c>
      <c r="O666" s="10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s="7" t="str">
        <f t="shared" si="63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64"/>
        <v>2.3958823529411766</v>
      </c>
      <c r="G667" s="6">
        <f t="shared" si="65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60"/>
        <v>40733.208333333336</v>
      </c>
      <c r="N667">
        <v>1311397200</v>
      </c>
      <c r="O667" s="10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s="7" t="str">
        <f t="shared" si="63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64"/>
        <v>0.64032258064516134</v>
      </c>
      <c r="G668" s="6">
        <f t="shared" si="65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60"/>
        <v>41516.208333333336</v>
      </c>
      <c r="N668">
        <v>1378357200</v>
      </c>
      <c r="O668" s="10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s="7" t="str">
        <f t="shared" si="63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64"/>
        <v>1.7615942028985507</v>
      </c>
      <c r="G669" s="6">
        <f t="shared" si="65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60"/>
        <v>41892.208333333336</v>
      </c>
      <c r="N669">
        <v>1411102800</v>
      </c>
      <c r="O669" s="10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s="7" t="str">
        <f t="shared" si="63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64"/>
        <v>0.20338181818181819</v>
      </c>
      <c r="G670" s="6">
        <f t="shared" si="65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60"/>
        <v>41122.208333333336</v>
      </c>
      <c r="N670">
        <v>1344834000</v>
      </c>
      <c r="O670" s="10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s="7" t="str">
        <f t="shared" si="63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64"/>
        <v>3.5864754098360656</v>
      </c>
      <c r="G671" s="6">
        <f t="shared" si="65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60"/>
        <v>42912.208333333328</v>
      </c>
      <c r="N671">
        <v>1499230800</v>
      </c>
      <c r="O671" s="10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s="7" t="str">
        <f t="shared" si="63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64"/>
        <v>4.6885802469135802</v>
      </c>
      <c r="G672" s="6">
        <f t="shared" si="65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60"/>
        <v>42425.25</v>
      </c>
      <c r="N672">
        <v>1457416800</v>
      </c>
      <c r="O672" s="10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s="7" t="str">
        <f t="shared" si="63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64"/>
        <v>1.220563524590164</v>
      </c>
      <c r="G673" s="6">
        <f t="shared" si="65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60"/>
        <v>40390.208333333336</v>
      </c>
      <c r="N673">
        <v>1280898000</v>
      </c>
      <c r="O673" s="10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s="7" t="str">
        <f t="shared" si="63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64"/>
        <v>0.55931783729156137</v>
      </c>
      <c r="G674" s="6">
        <f t="shared" si="65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60"/>
        <v>43180.208333333328</v>
      </c>
      <c r="N674">
        <v>1522472400</v>
      </c>
      <c r="O674" s="10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s="7" t="str">
        <f t="shared" si="63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64"/>
        <v>0.43660714285714286</v>
      </c>
      <c r="G675" s="6">
        <f t="shared" si="65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60"/>
        <v>42475.208333333328</v>
      </c>
      <c r="N675">
        <v>1462510800</v>
      </c>
      <c r="O675" s="10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s="7" t="str">
        <f t="shared" si="63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64"/>
        <v>0.33538371411833628</v>
      </c>
      <c r="G676" s="6">
        <f t="shared" si="65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60"/>
        <v>40774.208333333336</v>
      </c>
      <c r="N676">
        <v>1317790800</v>
      </c>
      <c r="O676" s="10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s="7" t="str">
        <f t="shared" si="63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64"/>
        <v>1.2297938144329896</v>
      </c>
      <c r="G677" s="6">
        <f t="shared" si="65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60"/>
        <v>43719.208333333328</v>
      </c>
      <c r="N677">
        <v>1568782800</v>
      </c>
      <c r="O677" s="10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s="7" t="str">
        <f t="shared" si="63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64"/>
        <v>1.8974959871589085</v>
      </c>
      <c r="G678" s="6">
        <f t="shared" si="65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60"/>
        <v>41178.208333333336</v>
      </c>
      <c r="N678">
        <v>1349413200</v>
      </c>
      <c r="O678" s="10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s="7" t="str">
        <f t="shared" si="63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64"/>
        <v>0.83622641509433959</v>
      </c>
      <c r="G679" s="6">
        <f t="shared" si="65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60"/>
        <v>42561.208333333328</v>
      </c>
      <c r="N679">
        <v>1472446800</v>
      </c>
      <c r="O679" s="10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s="7" t="str">
        <f t="shared" si="63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64"/>
        <v>0.17968844221105529</v>
      </c>
      <c r="G680" s="6">
        <f t="shared" si="65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60"/>
        <v>43484.25</v>
      </c>
      <c r="N680">
        <v>1548050400</v>
      </c>
      <c r="O680" s="10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s="7" t="str">
        <f t="shared" si="63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64"/>
        <v>10.365</v>
      </c>
      <c r="G681" s="6">
        <f t="shared" si="65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60"/>
        <v>43756.208333333328</v>
      </c>
      <c r="N681">
        <v>1571806800</v>
      </c>
      <c r="O681" s="10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s="7" t="str">
        <f t="shared" si="63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64"/>
        <v>0.97405219780219776</v>
      </c>
      <c r="G682" s="6">
        <f t="shared" si="65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60"/>
        <v>43813.25</v>
      </c>
      <c r="N682">
        <v>1576476000</v>
      </c>
      <c r="O682" s="10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s="7" t="str">
        <f t="shared" si="63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64"/>
        <v>0.86386203150461705</v>
      </c>
      <c r="G683" s="6">
        <f t="shared" si="65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60"/>
        <v>40898.25</v>
      </c>
      <c r="N683">
        <v>1324965600</v>
      </c>
      <c r="O683" s="10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s="7" t="str">
        <f t="shared" si="63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64"/>
        <v>1.5016666666666667</v>
      </c>
      <c r="G684" s="6">
        <f t="shared" si="65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60"/>
        <v>41619.25</v>
      </c>
      <c r="N684">
        <v>1387519200</v>
      </c>
      <c r="O684" s="10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s="7" t="str">
        <f t="shared" si="63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64"/>
        <v>3.5843478260869563</v>
      </c>
      <c r="G685" s="6">
        <f t="shared" si="65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60"/>
        <v>43359.208333333328</v>
      </c>
      <c r="N685">
        <v>1537246800</v>
      </c>
      <c r="O685" s="10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s="7" t="str">
        <f t="shared" si="63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64"/>
        <v>5.4285714285714288</v>
      </c>
      <c r="G686" s="6">
        <f t="shared" si="65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60"/>
        <v>40358.208333333336</v>
      </c>
      <c r="N686">
        <v>1279515600</v>
      </c>
      <c r="O686" s="10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s="7" t="str">
        <f t="shared" si="63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64"/>
        <v>0.67500714285714281</v>
      </c>
      <c r="G687" s="6">
        <f t="shared" si="65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60"/>
        <v>42239.208333333328</v>
      </c>
      <c r="N687">
        <v>1442379600</v>
      </c>
      <c r="O687" s="10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s="7" t="str">
        <f t="shared" si="63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64"/>
        <v>1.9174666666666667</v>
      </c>
      <c r="G688" s="6">
        <f t="shared" si="65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60"/>
        <v>43186.208333333328</v>
      </c>
      <c r="N688">
        <v>1523077200</v>
      </c>
      <c r="O688" s="10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s="7" t="str">
        <f t="shared" si="63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64"/>
        <v>9.32</v>
      </c>
      <c r="G689" s="6">
        <f t="shared" si="65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60"/>
        <v>42806.25</v>
      </c>
      <c r="N689">
        <v>1489554000</v>
      </c>
      <c r="O689" s="10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s="7" t="str">
        <f t="shared" si="63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64"/>
        <v>4.2927586206896553</v>
      </c>
      <c r="G690" s="6">
        <f t="shared" si="65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60"/>
        <v>43475.25</v>
      </c>
      <c r="N690">
        <v>1548482400</v>
      </c>
      <c r="O690" s="10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s="7" t="str">
        <f t="shared" si="63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64"/>
        <v>1.0065753424657535</v>
      </c>
      <c r="G691" s="6">
        <f t="shared" si="65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60"/>
        <v>41576.208333333336</v>
      </c>
      <c r="N691">
        <v>1384063200</v>
      </c>
      <c r="O691" s="10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s="7" t="str">
        <f t="shared" si="63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64"/>
        <v>2.266111111111111</v>
      </c>
      <c r="G692" s="6">
        <f t="shared" si="65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60"/>
        <v>40874.25</v>
      </c>
      <c r="N692">
        <v>1322892000</v>
      </c>
      <c r="O692" s="10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s="7" t="str">
        <f t="shared" si="63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64"/>
        <v>1.4238</v>
      </c>
      <c r="G693" s="6">
        <f t="shared" si="65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60"/>
        <v>41185.208333333336</v>
      </c>
      <c r="N693">
        <v>1350709200</v>
      </c>
      <c r="O693" s="10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s="7" t="str">
        <f t="shared" si="63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64"/>
        <v>0.90633333333333332</v>
      </c>
      <c r="G694" s="6">
        <f t="shared" si="65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60"/>
        <v>43655.208333333328</v>
      </c>
      <c r="N694">
        <v>1564203600</v>
      </c>
      <c r="O694" s="10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s="7" t="str">
        <f t="shared" si="63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64"/>
        <v>0.63966740576496672</v>
      </c>
      <c r="G695" s="6">
        <f t="shared" si="65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60"/>
        <v>43025.208333333328</v>
      </c>
      <c r="N695">
        <v>1509685200</v>
      </c>
      <c r="O695" s="10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s="7" t="str">
        <f t="shared" si="63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64"/>
        <v>0.84131868131868137</v>
      </c>
      <c r="G696" s="6">
        <f t="shared" si="65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60"/>
        <v>43066.25</v>
      </c>
      <c r="N696">
        <v>1514959200</v>
      </c>
      <c r="O696" s="10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s="7" t="str">
        <f t="shared" si="63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64"/>
        <v>1.3393478260869565</v>
      </c>
      <c r="G697" s="6">
        <f t="shared" si="65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60"/>
        <v>42322.25</v>
      </c>
      <c r="N697">
        <v>1448863200</v>
      </c>
      <c r="O697" s="10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s="7" t="str">
        <f t="shared" si="63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64"/>
        <v>0.59042047531992692</v>
      </c>
      <c r="G698" s="6">
        <f t="shared" si="65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60"/>
        <v>42114.208333333328</v>
      </c>
      <c r="N698">
        <v>1429592400</v>
      </c>
      <c r="O698" s="10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s="7" t="str">
        <f t="shared" si="63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64"/>
        <v>1.5280062063615205</v>
      </c>
      <c r="G699" s="6">
        <f t="shared" si="65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60"/>
        <v>43190.208333333328</v>
      </c>
      <c r="N699">
        <v>1522645200</v>
      </c>
      <c r="O699" s="10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s="7" t="str">
        <f t="shared" si="63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64"/>
        <v>4.466912114014252</v>
      </c>
      <c r="G700" s="6">
        <f t="shared" si="65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60"/>
        <v>40871.25</v>
      </c>
      <c r="N700">
        <v>1323324000</v>
      </c>
      <c r="O700" s="10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s="7" t="str">
        <f t="shared" si="63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64"/>
        <v>0.8439189189189189</v>
      </c>
      <c r="G701" s="6">
        <f t="shared" si="65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60"/>
        <v>43641.208333333328</v>
      </c>
      <c r="N701">
        <v>1561525200</v>
      </c>
      <c r="O701" s="10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s="7" t="str">
        <f t="shared" si="63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64"/>
        <v>0.03</v>
      </c>
      <c r="G702" s="6">
        <f t="shared" si="65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0">
        <f t="shared" si="60"/>
        <v>40203.25</v>
      </c>
      <c r="N702">
        <v>1265695200</v>
      </c>
      <c r="O702" s="10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s="7" t="str">
        <f t="shared" si="63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64"/>
        <v>1.7502692307692307</v>
      </c>
      <c r="G703" s="6">
        <f t="shared" si="65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60"/>
        <v>40629.208333333336</v>
      </c>
      <c r="N703">
        <v>1301806800</v>
      </c>
      <c r="O703" s="10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s="7" t="str">
        <f t="shared" si="63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64"/>
        <v>0.54137931034482756</v>
      </c>
      <c r="G704" s="6">
        <f t="shared" si="65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60"/>
        <v>41477.208333333336</v>
      </c>
      <c r="N704">
        <v>1374901200</v>
      </c>
      <c r="O704" s="10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s="7" t="str">
        <f t="shared" si="63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64"/>
        <v>3.1187381703470032</v>
      </c>
      <c r="G705" s="6">
        <f t="shared" si="65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60"/>
        <v>41020.208333333336</v>
      </c>
      <c r="N705">
        <v>1336453200</v>
      </c>
      <c r="O705" s="10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s="7" t="str">
        <f t="shared" si="63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64"/>
        <v>1.2278160919540231</v>
      </c>
      <c r="G706" s="6">
        <f t="shared" si="65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60"/>
        <v>42555.208333333328</v>
      </c>
      <c r="N706">
        <v>1468904400</v>
      </c>
      <c r="O706" s="10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s="7" t="str">
        <f t="shared" si="63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si="64"/>
        <v>0.99026517383618151</v>
      </c>
      <c r="G707" s="6">
        <f t="shared" si="65"/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66">(((L707/60)/60)/24)+DATE(1970,1,1)</f>
        <v>41619.25</v>
      </c>
      <c r="N707">
        <v>1387087200</v>
      </c>
      <c r="O707" s="10">
        <f t="shared" ref="O707:O770" si="6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LEFT(R707,SEARCH("/",R707)-1)</f>
        <v>publishing</v>
      </c>
      <c r="T707" s="7" t="str">
        <f t="shared" ref="T707:T770" si="69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ref="F708:F771" si="70">((E708/D708))</f>
        <v>1.278468634686347</v>
      </c>
      <c r="G708" s="6">
        <f t="shared" si="65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66"/>
        <v>43471.25</v>
      </c>
      <c r="N708">
        <v>1547445600</v>
      </c>
      <c r="O708" s="10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s="7" t="str">
        <f t="shared" si="69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70"/>
        <v>1.5861643835616439</v>
      </c>
      <c r="G709" s="6">
        <f t="shared" ref="G709:G772" si="71">E709/I709</f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66"/>
        <v>43442.25</v>
      </c>
      <c r="N709">
        <v>1547359200</v>
      </c>
      <c r="O709" s="10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s="7" t="str">
        <f t="shared" si="69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70"/>
        <v>7.0705882352941174</v>
      </c>
      <c r="G710" s="6">
        <f t="shared" si="71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66"/>
        <v>42877.208333333328</v>
      </c>
      <c r="N710">
        <v>1496293200</v>
      </c>
      <c r="O710" s="10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s="7" t="str">
        <f t="shared" si="69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70"/>
        <v>1.4238775510204082</v>
      </c>
      <c r="G711" s="6">
        <f t="shared" si="71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66"/>
        <v>41018.208333333336</v>
      </c>
      <c r="N711">
        <v>1335416400</v>
      </c>
      <c r="O711" s="10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s="7" t="str">
        <f t="shared" si="69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70"/>
        <v>1.4786046511627906</v>
      </c>
      <c r="G712" s="6">
        <f t="shared" si="71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66"/>
        <v>43295.208333333328</v>
      </c>
      <c r="N712">
        <v>1532149200</v>
      </c>
      <c r="O712" s="10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s="7" t="str">
        <f t="shared" si="69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70"/>
        <v>0.20322580645161289</v>
      </c>
      <c r="G713" s="6">
        <f t="shared" si="71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66"/>
        <v>42393.25</v>
      </c>
      <c r="N713">
        <v>1453788000</v>
      </c>
      <c r="O713" s="10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s="7" t="str">
        <f t="shared" si="69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70"/>
        <v>18.40625</v>
      </c>
      <c r="G714" s="6">
        <f t="shared" si="71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66"/>
        <v>42559.208333333328</v>
      </c>
      <c r="N714">
        <v>1471496400</v>
      </c>
      <c r="O714" s="10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s="7" t="str">
        <f t="shared" si="69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70"/>
        <v>1.6194202898550725</v>
      </c>
      <c r="G715" s="6">
        <f t="shared" si="71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66"/>
        <v>42604.208333333328</v>
      </c>
      <c r="N715">
        <v>1472878800</v>
      </c>
      <c r="O715" s="10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s="7" t="str">
        <f t="shared" si="69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70"/>
        <v>4.7282077922077921</v>
      </c>
      <c r="G716" s="6">
        <f t="shared" si="71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66"/>
        <v>41870.208333333336</v>
      </c>
      <c r="N716">
        <v>1408510800</v>
      </c>
      <c r="O716" s="10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s="7" t="str">
        <f t="shared" si="69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70"/>
        <v>0.24466101694915254</v>
      </c>
      <c r="G717" s="6">
        <f t="shared" si="71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66"/>
        <v>40397.208333333336</v>
      </c>
      <c r="N717">
        <v>1281589200</v>
      </c>
      <c r="O717" s="10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s="7" t="str">
        <f t="shared" si="69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70"/>
        <v>5.1764999999999999</v>
      </c>
      <c r="G718" s="6">
        <f t="shared" si="71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66"/>
        <v>41465.208333333336</v>
      </c>
      <c r="N718">
        <v>1375851600</v>
      </c>
      <c r="O718" s="10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s="7" t="str">
        <f t="shared" si="69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70"/>
        <v>2.4764285714285714</v>
      </c>
      <c r="G719" s="6">
        <f t="shared" si="71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66"/>
        <v>40777.208333333336</v>
      </c>
      <c r="N719">
        <v>1315803600</v>
      </c>
      <c r="O719" s="10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s="7" t="str">
        <f t="shared" si="69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70"/>
        <v>1.0020481927710843</v>
      </c>
      <c r="G720" s="6">
        <f t="shared" si="71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66"/>
        <v>41442.208333333336</v>
      </c>
      <c r="N720">
        <v>1373691600</v>
      </c>
      <c r="O720" s="10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s="7" t="str">
        <f t="shared" si="69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70"/>
        <v>1.53</v>
      </c>
      <c r="G721" s="6">
        <f t="shared" si="71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66"/>
        <v>41058.208333333336</v>
      </c>
      <c r="N721">
        <v>1339218000</v>
      </c>
      <c r="O721" s="10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s="7" t="str">
        <f t="shared" si="69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70"/>
        <v>0.37091954022988505</v>
      </c>
      <c r="G722" s="6">
        <f t="shared" si="71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66"/>
        <v>43152.25</v>
      </c>
      <c r="N722">
        <v>1520402400</v>
      </c>
      <c r="O722" s="10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s="7" t="str">
        <f t="shared" si="69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70"/>
        <v>4.3923948220064728E-2</v>
      </c>
      <c r="G723" s="6">
        <f t="shared" si="71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66"/>
        <v>43194.208333333328</v>
      </c>
      <c r="N723">
        <v>1523336400</v>
      </c>
      <c r="O723" s="10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s="7" t="str">
        <f t="shared" si="69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70"/>
        <v>1.5650721649484536</v>
      </c>
      <c r="G724" s="6">
        <f t="shared" si="71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66"/>
        <v>43045.25</v>
      </c>
      <c r="N724">
        <v>1512280800</v>
      </c>
      <c r="O724" s="10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s="7" t="str">
        <f t="shared" si="69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70"/>
        <v>2.704081632653061</v>
      </c>
      <c r="G725" s="6">
        <f t="shared" si="71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66"/>
        <v>42431.25</v>
      </c>
      <c r="N725">
        <v>1458709200</v>
      </c>
      <c r="O725" s="10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s="7" t="str">
        <f t="shared" si="69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70"/>
        <v>1.3405952380952382</v>
      </c>
      <c r="G726" s="6">
        <f t="shared" si="71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66"/>
        <v>41934.208333333336</v>
      </c>
      <c r="N726">
        <v>1414126800</v>
      </c>
      <c r="O726" s="10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s="7" t="str">
        <f t="shared" si="69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70"/>
        <v>0.50398033126293995</v>
      </c>
      <c r="G727" s="6">
        <f t="shared" si="71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66"/>
        <v>41958.25</v>
      </c>
      <c r="N727">
        <v>1416204000</v>
      </c>
      <c r="O727" s="10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s="7" t="str">
        <f t="shared" si="69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70"/>
        <v>0.88815837937384901</v>
      </c>
      <c r="G728" s="6">
        <f t="shared" si="71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66"/>
        <v>40476.208333333336</v>
      </c>
      <c r="N728">
        <v>1288501200</v>
      </c>
      <c r="O728" s="10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s="7" t="str">
        <f t="shared" si="69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70"/>
        <v>1.65</v>
      </c>
      <c r="G729" s="6">
        <f t="shared" si="71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66"/>
        <v>43485.25</v>
      </c>
      <c r="N729">
        <v>1552971600</v>
      </c>
      <c r="O729" s="10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s="7" t="str">
        <f t="shared" si="69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70"/>
        <v>0.17499999999999999</v>
      </c>
      <c r="G730" s="6">
        <f t="shared" si="71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66"/>
        <v>42515.208333333328</v>
      </c>
      <c r="N730">
        <v>1465102800</v>
      </c>
      <c r="O730" s="10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s="7" t="str">
        <f t="shared" si="69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70"/>
        <v>1.8566071428571429</v>
      </c>
      <c r="G731" s="6">
        <f t="shared" si="71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66"/>
        <v>41309.25</v>
      </c>
      <c r="N731">
        <v>1360130400</v>
      </c>
      <c r="O731" s="10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s="7" t="str">
        <f t="shared" si="69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70"/>
        <v>4.1266319444444441</v>
      </c>
      <c r="G732" s="6">
        <f t="shared" si="71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66"/>
        <v>42147.208333333328</v>
      </c>
      <c r="N732">
        <v>1432875600</v>
      </c>
      <c r="O732" s="10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s="7" t="str">
        <f t="shared" si="69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70"/>
        <v>0.90249999999999997</v>
      </c>
      <c r="G733" s="6">
        <f t="shared" si="71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66"/>
        <v>42939.208333333328</v>
      </c>
      <c r="N733">
        <v>1500872400</v>
      </c>
      <c r="O733" s="10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s="7" t="str">
        <f t="shared" si="69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70"/>
        <v>0.91984615384615387</v>
      </c>
      <c r="G734" s="6">
        <f t="shared" si="71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66"/>
        <v>42816.208333333328</v>
      </c>
      <c r="N734">
        <v>1492146000</v>
      </c>
      <c r="O734" s="10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s="7" t="str">
        <f t="shared" si="69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70"/>
        <v>5.2700632911392402</v>
      </c>
      <c r="G735" s="6">
        <f t="shared" si="71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66"/>
        <v>41844.208333333336</v>
      </c>
      <c r="N735">
        <v>1407301200</v>
      </c>
      <c r="O735" s="10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s="7" t="str">
        <f t="shared" si="69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70"/>
        <v>3.1914285714285713</v>
      </c>
      <c r="G736" s="6">
        <f t="shared" si="71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66"/>
        <v>42763.25</v>
      </c>
      <c r="N736">
        <v>1486620000</v>
      </c>
      <c r="O736" s="10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s="7" t="str">
        <f t="shared" si="69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70"/>
        <v>3.5418867924528303</v>
      </c>
      <c r="G737" s="6">
        <f t="shared" si="71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66"/>
        <v>42459.208333333328</v>
      </c>
      <c r="N737">
        <v>1459918800</v>
      </c>
      <c r="O737" s="10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s="7" t="str">
        <f t="shared" si="69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70"/>
        <v>0.32896103896103895</v>
      </c>
      <c r="G738" s="6">
        <f t="shared" si="71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66"/>
        <v>42055.25</v>
      </c>
      <c r="N738">
        <v>1424757600</v>
      </c>
      <c r="O738" s="10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s="7" t="str">
        <f t="shared" si="69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70"/>
        <v>1.358918918918919</v>
      </c>
      <c r="G739" s="6">
        <f t="shared" si="71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66"/>
        <v>42685.25</v>
      </c>
      <c r="N739">
        <v>1479880800</v>
      </c>
      <c r="O739" s="10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s="7" t="str">
        <f t="shared" si="69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70"/>
        <v>2.0843373493975904E-2</v>
      </c>
      <c r="G740" s="6">
        <f t="shared" si="71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66"/>
        <v>41959.25</v>
      </c>
      <c r="N740">
        <v>1418018400</v>
      </c>
      <c r="O740" s="10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s="7" t="str">
        <f t="shared" si="69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70"/>
        <v>0.61</v>
      </c>
      <c r="G741" s="6">
        <f t="shared" si="71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66"/>
        <v>41089.208333333336</v>
      </c>
      <c r="N741">
        <v>1341032400</v>
      </c>
      <c r="O741" s="10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s="7" t="str">
        <f t="shared" si="69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70"/>
        <v>0.30037735849056602</v>
      </c>
      <c r="G742" s="6">
        <f t="shared" si="71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66"/>
        <v>42769.25</v>
      </c>
      <c r="N742">
        <v>1486360800</v>
      </c>
      <c r="O742" s="10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s="7" t="str">
        <f t="shared" si="69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70"/>
        <v>11.791666666666666</v>
      </c>
      <c r="G743" s="6">
        <f t="shared" si="71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66"/>
        <v>40321.208333333336</v>
      </c>
      <c r="N743">
        <v>1274677200</v>
      </c>
      <c r="O743" s="10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s="7" t="str">
        <f t="shared" si="69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70"/>
        <v>11.260833333333334</v>
      </c>
      <c r="G744" s="6">
        <f t="shared" si="71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66"/>
        <v>40197.25</v>
      </c>
      <c r="N744">
        <v>1267509600</v>
      </c>
      <c r="O744" s="10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s="7" t="str">
        <f t="shared" si="69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70"/>
        <v>0.12923076923076923</v>
      </c>
      <c r="G745" s="6">
        <f t="shared" si="71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66"/>
        <v>42298.208333333328</v>
      </c>
      <c r="N745">
        <v>1445922000</v>
      </c>
      <c r="O745" s="10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s="7" t="str">
        <f t="shared" si="69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70"/>
        <v>7.12</v>
      </c>
      <c r="G746" s="6">
        <f t="shared" si="71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66"/>
        <v>43322.208333333328</v>
      </c>
      <c r="N746">
        <v>1534050000</v>
      </c>
      <c r="O746" s="10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s="7" t="str">
        <f t="shared" si="69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70"/>
        <v>0.30304347826086958</v>
      </c>
      <c r="G747" s="6">
        <f t="shared" si="71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66"/>
        <v>40328.208333333336</v>
      </c>
      <c r="N747">
        <v>1277528400</v>
      </c>
      <c r="O747" s="10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s="7" t="str">
        <f t="shared" si="69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70"/>
        <v>2.1250896057347672</v>
      </c>
      <c r="G748" s="6">
        <f t="shared" si="71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66"/>
        <v>40825.208333333336</v>
      </c>
      <c r="N748">
        <v>1318568400</v>
      </c>
      <c r="O748" s="10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s="7" t="str">
        <f t="shared" si="69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70"/>
        <v>2.2885714285714287</v>
      </c>
      <c r="G749" s="6">
        <f t="shared" si="71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66"/>
        <v>40423.208333333336</v>
      </c>
      <c r="N749">
        <v>1284354000</v>
      </c>
      <c r="O749" s="10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s="7" t="str">
        <f t="shared" si="69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70"/>
        <v>0.34959979476654696</v>
      </c>
      <c r="G750" s="6">
        <f t="shared" si="71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66"/>
        <v>40238.25</v>
      </c>
      <c r="N750">
        <v>1269579600</v>
      </c>
      <c r="O750" s="10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s="7" t="str">
        <f t="shared" si="69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70"/>
        <v>1.5729069767441861</v>
      </c>
      <c r="G751" s="6">
        <f t="shared" si="71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66"/>
        <v>41920.208333333336</v>
      </c>
      <c r="N751">
        <v>1413781200</v>
      </c>
      <c r="O751" s="10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s="7" t="str">
        <f t="shared" si="69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70"/>
        <v>0.01</v>
      </c>
      <c r="G752" s="6">
        <f t="shared" si="71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0">
        <f t="shared" si="66"/>
        <v>40360.208333333336</v>
      </c>
      <c r="N752">
        <v>1280120400</v>
      </c>
      <c r="O752" s="10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s="7" t="str">
        <f t="shared" si="69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70"/>
        <v>2.3230555555555554</v>
      </c>
      <c r="G753" s="6">
        <f t="shared" si="71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66"/>
        <v>42446.208333333328</v>
      </c>
      <c r="N753">
        <v>1459486800</v>
      </c>
      <c r="O753" s="10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s="7" t="str">
        <f t="shared" si="69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70"/>
        <v>0.92448275862068963</v>
      </c>
      <c r="G754" s="6">
        <f t="shared" si="71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66"/>
        <v>40395.208333333336</v>
      </c>
      <c r="N754">
        <v>1282539600</v>
      </c>
      <c r="O754" s="10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s="7" t="str">
        <f t="shared" si="69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70"/>
        <v>2.5670212765957445</v>
      </c>
      <c r="G755" s="6">
        <f t="shared" si="71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66"/>
        <v>40321.208333333336</v>
      </c>
      <c r="N755">
        <v>1275886800</v>
      </c>
      <c r="O755" s="10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s="7" t="str">
        <f t="shared" si="69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70"/>
        <v>1.6847017045454546</v>
      </c>
      <c r="G756" s="6">
        <f t="shared" si="71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66"/>
        <v>41210.208333333336</v>
      </c>
      <c r="N756">
        <v>1355983200</v>
      </c>
      <c r="O756" s="10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s="7" t="str">
        <f t="shared" si="69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70"/>
        <v>1.6657777777777778</v>
      </c>
      <c r="G757" s="6">
        <f t="shared" si="71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66"/>
        <v>43096.25</v>
      </c>
      <c r="N757">
        <v>1515391200</v>
      </c>
      <c r="O757" s="10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s="7" t="str">
        <f t="shared" si="69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70"/>
        <v>7.7207692307692311</v>
      </c>
      <c r="G758" s="6">
        <f t="shared" si="71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66"/>
        <v>42024.25</v>
      </c>
      <c r="N758">
        <v>1422252000</v>
      </c>
      <c r="O758" s="10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s="7" t="str">
        <f t="shared" si="69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70"/>
        <v>4.0685714285714285</v>
      </c>
      <c r="G759" s="6">
        <f t="shared" si="71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66"/>
        <v>40675.208333333336</v>
      </c>
      <c r="N759">
        <v>1305522000</v>
      </c>
      <c r="O759" s="10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s="7" t="str">
        <f t="shared" si="69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70"/>
        <v>5.6420608108108112</v>
      </c>
      <c r="G760" s="6">
        <f t="shared" si="71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66"/>
        <v>41936.208333333336</v>
      </c>
      <c r="N760">
        <v>1414904400</v>
      </c>
      <c r="O760" s="10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s="7" t="str">
        <f t="shared" si="69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70"/>
        <v>0.6842686567164179</v>
      </c>
      <c r="G761" s="6">
        <f t="shared" si="71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66"/>
        <v>43136.25</v>
      </c>
      <c r="N761">
        <v>1520402400</v>
      </c>
      <c r="O761" s="10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s="7" t="str">
        <f t="shared" si="69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70"/>
        <v>0.34351966873706002</v>
      </c>
      <c r="G762" s="6">
        <f t="shared" si="71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66"/>
        <v>43678.208333333328</v>
      </c>
      <c r="N762">
        <v>1567141200</v>
      </c>
      <c r="O762" s="10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s="7" t="str">
        <f t="shared" si="69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70"/>
        <v>6.5545454545454547</v>
      </c>
      <c r="G763" s="6">
        <f t="shared" si="71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66"/>
        <v>42938.208333333328</v>
      </c>
      <c r="N763">
        <v>1501131600</v>
      </c>
      <c r="O763" s="10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s="7" t="str">
        <f t="shared" si="69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70"/>
        <v>1.7725714285714285</v>
      </c>
      <c r="G764" s="6">
        <f t="shared" si="71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66"/>
        <v>41241.25</v>
      </c>
      <c r="N764">
        <v>1355032800</v>
      </c>
      <c r="O764" s="10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s="7" t="str">
        <f t="shared" si="69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70"/>
        <v>1.1317857142857144</v>
      </c>
      <c r="G765" s="6">
        <f t="shared" si="71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66"/>
        <v>41037.208333333336</v>
      </c>
      <c r="N765">
        <v>1339477200</v>
      </c>
      <c r="O765" s="10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s="7" t="str">
        <f t="shared" si="69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70"/>
        <v>7.2818181818181822</v>
      </c>
      <c r="G766" s="6">
        <f t="shared" si="71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66"/>
        <v>40676.208333333336</v>
      </c>
      <c r="N766">
        <v>1305954000</v>
      </c>
      <c r="O766" s="10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s="7" t="str">
        <f t="shared" si="69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70"/>
        <v>2.0833333333333335</v>
      </c>
      <c r="G767" s="6">
        <f t="shared" si="71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66"/>
        <v>42840.208333333328</v>
      </c>
      <c r="N767">
        <v>1494392400</v>
      </c>
      <c r="O767" s="10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s="7" t="str">
        <f t="shared" si="69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70"/>
        <v>0.31171232876712329</v>
      </c>
      <c r="G768" s="6">
        <f t="shared" si="71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66"/>
        <v>43362.208333333328</v>
      </c>
      <c r="N768">
        <v>1537419600</v>
      </c>
      <c r="O768" s="10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s="7" t="str">
        <f t="shared" si="69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70"/>
        <v>0.56967078189300413</v>
      </c>
      <c r="G769" s="6">
        <f t="shared" si="71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66"/>
        <v>42283.208333333328</v>
      </c>
      <c r="N769">
        <v>1447999200</v>
      </c>
      <c r="O769" s="10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s="7" t="str">
        <f t="shared" si="69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70"/>
        <v>2.31</v>
      </c>
      <c r="G770" s="6">
        <f t="shared" si="71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66"/>
        <v>41619.25</v>
      </c>
      <c r="N770">
        <v>1388037600</v>
      </c>
      <c r="O770" s="10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s="7" t="str">
        <f t="shared" si="69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si="70"/>
        <v>0.86867834394904464</v>
      </c>
      <c r="G771" s="6">
        <f t="shared" si="71"/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72">(((L771/60)/60)/24)+DATE(1970,1,1)</f>
        <v>41501.208333333336</v>
      </c>
      <c r="N771">
        <v>1378789200</v>
      </c>
      <c r="O771" s="10">
        <f t="shared" ref="O771:O834" si="73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LEFT(R771,SEARCH("/",R771)-1)</f>
        <v>games</v>
      </c>
      <c r="T771" s="7" t="str">
        <f t="shared" ref="T771:T834" si="75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ref="F772:F835" si="76">((E772/D772))</f>
        <v>2.7074418604651163</v>
      </c>
      <c r="G772" s="6">
        <f t="shared" si="71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72"/>
        <v>41743.208333333336</v>
      </c>
      <c r="N772">
        <v>1398056400</v>
      </c>
      <c r="O772" s="10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s="7" t="str">
        <f t="shared" si="75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76"/>
        <v>0.49446428571428569</v>
      </c>
      <c r="G773" s="6">
        <f t="shared" ref="G773:G836" si="77">E773/I773</f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72"/>
        <v>43491.25</v>
      </c>
      <c r="N773">
        <v>1550815200</v>
      </c>
      <c r="O773" s="10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s="7" t="str">
        <f t="shared" si="75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76"/>
        <v>1.1335962566844919</v>
      </c>
      <c r="G774" s="6">
        <f t="shared" si="77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72"/>
        <v>43505.25</v>
      </c>
      <c r="N774">
        <v>1550037600</v>
      </c>
      <c r="O774" s="10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s="7" t="str">
        <f t="shared" si="75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76"/>
        <v>1.9055555555555554</v>
      </c>
      <c r="G775" s="6">
        <f t="shared" si="77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72"/>
        <v>42838.208333333328</v>
      </c>
      <c r="N775">
        <v>1492923600</v>
      </c>
      <c r="O775" s="10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s="7" t="str">
        <f t="shared" si="75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76"/>
        <v>1.355</v>
      </c>
      <c r="G776" s="6">
        <f t="shared" si="77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72"/>
        <v>42513.208333333328</v>
      </c>
      <c r="N776">
        <v>1467522000</v>
      </c>
      <c r="O776" s="10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s="7" t="str">
        <f t="shared" si="75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76"/>
        <v>0.10297872340425532</v>
      </c>
      <c r="G777" s="6">
        <f t="shared" si="77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72"/>
        <v>41949.25</v>
      </c>
      <c r="N777">
        <v>1416117600</v>
      </c>
      <c r="O777" s="10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s="7" t="str">
        <f t="shared" si="75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76"/>
        <v>0.65544223826714798</v>
      </c>
      <c r="G778" s="6">
        <f t="shared" si="77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72"/>
        <v>43650.208333333328</v>
      </c>
      <c r="N778">
        <v>1563771600</v>
      </c>
      <c r="O778" s="10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s="7" t="str">
        <f t="shared" si="75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76"/>
        <v>0.49026652452025588</v>
      </c>
      <c r="G779" s="6">
        <f t="shared" si="77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72"/>
        <v>40809.208333333336</v>
      </c>
      <c r="N779">
        <v>1319259600</v>
      </c>
      <c r="O779" s="10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s="7" t="str">
        <f t="shared" si="75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76"/>
        <v>7.8792307692307695</v>
      </c>
      <c r="G780" s="6">
        <f t="shared" si="77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72"/>
        <v>40768.208333333336</v>
      </c>
      <c r="N780">
        <v>1313643600</v>
      </c>
      <c r="O780" s="10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s="7" t="str">
        <f t="shared" si="75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76"/>
        <v>0.80306347746090156</v>
      </c>
      <c r="G781" s="6">
        <f t="shared" si="77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72"/>
        <v>42230.208333333328</v>
      </c>
      <c r="N781">
        <v>1440306000</v>
      </c>
      <c r="O781" s="10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s="7" t="str">
        <f t="shared" si="75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76"/>
        <v>1.0629411764705883</v>
      </c>
      <c r="G782" s="6">
        <f t="shared" si="77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72"/>
        <v>42573.208333333328</v>
      </c>
      <c r="N782">
        <v>1470805200</v>
      </c>
      <c r="O782" s="10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s="7" t="str">
        <f t="shared" si="75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76"/>
        <v>0.50735632183908042</v>
      </c>
      <c r="G783" s="6">
        <f t="shared" si="77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72"/>
        <v>40482.208333333336</v>
      </c>
      <c r="N783">
        <v>1292911200</v>
      </c>
      <c r="O783" s="10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s="7" t="str">
        <f t="shared" si="75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76"/>
        <v>2.153137254901961</v>
      </c>
      <c r="G784" s="6">
        <f t="shared" si="77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72"/>
        <v>40603.25</v>
      </c>
      <c r="N784">
        <v>1301374800</v>
      </c>
      <c r="O784" s="10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s="7" t="str">
        <f t="shared" si="75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76"/>
        <v>1.4122972972972974</v>
      </c>
      <c r="G785" s="6">
        <f t="shared" si="77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72"/>
        <v>41625.25</v>
      </c>
      <c r="N785">
        <v>1387864800</v>
      </c>
      <c r="O785" s="10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s="7" t="str">
        <f t="shared" si="75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76"/>
        <v>1.1533745781777278</v>
      </c>
      <c r="G786" s="6">
        <f t="shared" si="77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72"/>
        <v>42435.25</v>
      </c>
      <c r="N786">
        <v>1458190800</v>
      </c>
      <c r="O786" s="10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s="7" t="str">
        <f t="shared" si="75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76"/>
        <v>1.9311940298507462</v>
      </c>
      <c r="G787" s="6">
        <f t="shared" si="77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72"/>
        <v>43582.208333333328</v>
      </c>
      <c r="N787">
        <v>1559278800</v>
      </c>
      <c r="O787" s="10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s="7" t="str">
        <f t="shared" si="75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76"/>
        <v>7.2973333333333334</v>
      </c>
      <c r="G788" s="6">
        <f t="shared" si="77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72"/>
        <v>43186.208333333328</v>
      </c>
      <c r="N788">
        <v>1522731600</v>
      </c>
      <c r="O788" s="10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s="7" t="str">
        <f t="shared" si="75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76"/>
        <v>0.99663398692810456</v>
      </c>
      <c r="G789" s="6">
        <f t="shared" si="77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72"/>
        <v>40684.208333333336</v>
      </c>
      <c r="N789">
        <v>1306731600</v>
      </c>
      <c r="O789" s="10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s="7" t="str">
        <f t="shared" si="75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76"/>
        <v>0.88166666666666671</v>
      </c>
      <c r="G790" s="6">
        <f t="shared" si="77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72"/>
        <v>41202.208333333336</v>
      </c>
      <c r="N790">
        <v>1352527200</v>
      </c>
      <c r="O790" s="10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s="7" t="str">
        <f t="shared" si="75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76"/>
        <v>0.37233333333333335</v>
      </c>
      <c r="G791" s="6">
        <f t="shared" si="77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72"/>
        <v>41786.208333333336</v>
      </c>
      <c r="N791">
        <v>1404363600</v>
      </c>
      <c r="O791" s="10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s="7" t="str">
        <f t="shared" si="75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76"/>
        <v>0.30540075309306081</v>
      </c>
      <c r="G792" s="6">
        <f t="shared" si="77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72"/>
        <v>40223.25</v>
      </c>
      <c r="N792">
        <v>1266645600</v>
      </c>
      <c r="O792" s="10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s="7" t="str">
        <f t="shared" si="75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76"/>
        <v>0.25714285714285712</v>
      </c>
      <c r="G793" s="6">
        <f t="shared" si="77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0">
        <f t="shared" si="72"/>
        <v>42715.25</v>
      </c>
      <c r="N793">
        <v>1482818400</v>
      </c>
      <c r="O793" s="10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s="7" t="str">
        <f t="shared" si="75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76"/>
        <v>0.34</v>
      </c>
      <c r="G794" s="6">
        <f t="shared" si="77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0">
        <f t="shared" si="72"/>
        <v>41451.208333333336</v>
      </c>
      <c r="N794">
        <v>1374642000</v>
      </c>
      <c r="O794" s="10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s="7" t="str">
        <f t="shared" si="75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76"/>
        <v>11.859090909090909</v>
      </c>
      <c r="G795" s="6">
        <f t="shared" si="77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72"/>
        <v>41450.208333333336</v>
      </c>
      <c r="N795">
        <v>1372482000</v>
      </c>
      <c r="O795" s="10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s="7" t="str">
        <f t="shared" si="75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76"/>
        <v>1.2539393939393939</v>
      </c>
      <c r="G796" s="6">
        <f t="shared" si="77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72"/>
        <v>43091.25</v>
      </c>
      <c r="N796">
        <v>1514959200</v>
      </c>
      <c r="O796" s="10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s="7" t="str">
        <f t="shared" si="75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76"/>
        <v>0.14394366197183098</v>
      </c>
      <c r="G797" s="6">
        <f t="shared" si="77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72"/>
        <v>42675.208333333328</v>
      </c>
      <c r="N797">
        <v>1478235600</v>
      </c>
      <c r="O797" s="10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s="7" t="str">
        <f t="shared" si="75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76"/>
        <v>0.54807692307692313</v>
      </c>
      <c r="G798" s="6">
        <f t="shared" si="77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72"/>
        <v>41859.208333333336</v>
      </c>
      <c r="N798">
        <v>1408078800</v>
      </c>
      <c r="O798" s="10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s="7" t="str">
        <f t="shared" si="75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76"/>
        <v>1.0963157894736841</v>
      </c>
      <c r="G799" s="6">
        <f t="shared" si="77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72"/>
        <v>43464.25</v>
      </c>
      <c r="N799">
        <v>1548136800</v>
      </c>
      <c r="O799" s="10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s="7" t="str">
        <f t="shared" si="75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76"/>
        <v>1.8847058823529412</v>
      </c>
      <c r="G800" s="6">
        <f t="shared" si="77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72"/>
        <v>41060.208333333336</v>
      </c>
      <c r="N800">
        <v>1340859600</v>
      </c>
      <c r="O800" s="10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s="7" t="str">
        <f t="shared" si="75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76"/>
        <v>0.87008284023668636</v>
      </c>
      <c r="G801" s="6">
        <f t="shared" si="77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72"/>
        <v>42399.25</v>
      </c>
      <c r="N801">
        <v>1454479200</v>
      </c>
      <c r="O801" s="10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s="7" t="str">
        <f t="shared" si="75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76"/>
        <v>0.01</v>
      </c>
      <c r="G802" s="6">
        <f t="shared" si="77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0">
        <f t="shared" si="72"/>
        <v>42167.208333333328</v>
      </c>
      <c r="N802">
        <v>1434430800</v>
      </c>
      <c r="O802" s="10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s="7" t="str">
        <f t="shared" si="75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76"/>
        <v>2.0291304347826089</v>
      </c>
      <c r="G803" s="6">
        <f t="shared" si="77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72"/>
        <v>43830.25</v>
      </c>
      <c r="N803">
        <v>1579672800</v>
      </c>
      <c r="O803" s="10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s="7" t="str">
        <f t="shared" si="75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76"/>
        <v>1.9703225806451612</v>
      </c>
      <c r="G804" s="6">
        <f t="shared" si="77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72"/>
        <v>43650.208333333328</v>
      </c>
      <c r="N804">
        <v>1562389200</v>
      </c>
      <c r="O804" s="10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s="7" t="str">
        <f t="shared" si="75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76"/>
        <v>1.07</v>
      </c>
      <c r="G805" s="6">
        <f t="shared" si="77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72"/>
        <v>43492.25</v>
      </c>
      <c r="N805">
        <v>1551506400</v>
      </c>
      <c r="O805" s="10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s="7" t="str">
        <f t="shared" si="75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76"/>
        <v>2.6873076923076922</v>
      </c>
      <c r="G806" s="6">
        <f t="shared" si="77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72"/>
        <v>43102.25</v>
      </c>
      <c r="N806">
        <v>1516600800</v>
      </c>
      <c r="O806" s="10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s="7" t="str">
        <f t="shared" si="75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76"/>
        <v>0.50845360824742269</v>
      </c>
      <c r="G807" s="6">
        <f t="shared" si="77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72"/>
        <v>41958.25</v>
      </c>
      <c r="N807">
        <v>1420437600</v>
      </c>
      <c r="O807" s="10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s="7" t="str">
        <f t="shared" si="75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76"/>
        <v>11.802857142857142</v>
      </c>
      <c r="G808" s="6">
        <f t="shared" si="77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72"/>
        <v>40973.25</v>
      </c>
      <c r="N808">
        <v>1332997200</v>
      </c>
      <c r="O808" s="10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s="7" t="str">
        <f t="shared" si="75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76"/>
        <v>2.64</v>
      </c>
      <c r="G809" s="6">
        <f t="shared" si="77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72"/>
        <v>43753.208333333328</v>
      </c>
      <c r="N809">
        <v>1574920800</v>
      </c>
      <c r="O809" s="10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s="7" t="str">
        <f t="shared" si="75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76"/>
        <v>0.30442307692307691</v>
      </c>
      <c r="G810" s="6">
        <f t="shared" si="77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72"/>
        <v>42507.208333333328</v>
      </c>
      <c r="N810">
        <v>1464930000</v>
      </c>
      <c r="O810" s="10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s="7" t="str">
        <f t="shared" si="75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76"/>
        <v>0.62880681818181816</v>
      </c>
      <c r="G811" s="6">
        <f t="shared" si="77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72"/>
        <v>41135.208333333336</v>
      </c>
      <c r="N811">
        <v>1345006800</v>
      </c>
      <c r="O811" s="10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s="7" t="str">
        <f t="shared" si="75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76"/>
        <v>1.9312499999999999</v>
      </c>
      <c r="G812" s="6">
        <f t="shared" si="77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72"/>
        <v>43067.25</v>
      </c>
      <c r="N812">
        <v>1512712800</v>
      </c>
      <c r="O812" s="10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s="7" t="str">
        <f t="shared" si="75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76"/>
        <v>0.77102702702702708</v>
      </c>
      <c r="G813" s="6">
        <f t="shared" si="77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72"/>
        <v>42378.25</v>
      </c>
      <c r="N813">
        <v>1452492000</v>
      </c>
      <c r="O813" s="10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s="7" t="str">
        <f t="shared" si="75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76"/>
        <v>2.2552763819095478</v>
      </c>
      <c r="G814" s="6">
        <f t="shared" si="77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72"/>
        <v>43206.208333333328</v>
      </c>
      <c r="N814">
        <v>1524286800</v>
      </c>
      <c r="O814" s="10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s="7" t="str">
        <f t="shared" si="75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76"/>
        <v>2.3940625</v>
      </c>
      <c r="G815" s="6">
        <f t="shared" si="77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72"/>
        <v>41148.208333333336</v>
      </c>
      <c r="N815">
        <v>1346907600</v>
      </c>
      <c r="O815" s="10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s="7" t="str">
        <f t="shared" si="75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76"/>
        <v>0.921875</v>
      </c>
      <c r="G816" s="6">
        <f t="shared" si="77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72"/>
        <v>42517.208333333328</v>
      </c>
      <c r="N816">
        <v>1464498000</v>
      </c>
      <c r="O816" s="10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s="7" t="str">
        <f t="shared" si="75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76"/>
        <v>1.3023333333333333</v>
      </c>
      <c r="G817" s="6">
        <f t="shared" si="77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72"/>
        <v>43068.25</v>
      </c>
      <c r="N817">
        <v>1514181600</v>
      </c>
      <c r="O817" s="10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s="7" t="str">
        <f t="shared" si="75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76"/>
        <v>6.1521739130434785</v>
      </c>
      <c r="G818" s="6">
        <f t="shared" si="77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72"/>
        <v>41680.25</v>
      </c>
      <c r="N818">
        <v>1392184800</v>
      </c>
      <c r="O818" s="10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s="7" t="str">
        <f t="shared" si="75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76"/>
        <v>3.687953216374269</v>
      </c>
      <c r="G819" s="6">
        <f t="shared" si="77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72"/>
        <v>43589.208333333328</v>
      </c>
      <c r="N819">
        <v>1559365200</v>
      </c>
      <c r="O819" s="10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s="7" t="str">
        <f t="shared" si="75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76"/>
        <v>10.948571428571428</v>
      </c>
      <c r="G820" s="6">
        <f t="shared" si="77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72"/>
        <v>43486.25</v>
      </c>
      <c r="N820">
        <v>1549173600</v>
      </c>
      <c r="O820" s="10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s="7" t="str">
        <f t="shared" si="75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76"/>
        <v>0.50662921348314605</v>
      </c>
      <c r="G821" s="6">
        <f t="shared" si="77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72"/>
        <v>41237.25</v>
      </c>
      <c r="N821">
        <v>1355032800</v>
      </c>
      <c r="O821" s="10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s="7" t="str">
        <f t="shared" si="75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76"/>
        <v>8.0060000000000002</v>
      </c>
      <c r="G822" s="6">
        <f t="shared" si="77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72"/>
        <v>43310.208333333328</v>
      </c>
      <c r="N822">
        <v>1533963600</v>
      </c>
      <c r="O822" s="10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s="7" t="str">
        <f t="shared" si="75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76"/>
        <v>2.9128571428571428</v>
      </c>
      <c r="G823" s="6">
        <f t="shared" si="77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72"/>
        <v>42794.25</v>
      </c>
      <c r="N823">
        <v>1489381200</v>
      </c>
      <c r="O823" s="10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s="7" t="str">
        <f t="shared" si="75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76"/>
        <v>3.4996666666666667</v>
      </c>
      <c r="G824" s="6">
        <f t="shared" si="77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72"/>
        <v>41698.25</v>
      </c>
      <c r="N824">
        <v>1395032400</v>
      </c>
      <c r="O824" s="10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s="7" t="str">
        <f t="shared" si="75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76"/>
        <v>3.5707317073170732</v>
      </c>
      <c r="G825" s="6">
        <f t="shared" si="77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72"/>
        <v>41892.208333333336</v>
      </c>
      <c r="N825">
        <v>1412485200</v>
      </c>
      <c r="O825" s="10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s="7" t="str">
        <f t="shared" si="75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76"/>
        <v>1.2648941176470587</v>
      </c>
      <c r="G826" s="6">
        <f t="shared" si="77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72"/>
        <v>40348.208333333336</v>
      </c>
      <c r="N826">
        <v>1279688400</v>
      </c>
      <c r="O826" s="10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s="7" t="str">
        <f t="shared" si="75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76"/>
        <v>3.875</v>
      </c>
      <c r="G827" s="6">
        <f t="shared" si="77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72"/>
        <v>42941.208333333328</v>
      </c>
      <c r="N827">
        <v>1501995600</v>
      </c>
      <c r="O827" s="10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s="7" t="str">
        <f t="shared" si="75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76"/>
        <v>4.5703571428571426</v>
      </c>
      <c r="G828" s="6">
        <f t="shared" si="77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72"/>
        <v>40525.25</v>
      </c>
      <c r="N828">
        <v>1294639200</v>
      </c>
      <c r="O828" s="10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s="7" t="str">
        <f t="shared" si="75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76"/>
        <v>2.6669565217391304</v>
      </c>
      <c r="G829" s="6">
        <f t="shared" si="77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72"/>
        <v>40666.208333333336</v>
      </c>
      <c r="N829">
        <v>1305435600</v>
      </c>
      <c r="O829" s="10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s="7" t="str">
        <f t="shared" si="75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76"/>
        <v>0.69</v>
      </c>
      <c r="G830" s="6">
        <f t="shared" si="77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72"/>
        <v>43340.208333333328</v>
      </c>
      <c r="N830">
        <v>1537592400</v>
      </c>
      <c r="O830" s="10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s="7" t="str">
        <f t="shared" si="75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76"/>
        <v>0.51343749999999999</v>
      </c>
      <c r="G831" s="6">
        <f t="shared" si="77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72"/>
        <v>42164.208333333328</v>
      </c>
      <c r="N831">
        <v>1435122000</v>
      </c>
      <c r="O831" s="10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s="7" t="str">
        <f t="shared" si="75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76"/>
        <v>1.1710526315789473E-2</v>
      </c>
      <c r="G832" s="6">
        <f t="shared" si="77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72"/>
        <v>43103.25</v>
      </c>
      <c r="N832">
        <v>1520056800</v>
      </c>
      <c r="O832" s="10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s="7" t="str">
        <f t="shared" si="75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76"/>
        <v>1.089773429454171</v>
      </c>
      <c r="G833" s="6">
        <f t="shared" si="77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72"/>
        <v>40994.208333333336</v>
      </c>
      <c r="N833">
        <v>1335675600</v>
      </c>
      <c r="O833" s="10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s="7" t="str">
        <f t="shared" si="75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76"/>
        <v>3.1517592592592591</v>
      </c>
      <c r="G834" s="6">
        <f t="shared" si="77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72"/>
        <v>42299.208333333328</v>
      </c>
      <c r="N834">
        <v>1448431200</v>
      </c>
      <c r="O834" s="10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s="7" t="str">
        <f t="shared" si="75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si="76"/>
        <v>1.5769117647058823</v>
      </c>
      <c r="G835" s="6">
        <f t="shared" si="77"/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78">(((L835/60)/60)/24)+DATE(1970,1,1)</f>
        <v>40588.25</v>
      </c>
      <c r="N835">
        <v>1298613600</v>
      </c>
      <c r="O835" s="10">
        <f t="shared" ref="O835:O898" si="79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LEFT(R835,SEARCH("/",R835)-1)</f>
        <v>publishing</v>
      </c>
      <c r="T835" s="7" t="str">
        <f t="shared" ref="T835:T898" si="81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ref="F836:F899" si="82">((E836/D836))</f>
        <v>1.5380821917808218</v>
      </c>
      <c r="G836" s="6">
        <f t="shared" si="77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78"/>
        <v>41448.208333333336</v>
      </c>
      <c r="N836">
        <v>1372482000</v>
      </c>
      <c r="O836" s="10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s="7" t="str">
        <f t="shared" si="81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82"/>
        <v>0.89738979118329465</v>
      </c>
      <c r="G837" s="6">
        <f t="shared" ref="G837:G900" si="83">E837/I837</f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78"/>
        <v>42063.25</v>
      </c>
      <c r="N837">
        <v>1425621600</v>
      </c>
      <c r="O837" s="10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s="7" t="str">
        <f t="shared" si="81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82"/>
        <v>0.75135802469135804</v>
      </c>
      <c r="G838" s="6">
        <f t="shared" si="83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78"/>
        <v>40214.25</v>
      </c>
      <c r="N838">
        <v>1266300000</v>
      </c>
      <c r="O838" s="10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s="7" t="str">
        <f t="shared" si="81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82"/>
        <v>8.5288135593220336</v>
      </c>
      <c r="G839" s="6">
        <f t="shared" si="83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78"/>
        <v>40629.208333333336</v>
      </c>
      <c r="N839">
        <v>1305867600</v>
      </c>
      <c r="O839" s="10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s="7" t="str">
        <f t="shared" si="81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82"/>
        <v>1.3890625000000001</v>
      </c>
      <c r="G840" s="6">
        <f t="shared" si="83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78"/>
        <v>43370.208333333328</v>
      </c>
      <c r="N840">
        <v>1538802000</v>
      </c>
      <c r="O840" s="10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s="7" t="str">
        <f t="shared" si="81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82"/>
        <v>1.9018181818181819</v>
      </c>
      <c r="G841" s="6">
        <f t="shared" si="83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78"/>
        <v>41715.208333333336</v>
      </c>
      <c r="N841">
        <v>1398920400</v>
      </c>
      <c r="O841" s="10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s="7" t="str">
        <f t="shared" si="81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82"/>
        <v>1.0024333619948409</v>
      </c>
      <c r="G842" s="6">
        <f t="shared" si="83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78"/>
        <v>41836.208333333336</v>
      </c>
      <c r="N842">
        <v>1405659600</v>
      </c>
      <c r="O842" s="10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s="7" t="str">
        <f t="shared" si="81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82"/>
        <v>1.4275824175824177</v>
      </c>
      <c r="G843" s="6">
        <f t="shared" si="83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78"/>
        <v>42419.25</v>
      </c>
      <c r="N843">
        <v>1457244000</v>
      </c>
      <c r="O843" s="10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s="7" t="str">
        <f t="shared" si="81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82"/>
        <v>5.6313333333333331</v>
      </c>
      <c r="G844" s="6">
        <f t="shared" si="83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78"/>
        <v>43266.208333333328</v>
      </c>
      <c r="N844">
        <v>1529298000</v>
      </c>
      <c r="O844" s="10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s="7" t="str">
        <f t="shared" si="81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82"/>
        <v>0.30715909090909088</v>
      </c>
      <c r="G845" s="6">
        <f t="shared" si="83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78"/>
        <v>43338.208333333328</v>
      </c>
      <c r="N845">
        <v>1535778000</v>
      </c>
      <c r="O845" s="10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s="7" t="str">
        <f t="shared" si="81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82"/>
        <v>0.99397727272727276</v>
      </c>
      <c r="G846" s="6">
        <f t="shared" si="83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78"/>
        <v>40930.25</v>
      </c>
      <c r="N846">
        <v>1327471200</v>
      </c>
      <c r="O846" s="10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s="7" t="str">
        <f t="shared" si="81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82"/>
        <v>1.9754935622317598</v>
      </c>
      <c r="G847" s="6">
        <f t="shared" si="83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78"/>
        <v>43235.208333333328</v>
      </c>
      <c r="N847">
        <v>1529557200</v>
      </c>
      <c r="O847" s="10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s="7" t="str">
        <f t="shared" si="81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82"/>
        <v>5.085</v>
      </c>
      <c r="G848" s="6">
        <f t="shared" si="83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78"/>
        <v>43302.208333333328</v>
      </c>
      <c r="N848">
        <v>1535259600</v>
      </c>
      <c r="O848" s="10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s="7" t="str">
        <f t="shared" si="81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82"/>
        <v>2.3774468085106384</v>
      </c>
      <c r="G849" s="6">
        <f t="shared" si="83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78"/>
        <v>43107.25</v>
      </c>
      <c r="N849">
        <v>1515564000</v>
      </c>
      <c r="O849" s="10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s="7" t="str">
        <f t="shared" si="81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82"/>
        <v>3.3846875000000001</v>
      </c>
      <c r="G850" s="6">
        <f t="shared" si="83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78"/>
        <v>40341.208333333336</v>
      </c>
      <c r="N850">
        <v>1277096400</v>
      </c>
      <c r="O850" s="10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s="7" t="str">
        <f t="shared" si="81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82"/>
        <v>1.3308955223880596</v>
      </c>
      <c r="G851" s="6">
        <f t="shared" si="83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78"/>
        <v>40948.25</v>
      </c>
      <c r="N851">
        <v>1329026400</v>
      </c>
      <c r="O851" s="10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s="7" t="str">
        <f t="shared" si="81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82"/>
        <v>0.01</v>
      </c>
      <c r="G852" s="6">
        <f t="shared" si="8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0">
        <f t="shared" si="78"/>
        <v>40866.25</v>
      </c>
      <c r="N852">
        <v>1322978400</v>
      </c>
      <c r="O852" s="10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s="7" t="str">
        <f t="shared" si="81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82"/>
        <v>2.0779999999999998</v>
      </c>
      <c r="G853" s="6">
        <f t="shared" si="83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78"/>
        <v>41031.208333333336</v>
      </c>
      <c r="N853">
        <v>1338786000</v>
      </c>
      <c r="O853" s="10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s="7" t="str">
        <f t="shared" si="81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82"/>
        <v>0.51122448979591839</v>
      </c>
      <c r="G854" s="6">
        <f t="shared" si="83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78"/>
        <v>40740.208333333336</v>
      </c>
      <c r="N854">
        <v>1311656400</v>
      </c>
      <c r="O854" s="10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s="7" t="str">
        <f t="shared" si="81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82"/>
        <v>6.5205847953216374</v>
      </c>
      <c r="G855" s="6">
        <f t="shared" si="83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78"/>
        <v>40714.208333333336</v>
      </c>
      <c r="N855">
        <v>1308978000</v>
      </c>
      <c r="O855" s="10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s="7" t="str">
        <f t="shared" si="81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82"/>
        <v>1.1363099415204678</v>
      </c>
      <c r="G856" s="6">
        <f t="shared" si="83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78"/>
        <v>43787.25</v>
      </c>
      <c r="N856">
        <v>1576389600</v>
      </c>
      <c r="O856" s="10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s="7" t="str">
        <f t="shared" si="81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82"/>
        <v>1.0237606837606839</v>
      </c>
      <c r="G857" s="6">
        <f t="shared" si="83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78"/>
        <v>40712.208333333336</v>
      </c>
      <c r="N857">
        <v>1311051600</v>
      </c>
      <c r="O857" s="10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s="7" t="str">
        <f t="shared" si="81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82"/>
        <v>3.5658333333333334</v>
      </c>
      <c r="G858" s="6">
        <f t="shared" si="83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78"/>
        <v>41023.208333333336</v>
      </c>
      <c r="N858">
        <v>1336712400</v>
      </c>
      <c r="O858" s="10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s="7" t="str">
        <f t="shared" si="81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82"/>
        <v>1.3986792452830188</v>
      </c>
      <c r="G859" s="6">
        <f t="shared" si="83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78"/>
        <v>40944.25</v>
      </c>
      <c r="N859">
        <v>1330408800</v>
      </c>
      <c r="O859" s="10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s="7" t="str">
        <f t="shared" si="81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82"/>
        <v>0.69450000000000001</v>
      </c>
      <c r="G860" s="6">
        <f t="shared" si="83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78"/>
        <v>43211.208333333328</v>
      </c>
      <c r="N860">
        <v>1524891600</v>
      </c>
      <c r="O860" s="10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s="7" t="str">
        <f t="shared" si="81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82"/>
        <v>0.35534246575342465</v>
      </c>
      <c r="G861" s="6">
        <f t="shared" si="83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78"/>
        <v>41334.25</v>
      </c>
      <c r="N861">
        <v>1363669200</v>
      </c>
      <c r="O861" s="10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s="7" t="str">
        <f t="shared" si="81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82"/>
        <v>2.5165000000000002</v>
      </c>
      <c r="G862" s="6">
        <f t="shared" si="83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78"/>
        <v>43515.25</v>
      </c>
      <c r="N862">
        <v>1551420000</v>
      </c>
      <c r="O862" s="10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s="7" t="str">
        <f t="shared" si="81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82"/>
        <v>1.0587500000000001</v>
      </c>
      <c r="G863" s="6">
        <f t="shared" si="83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78"/>
        <v>40258.208333333336</v>
      </c>
      <c r="N863">
        <v>1269838800</v>
      </c>
      <c r="O863" s="10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s="7" t="str">
        <f t="shared" si="81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82"/>
        <v>1.8742857142857143</v>
      </c>
      <c r="G864" s="6">
        <f t="shared" si="83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78"/>
        <v>40756.208333333336</v>
      </c>
      <c r="N864">
        <v>1312520400</v>
      </c>
      <c r="O864" s="10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s="7" t="str">
        <f t="shared" si="81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82"/>
        <v>3.8678571428571429</v>
      </c>
      <c r="G865" s="6">
        <f t="shared" si="83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78"/>
        <v>42172.208333333328</v>
      </c>
      <c r="N865">
        <v>1436504400</v>
      </c>
      <c r="O865" s="10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s="7" t="str">
        <f t="shared" si="81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82"/>
        <v>3.4707142857142856</v>
      </c>
      <c r="G866" s="6">
        <f t="shared" si="83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78"/>
        <v>42601.208333333328</v>
      </c>
      <c r="N866">
        <v>1472014800</v>
      </c>
      <c r="O866" s="10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s="7" t="str">
        <f t="shared" si="81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82"/>
        <v>1.8582098765432098</v>
      </c>
      <c r="G867" s="6">
        <f t="shared" si="83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78"/>
        <v>41897.208333333336</v>
      </c>
      <c r="N867">
        <v>1411534800</v>
      </c>
      <c r="O867" s="10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s="7" t="str">
        <f t="shared" si="81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82"/>
        <v>0.43241247264770238</v>
      </c>
      <c r="G868" s="6">
        <f t="shared" si="83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78"/>
        <v>40671.208333333336</v>
      </c>
      <c r="N868">
        <v>1304917200</v>
      </c>
      <c r="O868" s="10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s="7" t="str">
        <f t="shared" si="81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82"/>
        <v>1.6243749999999999</v>
      </c>
      <c r="G869" s="6">
        <f t="shared" si="83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78"/>
        <v>43382.208333333328</v>
      </c>
      <c r="N869">
        <v>1539579600</v>
      </c>
      <c r="O869" s="10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s="7" t="str">
        <f t="shared" si="81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82"/>
        <v>1.8484285714285715</v>
      </c>
      <c r="G870" s="6">
        <f t="shared" si="83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78"/>
        <v>41559.208333333336</v>
      </c>
      <c r="N870">
        <v>1382504400</v>
      </c>
      <c r="O870" s="10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s="7" t="str">
        <f t="shared" si="81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82"/>
        <v>0.23703520691785052</v>
      </c>
      <c r="G871" s="6">
        <f t="shared" si="83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78"/>
        <v>40350.208333333336</v>
      </c>
      <c r="N871">
        <v>1278306000</v>
      </c>
      <c r="O871" s="10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s="7" t="str">
        <f t="shared" si="81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82"/>
        <v>0.89870129870129867</v>
      </c>
      <c r="G872" s="6">
        <f t="shared" si="83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78"/>
        <v>42240.208333333328</v>
      </c>
      <c r="N872">
        <v>1442552400</v>
      </c>
      <c r="O872" s="10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s="7" t="str">
        <f t="shared" si="81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82"/>
        <v>2.7260419580419581</v>
      </c>
      <c r="G873" s="6">
        <f t="shared" si="83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78"/>
        <v>43040.208333333328</v>
      </c>
      <c r="N873">
        <v>1511071200</v>
      </c>
      <c r="O873" s="10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s="7" t="str">
        <f t="shared" si="81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82"/>
        <v>1.7004255319148935</v>
      </c>
      <c r="G874" s="6">
        <f t="shared" si="83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78"/>
        <v>43346.208333333328</v>
      </c>
      <c r="N874">
        <v>1536382800</v>
      </c>
      <c r="O874" s="10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s="7" t="str">
        <f t="shared" si="81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82"/>
        <v>1.8828503562945369</v>
      </c>
      <c r="G875" s="6">
        <f t="shared" si="83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78"/>
        <v>41647.25</v>
      </c>
      <c r="N875">
        <v>1389592800</v>
      </c>
      <c r="O875" s="10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s="7" t="str">
        <f t="shared" si="81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82"/>
        <v>3.4693532338308457</v>
      </c>
      <c r="G876" s="6">
        <f t="shared" si="83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78"/>
        <v>40291.208333333336</v>
      </c>
      <c r="N876">
        <v>1275282000</v>
      </c>
      <c r="O876" s="10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s="7" t="str">
        <f t="shared" si="81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82"/>
        <v>0.6917721518987342</v>
      </c>
      <c r="G877" s="6">
        <f t="shared" si="83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78"/>
        <v>40556.25</v>
      </c>
      <c r="N877">
        <v>1294984800</v>
      </c>
      <c r="O877" s="10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s="7" t="str">
        <f t="shared" si="81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82"/>
        <v>0.25433734939759034</v>
      </c>
      <c r="G878" s="6">
        <f t="shared" si="83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78"/>
        <v>43624.208333333328</v>
      </c>
      <c r="N878">
        <v>1562043600</v>
      </c>
      <c r="O878" s="10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s="7" t="str">
        <f t="shared" si="81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82"/>
        <v>0.77400977995110021</v>
      </c>
      <c r="G879" s="6">
        <f t="shared" si="83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78"/>
        <v>42577.208333333328</v>
      </c>
      <c r="N879">
        <v>1469595600</v>
      </c>
      <c r="O879" s="10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s="7" t="str">
        <f t="shared" si="81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82"/>
        <v>0.37481481481481482</v>
      </c>
      <c r="G880" s="6">
        <f t="shared" si="83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78"/>
        <v>43845.25</v>
      </c>
      <c r="N880">
        <v>1581141600</v>
      </c>
      <c r="O880" s="10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s="7" t="str">
        <f t="shared" si="81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82"/>
        <v>5.4379999999999997</v>
      </c>
      <c r="G881" s="6">
        <f t="shared" si="83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78"/>
        <v>42788.25</v>
      </c>
      <c r="N881">
        <v>1488520800</v>
      </c>
      <c r="O881" s="10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s="7" t="str">
        <f t="shared" si="81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82"/>
        <v>2.2852189349112426</v>
      </c>
      <c r="G882" s="6">
        <f t="shared" si="83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78"/>
        <v>43667.208333333328</v>
      </c>
      <c r="N882">
        <v>1563858000</v>
      </c>
      <c r="O882" s="10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s="7" t="str">
        <f t="shared" si="81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82"/>
        <v>0.38948339483394834</v>
      </c>
      <c r="G883" s="6">
        <f t="shared" si="83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78"/>
        <v>42194.208333333328</v>
      </c>
      <c r="N883">
        <v>1438923600</v>
      </c>
      <c r="O883" s="10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s="7" t="str">
        <f t="shared" si="81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82"/>
        <v>3.7</v>
      </c>
      <c r="G884" s="6">
        <f t="shared" si="83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78"/>
        <v>42025.25</v>
      </c>
      <c r="N884">
        <v>1422165600</v>
      </c>
      <c r="O884" s="10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s="7" t="str">
        <f t="shared" si="81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82"/>
        <v>2.3791176470588233</v>
      </c>
      <c r="G885" s="6">
        <f t="shared" si="83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78"/>
        <v>40323.208333333336</v>
      </c>
      <c r="N885">
        <v>1277874000</v>
      </c>
      <c r="O885" s="10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s="7" t="str">
        <f t="shared" si="81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82"/>
        <v>0.64036299765807958</v>
      </c>
      <c r="G886" s="6">
        <f t="shared" si="83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78"/>
        <v>41763.208333333336</v>
      </c>
      <c r="N886">
        <v>1399352400</v>
      </c>
      <c r="O886" s="10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s="7" t="str">
        <f t="shared" si="81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82"/>
        <v>1.1827777777777777</v>
      </c>
      <c r="G887" s="6">
        <f t="shared" si="83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78"/>
        <v>40335.208333333336</v>
      </c>
      <c r="N887">
        <v>1279083600</v>
      </c>
      <c r="O887" s="10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s="7" t="str">
        <f t="shared" si="81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82"/>
        <v>0.84824037184594958</v>
      </c>
      <c r="G888" s="6">
        <f t="shared" si="83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78"/>
        <v>40416.208333333336</v>
      </c>
      <c r="N888">
        <v>1284354000</v>
      </c>
      <c r="O888" s="10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s="7" t="str">
        <f t="shared" si="81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82"/>
        <v>0.29346153846153844</v>
      </c>
      <c r="G889" s="6">
        <f t="shared" si="83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78"/>
        <v>42202.208333333328</v>
      </c>
      <c r="N889">
        <v>1441170000</v>
      </c>
      <c r="O889" s="10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s="7" t="str">
        <f t="shared" si="81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82"/>
        <v>2.0989655172413793</v>
      </c>
      <c r="G890" s="6">
        <f t="shared" si="83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78"/>
        <v>42836.208333333328</v>
      </c>
      <c r="N890">
        <v>1493528400</v>
      </c>
      <c r="O890" s="10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s="7" t="str">
        <f t="shared" si="81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82"/>
        <v>1.697857142857143</v>
      </c>
      <c r="G891" s="6">
        <f t="shared" si="83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78"/>
        <v>41710.208333333336</v>
      </c>
      <c r="N891">
        <v>1395205200</v>
      </c>
      <c r="O891" s="10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s="7" t="str">
        <f t="shared" si="81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82"/>
        <v>1.1595907738095239</v>
      </c>
      <c r="G892" s="6">
        <f t="shared" si="83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78"/>
        <v>43640.208333333328</v>
      </c>
      <c r="N892">
        <v>1561438800</v>
      </c>
      <c r="O892" s="10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s="7" t="str">
        <f t="shared" si="81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82"/>
        <v>2.5859999999999999</v>
      </c>
      <c r="G893" s="6">
        <f t="shared" si="83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78"/>
        <v>40880.25</v>
      </c>
      <c r="N893">
        <v>1326693600</v>
      </c>
      <c r="O893" s="10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s="7" t="str">
        <f t="shared" si="81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82"/>
        <v>2.3058333333333332</v>
      </c>
      <c r="G894" s="6">
        <f t="shared" si="83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78"/>
        <v>40319.208333333336</v>
      </c>
      <c r="N894">
        <v>1277960400</v>
      </c>
      <c r="O894" s="10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s="7" t="str">
        <f t="shared" si="81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82"/>
        <v>1.2821428571428573</v>
      </c>
      <c r="G895" s="6">
        <f t="shared" si="83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78"/>
        <v>42170.208333333328</v>
      </c>
      <c r="N895">
        <v>1434690000</v>
      </c>
      <c r="O895" s="10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s="7" t="str">
        <f t="shared" si="81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82"/>
        <v>1.8870588235294117</v>
      </c>
      <c r="G896" s="6">
        <f t="shared" si="83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78"/>
        <v>41466.208333333336</v>
      </c>
      <c r="N896">
        <v>1376110800</v>
      </c>
      <c r="O896" s="10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s="7" t="str">
        <f t="shared" si="81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82"/>
        <v>6.9511889862327911E-2</v>
      </c>
      <c r="G897" s="6">
        <f t="shared" si="83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78"/>
        <v>43134.25</v>
      </c>
      <c r="N897">
        <v>1518415200</v>
      </c>
      <c r="O897" s="10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s="7" t="str">
        <f t="shared" si="81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82"/>
        <v>7.7443434343434348</v>
      </c>
      <c r="G898" s="6">
        <f t="shared" si="83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78"/>
        <v>40738.208333333336</v>
      </c>
      <c r="N898">
        <v>1310878800</v>
      </c>
      <c r="O898" s="10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s="7" t="str">
        <f t="shared" si="81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si="82"/>
        <v>0.27693181818181817</v>
      </c>
      <c r="G899" s="6">
        <f t="shared" si="83"/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84">(((L899/60)/60)/24)+DATE(1970,1,1)</f>
        <v>43583.208333333328</v>
      </c>
      <c r="N899">
        <v>1556600400</v>
      </c>
      <c r="O899" s="10">
        <f t="shared" ref="O899:O962" si="85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LEFT(R899,SEARCH("/",R899)-1)</f>
        <v>theater</v>
      </c>
      <c r="T899" s="7" t="str">
        <f t="shared" ref="T899:T962" si="87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ref="F900:F963" si="88">((E900/D900))</f>
        <v>0.52479620323841425</v>
      </c>
      <c r="G900" s="6">
        <f t="shared" si="83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84"/>
        <v>43815.25</v>
      </c>
      <c r="N900">
        <v>1576994400</v>
      </c>
      <c r="O900" s="10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s="7" t="str">
        <f t="shared" si="87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88"/>
        <v>4.0709677419354842</v>
      </c>
      <c r="G901" s="6">
        <f t="shared" ref="G901:G964" si="89">E901/I901</f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84"/>
        <v>41554.208333333336</v>
      </c>
      <c r="N901">
        <v>1382677200</v>
      </c>
      <c r="O901" s="10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s="7" t="str">
        <f t="shared" si="87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88"/>
        <v>0.02</v>
      </c>
      <c r="G902" s="6">
        <f t="shared" si="8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0">
        <f t="shared" si="84"/>
        <v>41901.208333333336</v>
      </c>
      <c r="N902">
        <v>1411189200</v>
      </c>
      <c r="O902" s="10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s="7" t="str">
        <f t="shared" si="87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88"/>
        <v>1.5617857142857143</v>
      </c>
      <c r="G903" s="6">
        <f t="shared" si="89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84"/>
        <v>43298.208333333328</v>
      </c>
      <c r="N903">
        <v>1534654800</v>
      </c>
      <c r="O903" s="10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s="7" t="str">
        <f t="shared" si="87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88"/>
        <v>2.5242857142857145</v>
      </c>
      <c r="G904" s="6">
        <f t="shared" si="89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84"/>
        <v>42399.25</v>
      </c>
      <c r="N904">
        <v>1457762400</v>
      </c>
      <c r="O904" s="10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s="7" t="str">
        <f t="shared" si="87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88"/>
        <v>1.729268292682927E-2</v>
      </c>
      <c r="G905" s="6">
        <f t="shared" si="89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84"/>
        <v>41034.208333333336</v>
      </c>
      <c r="N905">
        <v>1337490000</v>
      </c>
      <c r="O905" s="10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s="7" t="str">
        <f t="shared" si="87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88"/>
        <v>0.12230769230769231</v>
      </c>
      <c r="G906" s="6">
        <f t="shared" si="89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84"/>
        <v>41186.208333333336</v>
      </c>
      <c r="N906">
        <v>1349672400</v>
      </c>
      <c r="O906" s="10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s="7" t="str">
        <f t="shared" si="87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88"/>
        <v>1.6398734177215191</v>
      </c>
      <c r="G907" s="6">
        <f t="shared" si="89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84"/>
        <v>41536.208333333336</v>
      </c>
      <c r="N907">
        <v>1379826000</v>
      </c>
      <c r="O907" s="10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s="7" t="str">
        <f t="shared" si="87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88"/>
        <v>1.6298181818181818</v>
      </c>
      <c r="G908" s="6">
        <f t="shared" si="89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84"/>
        <v>42868.208333333328</v>
      </c>
      <c r="N908">
        <v>1497762000</v>
      </c>
      <c r="O908" s="10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s="7" t="str">
        <f t="shared" si="87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88"/>
        <v>0.20252747252747252</v>
      </c>
      <c r="G909" s="6">
        <f t="shared" si="89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84"/>
        <v>40660.208333333336</v>
      </c>
      <c r="N909">
        <v>1304485200</v>
      </c>
      <c r="O909" s="10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s="7" t="str">
        <f t="shared" si="87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88"/>
        <v>3.1924083769633507</v>
      </c>
      <c r="G910" s="6">
        <f t="shared" si="89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84"/>
        <v>41031.208333333336</v>
      </c>
      <c r="N910">
        <v>1336885200</v>
      </c>
      <c r="O910" s="10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s="7" t="str">
        <f t="shared" si="87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88"/>
        <v>4.7894444444444444</v>
      </c>
      <c r="G911" s="6">
        <f t="shared" si="89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84"/>
        <v>43255.208333333328</v>
      </c>
      <c r="N911">
        <v>1530421200</v>
      </c>
      <c r="O911" s="10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s="7" t="str">
        <f t="shared" si="87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88"/>
        <v>0.19556634304207121</v>
      </c>
      <c r="G912" s="6">
        <f t="shared" si="89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84"/>
        <v>42026.25</v>
      </c>
      <c r="N912">
        <v>1421992800</v>
      </c>
      <c r="O912" s="10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s="7" t="str">
        <f t="shared" si="87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88"/>
        <v>1.9894827586206896</v>
      </c>
      <c r="G913" s="6">
        <f t="shared" si="89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84"/>
        <v>43717.208333333328</v>
      </c>
      <c r="N913">
        <v>1568178000</v>
      </c>
      <c r="O913" s="10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s="7" t="str">
        <f t="shared" si="87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88"/>
        <v>7.95</v>
      </c>
      <c r="G914" s="6">
        <f t="shared" si="89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84"/>
        <v>41157.208333333336</v>
      </c>
      <c r="N914">
        <v>1347944400</v>
      </c>
      <c r="O914" s="10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s="7" t="str">
        <f t="shared" si="87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88"/>
        <v>0.50621082621082625</v>
      </c>
      <c r="G915" s="6">
        <f t="shared" si="89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84"/>
        <v>43597.208333333328</v>
      </c>
      <c r="N915">
        <v>1558760400</v>
      </c>
      <c r="O915" s="10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s="7" t="str">
        <f t="shared" si="87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88"/>
        <v>0.57437499999999997</v>
      </c>
      <c r="G916" s="6">
        <f t="shared" si="89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84"/>
        <v>41490.208333333336</v>
      </c>
      <c r="N916">
        <v>1376629200</v>
      </c>
      <c r="O916" s="10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s="7" t="str">
        <f t="shared" si="87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88"/>
        <v>1.5562827640984909</v>
      </c>
      <c r="G917" s="6">
        <f t="shared" si="89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84"/>
        <v>42976.208333333328</v>
      </c>
      <c r="N917">
        <v>1504760400</v>
      </c>
      <c r="O917" s="10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s="7" t="str">
        <f t="shared" si="87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88"/>
        <v>0.36297297297297298</v>
      </c>
      <c r="G918" s="6">
        <f t="shared" si="89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84"/>
        <v>41991.25</v>
      </c>
      <c r="N918">
        <v>1419660000</v>
      </c>
      <c r="O918" s="10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s="7" t="str">
        <f t="shared" si="87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88"/>
        <v>0.58250000000000002</v>
      </c>
      <c r="G919" s="6">
        <f t="shared" si="89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84"/>
        <v>40722.208333333336</v>
      </c>
      <c r="N919">
        <v>1311310800</v>
      </c>
      <c r="O919" s="10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s="7" t="str">
        <f t="shared" si="87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88"/>
        <v>2.3739473684210526</v>
      </c>
      <c r="G920" s="6">
        <f t="shared" si="89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84"/>
        <v>41117.208333333336</v>
      </c>
      <c r="N920">
        <v>1344315600</v>
      </c>
      <c r="O920" s="10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s="7" t="str">
        <f t="shared" si="87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88"/>
        <v>0.58750000000000002</v>
      </c>
      <c r="G921" s="6">
        <f t="shared" si="89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84"/>
        <v>43022.208333333328</v>
      </c>
      <c r="N921">
        <v>1510725600</v>
      </c>
      <c r="O921" s="10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s="7" t="str">
        <f t="shared" si="87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88"/>
        <v>1.8256603773584905</v>
      </c>
      <c r="G922" s="6">
        <f t="shared" si="89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84"/>
        <v>43503.25</v>
      </c>
      <c r="N922">
        <v>1551247200</v>
      </c>
      <c r="O922" s="10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s="7" t="str">
        <f t="shared" si="87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88"/>
        <v>7.5436408977556111E-3</v>
      </c>
      <c r="G923" s="6">
        <f t="shared" si="89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84"/>
        <v>40951.25</v>
      </c>
      <c r="N923">
        <v>1330236000</v>
      </c>
      <c r="O923" s="10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s="7" t="str">
        <f t="shared" si="87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88"/>
        <v>1.7595330739299611</v>
      </c>
      <c r="G924" s="6">
        <f t="shared" si="89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84"/>
        <v>43443.25</v>
      </c>
      <c r="N924">
        <v>1545112800</v>
      </c>
      <c r="O924" s="10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s="7" t="str">
        <f t="shared" si="87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88"/>
        <v>2.3788235294117648</v>
      </c>
      <c r="G925" s="6">
        <f t="shared" si="89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84"/>
        <v>40373.208333333336</v>
      </c>
      <c r="N925">
        <v>1279170000</v>
      </c>
      <c r="O925" s="10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s="7" t="str">
        <f t="shared" si="87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88"/>
        <v>4.8805076142131982</v>
      </c>
      <c r="G926" s="6">
        <f t="shared" si="89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84"/>
        <v>43769.208333333328</v>
      </c>
      <c r="N926">
        <v>1573452000</v>
      </c>
      <c r="O926" s="10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s="7" t="str">
        <f t="shared" si="87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88"/>
        <v>2.2406666666666668</v>
      </c>
      <c r="G927" s="6">
        <f t="shared" si="89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84"/>
        <v>43000.208333333328</v>
      </c>
      <c r="N927">
        <v>1507093200</v>
      </c>
      <c r="O927" s="10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s="7" t="str">
        <f t="shared" si="87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88"/>
        <v>0.18126436781609195</v>
      </c>
      <c r="G928" s="6">
        <f t="shared" si="89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84"/>
        <v>42502.208333333328</v>
      </c>
      <c r="N928">
        <v>1463374800</v>
      </c>
      <c r="O928" s="10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s="7" t="str">
        <f t="shared" si="87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88"/>
        <v>0.45847222222222223</v>
      </c>
      <c r="G929" s="6">
        <f t="shared" si="89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84"/>
        <v>41102.208333333336</v>
      </c>
      <c r="N929">
        <v>1344574800</v>
      </c>
      <c r="O929" s="10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s="7" t="str">
        <f t="shared" si="87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88"/>
        <v>1.1731541218637993</v>
      </c>
      <c r="G930" s="6">
        <f t="shared" si="89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84"/>
        <v>41637.25</v>
      </c>
      <c r="N930">
        <v>1389074400</v>
      </c>
      <c r="O930" s="10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s="7" t="str">
        <f t="shared" si="87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88"/>
        <v>2.173090909090909</v>
      </c>
      <c r="G931" s="6">
        <f t="shared" si="89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84"/>
        <v>42858.208333333328</v>
      </c>
      <c r="N931">
        <v>1494997200</v>
      </c>
      <c r="O931" s="10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s="7" t="str">
        <f t="shared" si="87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88"/>
        <v>1.1228571428571428</v>
      </c>
      <c r="G932" s="6">
        <f t="shared" si="89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84"/>
        <v>42060.25</v>
      </c>
      <c r="N932">
        <v>1425448800</v>
      </c>
      <c r="O932" s="10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s="7" t="str">
        <f t="shared" si="87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88"/>
        <v>0.72518987341772156</v>
      </c>
      <c r="G933" s="6">
        <f t="shared" si="89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84"/>
        <v>41818.208333333336</v>
      </c>
      <c r="N933">
        <v>1404104400</v>
      </c>
      <c r="O933" s="10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s="7" t="str">
        <f t="shared" si="87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88"/>
        <v>2.1230434782608696</v>
      </c>
      <c r="G934" s="6">
        <f t="shared" si="89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84"/>
        <v>41709.208333333336</v>
      </c>
      <c r="N934">
        <v>1394773200</v>
      </c>
      <c r="O934" s="10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s="7" t="str">
        <f t="shared" si="87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88"/>
        <v>2.3974657534246577</v>
      </c>
      <c r="G935" s="6">
        <f t="shared" si="89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84"/>
        <v>41372.208333333336</v>
      </c>
      <c r="N935">
        <v>1366520400</v>
      </c>
      <c r="O935" s="10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s="7" t="str">
        <f t="shared" si="87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88"/>
        <v>1.8193548387096774</v>
      </c>
      <c r="G936" s="6">
        <f t="shared" si="89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84"/>
        <v>42422.25</v>
      </c>
      <c r="N936">
        <v>1456639200</v>
      </c>
      <c r="O936" s="10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s="7" t="str">
        <f t="shared" si="87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88"/>
        <v>1.6413114754098361</v>
      </c>
      <c r="G937" s="6">
        <f t="shared" si="89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84"/>
        <v>42209.208333333328</v>
      </c>
      <c r="N937">
        <v>1438318800</v>
      </c>
      <c r="O937" s="10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s="7" t="str">
        <f t="shared" si="87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88"/>
        <v>1.6375968992248063E-2</v>
      </c>
      <c r="G938" s="6">
        <f t="shared" si="89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84"/>
        <v>43668.208333333328</v>
      </c>
      <c r="N938">
        <v>1564030800</v>
      </c>
      <c r="O938" s="10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s="7" t="str">
        <f t="shared" si="87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88"/>
        <v>0.49643859649122807</v>
      </c>
      <c r="G939" s="6">
        <f t="shared" si="89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84"/>
        <v>42334.25</v>
      </c>
      <c r="N939">
        <v>1449295200</v>
      </c>
      <c r="O939" s="10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s="7" t="str">
        <f t="shared" si="87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88"/>
        <v>1.0970652173913042</v>
      </c>
      <c r="G940" s="6">
        <f t="shared" si="89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84"/>
        <v>43263.208333333328</v>
      </c>
      <c r="N940">
        <v>1531890000</v>
      </c>
      <c r="O940" s="10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s="7" t="str">
        <f t="shared" si="87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88"/>
        <v>0.49217948717948717</v>
      </c>
      <c r="G941" s="6">
        <f t="shared" si="89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84"/>
        <v>40670.208333333336</v>
      </c>
      <c r="N941">
        <v>1306213200</v>
      </c>
      <c r="O941" s="10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s="7" t="str">
        <f t="shared" si="87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88"/>
        <v>0.62232323232323228</v>
      </c>
      <c r="G942" s="6">
        <f t="shared" si="89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84"/>
        <v>41244.25</v>
      </c>
      <c r="N942">
        <v>1356242400</v>
      </c>
      <c r="O942" s="10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s="7" t="str">
        <f t="shared" si="87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88"/>
        <v>0.1305813953488372</v>
      </c>
      <c r="G943" s="6">
        <f t="shared" si="89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84"/>
        <v>40552.25</v>
      </c>
      <c r="N943">
        <v>1297576800</v>
      </c>
      <c r="O943" s="10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s="7" t="str">
        <f t="shared" si="87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88"/>
        <v>0.64635416666666667</v>
      </c>
      <c r="G944" s="6">
        <f t="shared" si="89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84"/>
        <v>40568.25</v>
      </c>
      <c r="N944">
        <v>1296194400</v>
      </c>
      <c r="O944" s="10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s="7" t="str">
        <f t="shared" si="87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88"/>
        <v>1.5958666666666668</v>
      </c>
      <c r="G945" s="6">
        <f t="shared" si="89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84"/>
        <v>41906.208333333336</v>
      </c>
      <c r="N945">
        <v>1414558800</v>
      </c>
      <c r="O945" s="10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s="7" t="str">
        <f t="shared" si="87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88"/>
        <v>0.81420000000000003</v>
      </c>
      <c r="G946" s="6">
        <f t="shared" si="89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84"/>
        <v>42776.25</v>
      </c>
      <c r="N946">
        <v>1488348000</v>
      </c>
      <c r="O946" s="10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s="7" t="str">
        <f t="shared" si="87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88"/>
        <v>0.32444767441860467</v>
      </c>
      <c r="G947" s="6">
        <f t="shared" si="89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84"/>
        <v>41004.208333333336</v>
      </c>
      <c r="N947">
        <v>1334898000</v>
      </c>
      <c r="O947" s="10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s="7" t="str">
        <f t="shared" si="87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88"/>
        <v>9.9141184124918666E-2</v>
      </c>
      <c r="G948" s="6">
        <f t="shared" si="89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84"/>
        <v>40710.208333333336</v>
      </c>
      <c r="N948">
        <v>1308373200</v>
      </c>
      <c r="O948" s="10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s="7" t="str">
        <f t="shared" si="87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88"/>
        <v>0.26694444444444443</v>
      </c>
      <c r="G949" s="6">
        <f t="shared" si="89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84"/>
        <v>41908.208333333336</v>
      </c>
      <c r="N949">
        <v>1412312400</v>
      </c>
      <c r="O949" s="10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s="7" t="str">
        <f t="shared" si="87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88"/>
        <v>0.62957446808510642</v>
      </c>
      <c r="G950" s="6">
        <f t="shared" si="89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84"/>
        <v>41985.25</v>
      </c>
      <c r="N950">
        <v>1419228000</v>
      </c>
      <c r="O950" s="10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s="7" t="str">
        <f t="shared" si="87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88"/>
        <v>1.6135593220338984</v>
      </c>
      <c r="G951" s="6">
        <f t="shared" si="89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84"/>
        <v>42112.208333333328</v>
      </c>
      <c r="N951">
        <v>1430974800</v>
      </c>
      <c r="O951" s="10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s="7" t="str">
        <f t="shared" si="87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88"/>
        <v>0.05</v>
      </c>
      <c r="G952" s="6">
        <f t="shared" si="8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0">
        <f t="shared" si="84"/>
        <v>43571.208333333328</v>
      </c>
      <c r="N952">
        <v>1555822800</v>
      </c>
      <c r="O952" s="10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s="7" t="str">
        <f t="shared" si="87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88"/>
        <v>10.969379310344827</v>
      </c>
      <c r="G953" s="6">
        <f t="shared" si="89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84"/>
        <v>42730.25</v>
      </c>
      <c r="N953">
        <v>1482818400</v>
      </c>
      <c r="O953" s="10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s="7" t="str">
        <f t="shared" si="87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88"/>
        <v>0.70094158075601376</v>
      </c>
      <c r="G954" s="6">
        <f t="shared" si="89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84"/>
        <v>42591.208333333328</v>
      </c>
      <c r="N954">
        <v>1471928400</v>
      </c>
      <c r="O954" s="10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s="7" t="str">
        <f t="shared" si="87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88"/>
        <v>0.6</v>
      </c>
      <c r="G955" s="6">
        <f t="shared" si="89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84"/>
        <v>42358.25</v>
      </c>
      <c r="N955">
        <v>1453701600</v>
      </c>
      <c r="O955" s="10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s="7" t="str">
        <f t="shared" si="87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88"/>
        <v>3.6709859154929578</v>
      </c>
      <c r="G956" s="6">
        <f t="shared" si="89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84"/>
        <v>41174.208333333336</v>
      </c>
      <c r="N956">
        <v>1350363600</v>
      </c>
      <c r="O956" s="10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s="7" t="str">
        <f t="shared" si="87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88"/>
        <v>11.09</v>
      </c>
      <c r="G957" s="6">
        <f t="shared" si="89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84"/>
        <v>41238.25</v>
      </c>
      <c r="N957">
        <v>1353996000</v>
      </c>
      <c r="O957" s="10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s="7" t="str">
        <f t="shared" si="87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88"/>
        <v>0.19028784648187633</v>
      </c>
      <c r="G958" s="6">
        <f t="shared" si="89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84"/>
        <v>42360.25</v>
      </c>
      <c r="N958">
        <v>1451109600</v>
      </c>
      <c r="O958" s="10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s="7" t="str">
        <f t="shared" si="87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88"/>
        <v>1.2687755102040816</v>
      </c>
      <c r="G959" s="6">
        <f t="shared" si="89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84"/>
        <v>40955.25</v>
      </c>
      <c r="N959">
        <v>1329631200</v>
      </c>
      <c r="O959" s="10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s="7" t="str">
        <f t="shared" si="87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88"/>
        <v>7.3463636363636367</v>
      </c>
      <c r="G960" s="6">
        <f t="shared" si="89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84"/>
        <v>40350.208333333336</v>
      </c>
      <c r="N960">
        <v>1278997200</v>
      </c>
      <c r="O960" s="10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s="7" t="str">
        <f t="shared" si="87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88"/>
        <v>4.5731034482758622E-2</v>
      </c>
      <c r="G961" s="6">
        <f t="shared" si="89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84"/>
        <v>40357.208333333336</v>
      </c>
      <c r="N961">
        <v>1280120400</v>
      </c>
      <c r="O961" s="10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s="7" t="str">
        <f t="shared" si="87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88"/>
        <v>0.85054545454545449</v>
      </c>
      <c r="G962" s="6">
        <f t="shared" si="89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84"/>
        <v>42408.25</v>
      </c>
      <c r="N962">
        <v>1458104400</v>
      </c>
      <c r="O962" s="10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s="7" t="str">
        <f t="shared" si="87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si="88"/>
        <v>1.1929824561403508</v>
      </c>
      <c r="G963" s="6">
        <f t="shared" si="89"/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90">(((L963/60)/60)/24)+DATE(1970,1,1)</f>
        <v>40591.25</v>
      </c>
      <c r="N963">
        <v>1298268000</v>
      </c>
      <c r="O963" s="10">
        <f t="shared" ref="O963:O1001" si="91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LEFT(R963,SEARCH("/",R963)-1)</f>
        <v>publishing</v>
      </c>
      <c r="T963" s="7" t="str">
        <f t="shared" ref="T963:T1001" si="93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ref="F964:F1001" si="94">((E964/D964))</f>
        <v>2.9602777777777778</v>
      </c>
      <c r="G964" s="6">
        <f t="shared" si="89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90"/>
        <v>41592.25</v>
      </c>
      <c r="N964">
        <v>1386223200</v>
      </c>
      <c r="O964" s="10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s="7" t="str">
        <f t="shared" si="93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94"/>
        <v>0.84694915254237291</v>
      </c>
      <c r="G965" s="6">
        <f t="shared" ref="G965:G1001" si="95">E965/I965</f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90"/>
        <v>40607.25</v>
      </c>
      <c r="N965">
        <v>1299823200</v>
      </c>
      <c r="O965" s="10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s="7" t="str">
        <f t="shared" si="93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94"/>
        <v>3.5578378378378379</v>
      </c>
      <c r="G966" s="6">
        <f t="shared" si="95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90"/>
        <v>42135.208333333328</v>
      </c>
      <c r="N966">
        <v>1431752400</v>
      </c>
      <c r="O966" s="10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s="7" t="str">
        <f t="shared" si="93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94"/>
        <v>3.8640909090909092</v>
      </c>
      <c r="G967" s="6">
        <f t="shared" si="95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90"/>
        <v>40203.25</v>
      </c>
      <c r="N967">
        <v>1267855200</v>
      </c>
      <c r="O967" s="10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s="7" t="str">
        <f t="shared" si="93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94"/>
        <v>7.9223529411764702</v>
      </c>
      <c r="G968" s="6">
        <f t="shared" si="95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90"/>
        <v>42901.208333333328</v>
      </c>
      <c r="N968">
        <v>1497675600</v>
      </c>
      <c r="O968" s="10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s="7" t="str">
        <f t="shared" si="93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94"/>
        <v>1.3703393665158372</v>
      </c>
      <c r="G969" s="6">
        <f t="shared" si="95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90"/>
        <v>41005.208333333336</v>
      </c>
      <c r="N969">
        <v>1336885200</v>
      </c>
      <c r="O969" s="10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s="7" t="str">
        <f t="shared" si="93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94"/>
        <v>3.3820833333333336</v>
      </c>
      <c r="G970" s="6">
        <f t="shared" si="95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90"/>
        <v>40544.25</v>
      </c>
      <c r="N970">
        <v>1295157600</v>
      </c>
      <c r="O970" s="10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s="7" t="str">
        <f t="shared" si="93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94"/>
        <v>1.0822784810126582</v>
      </c>
      <c r="G971" s="6">
        <f t="shared" si="95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90"/>
        <v>43821.25</v>
      </c>
      <c r="N971">
        <v>1577599200</v>
      </c>
      <c r="O971" s="10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s="7" t="str">
        <f t="shared" si="93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94"/>
        <v>0.60757639620653314</v>
      </c>
      <c r="G972" s="6">
        <f t="shared" si="95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90"/>
        <v>40672.208333333336</v>
      </c>
      <c r="N972">
        <v>1305003600</v>
      </c>
      <c r="O972" s="10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s="7" t="str">
        <f t="shared" si="93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94"/>
        <v>0.27725490196078434</v>
      </c>
      <c r="G973" s="6">
        <f t="shared" si="95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90"/>
        <v>41555.208333333336</v>
      </c>
      <c r="N973">
        <v>1381726800</v>
      </c>
      <c r="O973" s="10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s="7" t="str">
        <f t="shared" si="93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94"/>
        <v>2.283934426229508</v>
      </c>
      <c r="G974" s="6">
        <f t="shared" si="95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90"/>
        <v>41792.208333333336</v>
      </c>
      <c r="N974">
        <v>1402462800</v>
      </c>
      <c r="O974" s="10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s="7" t="str">
        <f t="shared" si="93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94"/>
        <v>0.21615194054500414</v>
      </c>
      <c r="G975" s="6">
        <f t="shared" si="95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90"/>
        <v>40522.25</v>
      </c>
      <c r="N975">
        <v>1292133600</v>
      </c>
      <c r="O975" s="10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s="7" t="str">
        <f t="shared" si="93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94"/>
        <v>3.73875</v>
      </c>
      <c r="G976" s="6">
        <f t="shared" si="95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90"/>
        <v>41412.208333333336</v>
      </c>
      <c r="N976">
        <v>1368939600</v>
      </c>
      <c r="O976" s="10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s="7" t="str">
        <f t="shared" si="93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94"/>
        <v>1.5492592592592593</v>
      </c>
      <c r="G977" s="6">
        <f t="shared" si="95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90"/>
        <v>42337.25</v>
      </c>
      <c r="N977">
        <v>1452146400</v>
      </c>
      <c r="O977" s="10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s="7" t="str">
        <f t="shared" si="93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94"/>
        <v>3.2214999999999998</v>
      </c>
      <c r="G978" s="6">
        <f t="shared" si="95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90"/>
        <v>40571.25</v>
      </c>
      <c r="N978">
        <v>1296712800</v>
      </c>
      <c r="O978" s="10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s="7" t="str">
        <f t="shared" si="93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94"/>
        <v>0.73957142857142855</v>
      </c>
      <c r="G979" s="6">
        <f t="shared" si="95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90"/>
        <v>43138.25</v>
      </c>
      <c r="N979">
        <v>1520748000</v>
      </c>
      <c r="O979" s="10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s="7" t="str">
        <f t="shared" si="93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94"/>
        <v>8.641</v>
      </c>
      <c r="G980" s="6">
        <f t="shared" si="95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90"/>
        <v>42686.25</v>
      </c>
      <c r="N980">
        <v>1480831200</v>
      </c>
      <c r="O980" s="10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s="7" t="str">
        <f t="shared" si="93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94"/>
        <v>1.432624584717608</v>
      </c>
      <c r="G981" s="6">
        <f t="shared" si="95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90"/>
        <v>42078.208333333328</v>
      </c>
      <c r="N981">
        <v>1426914000</v>
      </c>
      <c r="O981" s="10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s="7" t="str">
        <f t="shared" si="93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94"/>
        <v>0.40281762295081969</v>
      </c>
      <c r="G982" s="6">
        <f t="shared" si="95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90"/>
        <v>42307.208333333328</v>
      </c>
      <c r="N982">
        <v>1446616800</v>
      </c>
      <c r="O982" s="10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s="7" t="str">
        <f t="shared" si="93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94"/>
        <v>1.7822388059701493</v>
      </c>
      <c r="G983" s="6">
        <f t="shared" si="95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90"/>
        <v>43094.25</v>
      </c>
      <c r="N983">
        <v>1517032800</v>
      </c>
      <c r="O983" s="10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s="7" t="str">
        <f t="shared" si="93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94"/>
        <v>0.84930555555555554</v>
      </c>
      <c r="G984" s="6">
        <f t="shared" si="95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90"/>
        <v>40743.208333333336</v>
      </c>
      <c r="N984">
        <v>1311224400</v>
      </c>
      <c r="O984" s="10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s="7" t="str">
        <f t="shared" si="93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94"/>
        <v>1.4593648334624323</v>
      </c>
      <c r="G985" s="6">
        <f t="shared" si="95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90"/>
        <v>43681.208333333328</v>
      </c>
      <c r="N985">
        <v>1566190800</v>
      </c>
      <c r="O985" s="10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s="7" t="str">
        <f t="shared" si="93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94"/>
        <v>1.5246153846153847</v>
      </c>
      <c r="G986" s="6">
        <f t="shared" si="95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90"/>
        <v>43716.208333333328</v>
      </c>
      <c r="N986">
        <v>1570165200</v>
      </c>
      <c r="O986" s="10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s="7" t="str">
        <f t="shared" si="93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94"/>
        <v>0.67129542790152408</v>
      </c>
      <c r="G987" s="6">
        <f t="shared" si="95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90"/>
        <v>41614.25</v>
      </c>
      <c r="N987">
        <v>1388556000</v>
      </c>
      <c r="O987" s="10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s="7" t="str">
        <f t="shared" si="93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94"/>
        <v>0.40307692307692305</v>
      </c>
      <c r="G988" s="6">
        <f t="shared" si="95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90"/>
        <v>40638.208333333336</v>
      </c>
      <c r="N988">
        <v>1303189200</v>
      </c>
      <c r="O988" s="10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s="7" t="str">
        <f t="shared" si="93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94"/>
        <v>2.1679032258064517</v>
      </c>
      <c r="G989" s="6">
        <f t="shared" si="95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90"/>
        <v>42852.208333333328</v>
      </c>
      <c r="N989">
        <v>1494478800</v>
      </c>
      <c r="O989" s="10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s="7" t="str">
        <f t="shared" si="93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94"/>
        <v>0.52117021276595743</v>
      </c>
      <c r="G990" s="6">
        <f t="shared" si="95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90"/>
        <v>42686.25</v>
      </c>
      <c r="N990">
        <v>1480744800</v>
      </c>
      <c r="O990" s="10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s="7" t="str">
        <f t="shared" si="93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94"/>
        <v>4.9958333333333336</v>
      </c>
      <c r="G991" s="6">
        <f t="shared" si="95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90"/>
        <v>43571.208333333328</v>
      </c>
      <c r="N991">
        <v>1555822800</v>
      </c>
      <c r="O991" s="10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s="7" t="str">
        <f t="shared" si="93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94"/>
        <v>0.87679487179487181</v>
      </c>
      <c r="G992" s="6">
        <f t="shared" si="95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90"/>
        <v>42432.25</v>
      </c>
      <c r="N992">
        <v>1458882000</v>
      </c>
      <c r="O992" s="10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s="7" t="str">
        <f t="shared" si="93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94"/>
        <v>1.131734693877551</v>
      </c>
      <c r="G993" s="6">
        <f t="shared" si="95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90"/>
        <v>41907.208333333336</v>
      </c>
      <c r="N993">
        <v>1411966800</v>
      </c>
      <c r="O993" s="10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s="7" t="str">
        <f t="shared" si="93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94"/>
        <v>4.2654838709677421</v>
      </c>
      <c r="G994" s="6">
        <f t="shared" si="95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90"/>
        <v>43227.208333333328</v>
      </c>
      <c r="N994">
        <v>1526878800</v>
      </c>
      <c r="O994" s="10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s="7" t="str">
        <f t="shared" si="93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94"/>
        <v>0.77632653061224488</v>
      </c>
      <c r="G995" s="6">
        <f t="shared" si="95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90"/>
        <v>42362.25</v>
      </c>
      <c r="N995">
        <v>1452405600</v>
      </c>
      <c r="O995" s="10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s="7" t="str">
        <f t="shared" si="93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94"/>
        <v>0.52496810772501767</v>
      </c>
      <c r="G996" s="6">
        <f t="shared" si="95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90"/>
        <v>41929.208333333336</v>
      </c>
      <c r="N996">
        <v>1414040400</v>
      </c>
      <c r="O996" s="10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s="7" t="str">
        <f t="shared" si="93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94"/>
        <v>1.5746762589928058</v>
      </c>
      <c r="G997" s="6">
        <f t="shared" si="95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90"/>
        <v>43408.208333333328</v>
      </c>
      <c r="N997">
        <v>1543816800</v>
      </c>
      <c r="O997" s="10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s="7" t="str">
        <f t="shared" si="93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94"/>
        <v>0.72939393939393937</v>
      </c>
      <c r="G998" s="6">
        <f t="shared" si="95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90"/>
        <v>41276.25</v>
      </c>
      <c r="N998">
        <v>1359698400</v>
      </c>
      <c r="O998" s="10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s="7" t="str">
        <f t="shared" si="93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94"/>
        <v>0.60565789473684206</v>
      </c>
      <c r="G999" s="6">
        <f t="shared" si="95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90"/>
        <v>41659.25</v>
      </c>
      <c r="N999">
        <v>1390629600</v>
      </c>
      <c r="O999" s="10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s="7" t="str">
        <f t="shared" si="93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94"/>
        <v>0.5679129129129129</v>
      </c>
      <c r="G1000" s="6">
        <f t="shared" si="95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90"/>
        <v>40220.25</v>
      </c>
      <c r="N1000">
        <v>1267077600</v>
      </c>
      <c r="O1000" s="10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s="7" t="str">
        <f t="shared" si="93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94"/>
        <v>0.56542754275427543</v>
      </c>
      <c r="G1001" s="6">
        <f t="shared" si="95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90"/>
        <v>42550.208333333328</v>
      </c>
      <c r="N1001">
        <v>1467781200</v>
      </c>
      <c r="O1001" s="10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s="7" t="str">
        <f t="shared" si="93"/>
        <v>food trucks</v>
      </c>
    </row>
  </sheetData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conditionalFormatting sqref="H1:H1048576">
    <cfRule type="containsText" dxfId="7" priority="8" operator="containsText" text="live">
      <formula>NOT(ISERROR(SEARCH("live",H1)))</formula>
    </cfRule>
    <cfRule type="containsText" dxfId="6" priority="9" operator="containsText" text="canceled">
      <formula>NOT(ISERROR(SEARCH("canceled",H1)))</formula>
    </cfRule>
    <cfRule type="containsText" dxfId="5" priority="10" operator="containsText" text="failed">
      <formula>NOT(ISERROR(SEARCH("failed",H1)))</formula>
    </cfRule>
    <cfRule type="containsText" dxfId="4" priority="11" operator="containsText" text="successful">
      <formula>NOT(ISERROR(SEARCH("successful",H1)))</formula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23DA-D098-441F-8CA1-AFDF8A1F80B4}">
  <dimension ref="A1:F14"/>
  <sheetViews>
    <sheetView workbookViewId="0">
      <selection activeCell="B42" sqref="B4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>
        <v>2052</v>
      </c>
    </row>
    <row r="3" spans="1:6" x14ac:dyDescent="0.35">
      <c r="A3" s="8" t="s">
        <v>2050</v>
      </c>
      <c r="B3" s="8" t="s">
        <v>2051</v>
      </c>
    </row>
    <row r="4" spans="1:6" x14ac:dyDescent="0.3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2037</v>
      </c>
      <c r="E8">
        <v>4</v>
      </c>
      <c r="F8">
        <v>4</v>
      </c>
    </row>
    <row r="9" spans="1:6" x14ac:dyDescent="0.3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62A3-8F39-4A63-9F41-2895D0898D32}">
  <dimension ref="A1:F30"/>
  <sheetViews>
    <sheetView workbookViewId="0">
      <selection activeCell="E33" sqref="E3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>
        <v>2052</v>
      </c>
    </row>
    <row r="2" spans="1:6" x14ac:dyDescent="0.35">
      <c r="A2" s="8" t="s">
        <v>2031</v>
      </c>
      <c r="B2" t="s">
        <v>2052</v>
      </c>
    </row>
    <row r="4" spans="1:6" x14ac:dyDescent="0.35">
      <c r="A4" s="8" t="s">
        <v>2050</v>
      </c>
      <c r="B4" s="8" t="s">
        <v>2051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9" t="s">
        <v>2069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2070</v>
      </c>
      <c r="E7">
        <v>4</v>
      </c>
      <c r="F7">
        <v>4</v>
      </c>
    </row>
    <row r="8" spans="1:6" x14ac:dyDescent="0.35">
      <c r="A8" s="9" t="s">
        <v>2071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2072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2044</v>
      </c>
      <c r="C10">
        <v>8</v>
      </c>
      <c r="E10">
        <v>10</v>
      </c>
      <c r="F10">
        <v>18</v>
      </c>
    </row>
    <row r="11" spans="1:6" x14ac:dyDescent="0.35">
      <c r="A11" s="9" t="s">
        <v>2073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2074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2046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2047</v>
      </c>
      <c r="C15">
        <v>3</v>
      </c>
      <c r="E15">
        <v>4</v>
      </c>
      <c r="F15">
        <v>7</v>
      </c>
    </row>
    <row r="16" spans="1:6" x14ac:dyDescent="0.35">
      <c r="A16" s="9" t="s">
        <v>2075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2076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2077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2078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2079</v>
      </c>
      <c r="C20">
        <v>4</v>
      </c>
      <c r="E20">
        <v>4</v>
      </c>
      <c r="F20">
        <v>8</v>
      </c>
    </row>
    <row r="21" spans="1:6" x14ac:dyDescent="0.35">
      <c r="A21" s="9" t="s">
        <v>2048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2080</v>
      </c>
      <c r="C22">
        <v>9</v>
      </c>
      <c r="E22">
        <v>5</v>
      </c>
      <c r="F22">
        <v>14</v>
      </c>
    </row>
    <row r="23" spans="1:6" x14ac:dyDescent="0.35">
      <c r="A23" s="9" t="s">
        <v>2081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2082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2083</v>
      </c>
      <c r="C25">
        <v>7</v>
      </c>
      <c r="E25">
        <v>14</v>
      </c>
      <c r="F25">
        <v>21</v>
      </c>
    </row>
    <row r="26" spans="1:6" x14ac:dyDescent="0.35">
      <c r="A26" s="9" t="s">
        <v>2084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2085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2086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2049</v>
      </c>
      <c r="E29">
        <v>3</v>
      </c>
      <c r="F29">
        <v>3</v>
      </c>
    </row>
    <row r="30" spans="1:6" x14ac:dyDescent="0.3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BE5B-DDA0-4C2F-8969-7A70DDB67C6C}">
  <dimension ref="A1:E18"/>
  <sheetViews>
    <sheetView workbookViewId="0">
      <selection activeCell="B55" sqref="B55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8" t="s">
        <v>2031</v>
      </c>
      <c r="B1" t="s" vm="2">
        <v>2067</v>
      </c>
    </row>
    <row r="2" spans="1:5" x14ac:dyDescent="0.35">
      <c r="A2" s="8" t="s">
        <v>2068</v>
      </c>
      <c r="B2" t="s" vm="1">
        <v>2067</v>
      </c>
    </row>
    <row r="4" spans="1:5" x14ac:dyDescent="0.35">
      <c r="A4" s="8" t="s">
        <v>2050</v>
      </c>
      <c r="B4" s="8" t="s">
        <v>2051</v>
      </c>
    </row>
    <row r="5" spans="1:5" x14ac:dyDescent="0.3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9" t="s">
        <v>2055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2056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2057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2058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2059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2060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2061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2062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2063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2064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2065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2066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80EF-C66C-4B2F-85B3-E81D211CE350}">
  <dimension ref="A1:H13"/>
  <sheetViews>
    <sheetView zoomScale="140" zoomScaleNormal="140" workbookViewId="0">
      <selection activeCell="I8" sqref="I8"/>
    </sheetView>
  </sheetViews>
  <sheetFormatPr defaultRowHeight="15.5" x14ac:dyDescent="0.35"/>
  <cols>
    <col min="1" max="1" width="26.1640625" customWidth="1"/>
    <col min="2" max="2" width="16.5" bestFit="1" customWidth="1"/>
    <col min="3" max="3" width="13.6640625" customWidth="1"/>
    <col min="4" max="4" width="15.83203125" customWidth="1"/>
    <col min="5" max="5" width="12" customWidth="1"/>
    <col min="6" max="6" width="19.6640625" customWidth="1"/>
    <col min="7" max="7" width="15.9140625" customWidth="1"/>
    <col min="8" max="8" width="17.75" customWidth="1"/>
  </cols>
  <sheetData>
    <row r="1" spans="1:8" x14ac:dyDescent="0.3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5">
      <c r="A2" t="s">
        <v>2095</v>
      </c>
      <c r="B2">
        <f>COUNTIFS(Crowdfunding!D2:D1001, "&lt;1000", Crowdfunding!H2:H1001, "successful")</f>
        <v>30</v>
      </c>
      <c r="C2">
        <f>COUNTIFS(Crowdfunding!D2:D1001, "&lt;1000", Crowdfunding!H2:H1001, "failed")</f>
        <v>20</v>
      </c>
      <c r="D2">
        <f>COUNTIFS(Crowdfunding!D2:D1001, "&lt;1000", Crowdfunding!H2:H1001, "canceled")</f>
        <v>1</v>
      </c>
      <c r="E2">
        <f>SUM(B2,C2,D2)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35">
      <c r="A3" t="s">
        <v>2096</v>
      </c>
      <c r="B3">
        <f>COUNTIFS(Crowdfunding!$D$2:$D$1001,"&gt;=1000",Crowdfunding!$D$2:$D$1001,"&lt;=4999",Crowdfunding!$H$2:$H$1001, "successful")</f>
        <v>191</v>
      </c>
      <c r="C3">
        <f>COUNTIFS(Crowdfunding!$D$2:$D$1001,"&gt;=1000",Crowdfunding!$D$2:$D$1001,"&lt;=4999",Crowdfunding!$H$2:$H$1001, "failed")</f>
        <v>38</v>
      </c>
      <c r="D3">
        <f>COUNTIFS(Crowdfunding!$D$2:$D$1001,"&gt;=1000",Crowdfunding!$D$2:$D$1001,"&lt;=4999",Crowdfunding!$H$2:$H$1001, "canceled")</f>
        <v>2</v>
      </c>
      <c r="E3">
        <f t="shared" ref="E3:E13" si="0">SUM(B3,C3,D3)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35">
      <c r="A4" t="s">
        <v>2097</v>
      </c>
      <c r="B4">
        <f>COUNTIFS(Crowdfunding!$D$2:$D$1001,"&gt;=5000",Crowdfunding!$D$2:$D$1001,"&lt;=9999",Crowdfunding!$H$2:$H$1001, "successful")</f>
        <v>164</v>
      </c>
      <c r="C4">
        <f>COUNTIFS(Crowdfunding!$D$2:$D$1001,"&gt;=5000",Crowdfunding!$D$2:$D$1001,"&lt;=9999",Crowdfunding!$H$2:$H$1001, "failed")</f>
        <v>126</v>
      </c>
      <c r="D4">
        <f>COUNTIFS(Crowdfunding!$D$2:$D$1001,"&gt;=5000",Crowdfunding!$D$2:$D$1001,"&lt;=9999",Crowdfunding!$H$2:$H$1001,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2098</v>
      </c>
      <c r="B5">
        <f>COUNTIFS(Crowdfunding!$D$2:$D$1001,"&gt;=10000",Crowdfunding!$D$2:$D$1001,"&lt;=14999",Crowdfunding!$H$2:$H$1001, "successful")</f>
        <v>4</v>
      </c>
      <c r="C5">
        <f>COUNTIFS(Crowdfunding!$D$2:$D$1001,"&gt;=10000",Crowdfunding!$D$2:$D$1001,"&lt;=14999",Crowdfunding!$H$2:$H$1001, "failed")</f>
        <v>5</v>
      </c>
      <c r="D5">
        <f>COUNTIFS(Crowdfunding!$D$2:$D$1001,"&gt;=10000",Crowdfunding!$D$2:$D$1001,"&lt;=14999",Crowdfunding!$H$2:$H$1001,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2099</v>
      </c>
      <c r="B6">
        <f>COUNTIFS(Crowdfunding!$D$2:$D$1001,"&gt;=15000",Crowdfunding!$D$2:$D$1001,"&lt;=19999",Crowdfunding!$H$2:$H$1001, "successful")</f>
        <v>10</v>
      </c>
      <c r="C6">
        <f>COUNTIFS(Crowdfunding!$D$2:$D$1001,"&gt;=15000",Crowdfunding!$D$2:$D$1001,"&lt;=19999",Crowdfunding!$H$2:$H$1001, "failed")</f>
        <v>0</v>
      </c>
      <c r="D6">
        <f>COUNTIFS(Crowdfunding!$D$2:$D$1001,"&gt;=15000",Crowdfunding!$D$2:$D$1001,"&lt;=19999",Crowdfunding!$H$2:$H$1001,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2100</v>
      </c>
      <c r="B7">
        <f>COUNTIFS(Crowdfunding!$D$2:$D$1001,"&gt;=20000",Crowdfunding!$D$2:$D$1001,"&lt;=24999",Crowdfunding!$H$2:$H$1001, "successful")</f>
        <v>7</v>
      </c>
      <c r="C7">
        <f>COUNTIFS(Crowdfunding!$D$2:$D$1001,"&gt;=20000",Crowdfunding!$D$2:$D$1001,"&lt;=24999",Crowdfunding!$H$2:$H$1001, "failed")</f>
        <v>0</v>
      </c>
      <c r="D7">
        <f>COUNTIFS(Crowdfunding!$D$2:$D$1001,"&gt;=20000",Crowdfunding!$D$2:$D$1001,"&lt;=24999",Crowdfunding!$H$2:$H$1001,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2101</v>
      </c>
      <c r="B8">
        <f>COUNTIFS(Crowdfunding!$D$2:$D$1001,"&gt;=25000",Crowdfunding!$D$2:$D$1001,"&lt;=29999",Crowdfunding!$H$2:$H$1001, "successful")</f>
        <v>11</v>
      </c>
      <c r="C8">
        <f>COUNTIFS(Crowdfunding!$D$2:$D$1001,"&gt;=25000",Crowdfunding!$D$2:$D$1001,"&lt;=29999",Crowdfunding!$H$2:$H$1001, "failed")</f>
        <v>3</v>
      </c>
      <c r="D8">
        <f>COUNTIFS(Crowdfunding!$D$2:$D$1001,"&gt;=25000",Crowdfunding!$D$2:$D$1001,"&lt;=29999",Crowdfunding!$H$2:$H$1001,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2102</v>
      </c>
      <c r="B9">
        <f>COUNTIFS(Crowdfunding!$D$2:$D$1001,"&gt;=30000",Crowdfunding!$D$2:$D$1001,"&lt;=34999",Crowdfunding!$H$2:$H$1001, "successful")</f>
        <v>7</v>
      </c>
      <c r="C9">
        <f>COUNTIFS(Crowdfunding!$D$2:$D$1001,"&gt;=30000",Crowdfunding!$D$2:$D$1001,"&lt;=34999",Crowdfunding!$H$2:$H$1001, "failed")</f>
        <v>0</v>
      </c>
      <c r="D9">
        <f>COUNTIFS(Crowdfunding!$D$2:$D$1001,"&gt;=30000",Crowdfunding!$D$2:$D$1001,"&lt;=34999",Crowdfunding!$H$2:$H$1001,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2103</v>
      </c>
      <c r="B10">
        <f>COUNTIFS(Crowdfunding!$D$2:$D$1001,"&gt;=35000",Crowdfunding!$D$2:$D$1001,"&lt;=39999",Crowdfunding!$H$2:$H$1001, "successful")</f>
        <v>8</v>
      </c>
      <c r="C10">
        <f>COUNTIFS(Crowdfunding!$D$2:$D$1001,"&gt;=35000",Crowdfunding!$D$2:$D$1001,"&lt;=39999",Crowdfunding!$H$2:$H$1001, "failed")</f>
        <v>3</v>
      </c>
      <c r="D10">
        <f>COUNTIFS(Crowdfunding!$D$2:$D$1001,"&gt;=35000",Crowdfunding!$D$2:$D$1001,"&lt;=39999",Crowdfunding!$H$2:$H$1001,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2104</v>
      </c>
      <c r="B11">
        <f>COUNTIFS(Crowdfunding!$D$2:$D$1001,"&gt;=40000",Crowdfunding!$D$2:$D$1001,"&lt;=44999",Crowdfunding!$H$2:$H$1001, "successful")</f>
        <v>11</v>
      </c>
      <c r="C11">
        <f>COUNTIFS(Crowdfunding!$D$2:$D$1001,"&gt;=40000",Crowdfunding!$D$2:$D$1001,"&lt;=44999",Crowdfunding!$H$2:$H$1001, "failed")</f>
        <v>3</v>
      </c>
      <c r="D11">
        <f>COUNTIFS(Crowdfunding!$D$2:$D$1001,"&gt;=40000",Crowdfunding!$D$2:$D$1001,"&lt;=44999",Crowdfunding!$H$2:$H$1001,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2105</v>
      </c>
      <c r="B12">
        <f>COUNTIFS(Crowdfunding!$D$2:$D$1001,"&gt;=45000",Crowdfunding!$D$2:$D$1001,"&lt;=49999",Crowdfunding!$H$2:$H$1001, "successful")</f>
        <v>8</v>
      </c>
      <c r="C12">
        <f>COUNTIFS(Crowdfunding!$D$2:$D$1001,"&gt;=45000",Crowdfunding!$D$2:$D$1001,"&lt;=49999",Crowdfunding!$H$2:$H$1001, "failed")</f>
        <v>3</v>
      </c>
      <c r="D12">
        <f>COUNTIFS(Crowdfunding!$D$2:$D$1001,"&gt;=45000",Crowdfunding!$D$2:$D$1001,"&lt;=49999",Crowdfunding!$H$2:$H$1001,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2106</v>
      </c>
      <c r="B13">
        <f>COUNTIFS(Crowdfunding!$D$2:$D$1001,"&gt;=50000",Crowdfunding!$H$2:$H$1001, "successful")</f>
        <v>114</v>
      </c>
      <c r="C13">
        <f>COUNTIFS(Crowdfunding!$D$2:$D$1001,"&gt;=50000",Crowdfunding!$H$2:$H$1001, "failed")</f>
        <v>163</v>
      </c>
      <c r="D13">
        <f>COUNTIFS(Crowdfunding!$D$2:$D$1001,"&gt;=50000",Crowdfunding!$H$2:$H$1001,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B539-0873-4974-9DC6-4A69A1D3EBDB}">
  <dimension ref="A1:J566"/>
  <sheetViews>
    <sheetView workbookViewId="0">
      <selection activeCell="H8" sqref="H8"/>
    </sheetView>
  </sheetViews>
  <sheetFormatPr defaultRowHeight="15.5" x14ac:dyDescent="0.35"/>
  <cols>
    <col min="2" max="2" width="13.1640625" customWidth="1"/>
    <col min="3" max="3" width="12.4140625" customWidth="1"/>
    <col min="5" max="5" width="12.6640625" customWidth="1"/>
    <col min="7" max="7" width="20.5" customWidth="1"/>
    <col min="8" max="8" width="12.83203125" customWidth="1"/>
    <col min="9" max="9" width="17.1640625" customWidth="1"/>
    <col min="10" max="10" width="14" customWidth="1"/>
  </cols>
  <sheetData>
    <row r="1" spans="1:10" x14ac:dyDescent="0.35">
      <c r="A1" t="s">
        <v>4</v>
      </c>
      <c r="B1" t="s">
        <v>5</v>
      </c>
      <c r="D1" t="s">
        <v>4</v>
      </c>
      <c r="E1" t="s">
        <v>5</v>
      </c>
      <c r="G1" t="s">
        <v>2107</v>
      </c>
      <c r="I1" t="s">
        <v>2108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G2" t="s">
        <v>2109</v>
      </c>
      <c r="H2" s="13">
        <f>AVERAGE(B2:B566)</f>
        <v>851.14690265486729</v>
      </c>
      <c r="I2" t="s">
        <v>2109</v>
      </c>
      <c r="J2" s="13">
        <f>AVERAGE(E2:E365)</f>
        <v>585.61538461538464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G3" t="s">
        <v>2110</v>
      </c>
      <c r="H3">
        <f>MEDIAN(B2:B566)</f>
        <v>201</v>
      </c>
      <c r="I3" t="s">
        <v>2110</v>
      </c>
      <c r="J3">
        <f>MEDIAN(E2:E365)</f>
        <v>114.5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G4" t="s">
        <v>2111</v>
      </c>
      <c r="H4">
        <f>MIN(B2:B566)</f>
        <v>16</v>
      </c>
      <c r="I4" t="s">
        <v>2111</v>
      </c>
      <c r="J4">
        <f>MIN(E2:E365)</f>
        <v>0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MAX(B2:B566)</f>
        <v>7295</v>
      </c>
      <c r="I5" t="s">
        <v>2112</v>
      </c>
      <c r="J5">
        <f>MAX(E2:E365)</f>
        <v>6080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G6" t="s">
        <v>2113</v>
      </c>
      <c r="H6" s="13">
        <f>_xlfn.VAR.P(B2:B566)</f>
        <v>1603373.7324019109</v>
      </c>
      <c r="I6" t="s">
        <v>2113</v>
      </c>
      <c r="J6" s="13">
        <f>_xlfn.VAR.P(E2:E365)</f>
        <v>921574.68174133555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G7" t="s">
        <v>2114</v>
      </c>
      <c r="H7" s="13">
        <f>_xlfn.STDEV.P(B2:B566)</f>
        <v>1266.2439466397898</v>
      </c>
      <c r="I7" t="s">
        <v>2114</v>
      </c>
      <c r="J7" s="13">
        <f>_xlfn.STDEV.P(E2:E365)</f>
        <v>959.98681331637863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15" priority="5" operator="containsText" text="live">
      <formula>NOT(ISERROR(SEARCH("live",A2)))</formula>
    </cfRule>
    <cfRule type="containsText" dxfId="14" priority="6" operator="containsText" text="canceled">
      <formula>NOT(ISERROR(SEARCH("canceled",A2)))</formula>
    </cfRule>
    <cfRule type="containsText" dxfId="13" priority="7" operator="containsText" text="failed">
      <formula>NOT(ISERROR(SEARCH("failed",A2)))</formula>
    </cfRule>
    <cfRule type="containsText" dxfId="12" priority="8" operator="containsText" text="successful">
      <formula>NOT(ISERROR(SEARCH("successful",A2)))</formula>
    </cfRule>
  </conditionalFormatting>
  <conditionalFormatting sqref="D2:D365">
    <cfRule type="containsText" dxfId="11" priority="1" operator="containsText" text="live">
      <formula>NOT(ISERROR(SEARCH("live",D2)))</formula>
    </cfRule>
    <cfRule type="containsText" dxfId="10" priority="2" operator="containsText" text="canceled">
      <formula>NOT(ISERROR(SEARCH("canceled",D2)))</formula>
    </cfRule>
    <cfRule type="containsText" dxfId="9" priority="3" operator="containsText" text="failed">
      <formula>NOT(ISERROR(SEARCH("failed",D2)))</formula>
    </cfRule>
    <cfRule type="containsText" dxfId="8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by Category</vt:lpstr>
      <vt:lpstr>Outcomes by Sub-Category</vt:lpstr>
      <vt:lpstr>Outcomes by Year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Tetrault, Crystal</cp:lastModifiedBy>
  <dcterms:created xsi:type="dcterms:W3CDTF">2021-09-29T18:52:28Z</dcterms:created>
  <dcterms:modified xsi:type="dcterms:W3CDTF">2023-11-01T03:03:08Z</dcterms:modified>
</cp:coreProperties>
</file>