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labs\ExperimentalDataProcessing_labs\lab\"/>
    </mc:Choice>
  </mc:AlternateContent>
  <xr:revisionPtr revIDLastSave="0" documentId="13_ncr:1_{DA77C02E-E7CA-4FCB-8D9F-802473D84C7C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Лист1" sheetId="1" r:id="rId1"/>
    <sheet name="Лист2" sheetId="2" r:id="rId2"/>
  </sheets>
  <definedNames>
    <definedName name="выборка">Лист1!$G$29:$G$44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1" l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29" i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29" i="1" a="1"/>
  <c r="P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29" i="1" a="1"/>
  <c r="O29" i="1" s="1"/>
  <c r="F40" i="1"/>
  <c r="F44" i="1"/>
  <c r="F35" i="1"/>
  <c r="F34" i="1"/>
  <c r="F43" i="1"/>
  <c r="F33" i="1"/>
  <c r="F32" i="1"/>
  <c r="F39" i="1"/>
  <c r="F41" i="1"/>
  <c r="F42" i="1"/>
  <c r="F38" i="1"/>
  <c r="F37" i="1"/>
  <c r="F30" i="1"/>
  <c r="F36" i="1"/>
  <c r="F29" i="1"/>
  <c r="F31" i="1"/>
  <c r="G29" i="1"/>
  <c r="G31" i="1"/>
  <c r="G39" i="1"/>
  <c r="G44" i="1"/>
  <c r="G35" i="1"/>
  <c r="G34" i="1"/>
  <c r="G43" i="1"/>
  <c r="G33" i="1"/>
  <c r="G32" i="1"/>
  <c r="G42" i="1"/>
  <c r="G38" i="1"/>
  <c r="G37" i="1"/>
  <c r="G30" i="1"/>
  <c r="G41" i="1"/>
  <c r="G36" i="1"/>
  <c r="I30" i="1" a="1"/>
  <c r="I37" i="1" a="1"/>
  <c r="I31" i="1" a="1"/>
  <c r="I38" i="1" a="1"/>
  <c r="I32" i="1" a="1"/>
  <c r="I44" i="1" a="1"/>
  <c r="I39" i="1" a="1"/>
  <c r="I33" i="1" a="1"/>
  <c r="I41" i="1" a="1"/>
  <c r="I40" i="1" a="1"/>
  <c r="I43" i="1" a="1"/>
  <c r="I34" i="1" a="1"/>
  <c r="I35" i="1" a="1"/>
  <c r="I36" i="1" a="1"/>
  <c r="I42" i="1" a="1"/>
  <c r="I29" i="1" a="1"/>
  <c r="I42" i="1" l="1"/>
  <c r="I36" i="1"/>
  <c r="I35" i="1"/>
  <c r="I34" i="1"/>
  <c r="I43" i="1"/>
  <c r="I40" i="1"/>
  <c r="I41" i="1"/>
  <c r="I33" i="1"/>
  <c r="I39" i="1"/>
  <c r="I44" i="1"/>
  <c r="I32" i="1"/>
  <c r="B47" i="1" s="1"/>
  <c r="I38" i="1"/>
  <c r="I31" i="1"/>
  <c r="I37" i="1"/>
  <c r="I30" i="1"/>
  <c r="I29" i="1"/>
  <c r="B46" i="1" l="1"/>
  <c r="B48" i="1" l="1"/>
  <c r="B49" i="1" s="1"/>
  <c r="B51" i="1" s="1"/>
  <c r="D30" i="1" l="1"/>
  <c r="D31" i="1"/>
  <c r="D32" i="1"/>
  <c r="D33" i="1"/>
  <c r="D34" i="1"/>
  <c r="D35" i="1"/>
  <c r="D36" i="1"/>
  <c r="D29" i="1"/>
  <c r="G40" i="1" s="1"/>
  <c r="B30" i="1"/>
  <c r="B31" i="1"/>
  <c r="B32" i="1"/>
  <c r="B33" i="1"/>
  <c r="B34" i="1"/>
  <c r="B35" i="1"/>
  <c r="B36" i="1"/>
  <c r="B29" i="1"/>
  <c r="B19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A17" i="1"/>
  <c r="B20" i="1" l="1"/>
  <c r="B7" i="1"/>
  <c r="B8" i="1" s="1"/>
  <c r="B6" i="1"/>
  <c r="B9" i="1" s="1"/>
  <c r="C20" i="1" l="1"/>
  <c r="B22" i="1" s="1"/>
  <c r="B24" i="1" s="1"/>
  <c r="C19" i="1"/>
  <c r="B21" i="1"/>
  <c r="B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<sst xmlns="http://schemas.openxmlformats.org/spreadsheetml/2006/main" count="37" uniqueCount="31">
  <si>
    <r>
      <t>ε</t>
    </r>
    <r>
      <rPr>
        <sz val="11"/>
        <color theme="1"/>
        <rFont val="Calibri"/>
        <family val="2"/>
      </rPr>
      <t>=</t>
    </r>
  </si>
  <si>
    <t>Интеллект</t>
  </si>
  <si>
    <t>Спортивность</t>
  </si>
  <si>
    <t>n=</t>
  </si>
  <si>
    <t>Степеней свободы:</t>
  </si>
  <si>
    <t>ρ=</t>
  </si>
  <si>
    <t>∆*=</t>
  </si>
  <si>
    <t>dε=</t>
  </si>
  <si>
    <t>Гипотеза</t>
  </si>
  <si>
    <t>Количество "+"</t>
  </si>
  <si>
    <t>Количество "-"</t>
  </si>
  <si>
    <t>Количество "="</t>
  </si>
  <si>
    <t>Gэмп=</t>
  </si>
  <si>
    <t>Gтабл=</t>
  </si>
  <si>
    <t>dε</t>
  </si>
  <si>
    <t>Выборки</t>
  </si>
  <si>
    <t>ВГТУ</t>
  </si>
  <si>
    <t>ВГИТА</t>
  </si>
  <si>
    <t>ВГТУ-1</t>
  </si>
  <si>
    <t>ВГИТА-2</t>
  </si>
  <si>
    <t>Общая выборка</t>
  </si>
  <si>
    <t>Числа</t>
  </si>
  <si>
    <t>Порядок</t>
  </si>
  <si>
    <t>Ранги</t>
  </si>
  <si>
    <t>Сумма ВГТУ=</t>
  </si>
  <si>
    <t>Группа</t>
  </si>
  <si>
    <t>Сумма ВГИТА=</t>
  </si>
  <si>
    <t>U=</t>
  </si>
  <si>
    <t>T=</t>
  </si>
  <si>
    <t>отвергается - выборки не одинаковые</t>
  </si>
  <si>
    <t>не отвергается - выборки одинаковые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</si>
</sst>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topLeftCell="A16" workbookViewId="0">
      <selection activeCell="F46" sqref="F46"/>
    </sheetView>
  </sheetViews>
  <sheetFormatPr defaultRowHeight="15" x14ac:dyDescent="0.25"/>
  <cols>
    <col min="1" max="1" width="19" bestFit="1" customWidth="1"/>
    <col min="2" max="2" width="14.7109375" bestFit="1" customWidth="1"/>
    <col min="7" max="7" width="15.5703125" bestFit="1" customWidth="1"/>
    <col min="8" max="8" width="11" bestFit="1" customWidth="1"/>
  </cols>
  <sheetData>
    <row r="1" spans="1:20" x14ac:dyDescent="0.25">
      <c r="A1" s="4">
        <v>1</v>
      </c>
    </row>
    <row r="2" spans="1:20" x14ac:dyDescent="0.25">
      <c r="A2" s="1" t="s">
        <v>0</v>
      </c>
      <c r="B2">
        <v>0.05</v>
      </c>
    </row>
    <row r="3" spans="1:20" x14ac:dyDescent="0.25">
      <c r="A3" t="s">
        <v>1</v>
      </c>
      <c r="B3">
        <v>3</v>
      </c>
      <c r="C3">
        <v>2</v>
      </c>
      <c r="D3">
        <v>4</v>
      </c>
      <c r="E3">
        <v>6</v>
      </c>
      <c r="F3">
        <v>1</v>
      </c>
      <c r="G3">
        <v>5</v>
      </c>
    </row>
    <row r="4" spans="1:20" x14ac:dyDescent="0.25">
      <c r="A4" t="s">
        <v>2</v>
      </c>
      <c r="B4">
        <v>4</v>
      </c>
      <c r="C4">
        <v>1</v>
      </c>
      <c r="D4">
        <v>3</v>
      </c>
      <c r="E4">
        <v>5</v>
      </c>
      <c r="F4">
        <v>2</v>
      </c>
      <c r="G4">
        <v>6</v>
      </c>
    </row>
    <row r="5" spans="1:20" x14ac:dyDescent="0.25">
      <c r="A5" t="s">
        <v>3</v>
      </c>
      <c r="B5">
        <v>6</v>
      </c>
    </row>
    <row r="6" spans="1:20" x14ac:dyDescent="0.25">
      <c r="A6" t="s">
        <v>4</v>
      </c>
      <c r="B6">
        <f>B5-2</f>
        <v>4</v>
      </c>
    </row>
    <row r="7" spans="1:20" x14ac:dyDescent="0.25">
      <c r="A7" s="2" t="s">
        <v>5</v>
      </c>
      <c r="B7">
        <f>1-(6*SUMXMY2(B3:G3,B4:G4))/(POWER(B5,3)-B5)</f>
        <v>0.82857142857142851</v>
      </c>
    </row>
    <row r="8" spans="1:20" x14ac:dyDescent="0.25">
      <c r="A8" t="s">
        <v>6</v>
      </c>
      <c r="B8">
        <f>B7*SQRT((B5-2)/(1-POWER(B7,2)))</f>
        <v>2.9598001058630059</v>
      </c>
    </row>
    <row r="9" spans="1:20" x14ac:dyDescent="0.25">
      <c r="A9" t="s">
        <v>7</v>
      </c>
      <c r="B9">
        <f>TINV(B2,B6)</f>
        <v>2.7764451051977934</v>
      </c>
    </row>
    <row r="10" spans="1:20" x14ac:dyDescent="0.25">
      <c r="A10" t="s">
        <v>8</v>
      </c>
      <c r="B10" t="str">
        <f>IF(B8&gt;B9,"отвергается","не отвергается")</f>
        <v>отвергается</v>
      </c>
    </row>
    <row r="12" spans="1:20" x14ac:dyDescent="0.25">
      <c r="A12" s="4">
        <v>2</v>
      </c>
    </row>
    <row r="13" spans="1:20" x14ac:dyDescent="0.25">
      <c r="A13" t="s">
        <v>3</v>
      </c>
      <c r="B13">
        <v>20</v>
      </c>
    </row>
    <row r="14" spans="1:20" x14ac:dyDescent="0.25">
      <c r="A14" s="1" t="s">
        <v>0</v>
      </c>
      <c r="B14">
        <v>0.05</v>
      </c>
    </row>
    <row r="15" spans="1:20" x14ac:dyDescent="0.25">
      <c r="A15">
        <v>1.2</v>
      </c>
      <c r="B15">
        <v>1.8</v>
      </c>
      <c r="C15">
        <v>2.2999999999999998</v>
      </c>
      <c r="D15">
        <v>3.1</v>
      </c>
      <c r="E15">
        <v>1.7</v>
      </c>
      <c r="F15">
        <v>2.2999999999999998</v>
      </c>
      <c r="G15">
        <v>2.5</v>
      </c>
      <c r="H15">
        <v>1.6</v>
      </c>
      <c r="I15">
        <v>2.1</v>
      </c>
      <c r="J15">
        <v>3</v>
      </c>
      <c r="K15">
        <v>1.3</v>
      </c>
      <c r="L15">
        <v>1.9</v>
      </c>
      <c r="M15">
        <v>2.2999999999999998</v>
      </c>
      <c r="N15">
        <v>3.1</v>
      </c>
      <c r="O15">
        <v>1.7</v>
      </c>
      <c r="P15">
        <v>2.2999999999999998</v>
      </c>
      <c r="Q15">
        <v>2.5</v>
      </c>
      <c r="R15">
        <v>1.6</v>
      </c>
      <c r="S15">
        <v>2.1</v>
      </c>
      <c r="T15">
        <v>2.9</v>
      </c>
    </row>
    <row r="16" spans="1:20" x14ac:dyDescent="0.25">
      <c r="A16">
        <v>2.2000000000000002</v>
      </c>
      <c r="B16">
        <v>1.6</v>
      </c>
      <c r="C16">
        <v>2.2999999999999998</v>
      </c>
      <c r="D16">
        <v>2.2000000000000002</v>
      </c>
      <c r="E16">
        <v>1.3</v>
      </c>
      <c r="F16">
        <v>2.4</v>
      </c>
      <c r="G16">
        <v>2.2000000000000002</v>
      </c>
      <c r="H16">
        <v>1.9</v>
      </c>
      <c r="I16">
        <v>2.2999999999999998</v>
      </c>
      <c r="J16">
        <v>3.2</v>
      </c>
      <c r="K16">
        <v>2.1</v>
      </c>
      <c r="L16">
        <v>1.9</v>
      </c>
      <c r="M16">
        <v>1.3</v>
      </c>
      <c r="N16">
        <v>2.2000000000000002</v>
      </c>
      <c r="O16">
        <v>1.3</v>
      </c>
      <c r="P16">
        <v>2.1</v>
      </c>
      <c r="Q16">
        <v>2.2000000000000002</v>
      </c>
      <c r="R16">
        <v>1.6</v>
      </c>
      <c r="S16">
        <v>2.1</v>
      </c>
      <c r="T16">
        <v>2</v>
      </c>
    </row>
    <row r="17" spans="1:20" x14ac:dyDescent="0.25">
      <c r="A17" s="3" t="str">
        <f>IF(A15&gt;=A16,IF(A15=A16,"=","+"),"-")</f>
        <v>-</v>
      </c>
      <c r="B17" s="3" t="str">
        <f t="shared" ref="B17:T17" si="0">IF(B15&gt;=B16,IF(B15=B16,"=","+"),"-")</f>
        <v>+</v>
      </c>
      <c r="C17" s="3" t="str">
        <f t="shared" si="0"/>
        <v>=</v>
      </c>
      <c r="D17" s="3" t="str">
        <f t="shared" si="0"/>
        <v>+</v>
      </c>
      <c r="E17" s="3" t="str">
        <f t="shared" si="0"/>
        <v>+</v>
      </c>
      <c r="F17" s="3" t="str">
        <f t="shared" si="0"/>
        <v>-</v>
      </c>
      <c r="G17" s="3" t="str">
        <f t="shared" si="0"/>
        <v>+</v>
      </c>
      <c r="H17" s="3" t="str">
        <f t="shared" si="0"/>
        <v>-</v>
      </c>
      <c r="I17" s="3" t="str">
        <f t="shared" si="0"/>
        <v>-</v>
      </c>
      <c r="J17" s="3" t="str">
        <f t="shared" si="0"/>
        <v>-</v>
      </c>
      <c r="K17" s="3" t="str">
        <f t="shared" si="0"/>
        <v>-</v>
      </c>
      <c r="L17" s="3" t="str">
        <f t="shared" si="0"/>
        <v>=</v>
      </c>
      <c r="M17" s="3" t="str">
        <f t="shared" si="0"/>
        <v>+</v>
      </c>
      <c r="N17" s="3" t="str">
        <f t="shared" si="0"/>
        <v>+</v>
      </c>
      <c r="O17" s="3" t="str">
        <f t="shared" si="0"/>
        <v>+</v>
      </c>
      <c r="P17" s="3" t="str">
        <f t="shared" si="0"/>
        <v>+</v>
      </c>
      <c r="Q17" s="3" t="str">
        <f t="shared" si="0"/>
        <v>+</v>
      </c>
      <c r="R17" s="3" t="str">
        <f t="shared" si="0"/>
        <v>=</v>
      </c>
      <c r="S17" s="3" t="str">
        <f t="shared" si="0"/>
        <v>=</v>
      </c>
      <c r="T17" s="3" t="str">
        <f t="shared" si="0"/>
        <v>+</v>
      </c>
    </row>
    <row r="19" spans="1:20" x14ac:dyDescent="0.25">
      <c r="A19" t="s">
        <v>9</v>
      </c>
      <c r="B19">
        <f>COUNTIF(A$17:T$17,"+")</f>
        <v>10</v>
      </c>
      <c r="C19" t="str">
        <f>IF(B19&gt;B20,"типичные сдвиги","нетипичные сдвиги")</f>
        <v>типичные сдвиги</v>
      </c>
    </row>
    <row r="20" spans="1:20" x14ac:dyDescent="0.25">
      <c r="A20" t="s">
        <v>10</v>
      </c>
      <c r="B20">
        <f>COUNTIF(A$17:T$17,"-")</f>
        <v>6</v>
      </c>
      <c r="C20" t="str">
        <f>IF(B20&gt;B19,"типичные сдвиги","нетипичные сдвиги")</f>
        <v>нетипичные сдвиги</v>
      </c>
    </row>
    <row r="21" spans="1:20" x14ac:dyDescent="0.25">
      <c r="A21" t="s">
        <v>11</v>
      </c>
      <c r="B21">
        <f>B13-B19-B20</f>
        <v>4</v>
      </c>
    </row>
    <row r="22" spans="1:20" x14ac:dyDescent="0.25">
      <c r="A22" t="s">
        <v>12</v>
      </c>
      <c r="B22">
        <f>IF(C20="нетипичные сдвиги",B20,B19)</f>
        <v>6</v>
      </c>
    </row>
    <row r="23" spans="1:20" x14ac:dyDescent="0.25">
      <c r="A23" t="s">
        <v>13</v>
      </c>
      <c r="B23">
        <v>5</v>
      </c>
      <c r="C23" t="s">
        <v>14</v>
      </c>
    </row>
    <row r="24" spans="1:20" x14ac:dyDescent="0.25">
      <c r="A24" t="s">
        <v>15</v>
      </c>
      <c r="B24" t="str">
        <f>IF(B22&gt;=B23,"равные","отличаются значимо")</f>
        <v>равные</v>
      </c>
    </row>
    <row r="26" spans="1:20" x14ac:dyDescent="0.25">
      <c r="A26" s="4">
        <v>3</v>
      </c>
    </row>
    <row r="27" spans="1:20" x14ac:dyDescent="0.25">
      <c r="A27" s="1" t="s">
        <v>0</v>
      </c>
      <c r="B27">
        <v>0.05</v>
      </c>
    </row>
    <row r="28" spans="1:20" x14ac:dyDescent="0.25">
      <c r="A28" t="s">
        <v>16</v>
      </c>
      <c r="B28" t="s">
        <v>18</v>
      </c>
      <c r="C28" t="s">
        <v>17</v>
      </c>
      <c r="D28" t="s">
        <v>19</v>
      </c>
      <c r="F28" s="3" t="s">
        <v>21</v>
      </c>
      <c r="G28" s="3" t="s">
        <v>20</v>
      </c>
      <c r="H28" s="3" t="s">
        <v>22</v>
      </c>
      <c r="I28" s="3" t="s">
        <v>23</v>
      </c>
      <c r="J28" s="3" t="s">
        <v>25</v>
      </c>
    </row>
    <row r="29" spans="1:20" x14ac:dyDescent="0.25">
      <c r="A29">
        <v>3</v>
      </c>
      <c r="B29" s="3" t="str">
        <f>A29&amp;"-1"</f>
        <v>3-1</v>
      </c>
      <c r="C29">
        <v>4</v>
      </c>
      <c r="D29" s="3" t="str">
        <f>C29&amp;"-2"</f>
        <v>4-2</v>
      </c>
      <c r="F29" s="3">
        <f>$A$30</f>
        <v>2</v>
      </c>
      <c r="G29" s="5" t="str">
        <f>$B$30</f>
        <v>2-1</v>
      </c>
      <c r="H29" s="3">
        <v>1</v>
      </c>
      <c r="I29" s="3" cm="1">
        <f t="array" aca="1" ref="I29" ca="1">IF(COUNTIF($F$29:$F$44,F29)=1,H29,SUM(INDIRECT(ADDRESS(28+(MIN(IF($F$29:$F$44=F29,ROW($F$29:$F$44)-ROW(INDEX($F$29:$F$44,1,1))+1))),8)):INDIRECT(ADDRESS(28+(MAX(IF($F$29:$F$44=F29,ROW($F$29:$F$44)-ROW(INDEX($F$29:$F$44,1,1))+1))),8)))/COUNTA(INDIRECT(ADDRESS(28+(MIN(IF($F$29:$F$44=F29,ROW($F$29:$F$44)-ROW(INDEX($F$29:$F$44,1,1))+1))),8)):INDIRECT(ADDRESS(28+(MAX(IF($F$29:$F$44=F29,ROW($F$29:$F$44)-ROW(INDEX($F$29:$F$44,1,1))+1))),8))))</f>
        <v>1.5</v>
      </c>
      <c r="J29" s="3" t="str">
        <f>MID(G29,FIND("-",G29)+1,1)</f>
        <v>1</v>
      </c>
      <c r="O29" cm="1">
        <f t="array" ref="O29">MAX(IF($F$29:$F$44=F29,ROW($F$29:$F$44)-ROW(INDEX($F$29:$F$44,1,1))+1))</f>
        <v>2</v>
      </c>
      <c r="P29" cm="1">
        <f t="array" ref="P29">MIN(IF($F$29:$F$44=F29,ROW($F$29:$F$44)-ROW(INDEX($F$29:$F$44,1,1))+1))</f>
        <v>1</v>
      </c>
    </row>
    <row r="30" spans="1:20" x14ac:dyDescent="0.25">
      <c r="A30">
        <v>2</v>
      </c>
      <c r="B30" s="3" t="str">
        <f t="shared" ref="B30:B36" si="1">A30&amp;"-1"</f>
        <v>2-1</v>
      </c>
      <c r="C30">
        <v>3</v>
      </c>
      <c r="D30" s="3" t="str">
        <f t="shared" ref="D30:D36" si="2">C30&amp;"-2"</f>
        <v>3-2</v>
      </c>
      <c r="F30" s="3">
        <f>$A$33</f>
        <v>2</v>
      </c>
      <c r="G30" s="5" t="str">
        <f>$B$33</f>
        <v>2-1</v>
      </c>
      <c r="H30" s="3">
        <v>2</v>
      </c>
      <c r="I30" s="3" cm="1">
        <f t="array" aca="1" ref="I30" ca="1">IF(COUNTIF($F$29:$F$44,F30)=1,H30,SUM(INDIRECT(ADDRESS(28+(MIN(IF($F$29:$F$44=F30,ROW($F$29:$F$44)-ROW(INDEX($F$29:$F$44,1,1))+1))),8)):INDIRECT(ADDRESS(28+(MAX(IF($F$29:$F$44=F30,ROW($F$29:$F$44)-ROW(INDEX($F$29:$F$44,1,1))+1))),8)))/COUNTA(INDIRECT(ADDRESS(28+(MIN(IF($F$29:$F$44=F30,ROW($F$29:$F$44)-ROW(INDEX($F$29:$F$44,1,1))+1))),8)):INDIRECT(ADDRESS(28+(MAX(IF($F$29:$F$44=F30,ROW($F$29:$F$44)-ROW(INDEX($F$29:$F$44,1,1))+1))),8))))</f>
        <v>1.5</v>
      </c>
      <c r="J30" s="3" t="str">
        <f t="shared" ref="J30:J44" si="3">MID(G30,FIND("-",G30)+1,1)</f>
        <v>1</v>
      </c>
      <c r="O30" cm="1">
        <f t="array" ref="O30">MAX(IF($F$29:$F$44=F30,ROW($F$29:$F$44)-ROW(INDEX($F$29:$F$44,1,1))+1))</f>
        <v>2</v>
      </c>
      <c r="P30" cm="1">
        <f t="array" ref="P30">MIN(IF($F$29:$F$44=F30,ROW($F$29:$F$44)-ROW(INDEX($F$29:$F$44,1,1))+1))</f>
        <v>1</v>
      </c>
    </row>
    <row r="31" spans="1:20" x14ac:dyDescent="0.25">
      <c r="A31">
        <v>4</v>
      </c>
      <c r="B31" s="3" t="str">
        <f t="shared" si="1"/>
        <v>4-1</v>
      </c>
      <c r="C31">
        <v>3</v>
      </c>
      <c r="D31" s="3" t="str">
        <f t="shared" si="2"/>
        <v>3-2</v>
      </c>
      <c r="F31" s="3">
        <f>$A$29</f>
        <v>3</v>
      </c>
      <c r="G31" s="5" t="str">
        <f>$B$29</f>
        <v>3-1</v>
      </c>
      <c r="H31" s="3">
        <v>3</v>
      </c>
      <c r="I31" s="3" cm="1">
        <f t="array" aca="1" ref="I31" ca="1">IF(COUNTIF($F$29:$F$44,F31)=1,H31,SUM(INDIRECT(ADDRESS(28+(MIN(IF($F$29:$F$44=F31,ROW($F$29:$F$44)-ROW(INDEX($F$29:$F$44,1,1))+1))),8)):INDIRECT(ADDRESS(28+(MAX(IF($F$29:$F$44=F31,ROW($F$29:$F$44)-ROW(INDEX($F$29:$F$44,1,1))+1))),8)))/COUNTA(INDIRECT(ADDRESS(28+(MIN(IF($F$29:$F$44=F31,ROW($F$29:$F$44)-ROW(INDEX($F$29:$F$44,1,1))+1))),8)):INDIRECT(ADDRESS(28+(MAX(IF($F$29:$F$44=F31,ROW($F$29:$F$44)-ROW(INDEX($F$29:$F$44,1,1))+1))),8))))</f>
        <v>5</v>
      </c>
      <c r="J31" s="3" t="str">
        <f t="shared" si="3"/>
        <v>1</v>
      </c>
      <c r="O31" cm="1">
        <f t="array" ref="O31">MAX(IF($F$29:$F$44=F31,ROW($F$29:$F$44)-ROW(INDEX($F$29:$F$44,1,1))+1))</f>
        <v>7</v>
      </c>
      <c r="P31" cm="1">
        <f t="array" ref="P31">MIN(IF($F$29:$F$44=F31,ROW($F$29:$F$44)-ROW(INDEX($F$29:$F$44,1,1))+1))</f>
        <v>3</v>
      </c>
    </row>
    <row r="32" spans="1:20" x14ac:dyDescent="0.25">
      <c r="A32">
        <v>5</v>
      </c>
      <c r="B32" s="3" t="str">
        <f t="shared" si="1"/>
        <v>5-1</v>
      </c>
      <c r="C32">
        <v>5</v>
      </c>
      <c r="D32" s="3" t="str">
        <f t="shared" si="2"/>
        <v>5-2</v>
      </c>
      <c r="F32" s="3">
        <f>$C$30</f>
        <v>3</v>
      </c>
      <c r="G32" s="5" t="str">
        <f>$D$30</f>
        <v>3-2</v>
      </c>
      <c r="H32" s="3">
        <v>4</v>
      </c>
      <c r="I32" s="3" cm="1">
        <f t="array" aca="1" ref="I32" ca="1">IF(COUNTIF($F$29:$F$44,F32)=1,H32,SUM(INDIRECT(ADDRESS(28+(MIN(IF($F$29:$F$44=F32,ROW($F$29:$F$44)-ROW(INDEX($F$29:$F$44,1,1))+1))),8)):INDIRECT(ADDRESS(28+(MAX(IF($F$29:$F$44=F32,ROW($F$29:$F$44)-ROW(INDEX($F$29:$F$44,1,1))+1))),8)))/COUNTA(INDIRECT(ADDRESS(28+(MIN(IF($F$29:$F$44=F32,ROW($F$29:$F$44)-ROW(INDEX($F$29:$F$44,1,1))+1))),8)):INDIRECT(ADDRESS(28+(MAX(IF($F$29:$F$44=F32,ROW($F$29:$F$44)-ROW(INDEX($F$29:$F$44,1,1))+1))),8))))</f>
        <v>5</v>
      </c>
      <c r="J32" s="3" t="str">
        <f t="shared" si="3"/>
        <v>2</v>
      </c>
      <c r="O32" cm="1">
        <f t="array" ref="O32">MAX(IF($F$29:$F$44=F32,ROW($F$29:$F$44)-ROW(INDEX($F$29:$F$44,1,1))+1))</f>
        <v>7</v>
      </c>
      <c r="P32" cm="1">
        <f t="array" ref="P32">MIN(IF($F$29:$F$44=F32,ROW($F$29:$F$44)-ROW(INDEX($F$29:$F$44,1,1))+1))</f>
        <v>3</v>
      </c>
    </row>
    <row r="33" spans="1:16" x14ac:dyDescent="0.25">
      <c r="A33">
        <v>2</v>
      </c>
      <c r="B33" s="3" t="str">
        <f t="shared" si="1"/>
        <v>2-1</v>
      </c>
      <c r="C33">
        <v>3</v>
      </c>
      <c r="D33" s="3" t="str">
        <f t="shared" si="2"/>
        <v>3-2</v>
      </c>
      <c r="F33" s="3">
        <f>$C$31</f>
        <v>3</v>
      </c>
      <c r="G33" s="5" t="str">
        <f>$D$31</f>
        <v>3-2</v>
      </c>
      <c r="H33" s="3">
        <v>5</v>
      </c>
      <c r="I33" s="3" cm="1">
        <f t="array" aca="1" ref="I33" ca="1">IF(COUNTIF($F$29:$F$44,F33)=1,H33,SUM(INDIRECT(ADDRESS(28+(MIN(IF($F$29:$F$44=F33,ROW($F$29:$F$44)-ROW(INDEX($F$29:$F$44,1,1))+1))),8)):INDIRECT(ADDRESS(28+(MAX(IF($F$29:$F$44=F33,ROW($F$29:$F$44)-ROW(INDEX($F$29:$F$44,1,1))+1))),8)))/COUNTA(INDIRECT(ADDRESS(28+(MIN(IF($F$29:$F$44=F33,ROW($F$29:$F$44)-ROW(INDEX($F$29:$F$44,1,1))+1))),8)):INDIRECT(ADDRESS(28+(MAX(IF($F$29:$F$44=F33,ROW($F$29:$F$44)-ROW(INDEX($F$29:$F$44,1,1))+1))),8))))</f>
        <v>5</v>
      </c>
      <c r="J33" s="3" t="str">
        <f t="shared" si="3"/>
        <v>2</v>
      </c>
      <c r="O33" cm="1">
        <f t="array" ref="O33">MAX(IF($F$29:$F$44=F33,ROW($F$29:$F$44)-ROW(INDEX($F$29:$F$44,1,1))+1))</f>
        <v>7</v>
      </c>
      <c r="P33" cm="1">
        <f t="array" ref="P33">MIN(IF($F$29:$F$44=F33,ROW($F$29:$F$44)-ROW(INDEX($F$29:$F$44,1,1))+1))</f>
        <v>3</v>
      </c>
    </row>
    <row r="34" spans="1:16" x14ac:dyDescent="0.25">
      <c r="A34">
        <v>4</v>
      </c>
      <c r="B34" s="3" t="str">
        <f t="shared" si="1"/>
        <v>4-1</v>
      </c>
      <c r="C34">
        <v>3</v>
      </c>
      <c r="D34" s="3" t="str">
        <f t="shared" si="2"/>
        <v>3-2</v>
      </c>
      <c r="F34" s="3">
        <f>$C$33</f>
        <v>3</v>
      </c>
      <c r="G34" s="5" t="str">
        <f>$D$33</f>
        <v>3-2</v>
      </c>
      <c r="H34" s="3">
        <v>6</v>
      </c>
      <c r="I34" s="3" cm="1">
        <f t="array" aca="1" ref="I34" ca="1">IF(COUNTIF($F$29:$F$44,F34)=1,H34,SUM(INDIRECT(ADDRESS(28+(MIN(IF($F$29:$F$44=F34,ROW($F$29:$F$44)-ROW(INDEX($F$29:$F$44,1,1))+1))),8)):INDIRECT(ADDRESS(28+(MAX(IF($F$29:$F$44=F34,ROW($F$29:$F$44)-ROW(INDEX($F$29:$F$44,1,1))+1))),8)))/COUNTA(INDIRECT(ADDRESS(28+(MIN(IF($F$29:$F$44=F34,ROW($F$29:$F$44)-ROW(INDEX($F$29:$F$44,1,1))+1))),8)):INDIRECT(ADDRESS(28+(MAX(IF($F$29:$F$44=F34,ROW($F$29:$F$44)-ROW(INDEX($F$29:$F$44,1,1))+1))),8))))</f>
        <v>5</v>
      </c>
      <c r="J34" s="3" t="str">
        <f t="shared" si="3"/>
        <v>2</v>
      </c>
      <c r="O34" cm="1">
        <f t="array" ref="O34">MAX(IF($F$29:$F$44=F34,ROW($F$29:$F$44)-ROW(INDEX($F$29:$F$44,1,1))+1))</f>
        <v>7</v>
      </c>
      <c r="P34" cm="1">
        <f t="array" ref="P34">MIN(IF($F$29:$F$44=F34,ROW($F$29:$F$44)-ROW(INDEX($F$29:$F$44,1,1))+1))</f>
        <v>3</v>
      </c>
    </row>
    <row r="35" spans="1:16" x14ac:dyDescent="0.25">
      <c r="A35">
        <v>4</v>
      </c>
      <c r="B35" s="3" t="str">
        <f t="shared" si="1"/>
        <v>4-1</v>
      </c>
      <c r="C35">
        <v>5</v>
      </c>
      <c r="D35" s="3" t="str">
        <f t="shared" si="2"/>
        <v>5-2</v>
      </c>
      <c r="F35" s="3">
        <f>$C$34</f>
        <v>3</v>
      </c>
      <c r="G35" s="5" t="str">
        <f>$D$34</f>
        <v>3-2</v>
      </c>
      <c r="H35" s="3">
        <v>7</v>
      </c>
      <c r="I35" s="3" cm="1">
        <f t="array" aca="1" ref="I35" ca="1">IF(COUNTIF($F$29:$F$44,F35)=1,H35,SUM(INDIRECT(ADDRESS(28+(MIN(IF($F$29:$F$44=F35,ROW($F$29:$F$44)-ROW(INDEX($F$29:$F$44,1,1))+1))),8)):INDIRECT(ADDRESS(28+(MAX(IF($F$29:$F$44=F35,ROW($F$29:$F$44)-ROW(INDEX($F$29:$F$44,1,1))+1))),8)))/COUNTA(INDIRECT(ADDRESS(28+(MIN(IF($F$29:$F$44=F35,ROW($F$29:$F$44)-ROW(INDEX($F$29:$F$44,1,1))+1))),8)):INDIRECT(ADDRESS(28+(MAX(IF($F$29:$F$44=F35,ROW($F$29:$F$44)-ROW(INDEX($F$29:$F$44,1,1))+1))),8))))</f>
        <v>5</v>
      </c>
      <c r="J35" s="3" t="str">
        <f t="shared" si="3"/>
        <v>2</v>
      </c>
      <c r="O35" cm="1">
        <f t="array" ref="O35">MAX(IF($F$29:$F$44=F35,ROW($F$29:$F$44)-ROW(INDEX($F$29:$F$44,1,1))+1))</f>
        <v>7</v>
      </c>
      <c r="P35" cm="1">
        <f t="array" ref="P35">MIN(IF($F$29:$F$44=F35,ROW($F$29:$F$44)-ROW(INDEX($F$29:$F$44,1,1))+1))</f>
        <v>3</v>
      </c>
    </row>
    <row r="36" spans="1:16" x14ac:dyDescent="0.25">
      <c r="A36">
        <v>5</v>
      </c>
      <c r="B36" s="3" t="str">
        <f t="shared" si="1"/>
        <v>5-1</v>
      </c>
      <c r="C36">
        <v>4</v>
      </c>
      <c r="D36" s="3" t="str">
        <f t="shared" si="2"/>
        <v>4-2</v>
      </c>
      <c r="F36" s="3">
        <f>$A$31</f>
        <v>4</v>
      </c>
      <c r="G36" s="5" t="str">
        <f>$B$31</f>
        <v>4-1</v>
      </c>
      <c r="H36" s="3">
        <v>8</v>
      </c>
      <c r="I36" s="3" cm="1">
        <f t="array" aca="1" ref="I36" ca="1">IF(COUNTIF($F$29:$F$44,F36)=1,H36,SUM(INDIRECT(ADDRESS(28+(MIN(IF($F$29:$F$44=F36,ROW($F$29:$F$44)-ROW(INDEX($F$29:$F$44,1,1))+1))),8)):INDIRECT(ADDRESS(28+(MAX(IF($F$29:$F$44=F36,ROW($F$29:$F$44)-ROW(INDEX($F$29:$F$44,1,1))+1))),8)))/COUNTA(INDIRECT(ADDRESS(28+(MIN(IF($F$29:$F$44=F36,ROW($F$29:$F$44)-ROW(INDEX($F$29:$F$44,1,1))+1))),8)):INDIRECT(ADDRESS(28+(MAX(IF($F$29:$F$44=F36,ROW($F$29:$F$44)-ROW(INDEX($F$29:$F$44,1,1))+1))),8))))</f>
        <v>10</v>
      </c>
      <c r="J36" s="3" t="str">
        <f t="shared" si="3"/>
        <v>1</v>
      </c>
      <c r="O36" cm="1">
        <f t="array" ref="O36">MAX(IF($F$29:$F$44=F36,ROW($F$29:$F$44)-ROW(INDEX($F$29:$F$44,1,1))+1))</f>
        <v>12</v>
      </c>
      <c r="P36" cm="1">
        <f t="array" ref="P36">MIN(IF($F$29:$F$44=F36,ROW($F$29:$F$44)-ROW(INDEX($F$29:$F$44,1,1))+1))</f>
        <v>8</v>
      </c>
    </row>
    <row r="37" spans="1:16" x14ac:dyDescent="0.25">
      <c r="F37" s="3">
        <f>$A$34</f>
        <v>4</v>
      </c>
      <c r="G37" s="5" t="str">
        <f>$B$34</f>
        <v>4-1</v>
      </c>
      <c r="H37" s="3">
        <v>9</v>
      </c>
      <c r="I37" s="3" cm="1">
        <f t="array" aca="1" ref="I37" ca="1">IF(COUNTIF($F$29:$F$44,F37)=1,H37,SUM(INDIRECT(ADDRESS(28+(MIN(IF($F$29:$F$44=F37,ROW($F$29:$F$44)-ROW(INDEX($F$29:$F$44,1,1))+1))),8)):INDIRECT(ADDRESS(28+(MAX(IF($F$29:$F$44=F37,ROW($F$29:$F$44)-ROW(INDEX($F$29:$F$44,1,1))+1))),8)))/COUNTA(INDIRECT(ADDRESS(28+(MIN(IF($F$29:$F$44=F37,ROW($F$29:$F$44)-ROW(INDEX($F$29:$F$44,1,1))+1))),8)):INDIRECT(ADDRESS(28+(MAX(IF($F$29:$F$44=F37,ROW($F$29:$F$44)-ROW(INDEX($F$29:$F$44,1,1))+1))),8))))</f>
        <v>10</v>
      </c>
      <c r="J37" s="3" t="str">
        <f t="shared" si="3"/>
        <v>1</v>
      </c>
      <c r="O37" cm="1">
        <f t="array" ref="O37">MAX(IF($F$29:$F$44=F37,ROW($F$29:$F$44)-ROW(INDEX($F$29:$F$44,1,1))+1))</f>
        <v>12</v>
      </c>
      <c r="P37" cm="1">
        <f t="array" ref="P37">MIN(IF($F$29:$F$44=F37,ROW($F$29:$F$44)-ROW(INDEX($F$29:$F$44,1,1))+1))</f>
        <v>8</v>
      </c>
    </row>
    <row r="38" spans="1:16" x14ac:dyDescent="0.25">
      <c r="A38" t="s">
        <v>3</v>
      </c>
      <c r="B38">
        <v>8</v>
      </c>
      <c r="F38" s="3">
        <f>$A$35</f>
        <v>4</v>
      </c>
      <c r="G38" s="5" t="str">
        <f>$B$35</f>
        <v>4-1</v>
      </c>
      <c r="H38" s="3">
        <v>10</v>
      </c>
      <c r="I38" s="3" cm="1">
        <f t="array" aca="1" ref="I38" ca="1">IF(COUNTIF($F$29:$F$44,F38)=1,H38,SUM(INDIRECT(ADDRESS(28+(MIN(IF($F$29:$F$44=F38,ROW($F$29:$F$44)-ROW(INDEX($F$29:$F$44,1,1))+1))),8)):INDIRECT(ADDRESS(28+(MAX(IF($F$29:$F$44=F38,ROW($F$29:$F$44)-ROW(INDEX($F$29:$F$44,1,1))+1))),8)))/COUNTA(INDIRECT(ADDRESS(28+(MIN(IF($F$29:$F$44=F38,ROW($F$29:$F$44)-ROW(INDEX($F$29:$F$44,1,1))+1))),8)):INDIRECT(ADDRESS(28+(MAX(IF($F$29:$F$44=F38,ROW($F$29:$F$44)-ROW(INDEX($F$29:$F$44,1,1))+1))),8))))</f>
        <v>10</v>
      </c>
      <c r="J38" s="3" t="str">
        <f t="shared" si="3"/>
        <v>1</v>
      </c>
      <c r="O38" cm="1">
        <f t="array" ref="O38">MAX(IF($F$29:$F$44=F38,ROW($F$29:$F$44)-ROW(INDEX($F$29:$F$44,1,1))+1))</f>
        <v>12</v>
      </c>
      <c r="P38" cm="1">
        <f t="array" ref="P38">MIN(IF($F$29:$F$44=F38,ROW($F$29:$F$44)-ROW(INDEX($F$29:$F$44,1,1))+1))</f>
        <v>8</v>
      </c>
    </row>
    <row r="39" spans="1:16" x14ac:dyDescent="0.25">
      <c r="F39" s="3">
        <f>$C$29</f>
        <v>4</v>
      </c>
      <c r="G39" s="5" t="str">
        <f>$D$36</f>
        <v>4-2</v>
      </c>
      <c r="H39" s="3">
        <v>11</v>
      </c>
      <c r="I39" s="3" cm="1">
        <f t="array" aca="1" ref="I39" ca="1">IF(COUNTIF($F$29:$F$44,F39)=1,H39,SUM(INDIRECT(ADDRESS(28+(MIN(IF($F$29:$F$44=F39,ROW($F$29:$F$44)-ROW(INDEX($F$29:$F$44,1,1))+1))),8)):INDIRECT(ADDRESS(28+(MAX(IF($F$29:$F$44=F39,ROW($F$29:$F$44)-ROW(INDEX($F$29:$F$44,1,1))+1))),8)))/COUNTA(INDIRECT(ADDRESS(28+(MIN(IF($F$29:$F$44=F39,ROW($F$29:$F$44)-ROW(INDEX($F$29:$F$44,1,1))+1))),8)):INDIRECT(ADDRESS(28+(MAX(IF($F$29:$F$44=F39,ROW($F$29:$F$44)-ROW(INDEX($F$29:$F$44,1,1))+1))),8))))</f>
        <v>10</v>
      </c>
      <c r="J39" s="3" t="str">
        <f t="shared" si="3"/>
        <v>2</v>
      </c>
      <c r="O39" cm="1">
        <f t="array" ref="O39">MAX(IF($F$29:$F$44=F39,ROW($F$29:$F$44)-ROW(INDEX($F$29:$F$44,1,1))+1))</f>
        <v>12</v>
      </c>
      <c r="P39" cm="1">
        <f t="array" ref="P39">MIN(IF($F$29:$F$44=F39,ROW($F$29:$F$44)-ROW(INDEX($F$29:$F$44,1,1))+1))</f>
        <v>8</v>
      </c>
    </row>
    <row r="40" spans="1:16" x14ac:dyDescent="0.25">
      <c r="F40" s="3">
        <f>$C$36</f>
        <v>4</v>
      </c>
      <c r="G40" s="5" t="str">
        <f>$D$29</f>
        <v>4-2</v>
      </c>
      <c r="H40" s="3">
        <v>12</v>
      </c>
      <c r="I40" s="3" cm="1">
        <f t="array" aca="1" ref="I40" ca="1">IF(COUNTIF($F$29:$F$44,F40)=1,H40,SUM(INDIRECT(ADDRESS(28+(MIN(IF($F$29:$F$44=F40,ROW($F$29:$F$44)-ROW(INDEX($F$29:$F$44,1,1))+1))),8)):INDIRECT(ADDRESS(28+(MAX(IF($F$29:$F$44=F40,ROW($F$29:$F$44)-ROW(INDEX($F$29:$F$44,1,1))+1))),8)))/COUNTA(INDIRECT(ADDRESS(28+(MIN(IF($F$29:$F$44=F40,ROW($F$29:$F$44)-ROW(INDEX($F$29:$F$44,1,1))+1))),8)):INDIRECT(ADDRESS(28+(MAX(IF($F$29:$F$44=F40,ROW($F$29:$F$44)-ROW(INDEX($F$29:$F$44,1,1))+1))),8))))</f>
        <v>10</v>
      </c>
      <c r="J40" s="3" t="str">
        <f t="shared" si="3"/>
        <v>2</v>
      </c>
      <c r="O40" cm="1">
        <f t="array" ref="O40">MAX(IF($F$29:$F$44=F40,ROW($F$29:$F$44)-ROW(INDEX($F$29:$F$44,1,1))+1))</f>
        <v>12</v>
      </c>
      <c r="P40" cm="1">
        <f t="array" ref="P40">MIN(IF($F$29:$F$44=F40,ROW($F$29:$F$44)-ROW(INDEX($F$29:$F$44,1,1))+1))</f>
        <v>8</v>
      </c>
    </row>
    <row r="41" spans="1:16" x14ac:dyDescent="0.25">
      <c r="F41" s="3">
        <f>$A$32</f>
        <v>5</v>
      </c>
      <c r="G41" s="5" t="str">
        <f>$B$32</f>
        <v>5-1</v>
      </c>
      <c r="H41" s="3">
        <v>13</v>
      </c>
      <c r="I41" s="3" cm="1">
        <f t="array" aca="1" ref="I41" ca="1">IF(COUNTIF($F$29:$F$44,F41)=1,H41,SUM(INDIRECT(ADDRESS(28+(MIN(IF($F$29:$F$44=F41,ROW($F$29:$F$44)-ROW(INDEX($F$29:$F$44,1,1))+1))),8)):INDIRECT(ADDRESS(28+(MAX(IF($F$29:$F$44=F41,ROW($F$29:$F$44)-ROW(INDEX($F$29:$F$44,1,1))+1))),8)))/COUNTA(INDIRECT(ADDRESS(28+(MIN(IF($F$29:$F$44=F41,ROW($F$29:$F$44)-ROW(INDEX($F$29:$F$44,1,1))+1))),8)):INDIRECT(ADDRESS(28+(MAX(IF($F$29:$F$44=F41,ROW($F$29:$F$44)-ROW(INDEX($F$29:$F$44,1,1))+1))),8))))</f>
        <v>14.5</v>
      </c>
      <c r="J41" s="3" t="str">
        <f t="shared" si="3"/>
        <v>1</v>
      </c>
      <c r="O41" cm="1">
        <f t="array" ref="O41">MAX(IF($F$29:$F$44=F41,ROW($F$29:$F$44)-ROW(INDEX($F$29:$F$44,1,1))+1))</f>
        <v>16</v>
      </c>
      <c r="P41" cm="1">
        <f t="array" ref="P41">MIN(IF($F$29:$F$44=F41,ROW($F$29:$F$44)-ROW(INDEX($F$29:$F$44,1,1))+1))</f>
        <v>13</v>
      </c>
    </row>
    <row r="42" spans="1:16" x14ac:dyDescent="0.25">
      <c r="F42" s="3">
        <f>$A$36</f>
        <v>5</v>
      </c>
      <c r="G42" s="5" t="str">
        <f>$B$36</f>
        <v>5-1</v>
      </c>
      <c r="H42" s="3">
        <v>14</v>
      </c>
      <c r="I42" s="3" cm="1">
        <f t="array" aca="1" ref="I42" ca="1">IF(COUNTIF($F$29:$F$44,F42)=1,H42,SUM(INDIRECT(ADDRESS(28+(MIN(IF($F$29:$F$44=F42,ROW($F$29:$F$44)-ROW(INDEX($F$29:$F$44,1,1))+1))),8)):INDIRECT(ADDRESS(28+(MAX(IF($F$29:$F$44=F42,ROW($F$29:$F$44)-ROW(INDEX($F$29:$F$44,1,1))+1))),8)))/COUNTA(INDIRECT(ADDRESS(28+(MIN(IF($F$29:$F$44=F42,ROW($F$29:$F$44)-ROW(INDEX($F$29:$F$44,1,1))+1))),8)):INDIRECT(ADDRESS(28+(MAX(IF($F$29:$F$44=F42,ROW($F$29:$F$44)-ROW(INDEX($F$29:$F$44,1,1))+1))),8))))</f>
        <v>14.5</v>
      </c>
      <c r="J42" s="3" t="str">
        <f t="shared" si="3"/>
        <v>1</v>
      </c>
      <c r="O42" cm="1">
        <f t="array" ref="O42">MAX(IF($F$29:$F$44=F42,ROW($F$29:$F$44)-ROW(INDEX($F$29:$F$44,1,1))+1))</f>
        <v>16</v>
      </c>
      <c r="P42" cm="1">
        <f t="array" ref="P42">MIN(IF($F$29:$F$44=F42,ROW($F$29:$F$44)-ROW(INDEX($F$29:$F$44,1,1))+1))</f>
        <v>13</v>
      </c>
    </row>
    <row r="43" spans="1:16" x14ac:dyDescent="0.25">
      <c r="F43" s="3">
        <f>$C$32</f>
        <v>5</v>
      </c>
      <c r="G43" s="5" t="str">
        <f>$D$32</f>
        <v>5-2</v>
      </c>
      <c r="H43" s="3">
        <v>15</v>
      </c>
      <c r="I43" s="3" cm="1">
        <f t="array" aca="1" ref="I43" ca="1">IF(COUNTIF($F$29:$F$44,F43)=1,H43,SUM(INDIRECT(ADDRESS(28+(MIN(IF($F$29:$F$44=F43,ROW($F$29:$F$44)-ROW(INDEX($F$29:$F$44,1,1))+1))),8)):INDIRECT(ADDRESS(28+(MAX(IF($F$29:$F$44=F43,ROW($F$29:$F$44)-ROW(INDEX($F$29:$F$44,1,1))+1))),8)))/COUNTA(INDIRECT(ADDRESS(28+(MIN(IF($F$29:$F$44=F43,ROW($F$29:$F$44)-ROW(INDEX($F$29:$F$44,1,1))+1))),8)):INDIRECT(ADDRESS(28+(MAX(IF($F$29:$F$44=F43,ROW($F$29:$F$44)-ROW(INDEX($F$29:$F$44,1,1))+1))),8))))</f>
        <v>14.5</v>
      </c>
      <c r="J43" s="3" t="str">
        <f t="shared" si="3"/>
        <v>2</v>
      </c>
      <c r="O43" cm="1">
        <f t="array" ref="O43">MAX(IF($F$29:$F$44=F43,ROW($F$29:$F$44)-ROW(INDEX($F$29:$F$44,1,1))+1))</f>
        <v>16</v>
      </c>
      <c r="P43" cm="1">
        <f t="array" ref="P43">MIN(IF($F$29:$F$44=F43,ROW($F$29:$F$44)-ROW(INDEX($F$29:$F$44,1,1))+1))</f>
        <v>13</v>
      </c>
    </row>
    <row r="44" spans="1:16" x14ac:dyDescent="0.25">
      <c r="F44" s="3">
        <f>$C$35</f>
        <v>5</v>
      </c>
      <c r="G44" s="5" t="str">
        <f>$D$35</f>
        <v>5-2</v>
      </c>
      <c r="H44" s="3">
        <v>16</v>
      </c>
      <c r="I44" s="3" cm="1">
        <f t="array" aca="1" ref="I44" ca="1">IF(COUNTIF($F$29:$F$44,F44)=1,H44,SUM(INDIRECT(ADDRESS(28+(MIN(IF($F$29:$F$44=F44,ROW($F$29:$F$44)-ROW(INDEX($F$29:$F$44,1,1))+1))),8)):INDIRECT(ADDRESS(28+(MAX(IF($F$29:$F$44=F44,ROW($F$29:$F$44)-ROW(INDEX($F$29:$F$44,1,1))+1))),8)))/COUNTA(INDIRECT(ADDRESS(28+(MIN(IF($F$29:$F$44=F44,ROW($F$29:$F$44)-ROW(INDEX($F$29:$F$44,1,1))+1))),8)):INDIRECT(ADDRESS(28+(MAX(IF($F$29:$F$44=F44,ROW($F$29:$F$44)-ROW(INDEX($F$29:$F$44,1,1))+1))),8))))</f>
        <v>14.5</v>
      </c>
      <c r="J44" s="3" t="str">
        <f t="shared" si="3"/>
        <v>2</v>
      </c>
      <c r="O44" cm="1">
        <f t="array" ref="O44">MAX(IF($F$29:$F$44=F44,ROW($F$29:$F$44)-ROW(INDEX($F$29:$F$44,1,1))+1))</f>
        <v>16</v>
      </c>
      <c r="P44" cm="1">
        <f t="array" ref="P44">MIN(IF($F$29:$F$44=F44,ROW($F$29:$F$44)-ROW(INDEX($F$29:$F$44,1,1))+1))</f>
        <v>13</v>
      </c>
    </row>
    <row r="46" spans="1:16" x14ac:dyDescent="0.25">
      <c r="A46" t="s">
        <v>24</v>
      </c>
      <c r="B46">
        <f ca="1">SUMIF(J29:J44,1,I29:I44)</f>
        <v>67</v>
      </c>
    </row>
    <row r="47" spans="1:16" x14ac:dyDescent="0.25">
      <c r="A47" t="s">
        <v>26</v>
      </c>
      <c r="B47">
        <f ca="1">SUMIF(J29:J44,2,I29:I44)</f>
        <v>69</v>
      </c>
    </row>
    <row r="48" spans="1:16" x14ac:dyDescent="0.25">
      <c r="A48" t="s">
        <v>28</v>
      </c>
      <c r="B48">
        <f ca="1">MAX(B46:B47)</f>
        <v>69</v>
      </c>
    </row>
    <row r="49" spans="1:5" x14ac:dyDescent="0.25">
      <c r="A49" t="s">
        <v>27</v>
      </c>
      <c r="B49">
        <f ca="1">B38*B38+(B38*(B38+1))/2-B48</f>
        <v>31</v>
      </c>
    </row>
    <row r="50" spans="1:5" x14ac:dyDescent="0.25">
      <c r="A50" t="s">
        <v>7</v>
      </c>
      <c r="B50">
        <v>15</v>
      </c>
    </row>
    <row r="51" spans="1:5" x14ac:dyDescent="0.25">
      <c r="A51" t="s">
        <v>8</v>
      </c>
      <c r="B51" t="str">
        <f ca="1">IF(B49&gt;B50,"не отвергается","отвергается")</f>
        <v>не отвергается</v>
      </c>
      <c r="E51" t="s">
        <v>29</v>
      </c>
    </row>
    <row r="52" spans="1:5" x14ac:dyDescent="0.25">
      <c r="E52" t="s">
        <v>30</v>
      </c>
    </row>
  </sheetData>
  <sortState xmlns:xlrd2="http://schemas.microsoft.com/office/spreadsheetml/2017/richdata2" ref="F29:F44">
    <sortCondition ref="F29:F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FBE9-1BE2-4EFB-BF95-F1C0C2E766EA}">
  <dimension ref="A1:B17"/>
  <sheetViews>
    <sheetView workbookViewId="0">
      <selection activeCell="C1" sqref="C1"/>
    </sheetView>
  </sheetViews>
  <sheetFormatPr defaultRowHeight="15" x14ac:dyDescent="0.25"/>
  <sheetData>
    <row r="1" spans="1:2" x14ac:dyDescent="0.25">
      <c r="A1">
        <v>1</v>
      </c>
      <c r="B1">
        <v>4</v>
      </c>
    </row>
    <row r="2" spans="1:2" x14ac:dyDescent="0.25">
      <c r="A2">
        <v>1</v>
      </c>
    </row>
    <row r="3" spans="1:2" x14ac:dyDescent="0.25">
      <c r="A3">
        <v>3</v>
      </c>
    </row>
    <row r="4" spans="1:2" x14ac:dyDescent="0.25">
      <c r="A4">
        <v>4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6</v>
      </c>
    </row>
    <row r="10" spans="1:2" x14ac:dyDescent="0.25">
      <c r="A10">
        <v>7</v>
      </c>
    </row>
    <row r="11" spans="1:2" x14ac:dyDescent="0.25">
      <c r="A11">
        <v>7</v>
      </c>
    </row>
    <row r="12" spans="1:2" x14ac:dyDescent="0.25">
      <c r="A12">
        <v>8</v>
      </c>
    </row>
    <row r="13" spans="1:2" x14ac:dyDescent="0.25">
      <c r="A13">
        <v>8</v>
      </c>
    </row>
    <row r="14" spans="1:2" x14ac:dyDescent="0.25">
      <c r="A14">
        <v>9</v>
      </c>
    </row>
    <row r="15" spans="1:2" x14ac:dyDescent="0.25">
      <c r="A15">
        <v>9</v>
      </c>
    </row>
    <row r="16" spans="1:2" x14ac:dyDescent="0.25">
      <c r="A16">
        <v>10</v>
      </c>
    </row>
    <row r="17" spans="1:1" x14ac:dyDescent="0.25">
      <c r="A17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F24D3-78CF-47A7-8F15-C9DCEEC2BF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выборка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Keltor</dc:creator>
  <cp:lastModifiedBy>Keltor</cp:lastModifiedBy>
  <dcterms:created xsi:type="dcterms:W3CDTF">2015-06-05T18:19:34Z</dcterms:created>
  <dcterms:modified xsi:type="dcterms:W3CDTF">2021-11-28T11:36:22Z</dcterms:modified>
</cp:coreProperties>
</file>