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hared Folder Home\My files\Kelum\FIDS Training Data Analytics\FIDS Excel Training\"/>
    </mc:Choice>
  </mc:AlternateContent>
  <bookViews>
    <workbookView xWindow="0" yWindow="0" windowWidth="20490" windowHeight="7905" tabRatio="884" activeTab="8"/>
  </bookViews>
  <sheets>
    <sheet name="Content" sheetId="11" r:id="rId1"/>
    <sheet name="If" sheetId="6" r:id="rId2"/>
    <sheet name="Acerno_Cache_XXXXX" sheetId="9" state="veryHidden" r:id="rId3"/>
    <sheet name="Lookup" sheetId="1" r:id="rId4"/>
    <sheet name="Text" sheetId="4" r:id="rId5"/>
    <sheet name="Date_Time" sheetId="5" r:id="rId6"/>
    <sheet name="Benfords Law" sheetId="8" r:id="rId7"/>
    <sheet name="DataExtract" sheetId="10" r:id="rId8"/>
    <sheet name="GoalSeek_Solver" sheetId="12" r:id="rId9"/>
    <sheet name="Sheet1" sheetId="14" r:id="rId10"/>
    <sheet name="Sheet2" sheetId="15" r:id="rId11"/>
    <sheet name="Sheet3" sheetId="16" r:id="rId12"/>
    <sheet name="DataAnalysis" sheetId="13" r:id="rId13"/>
  </sheets>
  <definedNames>
    <definedName name="_xlnm._FilterDatabase" localSheetId="7" hidden="1">DataExtract!$B$7:$F$13</definedName>
    <definedName name="_xlnm.Criteria" localSheetId="7">DataExtract!$D$16:$D$18</definedName>
    <definedName name="_xlnm.Extract" localSheetId="7">DataExtract!#REF!</definedName>
    <definedName name="List">Lookup!$A$2:$A$20</definedName>
    <definedName name="_xlnm.Print_Area" localSheetId="5">Date_Time!$B$1:$J$59</definedName>
    <definedName name="_xlnm.Print_Area" localSheetId="1">If!$A$1:$I$58</definedName>
    <definedName name="_xlnm.Print_Area" localSheetId="3">Lookup!$A$2:$H$70</definedName>
    <definedName name="_xlnm.Print_Area" localSheetId="4">Text!$B$2:$L$70</definedName>
    <definedName name="solver_adj" localSheetId="8" hidden="1">GoalSeek_Solver!$D$44:$J$47</definedName>
    <definedName name="solver_cvg" localSheetId="8" hidden="1">0.0001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lhs1" localSheetId="8" hidden="1">GoalSeek_Solver!$D$44:$J$44</definedName>
    <definedName name="solver_lhs2" localSheetId="8" hidden="1">GoalSeek_Solver!$D$44:$J$47</definedName>
    <definedName name="solver_lhs3" localSheetId="8" hidden="1">GoalSeek_Solver!$D$46:$J$46</definedName>
    <definedName name="solver_lhs4" localSheetId="8" hidden="1">GoalSeek_Solver!$D$47:$J$47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3</definedName>
    <definedName name="solver_nwt" localSheetId="8" hidden="1">1</definedName>
    <definedName name="solver_opt" localSheetId="8" hidden="1">GoalSeek_Solver!$L$49</definedName>
    <definedName name="solver_pre" localSheetId="8" hidden="1">0.000001</definedName>
    <definedName name="solver_rbv" localSheetId="8" hidden="1">1</definedName>
    <definedName name="solver_rel1" localSheetId="8" hidden="1">3</definedName>
    <definedName name="solver_rel2" localSheetId="8" hidden="1">4</definedName>
    <definedName name="solver_rel3" localSheetId="8" hidden="1">3</definedName>
    <definedName name="solver_rel4" localSheetId="8" hidden="1">3</definedName>
    <definedName name="solver_rhs1" localSheetId="8" hidden="1">1</definedName>
    <definedName name="solver_rhs2" localSheetId="8" hidden="1">integer</definedName>
    <definedName name="solver_rhs3" localSheetId="8" hidden="1">1</definedName>
    <definedName name="solver_rhs4" localSheetId="8" hidden="1">GoalSeek_Solver!$D$51:$J$51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3</definedName>
    <definedName name="solver_val" localSheetId="8" hidden="1">14000</definedName>
    <definedName name="solver_ver" localSheetId="8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1" i="13" l="1"/>
  <c r="AD12" i="13" s="1"/>
  <c r="AD13" i="13" s="1"/>
  <c r="AD14" i="13" s="1"/>
  <c r="AD15" i="13" s="1"/>
  <c r="AD10" i="13"/>
  <c r="AD9" i="13"/>
  <c r="AD8" i="13"/>
  <c r="AD7" i="13"/>
  <c r="AD6" i="13"/>
  <c r="AB10" i="13"/>
  <c r="AB8" i="13"/>
  <c r="AB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F13" i="12" l="1"/>
  <c r="D22" i="12" s="1"/>
  <c r="H13" i="12"/>
  <c r="F14" i="12"/>
  <c r="R25" i="4" l="1"/>
  <c r="Q26" i="4"/>
  <c r="Q25" i="4"/>
  <c r="I17" i="4"/>
  <c r="K17" i="4"/>
  <c r="X68" i="4"/>
  <c r="V68" i="4"/>
  <c r="V66" i="4"/>
  <c r="V67" i="4"/>
  <c r="D68" i="4"/>
  <c r="M9" i="8" l="1"/>
  <c r="D76" i="1" a="1"/>
  <c r="D76" i="1" s="1"/>
  <c r="D45" i="1"/>
  <c r="E35" i="1" a="1"/>
  <c r="E35" i="1" s="1"/>
  <c r="E30" i="1"/>
  <c r="J69" i="5" l="1"/>
  <c r="M25" i="4"/>
  <c r="M17" i="4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B65" i="1"/>
  <c r="D53" i="1"/>
  <c r="D52" i="1"/>
  <c r="D51" i="1"/>
  <c r="D50" i="1"/>
  <c r="D49" i="1"/>
  <c r="D48" i="1"/>
  <c r="D47" i="1"/>
  <c r="D46" i="1"/>
  <c r="B62" i="1"/>
  <c r="B61" i="1"/>
  <c r="E37" i="1" a="1"/>
  <c r="E37" i="1" s="1"/>
  <c r="D8" i="1"/>
  <c r="D9" i="1"/>
  <c r="D11" i="1"/>
  <c r="E18" i="1"/>
  <c r="D13" i="1"/>
  <c r="D12" i="1"/>
  <c r="D10" i="1"/>
  <c r="E8" i="1"/>
  <c r="F40" i="6"/>
  <c r="F42" i="6"/>
  <c r="F29" i="6"/>
  <c r="F5" i="6"/>
  <c r="B63" i="1" l="1"/>
  <c r="L44" i="12"/>
  <c r="L47" i="12"/>
  <c r="L46" i="12"/>
  <c r="L45" i="12"/>
  <c r="L49" i="12" l="1"/>
  <c r="K9" i="12" l="1"/>
  <c r="K13" i="12" s="1"/>
  <c r="H9" i="12"/>
  <c r="F9" i="12"/>
  <c r="N26" i="4" l="1"/>
  <c r="N24" i="4"/>
  <c r="M20" i="4"/>
  <c r="P20" i="4" s="1"/>
  <c r="M19" i="4"/>
  <c r="P19" i="4" s="1"/>
  <c r="M18" i="4"/>
  <c r="P18" i="4" s="1"/>
  <c r="P17" i="4"/>
  <c r="K20" i="4"/>
  <c r="K19" i="4"/>
  <c r="K18" i="4"/>
  <c r="I20" i="4"/>
  <c r="I19" i="4"/>
  <c r="I18" i="4"/>
  <c r="D59" i="5" l="1"/>
  <c r="D58" i="5"/>
  <c r="D57" i="5"/>
  <c r="F94" i="5" l="1"/>
  <c r="F79" i="5"/>
  <c r="D84" i="5"/>
  <c r="F84" i="5" s="1"/>
  <c r="D82" i="5"/>
  <c r="D75" i="5"/>
  <c r="F75" i="5" s="1"/>
  <c r="F78" i="5"/>
  <c r="D74" i="5"/>
  <c r="F74" i="5" s="1"/>
  <c r="D72" i="5"/>
  <c r="F72" i="5" s="1"/>
  <c r="D73" i="5"/>
  <c r="F73" i="5" s="1"/>
  <c r="D71" i="5"/>
  <c r="F71" i="5" s="1"/>
  <c r="F89" i="5"/>
  <c r="D89" i="5"/>
  <c r="D68" i="5"/>
  <c r="D67" i="5"/>
  <c r="D66" i="5"/>
  <c r="C94" i="1"/>
  <c r="E94" i="1"/>
  <c r="F37" i="4" l="1"/>
  <c r="J38" i="4"/>
  <c r="I30" i="4"/>
  <c r="F30" i="4"/>
  <c r="E7" i="4"/>
  <c r="C95" i="1" l="1"/>
  <c r="E95" i="1"/>
  <c r="E96" i="1" l="1"/>
  <c r="C96" i="1"/>
  <c r="C97" i="1" s="1"/>
  <c r="E97" i="1" l="1"/>
  <c r="C98" i="1"/>
  <c r="C99" i="1" s="1"/>
  <c r="E98" i="1" l="1"/>
  <c r="C100" i="1"/>
  <c r="C101" i="1" s="1"/>
  <c r="E99" i="1" l="1"/>
  <c r="E100" i="1" s="1"/>
  <c r="C102" i="1"/>
  <c r="C103" i="1" s="1"/>
  <c r="E101" i="1" l="1"/>
  <c r="E102" i="1" s="1"/>
  <c r="E103" i="1" s="1"/>
  <c r="E104" i="1" s="1"/>
  <c r="E105" i="1" s="1"/>
  <c r="E106" i="1" s="1"/>
  <c r="E107" i="1" s="1"/>
  <c r="E108" i="1" s="1"/>
  <c r="C104" i="1"/>
  <c r="C105" i="1" s="1"/>
  <c r="C106" i="1" s="1"/>
  <c r="C107" i="1" s="1"/>
  <c r="C108" i="1" s="1"/>
  <c r="C109" i="1" s="1"/>
  <c r="C110" i="1" s="1"/>
  <c r="C111" i="1" s="1"/>
  <c r="C112" i="1" s="1"/>
  <c r="H57" i="5" l="1"/>
  <c r="M57" i="5" s="1"/>
  <c r="T11" i="4"/>
  <c r="I68" i="4" l="1"/>
  <c r="D62" i="4" l="1"/>
  <c r="D76" i="4" l="1"/>
  <c r="I76" i="4" l="1"/>
  <c r="F76" i="4"/>
  <c r="M76" i="4" s="1"/>
  <c r="D38" i="5"/>
  <c r="D37" i="5"/>
  <c r="K18" i="8"/>
  <c r="C9" i="8" l="1"/>
  <c r="H59" i="5"/>
  <c r="H58" i="5"/>
  <c r="D47" i="5"/>
  <c r="D46" i="5"/>
  <c r="C30" i="5"/>
  <c r="C29" i="5"/>
  <c r="C28" i="5"/>
  <c r="C24" i="5"/>
  <c r="C23" i="5"/>
  <c r="C22" i="5"/>
  <c r="F19" i="5"/>
  <c r="C19" i="5"/>
  <c r="J10" i="5"/>
  <c r="J9" i="5"/>
  <c r="G5" i="5"/>
  <c r="C13" i="5"/>
  <c r="C9" i="5"/>
  <c r="C5" i="5"/>
  <c r="N69" i="4"/>
  <c r="N68" i="4"/>
  <c r="I69" i="4"/>
  <c r="D69" i="4"/>
  <c r="I63" i="4"/>
  <c r="I62" i="4"/>
  <c r="D63" i="4"/>
  <c r="I55" i="4"/>
  <c r="I54" i="4"/>
  <c r="I53" i="4"/>
  <c r="I52" i="4"/>
  <c r="I51" i="4"/>
  <c r="E55" i="4"/>
  <c r="E54" i="4"/>
  <c r="E53" i="4"/>
  <c r="E52" i="4"/>
  <c r="E51" i="4"/>
  <c r="E47" i="4"/>
  <c r="E46" i="4"/>
  <c r="E45" i="4"/>
  <c r="E44" i="4"/>
  <c r="E43" i="4"/>
  <c r="O30" i="4"/>
  <c r="I32" i="4"/>
  <c r="I31" i="4"/>
  <c r="F32" i="4"/>
  <c r="F31" i="4"/>
  <c r="E23" i="4"/>
  <c r="E22" i="4"/>
  <c r="E21" i="4"/>
  <c r="E20" i="4"/>
  <c r="E19" i="4"/>
  <c r="E18" i="4"/>
  <c r="E17" i="4"/>
  <c r="E16" i="4"/>
  <c r="E15" i="4"/>
  <c r="Q9" i="4"/>
  <c r="Q8" i="4"/>
  <c r="Q7" i="4"/>
  <c r="M9" i="4"/>
  <c r="M8" i="4"/>
  <c r="M7" i="4"/>
  <c r="I9" i="4"/>
  <c r="I8" i="4"/>
  <c r="I7" i="4"/>
  <c r="E8" i="4"/>
  <c r="E9" i="4"/>
  <c r="E23" i="1"/>
  <c r="E22" i="1"/>
  <c r="E21" i="1"/>
  <c r="E20" i="1"/>
  <c r="E19" i="1"/>
  <c r="E13" i="1"/>
  <c r="E12" i="1"/>
  <c r="E11" i="1"/>
  <c r="E10" i="1"/>
  <c r="E9" i="1"/>
  <c r="F41" i="6"/>
  <c r="F43" i="6"/>
  <c r="F44" i="6"/>
  <c r="F45" i="6"/>
  <c r="F31" i="6"/>
  <c r="F30" i="6"/>
  <c r="F32" i="6"/>
  <c r="F33" i="6"/>
  <c r="F34" i="6"/>
  <c r="F17" i="6"/>
  <c r="F18" i="6"/>
  <c r="F19" i="6"/>
  <c r="F20" i="6"/>
  <c r="F21" i="6"/>
  <c r="F22" i="6"/>
  <c r="J12" i="6"/>
  <c r="I12" i="6"/>
  <c r="F6" i="6"/>
  <c r="F7" i="6"/>
  <c r="F8" i="6"/>
  <c r="F9" i="6"/>
  <c r="F10" i="6"/>
  <c r="C758" i="8" l="1"/>
  <c r="C757" i="8"/>
  <c r="C756" i="8"/>
  <c r="C755" i="8"/>
  <c r="C754" i="8"/>
  <c r="C753" i="8"/>
  <c r="C752" i="8"/>
  <c r="C751" i="8"/>
  <c r="C750" i="8"/>
  <c r="C749" i="8"/>
  <c r="C748" i="8"/>
  <c r="C747" i="8"/>
  <c r="C746" i="8"/>
  <c r="C745" i="8"/>
  <c r="C744" i="8"/>
  <c r="C743" i="8"/>
  <c r="C742" i="8"/>
  <c r="C741" i="8"/>
  <c r="C740" i="8"/>
  <c r="C739" i="8"/>
  <c r="C738" i="8"/>
  <c r="C737" i="8"/>
  <c r="C736" i="8"/>
  <c r="C735" i="8"/>
  <c r="C734" i="8"/>
  <c r="C733" i="8"/>
  <c r="C732" i="8"/>
  <c r="C731" i="8"/>
  <c r="C730" i="8"/>
  <c r="C729" i="8"/>
  <c r="C728" i="8"/>
  <c r="C727" i="8"/>
  <c r="C726" i="8"/>
  <c r="C725" i="8"/>
  <c r="C724" i="8"/>
  <c r="C723" i="8"/>
  <c r="C722" i="8"/>
  <c r="C721" i="8"/>
  <c r="C720" i="8"/>
  <c r="C719" i="8"/>
  <c r="C718" i="8"/>
  <c r="C717" i="8"/>
  <c r="C716" i="8"/>
  <c r="C715" i="8"/>
  <c r="C714" i="8"/>
  <c r="C713" i="8"/>
  <c r="C712" i="8"/>
  <c r="C711" i="8"/>
  <c r="C710" i="8"/>
  <c r="C709" i="8"/>
  <c r="C708" i="8"/>
  <c r="C707" i="8"/>
  <c r="C706" i="8"/>
  <c r="C705" i="8"/>
  <c r="C704" i="8"/>
  <c r="C703" i="8"/>
  <c r="C702" i="8"/>
  <c r="C701" i="8"/>
  <c r="C700" i="8"/>
  <c r="C699" i="8"/>
  <c r="C698" i="8"/>
  <c r="C697" i="8"/>
  <c r="C696" i="8"/>
  <c r="C695" i="8"/>
  <c r="C694" i="8"/>
  <c r="C693" i="8"/>
  <c r="C692" i="8"/>
  <c r="C691" i="8"/>
  <c r="C690" i="8"/>
  <c r="C689" i="8"/>
  <c r="C688" i="8"/>
  <c r="C687" i="8"/>
  <c r="C686" i="8"/>
  <c r="C685" i="8"/>
  <c r="C684" i="8"/>
  <c r="C683" i="8"/>
  <c r="C682" i="8"/>
  <c r="C681" i="8"/>
  <c r="C680" i="8"/>
  <c r="C679" i="8"/>
  <c r="C678" i="8"/>
  <c r="C677" i="8"/>
  <c r="C676" i="8"/>
  <c r="C675" i="8"/>
  <c r="C674" i="8"/>
  <c r="C673" i="8"/>
  <c r="C672" i="8"/>
  <c r="C671" i="8"/>
  <c r="C670" i="8"/>
  <c r="C669" i="8"/>
  <c r="C668" i="8"/>
  <c r="C667" i="8"/>
  <c r="C666" i="8"/>
  <c r="C665" i="8"/>
  <c r="C664" i="8"/>
  <c r="C663" i="8"/>
  <c r="C662" i="8"/>
  <c r="C661" i="8"/>
  <c r="C660" i="8"/>
  <c r="C659" i="8"/>
  <c r="C658" i="8"/>
  <c r="C657" i="8"/>
  <c r="C656" i="8"/>
  <c r="C655" i="8"/>
  <c r="C654" i="8"/>
  <c r="C653" i="8"/>
  <c r="C652" i="8"/>
  <c r="C651" i="8"/>
  <c r="C650" i="8"/>
  <c r="C649" i="8"/>
  <c r="C648" i="8"/>
  <c r="C647" i="8"/>
  <c r="C646" i="8"/>
  <c r="C645" i="8"/>
  <c r="C644" i="8"/>
  <c r="C643" i="8"/>
  <c r="C642" i="8"/>
  <c r="C641" i="8"/>
  <c r="C640" i="8"/>
  <c r="C639" i="8"/>
  <c r="C638" i="8"/>
  <c r="C637" i="8"/>
  <c r="C636" i="8"/>
  <c r="C635" i="8"/>
  <c r="C634" i="8"/>
  <c r="C633" i="8"/>
  <c r="C632" i="8"/>
  <c r="C631" i="8"/>
  <c r="C630" i="8"/>
  <c r="C629" i="8"/>
  <c r="C628" i="8"/>
  <c r="C627" i="8"/>
  <c r="C626" i="8"/>
  <c r="C625" i="8"/>
  <c r="C624" i="8"/>
  <c r="C623" i="8"/>
  <c r="C622" i="8"/>
  <c r="C621" i="8"/>
  <c r="C620" i="8"/>
  <c r="C619" i="8"/>
  <c r="C618" i="8"/>
  <c r="C617" i="8"/>
  <c r="C616" i="8"/>
  <c r="C615" i="8"/>
  <c r="C614" i="8"/>
  <c r="C613" i="8"/>
  <c r="C612" i="8"/>
  <c r="C611" i="8"/>
  <c r="C610" i="8"/>
  <c r="C609" i="8"/>
  <c r="C608" i="8"/>
  <c r="C607" i="8"/>
  <c r="C606" i="8"/>
  <c r="C605" i="8"/>
  <c r="C604" i="8"/>
  <c r="C603" i="8"/>
  <c r="C602" i="8"/>
  <c r="C601" i="8"/>
  <c r="C600" i="8"/>
  <c r="C599" i="8"/>
  <c r="C598" i="8"/>
  <c r="C597" i="8"/>
  <c r="C596" i="8"/>
  <c r="C595" i="8"/>
  <c r="C594" i="8"/>
  <c r="C593" i="8"/>
  <c r="C592" i="8"/>
  <c r="C591" i="8"/>
  <c r="C590" i="8"/>
  <c r="C589" i="8"/>
  <c r="C588" i="8"/>
  <c r="C587" i="8"/>
  <c r="C586" i="8"/>
  <c r="C585" i="8"/>
  <c r="C584" i="8"/>
  <c r="C583" i="8"/>
  <c r="C582" i="8"/>
  <c r="C581" i="8"/>
  <c r="C580" i="8"/>
  <c r="C579" i="8"/>
  <c r="C578" i="8"/>
  <c r="C577" i="8"/>
  <c r="C576" i="8"/>
  <c r="C575" i="8"/>
  <c r="C574" i="8"/>
  <c r="C573" i="8"/>
  <c r="C572" i="8"/>
  <c r="C571" i="8"/>
  <c r="C570" i="8"/>
  <c r="C569" i="8"/>
  <c r="C568" i="8"/>
  <c r="C567" i="8"/>
  <c r="C566" i="8"/>
  <c r="C565" i="8"/>
  <c r="C564" i="8"/>
  <c r="C563" i="8"/>
  <c r="C562" i="8"/>
  <c r="C561" i="8"/>
  <c r="C560" i="8"/>
  <c r="C559" i="8"/>
  <c r="C558" i="8"/>
  <c r="C557" i="8"/>
  <c r="C556" i="8"/>
  <c r="C555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M17" i="8"/>
  <c r="C17" i="8"/>
  <c r="M16" i="8"/>
  <c r="C16" i="8"/>
  <c r="M15" i="8"/>
  <c r="C15" i="8"/>
  <c r="M14" i="8"/>
  <c r="C14" i="8"/>
  <c r="M13" i="8"/>
  <c r="C13" i="8"/>
  <c r="M12" i="8"/>
  <c r="C12" i="8"/>
  <c r="M11" i="8"/>
  <c r="C11" i="8"/>
  <c r="M10" i="8"/>
  <c r="C10" i="8"/>
  <c r="K14" i="8"/>
  <c r="K9" i="8"/>
  <c r="K17" i="8"/>
  <c r="K10" i="8"/>
  <c r="K15" i="8"/>
  <c r="K13" i="8"/>
  <c r="K11" i="8"/>
  <c r="K16" i="8"/>
  <c r="K12" i="8"/>
  <c r="L9" i="8" l="1"/>
  <c r="O9" i="8" s="1"/>
  <c r="L14" i="8"/>
  <c r="O14" i="8" s="1"/>
  <c r="L15" i="8"/>
  <c r="O15" i="8" s="1"/>
  <c r="L12" i="8"/>
  <c r="O12" i="8" s="1"/>
  <c r="L16" i="8"/>
  <c r="O16" i="8" s="1"/>
  <c r="L10" i="8"/>
  <c r="O10" i="8" s="1"/>
  <c r="L11" i="8"/>
  <c r="O11" i="8" s="1"/>
  <c r="L13" i="8"/>
  <c r="O13" i="8" s="1"/>
  <c r="L17" i="8"/>
  <c r="O17" i="8" s="1"/>
  <c r="M53" i="5" l="1"/>
  <c r="M52" i="5"/>
  <c r="L44" i="6" l="1"/>
  <c r="L43" i="6"/>
  <c r="L42" i="6"/>
  <c r="L41" i="6"/>
  <c r="L40" i="6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D39" i="5" s="1"/>
  <c r="D48" i="5" l="1"/>
  <c r="E48" i="4"/>
  <c r="N71" i="1" l="1"/>
  <c r="M71" i="1"/>
  <c r="L71" i="1"/>
  <c r="K71" i="1"/>
  <c r="O70" i="1"/>
  <c r="O69" i="1"/>
  <c r="O68" i="1"/>
  <c r="O67" i="1"/>
  <c r="O66" i="1"/>
  <c r="O65" i="1"/>
  <c r="O64" i="1"/>
  <c r="O63" i="1"/>
  <c r="O62" i="1"/>
  <c r="O61" i="1"/>
  <c r="O60" i="1"/>
  <c r="O59" i="1"/>
  <c r="L6" i="6"/>
  <c r="L7" i="6"/>
  <c r="L8" i="6"/>
  <c r="L9" i="6"/>
  <c r="L10" i="6"/>
  <c r="L45" i="6"/>
  <c r="L34" i="6"/>
  <c r="L33" i="6"/>
  <c r="L32" i="6"/>
  <c r="L31" i="6"/>
  <c r="L30" i="6"/>
  <c r="L29" i="6"/>
  <c r="L22" i="6"/>
  <c r="L21" i="6"/>
  <c r="L20" i="6"/>
  <c r="L19" i="6"/>
  <c r="L18" i="6"/>
  <c r="L17" i="6"/>
  <c r="L5" i="6"/>
  <c r="D57" i="6"/>
  <c r="F57" i="6" s="1"/>
  <c r="D56" i="6"/>
  <c r="F56" i="6" s="1"/>
  <c r="D55" i="6"/>
  <c r="F55" i="6" s="1"/>
  <c r="D54" i="6"/>
  <c r="F54" i="6" s="1"/>
  <c r="D53" i="6"/>
  <c r="F53" i="6" s="1"/>
  <c r="D52" i="6"/>
  <c r="F52" i="6" s="1"/>
  <c r="D45" i="6"/>
  <c r="D44" i="6"/>
  <c r="D43" i="6"/>
  <c r="D42" i="6"/>
  <c r="D41" i="6"/>
  <c r="D40" i="6"/>
  <c r="D34" i="6"/>
  <c r="D33" i="6"/>
  <c r="D32" i="6"/>
  <c r="D31" i="6"/>
  <c r="D30" i="6"/>
  <c r="D29" i="6"/>
  <c r="D22" i="6"/>
  <c r="D21" i="6"/>
  <c r="D20" i="6"/>
  <c r="D19" i="6"/>
  <c r="D18" i="6"/>
  <c r="D17" i="6"/>
  <c r="D10" i="6"/>
  <c r="D9" i="6"/>
  <c r="D8" i="6"/>
  <c r="D7" i="6"/>
  <c r="D6" i="6"/>
  <c r="D5" i="6"/>
  <c r="O71" i="1" l="1"/>
  <c r="L55" i="6"/>
  <c r="L54" i="6"/>
  <c r="L52" i="6"/>
  <c r="L56" i="6"/>
  <c r="L53" i="6"/>
  <c r="L57" i="6"/>
</calcChain>
</file>

<file path=xl/sharedStrings.xml><?xml version="1.0" encoding="utf-8"?>
<sst xmlns="http://schemas.openxmlformats.org/spreadsheetml/2006/main" count="765" uniqueCount="544">
  <si>
    <t>Employee Name</t>
  </si>
  <si>
    <t>Status</t>
  </si>
  <si>
    <t>Hire Date</t>
  </si>
  <si>
    <t>Years</t>
  </si>
  <si>
    <t>Salary</t>
  </si>
  <si>
    <t>Bonus</t>
  </si>
  <si>
    <t>Job Rating</t>
  </si>
  <si>
    <t>Page, Lisa</t>
  </si>
  <si>
    <t>Full Time</t>
  </si>
  <si>
    <t>Taylor, Hector</t>
  </si>
  <si>
    <t>Half-Time</t>
  </si>
  <si>
    <t>Dawson, Jonathan</t>
  </si>
  <si>
    <t>Duran, Brian</t>
  </si>
  <si>
    <t>Hourly</t>
  </si>
  <si>
    <t>Weber, Larry</t>
  </si>
  <si>
    <t>Pratt, Erik</t>
  </si>
  <si>
    <t>Contract</t>
  </si>
  <si>
    <t>Simple IF</t>
  </si>
  <si>
    <t>Nested IF</t>
  </si>
  <si>
    <t xml:space="preserve">Company pays a bonus of 2000/- for each employee who has a job rating of 4 or 5. </t>
  </si>
  <si>
    <t>Compound IF</t>
  </si>
  <si>
    <r>
      <t xml:space="preserve">Company pays a bonus of 2000/- for each </t>
    </r>
    <r>
      <rPr>
        <sz val="11"/>
        <color rgb="FFC00000"/>
        <rFont val="Calibri"/>
        <family val="2"/>
        <scheme val="minor"/>
      </rPr>
      <t>full time</t>
    </r>
    <r>
      <rPr>
        <sz val="11"/>
        <color theme="1"/>
        <rFont val="Calibri"/>
        <family val="2"/>
        <scheme val="minor"/>
      </rPr>
      <t xml:space="preserve"> employee who has a job rating of 4 or 5</t>
    </r>
  </si>
  <si>
    <t>Company pays a bonus of 2000/- for each employee who has a job rating of 4 or 5 or who is a full time employee with more than 9 years of service</t>
  </si>
  <si>
    <t>Company pays a bonus of 2000/- for each employee who has a job rating of 4 or 5 or who is a full time employee</t>
  </si>
  <si>
    <t>Salesman Name</t>
  </si>
  <si>
    <t>Sales</t>
  </si>
  <si>
    <t>Commission %</t>
  </si>
  <si>
    <t>V lookup &amp; H lookup functions</t>
  </si>
  <si>
    <t>Approximate match</t>
  </si>
  <si>
    <t>Rating</t>
  </si>
  <si>
    <t>Numerical Score</t>
  </si>
  <si>
    <t>Fair</t>
  </si>
  <si>
    <t>Satisfactory</t>
  </si>
  <si>
    <t>Good</t>
  </si>
  <si>
    <t>Poor</t>
  </si>
  <si>
    <t>Very Good</t>
  </si>
  <si>
    <t>Excellent</t>
  </si>
  <si>
    <t>Fail</t>
  </si>
  <si>
    <t>Exact match</t>
  </si>
  <si>
    <t>SS#</t>
  </si>
  <si>
    <t>Match function</t>
  </si>
  <si>
    <t>Item#</t>
  </si>
  <si>
    <t>Size</t>
  </si>
  <si>
    <t>Shipping Zone</t>
  </si>
  <si>
    <t>Shipping Cost</t>
  </si>
  <si>
    <t>406B92</t>
  </si>
  <si>
    <t>429A85</t>
  </si>
  <si>
    <t>124B35</t>
  </si>
  <si>
    <t>964C47</t>
  </si>
  <si>
    <t>760H13</t>
  </si>
  <si>
    <t>143H70</t>
  </si>
  <si>
    <t>331R75</t>
  </si>
  <si>
    <t>351F35</t>
  </si>
  <si>
    <t>807H36</t>
  </si>
  <si>
    <t>Index function</t>
  </si>
  <si>
    <t>Shipping cost table</t>
  </si>
  <si>
    <t xml:space="preserve">Month: </t>
  </si>
  <si>
    <t>March</t>
  </si>
  <si>
    <t xml:space="preserve">Product: </t>
  </si>
  <si>
    <t>CD Drives</t>
  </si>
  <si>
    <t xml:space="preserve">Month Offset: </t>
  </si>
  <si>
    <t xml:space="preserve">Product Offset: </t>
  </si>
  <si>
    <t xml:space="preserve">Sales: </t>
  </si>
  <si>
    <t>Single-formula &gt;&gt;</t>
  </si>
  <si>
    <t>Match-Index functions</t>
  </si>
  <si>
    <t>Disk Drives</t>
  </si>
  <si>
    <t>DVD Drives</t>
  </si>
  <si>
    <t>Flash Drives</t>
  </si>
  <si>
    <t>Combined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</si>
  <si>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</si>
  <si>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</si>
  <si>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</si>
  <si>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</si>
  <si>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</si>
  <si>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</si>
  <si>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</si>
  <si>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</si>
  <si>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</si>
  <si>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</si>
  <si>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</si>
  <si>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</si>
  <si>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</t>
  </si>
  <si>
    <t>Product</t>
  </si>
  <si>
    <t>Find the position in the list,  if the below number available.</t>
  </si>
  <si>
    <t xml:space="preserve"> Hendricks,    Eric</t>
  </si>
  <si>
    <t>Baker,    Mark</t>
  </si>
  <si>
    <t>Catalano,      Robert</t>
  </si>
  <si>
    <t>Eaton, Jeffrey</t>
  </si>
  <si>
    <t xml:space="preserve">   Watanuki, Cathy</t>
  </si>
  <si>
    <t>Fier, Marilyn</t>
  </si>
  <si>
    <t>O'Brien, Donna</t>
  </si>
  <si>
    <t>Perez, Barney</t>
  </si>
  <si>
    <t>Fitzgerald, Jackie</t>
  </si>
  <si>
    <t>Contact Names</t>
  </si>
  <si>
    <t>Trim function</t>
  </si>
  <si>
    <t>Get the first character from left</t>
  </si>
  <si>
    <t>Hendricks, Eric</t>
  </si>
  <si>
    <t>Baker, Mark</t>
  </si>
  <si>
    <t>Catalano, Robert</t>
  </si>
  <si>
    <t>Get the first character from right</t>
  </si>
  <si>
    <t>Get the from third to tenth characters from left</t>
  </si>
  <si>
    <t>(i.e.. Get first seven characters starting from third character)</t>
  </si>
  <si>
    <t>Left function, Right function, MID function, LEN function</t>
  </si>
  <si>
    <t>Get the total number of characters</t>
  </si>
  <si>
    <t>First</t>
  </si>
  <si>
    <t>Last</t>
  </si>
  <si>
    <t>Mark</t>
  </si>
  <si>
    <t>Baker</t>
  </si>
  <si>
    <t>Sheila</t>
  </si>
  <si>
    <t>Hansen</t>
  </si>
  <si>
    <t>Marilyn</t>
  </si>
  <si>
    <t>Fier</t>
  </si>
  <si>
    <t>Concatenate function</t>
  </si>
  <si>
    <t>Get the full name to a one cell</t>
  </si>
  <si>
    <t>Proper, Upper &amp; Lower functions</t>
  </si>
  <si>
    <t xml:space="preserve">DONNA O'BRIEN </t>
  </si>
  <si>
    <t xml:space="preserve">ROBERT CATALANO </t>
  </si>
  <si>
    <t xml:space="preserve">MARK BAKER  </t>
  </si>
  <si>
    <t xml:space="preserve">MARK MACDONALD </t>
  </si>
  <si>
    <t>MARILYN FIER</t>
  </si>
  <si>
    <t>Make these names start with an upper case in each word &amp;  remaining letters to lower case.</t>
  </si>
  <si>
    <t>Part #</t>
  </si>
  <si>
    <t>9c0k904</t>
  </si>
  <si>
    <t>3g6g702</t>
  </si>
  <si>
    <t>3v6f140</t>
  </si>
  <si>
    <t>3g7r230</t>
  </si>
  <si>
    <t>6v4m198</t>
  </si>
  <si>
    <t>Make all letters to upper case</t>
  </si>
  <si>
    <t>Make all letters to lower case</t>
  </si>
  <si>
    <t>Replace &amp; Substitute functions</t>
  </si>
  <si>
    <t>74190-WR-28</t>
  </si>
  <si>
    <t>59791-QE-36</t>
  </si>
  <si>
    <t>Replace 6th character with _</t>
  </si>
  <si>
    <t>Replace 7th &amp; 8th characters with AA</t>
  </si>
  <si>
    <t>599-QE-36</t>
  </si>
  <si>
    <t>7410-WR-28</t>
  </si>
  <si>
    <t>Start Date</t>
  </si>
  <si>
    <t>End Date</t>
  </si>
  <si>
    <t>Days Elapsed</t>
  </si>
  <si>
    <t>Installation Date</t>
  </si>
  <si>
    <t>Life Span in days</t>
  </si>
  <si>
    <t>Replacement Date</t>
  </si>
  <si>
    <t>90 Days Before</t>
  </si>
  <si>
    <t>Date</t>
  </si>
  <si>
    <t>90 Days After</t>
  </si>
  <si>
    <t>Check-in Time</t>
  </si>
  <si>
    <t>Check-out Time</t>
  </si>
  <si>
    <t>Time Elapsed</t>
  </si>
  <si>
    <t>Start Time</t>
  </si>
  <si>
    <t>End Time</t>
  </si>
  <si>
    <t>Enter the current Date</t>
  </si>
  <si>
    <t>Enter the current Time</t>
  </si>
  <si>
    <t>Date &amp; Time</t>
  </si>
  <si>
    <t>TODAY &amp; NOW functions</t>
  </si>
  <si>
    <t>Keyboard shortcut</t>
  </si>
  <si>
    <t>Using formula</t>
  </si>
  <si>
    <t>Due/Expire Date</t>
  </si>
  <si>
    <t>Sale Date</t>
  </si>
  <si>
    <t>Day of the Week</t>
  </si>
  <si>
    <t>Start
Date</t>
  </si>
  <si>
    <t>End
Date</t>
  </si>
  <si>
    <t>Working
Days</t>
  </si>
  <si>
    <t>Holidays</t>
  </si>
  <si>
    <t>Project
Length</t>
  </si>
  <si>
    <t>Consider holidays</t>
  </si>
  <si>
    <t>Elapsed
Time</t>
  </si>
  <si>
    <t>Hire
Date</t>
  </si>
  <si>
    <t>Service
Years</t>
  </si>
  <si>
    <t>In addition to above company decides to pay bonus of 750/- &amp; 100/- for employees having job ratings of 3 &amp; 2 respectively.</t>
  </si>
  <si>
    <t>Find the relevant commission rate for each salesman</t>
  </si>
  <si>
    <t>Find the relevant numerical score for each salesman</t>
  </si>
  <si>
    <t>Rate Table</t>
  </si>
  <si>
    <t>Find the relevant shipping costs</t>
  </si>
  <si>
    <t>Calculate no. of days from Due/Expire Date</t>
  </si>
  <si>
    <t>Bank</t>
  </si>
  <si>
    <t>ctrl + ;</t>
  </si>
  <si>
    <t>ctrl + shift + ;</t>
  </si>
  <si>
    <t>IF(OR(Condition 1,Condition 2),True,False)</t>
  </si>
  <si>
    <t>IF(OR(Condition 1,AND(Condition 2,Condition 3)),True,False)</t>
  </si>
  <si>
    <t>IF(Condition,True,False)</t>
  </si>
  <si>
    <t xml:space="preserve">
IF(Condition 1,True1,
IF(Condition 2,True2,
IF(Condition 3,True3,False)))</t>
  </si>
  <si>
    <t>IF(AND(Condition1,Condition2),True,False)</t>
  </si>
  <si>
    <t>Show the formula</t>
  </si>
  <si>
    <t>ctrl + tidal</t>
  </si>
  <si>
    <t>ie  ctrl + `</t>
  </si>
  <si>
    <t>in Excel 2013</t>
  </si>
  <si>
    <t>formulatext funtion</t>
  </si>
  <si>
    <t>VLOOKUP(Criteria,table,Column#,FALSE)</t>
  </si>
  <si>
    <t>VLOOKUP(Criteria,table,Column#,TRUE)</t>
  </si>
  <si>
    <t>HLOOKUP(Criteria,table,Row#,TRUE)</t>
  </si>
  <si>
    <t>MATCH(criteria,lookup range,0)</t>
  </si>
  <si>
    <t>INDEX(lookup range,raw #,column #)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</si>
  <si>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</si>
  <si>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</si>
  <si>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</si>
  <si>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</si>
  <si>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</si>
  <si>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</si>
  <si>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</si>
  <si>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</si>
  <si>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Size 1</t>
  </si>
  <si>
    <t>Size 2</t>
  </si>
  <si>
    <t>Size 3</t>
  </si>
  <si>
    <t>Size 4</t>
  </si>
  <si>
    <t>Size 5</t>
  </si>
  <si>
    <t>INDEX(lookup range,MATCH(criteria,lookup range,0),MATCH(criteria,lookup range,0))</t>
  </si>
  <si>
    <t>Find the sales figure of CD drives for March</t>
  </si>
  <si>
    <t>CONCATENATE(First value," ",second value)</t>
  </si>
  <si>
    <t>PROPER(value)</t>
  </si>
  <si>
    <t>TRIM(text)</t>
  </si>
  <si>
    <t>(LEFT(text,1))</t>
  </si>
  <si>
    <t>RIGHT(text,1)</t>
  </si>
  <si>
    <t>MID(text,3,7)</t>
  </si>
  <si>
    <t>LEN(text)</t>
  </si>
  <si>
    <t>CONCATENATE(First text," ",second text,".")</t>
  </si>
  <si>
    <t>first text&amp;" "&amp;second text&amp;"."</t>
  </si>
  <si>
    <t>UPPER(value)</t>
  </si>
  <si>
    <t>LOWER(value)</t>
  </si>
  <si>
    <t>REPLACE(value,6,1,"_")</t>
  </si>
  <si>
    <t>REPLACE(value,7,2,"AA")</t>
  </si>
  <si>
    <t>SUBSTITUTE(value,"-","_",1)</t>
  </si>
  <si>
    <t>SUBSTITUTE(B62,"-","#")</t>
  </si>
  <si>
    <t>SUBSTITUTE(B57,"-"," ")</t>
  </si>
  <si>
    <t>Substitute all the dashes with spaces</t>
  </si>
  <si>
    <t>Substitute all the dashes with #</t>
  </si>
  <si>
    <t>Substitute only the first dash with _</t>
  </si>
  <si>
    <t>Item #</t>
  </si>
  <si>
    <t>value-TODAY()</t>
  </si>
  <si>
    <t>TODAY()</t>
  </si>
  <si>
    <t>NOW()</t>
  </si>
  <si>
    <t>later value-early value</t>
  </si>
  <si>
    <t xml:space="preserve"> 17/11/2013 18:00</t>
  </si>
  <si>
    <t>in hours</t>
  </si>
  <si>
    <t>in days</t>
  </si>
  <si>
    <t>WEEKDAY(value)</t>
  </si>
  <si>
    <t>NETWORKDAYS(B38,C38)</t>
  </si>
  <si>
    <t>WORKDAY(B47,C47)</t>
  </si>
  <si>
    <t>DATEDIF function</t>
  </si>
  <si>
    <t>WORKDAY function</t>
  </si>
  <si>
    <t>NETWORKDAYS function</t>
  </si>
  <si>
    <t>WEEKDAY function</t>
  </si>
  <si>
    <t xml:space="preserve"> DATEDIF(G57,NOW(),"Y")</t>
  </si>
  <si>
    <t>Actual
Percent</t>
  </si>
  <si>
    <t>Predicted
Benfords</t>
  </si>
  <si>
    <t>Ones</t>
  </si>
  <si>
    <t>Two's</t>
  </si>
  <si>
    <t>Three's</t>
  </si>
  <si>
    <t>Fours</t>
  </si>
  <si>
    <t>Fives</t>
  </si>
  <si>
    <t>Sixes</t>
  </si>
  <si>
    <t>Sevens</t>
  </si>
  <si>
    <t>Eights</t>
  </si>
  <si>
    <t>Nines</t>
  </si>
  <si>
    <t>COUNT</t>
  </si>
  <si>
    <t>Benford's law shows that around 30 percent of numbers will start with a 1, 18 percent with a 2, and 4.6 percent with the number 9.</t>
  </si>
  <si>
    <t>First Char</t>
  </si>
  <si>
    <t>Count</t>
  </si>
  <si>
    <t>Amounts</t>
  </si>
  <si>
    <t>PV No</t>
  </si>
  <si>
    <t>PV Date</t>
  </si>
  <si>
    <t>Payment Description</t>
  </si>
  <si>
    <t>Payee Details</t>
  </si>
  <si>
    <t>Amount</t>
  </si>
  <si>
    <t>Grocery items purchased from Sugath Storce, for Hill Rise' NE</t>
  </si>
  <si>
    <t>D G Nimal</t>
  </si>
  <si>
    <t>Confifi Hotel Supplies Ltd</t>
  </si>
  <si>
    <t>6 Slot toaster11840/-Hotel, 3 Fly killers 26550/-each - M/Hill R/White V</t>
  </si>
  <si>
    <t>Dialog Television (Pvt) Ltd</t>
  </si>
  <si>
    <t>DTV bill-A/C 60463 Hotel-17th June-16 Aug' 14</t>
  </si>
  <si>
    <t>Dialog Broadband Networks (Pvt) Ltd</t>
  </si>
  <si>
    <t>Diesel &amp; Moter Engineering PLC</t>
  </si>
  <si>
    <t>Directors vehical service charge-WP KO 0000 (Jeep)</t>
  </si>
  <si>
    <t>Directors New car's Insurance payment</t>
  </si>
  <si>
    <t>AIA Insurance PLC</t>
  </si>
  <si>
    <t>Broadband connection-May' 14-Lake V</t>
  </si>
  <si>
    <t>&gt;=4</t>
  </si>
  <si>
    <t>Full time</t>
  </si>
  <si>
    <t>job rating</t>
  </si>
  <si>
    <t>4 or 5</t>
  </si>
  <si>
    <t>full time</t>
  </si>
  <si>
    <t>servive period</t>
  </si>
  <si>
    <t>And</t>
  </si>
  <si>
    <t>or</t>
  </si>
  <si>
    <t>*direc*</t>
  </si>
  <si>
    <t>C8</t>
  </si>
  <si>
    <t xml:space="preserve">Date of Birth </t>
  </si>
  <si>
    <t>Make a sentence to express the date of birth of the person</t>
  </si>
  <si>
    <t>FirstName&amp;" "&amp;SecName&amp;" was born on "&amp;TEXT(D36,"dd mmmm yyyy")&amp;"."</t>
  </si>
  <si>
    <t>Text functions</t>
  </si>
  <si>
    <t>It converts a numeric value to text and lets you specify the display formatting by using special format strings.</t>
  </si>
  <si>
    <t>https://support.office.com/en-gb/article/TEXT-function-20d5ac4d-7b94-49fd-bb38-93d29371225c</t>
  </si>
  <si>
    <t>https://www.ablebits.com/office-addins-blog/2015/03/26/excel-convert-text-date/</t>
  </si>
  <si>
    <t>Wednesday, October 1, 2014</t>
  </si>
  <si>
    <t>October 26, 2015</t>
  </si>
  <si>
    <t xml:space="preserve">  1/04/15</t>
  </si>
  <si>
    <t>List</t>
  </si>
  <si>
    <t>Unique distinct list</t>
  </si>
  <si>
    <t>Unique list</t>
  </si>
  <si>
    <t xml:space="preserve">Federer, Roger </t>
  </si>
  <si>
    <t xml:space="preserve">Djokovic, Novak </t>
  </si>
  <si>
    <t xml:space="preserve">Murray, Andy </t>
  </si>
  <si>
    <t xml:space="preserve">Davydenko, Nikolay </t>
  </si>
  <si>
    <t xml:space="preserve">Roddick, Andy </t>
  </si>
  <si>
    <t xml:space="preserve">Del Potro, Juan Martin </t>
  </si>
  <si>
    <t xml:space="preserve">Verdasco, Fernando </t>
  </si>
  <si>
    <t xml:space="preserve">Gonzalez, Fernando </t>
  </si>
  <si>
    <t xml:space="preserve">Wawrinka, Stanislas </t>
  </si>
  <si>
    <t xml:space="preserve">Blake, James </t>
  </si>
  <si>
    <t xml:space="preserve">Nalbandian, David </t>
  </si>
  <si>
    <t xml:space="preserve">Robredo, Tommy </t>
  </si>
  <si>
    <t xml:space="preserve">Cilic, Marin </t>
  </si>
  <si>
    <t xml:space="preserve">Stepanek, Radek </t>
  </si>
  <si>
    <t xml:space="preserve">Almagro, Nicolas </t>
  </si>
  <si>
    <t>Finding Unique values from a list using "Match", "Index" &amp; "Countif" functions</t>
  </si>
  <si>
    <t>Match type</t>
  </si>
  <si>
    <r>
      <t xml:space="preserve">largest value that is less than or equal to </t>
    </r>
    <r>
      <rPr>
        <i/>
        <sz val="9"/>
        <color rgb="FF363636"/>
        <rFont val="Segoe UI Light"/>
        <family val="2"/>
      </rPr>
      <t>lookup_value</t>
    </r>
  </si>
  <si>
    <r>
      <t xml:space="preserve">exactly equal to </t>
    </r>
    <r>
      <rPr>
        <i/>
        <sz val="9"/>
        <color rgb="FF363636"/>
        <rFont val="Segoe UI Light"/>
        <family val="2"/>
      </rPr>
      <t>lookup_value</t>
    </r>
  </si>
  <si>
    <r>
      <t>smallest value that is greater than or equal to</t>
    </r>
    <r>
      <rPr>
        <i/>
        <sz val="9"/>
        <color rgb="FF363636"/>
        <rFont val="Segoe UI Light"/>
        <family val="2"/>
      </rPr>
      <t>lookup_value</t>
    </r>
  </si>
  <si>
    <t>(default type) 1</t>
  </si>
  <si>
    <t>Year</t>
  </si>
  <si>
    <t xml:space="preserve">Payment Tabel </t>
  </si>
  <si>
    <t>Step 1 - Create a data table from the dataset.</t>
  </si>
  <si>
    <t>Step 3 - Go to Data tab-&gt; Advanced filter, follow the picture on advanced filter window</t>
  </si>
  <si>
    <t>Resulting list</t>
  </si>
  <si>
    <t>List the items that has includes the word "director" in the payment discription</t>
  </si>
  <si>
    <t>Step 2 - Mentioned the key words under the relevant field heading.(You can have multiple filed headings &amp; multiple key words under each field heading)</t>
  </si>
  <si>
    <t>Start</t>
  </si>
  <si>
    <t>End</t>
  </si>
  <si>
    <t>First Character Cell Range</t>
  </si>
  <si>
    <t>Step 1- Copy a set of figures into Column B and see how the data compares with Benford's prediction.</t>
  </si>
  <si>
    <t>Step 2- Obtain first character of each figure into Column C by copying the formular.</t>
  </si>
  <si>
    <t>Step 3- Enter ending cell reference of "First character" to K7 cell</t>
  </si>
  <si>
    <t>Deviation %</t>
  </si>
  <si>
    <t>Clean the data with unwanted spaces ( leaving one space in between letters if it has one or more spaces)</t>
  </si>
  <si>
    <t>Number convert to a text</t>
  </si>
  <si>
    <t>Number convert to a number</t>
  </si>
  <si>
    <t>Check whther D76 is a text or not</t>
  </si>
  <si>
    <t>Check whther F76 is a number or not</t>
  </si>
  <si>
    <t>Change the text format to different text format</t>
  </si>
  <si>
    <t>Round down to nearest hour</t>
  </si>
  <si>
    <t>Round down to nearest minute</t>
  </si>
  <si>
    <t>Text</t>
  </si>
  <si>
    <t>Convert text in "column D" to date</t>
  </si>
  <si>
    <t xml:space="preserve">  1/11/14</t>
  </si>
  <si>
    <t>Date format convert to a text</t>
  </si>
  <si>
    <t>Functions to combine date &amp; time value from different cells</t>
  </si>
  <si>
    <t>Time</t>
  </si>
  <si>
    <t>WORKDAY(B48,C48,L37:M53)</t>
  </si>
  <si>
    <t>NETWORKDAYS(B39,C39,L37:M51)</t>
  </si>
  <si>
    <t>6 PM on 24/11/2015</t>
  </si>
  <si>
    <t>9:30 PM on 26/11/2015</t>
  </si>
  <si>
    <t>Functions to change the formats between DATE &amp; TEXT</t>
  </si>
  <si>
    <t>Functions to round down time value</t>
  </si>
  <si>
    <t>Name</t>
  </si>
  <si>
    <t>Score</t>
  </si>
  <si>
    <t>YOM</t>
  </si>
  <si>
    <t>Find the position in the list,  if the below SS# number &amp; YOM both maching position is available.</t>
  </si>
  <si>
    <t>In excel</t>
  </si>
  <si>
    <r>
      <rPr>
        <sz val="9"/>
        <color rgb="FF363636"/>
        <rFont val="Arial"/>
        <family val="2"/>
      </rPr>
      <t>1</t>
    </r>
    <r>
      <rPr>
        <sz val="9"/>
        <color rgb="FF363636"/>
        <rFont val="Segoe UI Light"/>
        <family val="2"/>
      </rPr>
      <t xml:space="preserve"> equals to </t>
    </r>
    <r>
      <rPr>
        <b/>
        <i/>
        <sz val="9"/>
        <color rgb="FF363636"/>
        <rFont val="Segoe UI Light"/>
        <family val="2"/>
      </rPr>
      <t>TRUE</t>
    </r>
  </si>
  <si>
    <r>
      <rPr>
        <sz val="9"/>
        <color rgb="FF363636"/>
        <rFont val="Arial"/>
        <family val="2"/>
      </rPr>
      <t>0</t>
    </r>
    <r>
      <rPr>
        <sz val="9"/>
        <color rgb="FF363636"/>
        <rFont val="Segoe UI Light"/>
        <family val="2"/>
      </rPr>
      <t xml:space="preserve"> equals to </t>
    </r>
    <r>
      <rPr>
        <b/>
        <i/>
        <sz val="9"/>
        <color rgb="FF363636"/>
        <rFont val="Segoe UI Light"/>
        <family val="2"/>
      </rPr>
      <t>FALSE</t>
    </r>
  </si>
  <si>
    <t>CTRL + SHIFT + ENTER</t>
  </si>
  <si>
    <t>As to match more than one criteria's make it to an array formula.</t>
  </si>
  <si>
    <t>(1st Criteria * 2nd Criteria)</t>
  </si>
  <si>
    <t>Lookup for a Value that matches multiple criteria</t>
  </si>
  <si>
    <t>Find the relevant numerical score for each salesman &amp; each year</t>
  </si>
  <si>
    <t>Find Distinct values &amp; Unique values using formula</t>
  </si>
  <si>
    <t>MATCH(true,(matchlookup range=critera1*matchlookup range2=critera2),0)</t>
  </si>
  <si>
    <t>INDEX(lookup range,MATCH(true,(matchlookup range=critera1*matchlookup range2=critera2),0),3rd Position))</t>
  </si>
  <si>
    <t>AND function</t>
  </si>
  <si>
    <t>OR function</t>
  </si>
  <si>
    <t>OR &amp; AND function</t>
  </si>
  <si>
    <t>XOR function</t>
  </si>
  <si>
    <t>NOT function</t>
  </si>
  <si>
    <t>if(XOR(A2&gt;=10, B2&lt;5),"True","False")</t>
  </si>
  <si>
    <t>if(NOT(A2&gt;=10),"True","False")</t>
  </si>
  <si>
    <t>IF XOR statement returns True only if one condition satisfied.</t>
  </si>
  <si>
    <t>If both conditions staisfied or both not satisfied it gives False.</t>
  </si>
  <si>
    <t>If both condition(s) staisfied it gives False.</t>
  </si>
  <si>
    <t>Exact match using array formula with Index &amp; Match function</t>
  </si>
  <si>
    <t>DATEDIF(B57,C57,"Y")  - Y for years</t>
  </si>
  <si>
    <t>DATEDIF(B57,C57,"M")  - M for months</t>
  </si>
  <si>
    <t>DATEDIF(B57,C57,"D")  - D for days</t>
  </si>
  <si>
    <t>Considering holidays</t>
  </si>
  <si>
    <t>Content</t>
  </si>
  <si>
    <t>Basics</t>
  </si>
  <si>
    <t>If, Vlookup, Index, Match</t>
  </si>
  <si>
    <t>Freeze Panes, Sort Data, Filter Data, Quick Chart</t>
  </si>
  <si>
    <t>Data Cleansing</t>
  </si>
  <si>
    <t>Create a backup of data</t>
  </si>
  <si>
    <t>Splitting &amp; merging data</t>
  </si>
  <si>
    <t>Spell check</t>
  </si>
  <si>
    <t>Rearranging columns &amp; rows</t>
  </si>
  <si>
    <t>Duplicate removal</t>
  </si>
  <si>
    <t>Reconciling table data by joining or matching  with other sets of data</t>
  </si>
  <si>
    <t>Text replacement</t>
  </si>
  <si>
    <t>Changing case of text</t>
  </si>
  <si>
    <t>Fixing Date format</t>
  </si>
  <si>
    <t>Tables</t>
  </si>
  <si>
    <t>Pivot tables</t>
  </si>
  <si>
    <t>Sorting &amp; Filtering</t>
  </si>
  <si>
    <t>Data slicer</t>
  </si>
  <si>
    <t>Pivot Charts</t>
  </si>
  <si>
    <t>Power Pivots</t>
  </si>
  <si>
    <t>Joining Tables</t>
  </si>
  <si>
    <t>Calculated Fileds</t>
  </si>
  <si>
    <t>Power pivot charts</t>
  </si>
  <si>
    <t>Power Query</t>
  </si>
  <si>
    <t>Get data &amp; transform</t>
  </si>
  <si>
    <t>Gola Seek &amp; Solver</t>
  </si>
  <si>
    <t>Data Analysis Tools</t>
  </si>
  <si>
    <t>Descriptive Statistics</t>
  </si>
  <si>
    <t>Moving Average</t>
  </si>
  <si>
    <t>Histogram with a bell curve</t>
  </si>
  <si>
    <t>Exercise Files</t>
  </si>
  <si>
    <t>Cleansing</t>
  </si>
  <si>
    <t xml:space="preserve"> Guy Simple</t>
  </si>
  <si>
    <t xml:space="preserve">Simple Guy </t>
  </si>
  <si>
    <t> Simple Guy</t>
  </si>
  <si>
    <t>_x0001_Very Simple Guy</t>
  </si>
  <si>
    <t>Subsitute Non printing ACII character 160 with character 32</t>
  </si>
  <si>
    <t>Fully Cleaned</t>
  </si>
  <si>
    <t>Received from System</t>
  </si>
  <si>
    <t>Cleaned</t>
  </si>
  <si>
    <t>Trimed</t>
  </si>
  <si>
    <t>Code</t>
  </si>
  <si>
    <t>Char</t>
  </si>
  <si>
    <t>Data Modeling</t>
  </si>
  <si>
    <t>Goal Seek</t>
  </si>
  <si>
    <t>What If analysis</t>
  </si>
  <si>
    <t>Loan amount</t>
  </si>
  <si>
    <t>Interest rate per installment</t>
  </si>
  <si>
    <t>Installment periods</t>
  </si>
  <si>
    <t>EMI-Equated monthly installment</t>
  </si>
  <si>
    <t>Original Calculation</t>
  </si>
  <si>
    <t>If I can pay 30,000 monthly installment</t>
  </si>
  <si>
    <t>Reduction in Installments</t>
  </si>
  <si>
    <t>By how much I can increase the loan amount</t>
  </si>
  <si>
    <t>Data Table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</si>
  <si>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</si>
  <si>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</si>
  <si>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</si>
  <si>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</si>
  <si>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</si>
  <si>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</si>
  <si>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</si>
  <si>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</si>
  <si>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</si>
  <si>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</si>
  <si>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Jan</t>
  </si>
  <si>
    <t>2014</t>
  </si>
  <si>
    <t>2015</t>
  </si>
  <si>
    <t>Result</t>
  </si>
  <si>
    <t>Suggested Bins</t>
  </si>
  <si>
    <t>Average</t>
  </si>
  <si>
    <t>Standard Deviation</t>
  </si>
  <si>
    <t>Bin count</t>
  </si>
  <si>
    <t>Half Count</t>
  </si>
  <si>
    <t>Data Analysis- Histogram with bell curve shape</t>
  </si>
  <si>
    <t>Data Analysis</t>
  </si>
  <si>
    <t>SALES</t>
  </si>
  <si>
    <t>Solver</t>
  </si>
  <si>
    <t>Mon</t>
  </si>
  <si>
    <t>Tue</t>
  </si>
  <si>
    <t>Wed</t>
  </si>
  <si>
    <t>Thu</t>
  </si>
  <si>
    <t>Fri</t>
  </si>
  <si>
    <t>Sat</t>
  </si>
  <si>
    <t>Sun</t>
  </si>
  <si>
    <t>Staffing</t>
  </si>
  <si>
    <t>Head Chef</t>
  </si>
  <si>
    <t>Assistant Chef</t>
  </si>
  <si>
    <t>Head Waiter</t>
  </si>
  <si>
    <t>Waiter</t>
  </si>
  <si>
    <t>Cost/Shift</t>
  </si>
  <si>
    <t>Cost</t>
  </si>
  <si>
    <t>Total cost</t>
  </si>
  <si>
    <t>Constraints</t>
  </si>
  <si>
    <t>At least 1 head chef should work each day</t>
  </si>
  <si>
    <t>Expected Covers</t>
  </si>
  <si>
    <t>Pivot Tabel</t>
  </si>
  <si>
    <t>Employees.accdb</t>
  </si>
  <si>
    <t>Contacts</t>
  </si>
  <si>
    <t>Very Simple Guy</t>
  </si>
  <si>
    <t>Guy Simple</t>
  </si>
  <si>
    <t>Simple Guy</t>
  </si>
  <si>
    <t>A</t>
  </si>
  <si>
    <t>C758</t>
  </si>
  <si>
    <t>Tableau Data Visualization</t>
  </si>
  <si>
    <t>Part 1</t>
  </si>
  <si>
    <t>Part 2</t>
  </si>
  <si>
    <t>Reporting aspect</t>
  </si>
  <si>
    <t>Data Mining aspect</t>
  </si>
  <si>
    <t>Time Series, Agreegation, Filters</t>
  </si>
  <si>
    <t>Maps, Scatterplot, Dashboard</t>
  </si>
  <si>
    <t>Joining data, blending, dual axis charts</t>
  </si>
  <si>
    <t>AB test, referance line</t>
  </si>
  <si>
    <t>Bins, Visualise distributions</t>
  </si>
  <si>
    <t>Classification test for Numaric variable</t>
  </si>
  <si>
    <t>Validate the results with Chi-squre test</t>
  </si>
  <si>
    <t>Linear, Multiple regression</t>
  </si>
  <si>
    <t>Logistic regression</t>
  </si>
  <si>
    <t>Assessing the model, drawing insights from the model</t>
  </si>
  <si>
    <t>Model Maintenance</t>
  </si>
  <si>
    <t>Data Preparation</t>
  </si>
  <si>
    <t>*broad*</t>
  </si>
  <si>
    <t>Saman+perera</t>
  </si>
  <si>
    <t>saman perera</t>
  </si>
  <si>
    <t>Saman-perera</t>
  </si>
  <si>
    <t>ASCII - 0 - 255</t>
  </si>
  <si>
    <t>K</t>
  </si>
  <si>
    <t>Activate the analysis toolpack - File-&gt;Options-&gt;Add-Ins-&gt; Excel-Add-Ins-&gt; Make sure to tick "Analysis toolPak" &amp; "Solver Add-In" (Then you'll see those under Data tab-&gt; Analysis</t>
  </si>
  <si>
    <t>Descriptive Statistics -Summery</t>
  </si>
  <si>
    <t>Change the chart type from "Historam to" "XY scatter plot with smooth line" as to see the distribution of dataset.</t>
  </si>
  <si>
    <t>Rather than using arbitary bin sizes, calculate most accurate bin sizes using formular</t>
  </si>
  <si>
    <t>A hotel management wants to reduce its F&amp;B staff cost to 14000 by optimizing its staff roster, or/and staff cost.</t>
  </si>
  <si>
    <t>Try this by reducing staff cost/ shift</t>
  </si>
  <si>
    <t>By reducing no of waiter work in a shift</t>
  </si>
  <si>
    <t>By reducing no of all staff working in a shift, but make  a constraint a staff no to be a whole (or Integer) number.</t>
  </si>
  <si>
    <t>In addition to 3, make sure there will be a Head chef &amp; Head waiter each day.</t>
  </si>
  <si>
    <t>Using same above EMI formular result create a datatable of EMI amounts, corresponds with given loan amounts &amp; Installment periods.</t>
  </si>
  <si>
    <t>PV</t>
  </si>
  <si>
    <t>RATE</t>
  </si>
  <si>
    <t>NPER</t>
  </si>
  <si>
    <t>FV</t>
  </si>
  <si>
    <t>EMI</t>
  </si>
  <si>
    <t>Mean</t>
  </si>
  <si>
    <t>Standard Error</t>
  </si>
  <si>
    <t>Median</t>
  </si>
  <si>
    <t>Mode</t>
  </si>
  <si>
    <t>Sample Variance</t>
  </si>
  <si>
    <t>Kurtosis</t>
  </si>
  <si>
    <t>Skewness</t>
  </si>
  <si>
    <t>Range</t>
  </si>
  <si>
    <t>Minimum</t>
  </si>
  <si>
    <t>Maximum</t>
  </si>
  <si>
    <t>Sum</t>
  </si>
  <si>
    <t>Bin</t>
  </si>
  <si>
    <t>More</t>
  </si>
  <si>
    <t>Frequency</t>
  </si>
  <si>
    <t>0-20</t>
  </si>
  <si>
    <t>20-40</t>
  </si>
  <si>
    <t>40-60</t>
  </si>
  <si>
    <t>60-80</t>
  </si>
  <si>
    <t>80-100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</si>
</sst>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8" formatCode="&quot;Rs.&quot;#,##0.00_);[Red]\(&quot;Rs.&quot;#,##0.00\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000\-00\-0000"/>
    <numFmt numFmtId="167" formatCode="[h]:mm:ss;@"/>
    <numFmt numFmtId="168" formatCode="dddd"/>
    <numFmt numFmtId="169" formatCode="dd:hh:mm:ss"/>
    <numFmt numFmtId="170" formatCode="[$-3009]dd\-mmm\-yy;@"/>
    <numFmt numFmtId="171" formatCode="0.000"/>
    <numFmt numFmtId="172" formatCode="#,##0.00000"/>
    <numFmt numFmtId="173" formatCode="0.00000000%"/>
    <numFmt numFmtId="174" formatCode="dd\ mmmm\ yyyy"/>
    <numFmt numFmtId="175" formatCode="dd/mm/yyyy\ h:mm\ AM/PM"/>
    <numFmt numFmtId="176" formatCode="[$-409]d/mmm/yy;@"/>
    <numFmt numFmtId="177" formatCode="[$-409]d/mmm/yyyy;@"/>
    <numFmt numFmtId="178" formatCode="_(* #,##0.0000_);_(* \(#,##0.0000\);_(* &quot;-&quot;??_);_(@_)"/>
    <numFmt numFmtId="179" formatCode="dd/mmm/yyyy"/>
    <numFmt numFmtId="180" formatCode="d/mmm/yyyy"/>
    <numFmt numFmtId="181" formatCode="mm/dd/yyyy"/>
    <numFmt numFmtId="182" formatCode="dd/mm/yyyy"/>
    <numFmt numFmtId="183" formatCode="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Segoe UI Light"/>
      <family val="2"/>
    </font>
    <font>
      <i/>
      <sz val="9"/>
      <color rgb="FF363636"/>
      <name val="Segoe UI Light"/>
      <family val="2"/>
    </font>
    <font>
      <b/>
      <u/>
      <sz val="11"/>
      <color theme="1"/>
      <name val="Calibri"/>
      <family val="2"/>
      <scheme val="minor"/>
    </font>
    <font>
      <sz val="9"/>
      <color rgb="FF363636"/>
      <name val="Arial"/>
      <family val="2"/>
    </font>
    <font>
      <b/>
      <i/>
      <sz val="9"/>
      <color rgb="FF363636"/>
      <name val="Segoe UI Light"/>
      <family val="2"/>
    </font>
    <font>
      <sz val="10"/>
      <color rgb="FF454545"/>
      <name val="Courier New"/>
      <family val="3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142">
    <xf numFmtId="0" fontId="0" fillId="0" borderId="0" xfId="0"/>
    <xf numFmtId="0" fontId="0" fillId="2" borderId="0" xfId="0" applyFill="1"/>
    <xf numFmtId="164" fontId="0" fillId="0" borderId="0" xfId="0" applyNumberFormat="1"/>
    <xf numFmtId="0" fontId="2" fillId="0" borderId="0" xfId="0" applyFont="1" applyFill="1"/>
    <xf numFmtId="0" fontId="3" fillId="3" borderId="1" xfId="2" applyNumberFormat="1" applyFont="1" applyFill="1" applyBorder="1" applyProtection="1">
      <protection locked="0"/>
    </xf>
    <xf numFmtId="0" fontId="3" fillId="3" borderId="1" xfId="3" applyNumberFormat="1" applyFont="1" applyFill="1" applyBorder="1" applyProtection="1">
      <protection locked="0"/>
    </xf>
    <xf numFmtId="165" fontId="3" fillId="3" borderId="1" xfId="2" applyNumberFormat="1" applyFont="1" applyFill="1" applyBorder="1" applyProtection="1">
      <protection locked="0"/>
    </xf>
    <xf numFmtId="9" fontId="3" fillId="3" borderId="1" xfId="3" applyNumberFormat="1" applyFont="1" applyFill="1" applyBorder="1" applyProtection="1">
      <protection locked="0"/>
    </xf>
    <xf numFmtId="9" fontId="0" fillId="0" borderId="0" xfId="1" applyFont="1"/>
    <xf numFmtId="9" fontId="0" fillId="2" borderId="0" xfId="1" applyFont="1" applyFill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Fill="1" applyAlignment="1"/>
    <xf numFmtId="3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18" fontId="9" fillId="0" borderId="0" xfId="3" applyNumberFormat="1" applyFont="1"/>
    <xf numFmtId="0" fontId="10" fillId="0" borderId="0" xfId="3" applyNumberFormat="1" applyFont="1" applyAlignment="1"/>
    <xf numFmtId="15" fontId="9" fillId="0" borderId="0" xfId="3" applyNumberFormat="1" applyFont="1"/>
    <xf numFmtId="0" fontId="10" fillId="0" borderId="0" xfId="3" applyFont="1" applyAlignment="1">
      <alignment horizontal="center"/>
    </xf>
    <xf numFmtId="0" fontId="10" fillId="0" borderId="0" xfId="3" applyFont="1" applyAlignment="1">
      <alignment horizontal="right"/>
    </xf>
    <xf numFmtId="0" fontId="10" fillId="0" borderId="0" xfId="3" applyNumberFormat="1" applyFont="1" applyAlignment="1">
      <alignment horizontal="right" wrapText="1"/>
    </xf>
    <xf numFmtId="14" fontId="9" fillId="0" borderId="0" xfId="3" applyNumberFormat="1" applyFont="1"/>
    <xf numFmtId="168" fontId="9" fillId="0" borderId="0" xfId="2" applyNumberFormat="1" applyFont="1"/>
    <xf numFmtId="0" fontId="10" fillId="0" borderId="0" xfId="3" applyFont="1" applyAlignment="1">
      <alignment horizontal="right" wrapText="1"/>
    </xf>
    <xf numFmtId="14" fontId="9" fillId="0" borderId="0" xfId="2" applyNumberFormat="1" applyFont="1"/>
    <xf numFmtId="165" fontId="9" fillId="0" borderId="0" xfId="4" applyNumberFormat="1" applyFont="1"/>
    <xf numFmtId="14" fontId="0" fillId="0" borderId="0" xfId="0" applyNumberFormat="1"/>
    <xf numFmtId="15" fontId="9" fillId="0" borderId="0" xfId="0" applyNumberFormat="1" applyFont="1" applyProtection="1"/>
    <xf numFmtId="0" fontId="0" fillId="0" borderId="0" xfId="0" applyAlignment="1"/>
    <xf numFmtId="9" fontId="0" fillId="5" borderId="0" xfId="1" applyFont="1" applyFill="1"/>
    <xf numFmtId="0" fontId="0" fillId="5" borderId="0" xfId="0" applyFill="1"/>
    <xf numFmtId="3" fontId="0" fillId="5" borderId="0" xfId="0" applyNumberFormat="1" applyFill="1"/>
    <xf numFmtId="18" fontId="0" fillId="5" borderId="0" xfId="0" applyNumberFormat="1" applyFill="1"/>
    <xf numFmtId="168" fontId="9" fillId="5" borderId="0" xfId="2" applyNumberFormat="1" applyFont="1" applyFill="1"/>
    <xf numFmtId="0" fontId="9" fillId="5" borderId="0" xfId="3" applyNumberFormat="1" applyFont="1" applyFill="1"/>
    <xf numFmtId="14" fontId="0" fillId="5" borderId="0" xfId="0" applyNumberFormat="1" applyFill="1"/>
    <xf numFmtId="0" fontId="0" fillId="2" borderId="0" xfId="0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5" borderId="0" xfId="0" applyFont="1" applyFill="1"/>
    <xf numFmtId="0" fontId="0" fillId="0" borderId="0" xfId="0" applyAlignment="1">
      <alignment shrinkToFit="1"/>
    </xf>
    <xf numFmtId="164" fontId="0" fillId="5" borderId="0" xfId="0" applyNumberFormat="1" applyFill="1"/>
    <xf numFmtId="22" fontId="0" fillId="0" borderId="0" xfId="0" applyNumberFormat="1"/>
    <xf numFmtId="20" fontId="0" fillId="5" borderId="0" xfId="0" applyNumberFormat="1" applyFill="1"/>
    <xf numFmtId="43" fontId="9" fillId="5" borderId="0" xfId="4" applyFont="1" applyFill="1"/>
    <xf numFmtId="168" fontId="0" fillId="0" borderId="0" xfId="0" applyNumberFormat="1"/>
    <xf numFmtId="0" fontId="3" fillId="0" borderId="0" xfId="0" applyFont="1" applyAlignment="1"/>
    <xf numFmtId="165" fontId="0" fillId="0" borderId="0" xfId="4" applyNumberFormat="1" applyFont="1" applyAlignment="1">
      <alignment horizontal="center"/>
    </xf>
    <xf numFmtId="20" fontId="0" fillId="0" borderId="0" xfId="0" applyNumberFormat="1"/>
    <xf numFmtId="22" fontId="0" fillId="5" borderId="0" xfId="0" applyNumberFormat="1" applyFill="1"/>
    <xf numFmtId="167" fontId="0" fillId="5" borderId="0" xfId="0" applyNumberFormat="1" applyFill="1"/>
    <xf numFmtId="169" fontId="0" fillId="5" borderId="0" xfId="0" applyNumberFormat="1" applyFill="1"/>
    <xf numFmtId="0" fontId="10" fillId="0" borderId="0" xfId="3" applyFont="1" applyFill="1" applyAlignment="1">
      <alignment horizontal="right"/>
    </xf>
    <xf numFmtId="0" fontId="10" fillId="0" borderId="0" xfId="3" applyNumberFormat="1" applyFont="1" applyFill="1" applyAlignment="1">
      <alignment horizontal="right" wrapText="1"/>
    </xf>
    <xf numFmtId="14" fontId="9" fillId="0" borderId="0" xfId="3" applyNumberFormat="1" applyFont="1" applyFill="1"/>
    <xf numFmtId="168" fontId="9" fillId="0" borderId="0" xfId="2" applyNumberFormat="1" applyFont="1" applyFill="1"/>
    <xf numFmtId="14" fontId="9" fillId="0" borderId="0" xfId="2" applyNumberFormat="1" applyFont="1" applyFill="1"/>
    <xf numFmtId="165" fontId="9" fillId="0" borderId="0" xfId="4" applyNumberFormat="1" applyFont="1" applyFill="1"/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171" fontId="0" fillId="0" borderId="3" xfId="0" applyNumberFormat="1" applyFill="1" applyBorder="1"/>
    <xf numFmtId="172" fontId="0" fillId="0" borderId="4" xfId="1" applyNumberFormat="1" applyFont="1" applyFill="1" applyBorder="1"/>
    <xf numFmtId="0" fontId="0" fillId="0" borderId="5" xfId="0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71" fontId="0" fillId="0" borderId="0" xfId="0" applyNumberFormat="1" applyFill="1" applyBorder="1"/>
    <xf numFmtId="173" fontId="0" fillId="0" borderId="0" xfId="0" applyNumberFormat="1" applyFill="1" applyBorder="1"/>
    <xf numFmtId="43" fontId="0" fillId="0" borderId="0" xfId="4" applyFont="1"/>
    <xf numFmtId="43" fontId="0" fillId="0" borderId="0" xfId="4" applyFont="1" applyFill="1"/>
    <xf numFmtId="43" fontId="0" fillId="0" borderId="3" xfId="4" applyFont="1" applyFill="1" applyBorder="1"/>
    <xf numFmtId="0" fontId="0" fillId="0" borderId="6" xfId="0" applyFont="1" applyFill="1" applyBorder="1"/>
    <xf numFmtId="164" fontId="0" fillId="0" borderId="6" xfId="0" applyNumberFormat="1" applyFont="1" applyFill="1" applyBorder="1"/>
    <xf numFmtId="3" fontId="0" fillId="0" borderId="6" xfId="0" applyNumberFormat="1" applyFont="1" applyFill="1" applyBorder="1"/>
    <xf numFmtId="170" fontId="9" fillId="0" borderId="0" xfId="2" applyNumberFormat="1" applyFont="1"/>
    <xf numFmtId="0" fontId="0" fillId="0" borderId="7" xfId="0" applyFont="1" applyFill="1" applyBorder="1"/>
    <xf numFmtId="164" fontId="0" fillId="0" borderId="7" xfId="0" applyNumberFormat="1" applyFont="1" applyFill="1" applyBorder="1"/>
    <xf numFmtId="3" fontId="0" fillId="0" borderId="7" xfId="0" applyNumberFormat="1" applyFont="1" applyFill="1" applyBorder="1"/>
    <xf numFmtId="0" fontId="11" fillId="6" borderId="6" xfId="0" applyFont="1" applyFill="1" applyBorder="1"/>
    <xf numFmtId="15" fontId="10" fillId="0" borderId="1" xfId="0" applyNumberFormat="1" applyFont="1" applyFill="1" applyBorder="1" applyAlignment="1" applyProtection="1">
      <alignment horizontal="right" vertical="top" wrapText="1"/>
    </xf>
    <xf numFmtId="0" fontId="0" fillId="0" borderId="0" xfId="0" applyFont="1"/>
    <xf numFmtId="174" fontId="0" fillId="0" borderId="0" xfId="0" applyNumberFormat="1"/>
    <xf numFmtId="20" fontId="0" fillId="0" borderId="0" xfId="0" applyNumberFormat="1" applyAlignment="1">
      <alignment horizontal="center"/>
    </xf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7" borderId="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8" borderId="0" xfId="0" applyFill="1"/>
    <xf numFmtId="0" fontId="0" fillId="8" borderId="0" xfId="0" applyFill="1" applyAlignment="1">
      <alignment horizontal="left" indent="1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horizontal="right"/>
    </xf>
    <xf numFmtId="0" fontId="17" fillId="0" borderId="0" xfId="0" applyFont="1"/>
    <xf numFmtId="0" fontId="13" fillId="0" borderId="0" xfId="0" applyFont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178" fontId="0" fillId="0" borderId="0" xfId="4" applyNumberFormat="1" applyFont="1" applyFill="1"/>
    <xf numFmtId="0" fontId="0" fillId="9" borderId="0" xfId="0" applyFill="1"/>
    <xf numFmtId="179" fontId="0" fillId="0" borderId="0" xfId="0" applyNumberFormat="1" applyAlignment="1"/>
    <xf numFmtId="20" fontId="0" fillId="9" borderId="0" xfId="0" applyNumberFormat="1" applyFill="1" applyAlignment="1">
      <alignment horizontal="center"/>
    </xf>
    <xf numFmtId="177" fontId="0" fillId="9" borderId="0" xfId="0" applyNumberFormat="1" applyFill="1"/>
    <xf numFmtId="0" fontId="0" fillId="0" borderId="0" xfId="0" applyNumberFormat="1" applyFill="1"/>
    <xf numFmtId="180" fontId="0" fillId="0" borderId="0" xfId="0" applyNumberFormat="1"/>
    <xf numFmtId="175" fontId="0" fillId="9" borderId="0" xfId="0" applyNumberFormat="1" applyFill="1"/>
    <xf numFmtId="22" fontId="0" fillId="0" borderId="0" xfId="0" applyNumberFormat="1" applyFill="1"/>
    <xf numFmtId="167" fontId="0" fillId="0" borderId="0" xfId="0" applyNumberFormat="1" applyFill="1"/>
    <xf numFmtId="169" fontId="0" fillId="0" borderId="0" xfId="0" applyNumberFormat="1" applyFill="1"/>
    <xf numFmtId="0" fontId="0" fillId="10" borderId="0" xfId="0" applyFill="1" applyAlignment="1">
      <alignment horizontal="left" indent="1"/>
    </xf>
    <xf numFmtId="0" fontId="20" fillId="0" borderId="0" xfId="0" applyFont="1"/>
    <xf numFmtId="8" fontId="0" fillId="0" borderId="0" xfId="0" applyNumberFormat="1"/>
    <xf numFmtId="0" fontId="0" fillId="0" borderId="0" xfId="0" quotePrefix="1"/>
    <xf numFmtId="181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8" borderId="3" xfId="0" applyFill="1" applyBorder="1"/>
    <xf numFmtId="0" fontId="0" fillId="0" borderId="0" xfId="0" applyBorder="1"/>
    <xf numFmtId="0" fontId="21" fillId="0" borderId="0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/>
    <xf numFmtId="182" fontId="0" fillId="0" borderId="0" xfId="0" applyNumberFormat="1" applyFill="1"/>
    <xf numFmtId="0" fontId="0" fillId="11" borderId="0" xfId="0" applyFill="1"/>
    <xf numFmtId="183" fontId="0" fillId="9" borderId="0" xfId="0" applyNumberFormat="1" applyFill="1"/>
    <xf numFmtId="0" fontId="0" fillId="0" borderId="5" xfId="0" applyFill="1" applyBorder="1" applyAlignment="1"/>
    <xf numFmtId="0" fontId="21" fillId="0" borderId="8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Continuous"/>
    </xf>
    <xf numFmtId="0" fontId="0" fillId="0" borderId="0" xfId="0" quotePrefix="1" applyNumberFormat="1" applyFill="1" applyBorder="1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textRotation="90"/>
    </xf>
  </cellXfs>
  <cellStyles count="5">
    <cellStyle name="Comma" xfId="4" builtinId="3"/>
    <cellStyle name="Comma 2" xfId="2"/>
    <cellStyle name="Normal" xfId="0" builtinId="0"/>
    <cellStyle name="Normal 2" xfId="3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Sheet2!$A$2:$A$7</c:f>
              <c:strCache>
                <c:ptCount val="6"/>
                <c:pt idx="0">
                  <c:v>0-20</c:v>
                </c:pt>
                <c:pt idx="1">
                  <c:v>20-40</c:v>
                </c:pt>
                <c:pt idx="2">
                  <c:v>40-60</c:v>
                </c:pt>
                <c:pt idx="3">
                  <c:v>60-80</c:v>
                </c:pt>
                <c:pt idx="4">
                  <c:v>80-100</c:v>
                </c:pt>
                <c:pt idx="5">
                  <c:v>More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6"/>
                <c:pt idx="0">
                  <c:v>21</c:v>
                </c:pt>
                <c:pt idx="1">
                  <c:v>16</c:v>
                </c:pt>
                <c:pt idx="2">
                  <c:v>25</c:v>
                </c:pt>
                <c:pt idx="3">
                  <c:v>25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CD3-4E7E-8A40-21C8A66CE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8218128"/>
        <c:axId val="658245328"/>
      </c:barChart>
      <c:catAx>
        <c:axId val="65821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45328"/>
        <c:crosses val="autoZero"/>
        <c:auto val="1"/>
        <c:lblAlgn val="ctr"/>
        <c:lblOffset val="100"/>
        <c:noMultiLvlLbl val="0"/>
      </c:catAx>
      <c:valAx>
        <c:axId val="65824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18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Frequency</c:v>
          </c:tx>
          <c:xVal>
            <c:strRef>
              <c:f>Sheet2!$A$2:$A$7</c:f>
              <c:strCache>
                <c:ptCount val="6"/>
                <c:pt idx="0">
                  <c:v>0-20</c:v>
                </c:pt>
                <c:pt idx="1">
                  <c:v>20-40</c:v>
                </c:pt>
                <c:pt idx="2">
                  <c:v>40-60</c:v>
                </c:pt>
                <c:pt idx="3">
                  <c:v>60-80</c:v>
                </c:pt>
                <c:pt idx="4">
                  <c:v>80-100</c:v>
                </c:pt>
                <c:pt idx="5">
                  <c:v>More</c:v>
                </c:pt>
              </c:strCache>
            </c:strRef>
          </c:xVal>
          <c:yVal>
            <c:numRef>
              <c:f>Sheet2!$B$2:$B$7</c:f>
              <c:numCache>
                <c:formatCode>General</c:formatCode>
                <c:ptCount val="6"/>
                <c:pt idx="0">
                  <c:v>21</c:v>
                </c:pt>
                <c:pt idx="1">
                  <c:v>16</c:v>
                </c:pt>
                <c:pt idx="2">
                  <c:v>25</c:v>
                </c:pt>
                <c:pt idx="3">
                  <c:v>25</c:v>
                </c:pt>
                <c:pt idx="4">
                  <c:v>13</c:v>
                </c:pt>
                <c:pt idx="5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13C-4B68-87C1-3BD6F252C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252944"/>
        <c:axId val="658255664"/>
      </c:scatterChart>
      <c:valAx>
        <c:axId val="65825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55664"/>
        <c:crosses val="autoZero"/>
        <c:crossBetween val="midCat"/>
      </c:valAx>
      <c:valAx>
        <c:axId val="658255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5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Sheet3!$A$2:$A$7</c:f>
              <c:strCache>
                <c:ptCount val="6"/>
                <c:pt idx="0">
                  <c:v>-9.235562163</c:v>
                </c:pt>
                <c:pt idx="1">
                  <c:v>20.13221892</c:v>
                </c:pt>
                <c:pt idx="2">
                  <c:v>49.5</c:v>
                </c:pt>
                <c:pt idx="3">
                  <c:v>78.86778108</c:v>
                </c:pt>
                <c:pt idx="4">
                  <c:v>108.2355622</c:v>
                </c:pt>
                <c:pt idx="5">
                  <c:v>More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21</c:v>
                </c:pt>
                <c:pt idx="2">
                  <c:v>29</c:v>
                </c:pt>
                <c:pt idx="3">
                  <c:v>37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F04-40C0-9E3B-40B81F36D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8276880"/>
        <c:axId val="658251312"/>
      </c:barChart>
      <c:catAx>
        <c:axId val="65827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51312"/>
        <c:crosses val="autoZero"/>
        <c:auto val="1"/>
        <c:lblAlgn val="ctr"/>
        <c:lblOffset val="100"/>
        <c:noMultiLvlLbl val="0"/>
      </c:catAx>
      <c:valAx>
        <c:axId val="658251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76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Frequency</c:v>
          </c:tx>
          <c:xVal>
            <c:strRef>
              <c:f>Sheet3!$A$2:$A$7</c:f>
              <c:strCache>
                <c:ptCount val="6"/>
                <c:pt idx="0">
                  <c:v>-9.235562163</c:v>
                </c:pt>
                <c:pt idx="1">
                  <c:v>20.13221892</c:v>
                </c:pt>
                <c:pt idx="2">
                  <c:v>49.5</c:v>
                </c:pt>
                <c:pt idx="3">
                  <c:v>78.86778108</c:v>
                </c:pt>
                <c:pt idx="4">
                  <c:v>108.2355622</c:v>
                </c:pt>
                <c:pt idx="5">
                  <c:v>More</c:v>
                </c:pt>
              </c:strCache>
            </c:strRef>
          </c:xVal>
          <c:yVal>
            <c:numRef>
              <c:f>Sheet3!$B$2:$B$7</c:f>
              <c:numCache>
                <c:formatCode>General</c:formatCode>
                <c:ptCount val="6"/>
                <c:pt idx="0">
                  <c:v>0</c:v>
                </c:pt>
                <c:pt idx="1">
                  <c:v>21</c:v>
                </c:pt>
                <c:pt idx="2">
                  <c:v>29</c:v>
                </c:pt>
                <c:pt idx="3">
                  <c:v>37</c:v>
                </c:pt>
                <c:pt idx="4">
                  <c:v>13</c:v>
                </c:pt>
                <c:pt idx="5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D3B-44A9-B146-BA7C56F58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247504"/>
        <c:axId val="658262736"/>
      </c:scatterChart>
      <c:valAx>
        <c:axId val="65824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62736"/>
        <c:crosses val="autoZero"/>
        <c:crossBetween val="midCat"/>
      </c:valAx>
      <c:valAx>
        <c:axId val="65826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47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DataAnalysis!$K$6:$K$28</c:f>
              <c:numCache>
                <c:formatCode>General</c:formatCode>
                <c:ptCount val="23"/>
                <c:pt idx="0">
                  <c:v>67.060000000000016</c:v>
                </c:pt>
                <c:pt idx="1">
                  <c:v>15.96</c:v>
                </c:pt>
                <c:pt idx="2">
                  <c:v>47.100000000000009</c:v>
                </c:pt>
                <c:pt idx="3">
                  <c:v>31.920000000000005</c:v>
                </c:pt>
                <c:pt idx="4">
                  <c:v>50.050000000000004</c:v>
                </c:pt>
                <c:pt idx="5">
                  <c:v>15.96</c:v>
                </c:pt>
                <c:pt idx="6">
                  <c:v>70.959999999999994</c:v>
                </c:pt>
                <c:pt idx="7">
                  <c:v>69.349999999999994</c:v>
                </c:pt>
                <c:pt idx="8">
                  <c:v>37.910000000000004</c:v>
                </c:pt>
                <c:pt idx="9">
                  <c:v>67.350000000000009</c:v>
                </c:pt>
                <c:pt idx="10">
                  <c:v>185.05000000000007</c:v>
                </c:pt>
                <c:pt idx="11">
                  <c:v>108.50000000000001</c:v>
                </c:pt>
                <c:pt idx="12">
                  <c:v>147.82000000000002</c:v>
                </c:pt>
                <c:pt idx="13">
                  <c:v>88.28</c:v>
                </c:pt>
                <c:pt idx="14">
                  <c:v>46.95</c:v>
                </c:pt>
                <c:pt idx="15">
                  <c:v>133.16999999999999</c:v>
                </c:pt>
                <c:pt idx="16">
                  <c:v>48.150000000000006</c:v>
                </c:pt>
                <c:pt idx="17">
                  <c:v>32.49</c:v>
                </c:pt>
                <c:pt idx="18">
                  <c:v>140.31000000000003</c:v>
                </c:pt>
                <c:pt idx="19">
                  <c:v>101.82</c:v>
                </c:pt>
                <c:pt idx="20">
                  <c:v>161.11999999999995</c:v>
                </c:pt>
                <c:pt idx="21">
                  <c:v>693.09000000000026</c:v>
                </c:pt>
                <c:pt idx="22">
                  <c:v>480.68000000000023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450-4EA8-95E6-82184049A16B}"/>
            </c:ext>
          </c:extLst>
        </c:ser>
        <c:ser>
          <c:idx val="1"/>
          <c:order val="1"/>
          <c:tx>
            <c:v>Forecast</c:v>
          </c:tx>
          <c:val>
            <c:numRef>
              <c:f>DataAnalysis!$L$6:$L$28</c:f>
              <c:numCache>
                <c:formatCode>General</c:formatCode>
                <c:ptCount val="23"/>
                <c:pt idx="0">
                  <c:v>#N/A</c:v>
                </c:pt>
                <c:pt idx="1">
                  <c:v>#N/A</c:v>
                </c:pt>
                <c:pt idx="2">
                  <c:v>43.373333333333335</c:v>
                </c:pt>
                <c:pt idx="3">
                  <c:v>31.660000000000007</c:v>
                </c:pt>
                <c:pt idx="4">
                  <c:v>43.023333333333341</c:v>
                </c:pt>
                <c:pt idx="5">
                  <c:v>32.643333333333338</c:v>
                </c:pt>
                <c:pt idx="6">
                  <c:v>45.656666666666666</c:v>
                </c:pt>
                <c:pt idx="7">
                  <c:v>52.089999999999996</c:v>
                </c:pt>
                <c:pt idx="8">
                  <c:v>59.406666666666666</c:v>
                </c:pt>
                <c:pt idx="9">
                  <c:v>58.20333333333334</c:v>
                </c:pt>
                <c:pt idx="10">
                  <c:v>96.770000000000024</c:v>
                </c:pt>
                <c:pt idx="11">
                  <c:v>120.30000000000003</c:v>
                </c:pt>
                <c:pt idx="12">
                  <c:v>147.12333333333336</c:v>
                </c:pt>
                <c:pt idx="13">
                  <c:v>114.86666666666667</c:v>
                </c:pt>
                <c:pt idx="14">
                  <c:v>94.350000000000009</c:v>
                </c:pt>
                <c:pt idx="15">
                  <c:v>89.466666666666654</c:v>
                </c:pt>
                <c:pt idx="16">
                  <c:v>76.09</c:v>
                </c:pt>
                <c:pt idx="17">
                  <c:v>71.27</c:v>
                </c:pt>
                <c:pt idx="18">
                  <c:v>73.65000000000002</c:v>
                </c:pt>
                <c:pt idx="19">
                  <c:v>91.54</c:v>
                </c:pt>
                <c:pt idx="20">
                  <c:v>134.41666666666666</c:v>
                </c:pt>
                <c:pt idx="21">
                  <c:v>318.67666666666673</c:v>
                </c:pt>
                <c:pt idx="22">
                  <c:v>444.96333333333354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450-4EA8-95E6-82184049A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56752"/>
        <c:axId val="658252400"/>
      </c:lineChart>
      <c:catAx>
        <c:axId val="65825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658252400"/>
        <c:crosses val="autoZero"/>
        <c:auto val="1"/>
        <c:lblAlgn val="ctr"/>
        <c:lblOffset val="100"/>
        <c:noMultiLvlLbl val="0"/>
      </c:catAx>
      <c:valAx>
        <c:axId val="658252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256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15</xdr:row>
      <xdr:rowOff>0</xdr:rowOff>
    </xdr:from>
    <xdr:to>
      <xdr:col>9</xdr:col>
      <xdr:colOff>561975</xdr:colOff>
      <xdr:row>24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857500"/>
          <a:ext cx="21812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9</xdr:col>
      <xdr:colOff>0</xdr:colOff>
      <xdr:row>25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10</xdr:col>
      <xdr:colOff>0</xdr:colOff>
      <xdr:row>24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3</xdr:row>
      <xdr:rowOff>76200</xdr:rowOff>
    </xdr:from>
    <xdr:to>
      <xdr:col>6</xdr:col>
      <xdr:colOff>454827</xdr:colOff>
      <xdr:row>15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1" y="857250"/>
          <a:ext cx="2645576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209550</xdr:colOff>
      <xdr:row>2</xdr:row>
      <xdr:rowOff>47625</xdr:rowOff>
    </xdr:from>
    <xdr:to>
      <xdr:col>16</xdr:col>
      <xdr:colOff>189703</xdr:colOff>
      <xdr:row>11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400"/>
          <a:ext cx="3028153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438151</xdr:colOff>
      <xdr:row>11</xdr:row>
      <xdr:rowOff>95251</xdr:rowOff>
    </xdr:from>
    <xdr:to>
      <xdr:col>25</xdr:col>
      <xdr:colOff>312133</xdr:colOff>
      <xdr:row>22</xdr:row>
      <xdr:rowOff>152401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1" y="2400301"/>
          <a:ext cx="2921982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352425</xdr:colOff>
      <xdr:row>3</xdr:row>
      <xdr:rowOff>104775</xdr:rowOff>
    </xdr:from>
    <xdr:to>
      <xdr:col>15</xdr:col>
      <xdr:colOff>352425</xdr:colOff>
      <xdr:row>13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7:F13" totalsRowShown="0" headerRowDxfId="7" dataDxfId="6" tableBorderDxfId="5">
  <tableColumns count="5">
    <tableColumn id="1" name="PV No" dataDxfId="4"/>
    <tableColumn id="2" name="PV Date" dataDxfId="3"/>
    <tableColumn id="3" name="Payment Description" dataDxfId="2"/>
    <tableColumn id="4" name="Payee Details" dataDxfId="1"/>
    <tableColumn id="5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opLeftCell="A36" zoomScale="148" zoomScaleNormal="148" workbookViewId="0">
      <selection activeCell="B36" sqref="B36"/>
    </sheetView>
  </sheetViews>
  <sheetFormatPr defaultRowHeight="15" x14ac:dyDescent="0.25"/>
  <cols>
    <col min="1" max="1" width="1.28515625" customWidth="1"/>
    <col min="2" max="2" width="14.28515625" customWidth="1"/>
  </cols>
  <sheetData>
    <row r="2" spans="2:13" x14ac:dyDescent="0.25">
      <c r="B2" t="s">
        <v>383</v>
      </c>
    </row>
    <row r="3" spans="2:13" x14ac:dyDescent="0.25">
      <c r="M3" t="s">
        <v>413</v>
      </c>
    </row>
    <row r="4" spans="2:13" s="134" customFormat="1" x14ac:dyDescent="0.25">
      <c r="B4" s="134" t="s">
        <v>384</v>
      </c>
      <c r="C4" s="134" t="s">
        <v>385</v>
      </c>
    </row>
    <row r="5" spans="2:13" s="134" customFormat="1" x14ac:dyDescent="0.25">
      <c r="C5" s="134" t="s">
        <v>386</v>
      </c>
      <c r="M5" s="134" t="s">
        <v>384</v>
      </c>
    </row>
    <row r="6" spans="2:13" s="134" customFormat="1" x14ac:dyDescent="0.25"/>
    <row r="7" spans="2:13" s="134" customFormat="1" x14ac:dyDescent="0.25">
      <c r="B7" s="134" t="s">
        <v>387</v>
      </c>
      <c r="C7" s="134" t="s">
        <v>388</v>
      </c>
      <c r="F7" s="134" t="s">
        <v>389</v>
      </c>
      <c r="M7" s="134" t="s">
        <v>414</v>
      </c>
    </row>
    <row r="8" spans="2:13" s="134" customFormat="1" x14ac:dyDescent="0.25">
      <c r="C8" s="134" t="s">
        <v>390</v>
      </c>
      <c r="F8" s="134" t="s">
        <v>391</v>
      </c>
    </row>
    <row r="9" spans="2:13" s="134" customFormat="1" x14ac:dyDescent="0.25">
      <c r="C9" s="134" t="s">
        <v>392</v>
      </c>
      <c r="F9" s="134" t="s">
        <v>393</v>
      </c>
    </row>
    <row r="10" spans="2:13" s="134" customFormat="1" x14ac:dyDescent="0.25">
      <c r="C10" s="134" t="s">
        <v>394</v>
      </c>
    </row>
    <row r="11" spans="2:13" s="134" customFormat="1" x14ac:dyDescent="0.25">
      <c r="C11" s="134" t="s">
        <v>395</v>
      </c>
    </row>
    <row r="12" spans="2:13" s="134" customFormat="1" x14ac:dyDescent="0.25">
      <c r="C12" s="134" t="s">
        <v>396</v>
      </c>
    </row>
    <row r="13" spans="2:13" x14ac:dyDescent="0.25">
      <c r="B13" t="s">
        <v>397</v>
      </c>
      <c r="M13" t="s">
        <v>479</v>
      </c>
    </row>
    <row r="14" spans="2:13" x14ac:dyDescent="0.25">
      <c r="C14" t="s">
        <v>398</v>
      </c>
    </row>
    <row r="15" spans="2:13" x14ac:dyDescent="0.25">
      <c r="C15" t="s">
        <v>399</v>
      </c>
    </row>
    <row r="16" spans="2:13" x14ac:dyDescent="0.25">
      <c r="C16" t="s">
        <v>400</v>
      </c>
    </row>
    <row r="17" spans="2:13" x14ac:dyDescent="0.25">
      <c r="C17" t="s">
        <v>401</v>
      </c>
    </row>
    <row r="18" spans="2:13" x14ac:dyDescent="0.25">
      <c r="C18" t="s">
        <v>404</v>
      </c>
    </row>
    <row r="19" spans="2:13" x14ac:dyDescent="0.25">
      <c r="B19" s="101"/>
      <c r="C19" s="101" t="s">
        <v>402</v>
      </c>
      <c r="D19" s="101"/>
    </row>
    <row r="20" spans="2:13" x14ac:dyDescent="0.25">
      <c r="B20" s="101"/>
      <c r="C20" s="101"/>
      <c r="D20" s="101" t="s">
        <v>403</v>
      </c>
    </row>
    <row r="21" spans="2:13" x14ac:dyDescent="0.25">
      <c r="B21" s="101"/>
      <c r="C21" s="101"/>
      <c r="D21" s="101" t="s">
        <v>405</v>
      </c>
    </row>
    <row r="22" spans="2:13" x14ac:dyDescent="0.25">
      <c r="B22" s="101" t="s">
        <v>406</v>
      </c>
      <c r="C22" s="101"/>
      <c r="D22" s="101"/>
      <c r="M22" t="s">
        <v>480</v>
      </c>
    </row>
    <row r="23" spans="2:13" x14ac:dyDescent="0.25">
      <c r="B23" s="101"/>
      <c r="C23" s="101" t="s">
        <v>407</v>
      </c>
      <c r="D23" s="101"/>
      <c r="M23" t="s">
        <v>481</v>
      </c>
    </row>
    <row r="27" spans="2:13" x14ac:dyDescent="0.25">
      <c r="B27" t="s">
        <v>408</v>
      </c>
    </row>
    <row r="30" spans="2:13" x14ac:dyDescent="0.25">
      <c r="B30" t="s">
        <v>409</v>
      </c>
    </row>
    <row r="31" spans="2:13" x14ac:dyDescent="0.25">
      <c r="C31" t="s">
        <v>410</v>
      </c>
    </row>
    <row r="32" spans="2:13" x14ac:dyDescent="0.25">
      <c r="C32" t="s">
        <v>411</v>
      </c>
    </row>
    <row r="33" spans="2:5" x14ac:dyDescent="0.25">
      <c r="C33" t="s">
        <v>412</v>
      </c>
    </row>
    <row r="37" spans="2:5" x14ac:dyDescent="0.25">
      <c r="B37" t="s">
        <v>487</v>
      </c>
    </row>
    <row r="38" spans="2:5" x14ac:dyDescent="0.25">
      <c r="C38" t="s">
        <v>488</v>
      </c>
      <c r="D38" t="s">
        <v>490</v>
      </c>
    </row>
    <row r="39" spans="2:5" x14ac:dyDescent="0.25">
      <c r="E39" t="s">
        <v>492</v>
      </c>
    </row>
    <row r="40" spans="2:5" x14ac:dyDescent="0.25">
      <c r="E40" t="s">
        <v>493</v>
      </c>
    </row>
    <row r="41" spans="2:5" x14ac:dyDescent="0.25">
      <c r="E41" t="s">
        <v>494</v>
      </c>
    </row>
    <row r="43" spans="2:5" x14ac:dyDescent="0.25">
      <c r="C43" t="s">
        <v>489</v>
      </c>
      <c r="D43" t="s">
        <v>491</v>
      </c>
    </row>
    <row r="44" spans="2:5" x14ac:dyDescent="0.25">
      <c r="E44" t="s">
        <v>495</v>
      </c>
    </row>
    <row r="45" spans="2:5" x14ac:dyDescent="0.25">
      <c r="E45" t="s">
        <v>496</v>
      </c>
    </row>
    <row r="46" spans="2:5" x14ac:dyDescent="0.25">
      <c r="E46" t="s">
        <v>497</v>
      </c>
    </row>
    <row r="47" spans="2:5" x14ac:dyDescent="0.25">
      <c r="E47" t="s">
        <v>498</v>
      </c>
    </row>
    <row r="49" spans="2:3" x14ac:dyDescent="0.25">
      <c r="B49" t="s">
        <v>426</v>
      </c>
    </row>
    <row r="50" spans="2:3" x14ac:dyDescent="0.25">
      <c r="C50" t="s">
        <v>499</v>
      </c>
    </row>
    <row r="51" spans="2:3" x14ac:dyDescent="0.25">
      <c r="C51" t="s">
        <v>500</v>
      </c>
    </row>
    <row r="53" spans="2:3" x14ac:dyDescent="0.25">
      <c r="C53" t="s">
        <v>501</v>
      </c>
    </row>
    <row r="54" spans="2:3" x14ac:dyDescent="0.25">
      <c r="C54" t="s">
        <v>502</v>
      </c>
    </row>
    <row r="56" spans="2:3" x14ac:dyDescent="0.25">
      <c r="B56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69"/>
  <sheetViews>
    <sheetView topLeftCell="A56" zoomScale="106" zoomScaleNormal="106" workbookViewId="0">
      <selection activeCell="A75" sqref="A75"/>
    </sheetView>
  </sheetViews>
  <sheetFormatPr defaultRowHeight="15" x14ac:dyDescent="0.25"/>
  <cols>
    <col min="1" max="1" width="18.7109375" customWidth="1"/>
    <col min="2" max="2" width="11.7109375" customWidth="1"/>
    <col min="3" max="3" width="10.140625" customWidth="1"/>
    <col min="4" max="4" width="6.140625" customWidth="1"/>
    <col min="6" max="6" width="9.140625" style="40"/>
    <col min="12" max="12" width="9.140625" style="3"/>
  </cols>
  <sheetData>
    <row r="2" spans="1:12" ht="23.25" x14ac:dyDescent="0.35">
      <c r="A2" s="14" t="s">
        <v>17</v>
      </c>
      <c r="B2" t="s">
        <v>19</v>
      </c>
    </row>
    <row r="3" spans="1:12" x14ac:dyDescent="0.25">
      <c r="F3" s="40" t="s">
        <v>179</v>
      </c>
    </row>
    <row r="4" spans="1:1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41" t="s">
        <v>5</v>
      </c>
      <c r="G4" s="1" t="s">
        <v>6</v>
      </c>
      <c r="L4" s="3" t="s">
        <v>5</v>
      </c>
    </row>
    <row r="5" spans="1:12" x14ac:dyDescent="0.25">
      <c r="A5" t="s">
        <v>7</v>
      </c>
      <c r="B5" t="s">
        <v>8</v>
      </c>
      <c r="C5" s="2">
        <v>36171</v>
      </c>
      <c r="D5">
        <f t="shared" ref="D5:D10" ca="1" si="0">DATEDIF(C5,TODAY(),"Y")</f>
        <v>17</v>
      </c>
      <c r="E5">
        <v>54550</v>
      </c>
      <c r="F5" s="42" t="str">
        <f>IF(G5&gt;=4,2000,"")</f>
        <v/>
      </c>
      <c r="G5">
        <v>1</v>
      </c>
      <c r="L5" s="3" t="str">
        <f t="shared" ref="L5:L10" si="1">IF(G5&gt;=4,2000,"")</f>
        <v/>
      </c>
    </row>
    <row r="6" spans="1:12" x14ac:dyDescent="0.25">
      <c r="A6" t="s">
        <v>9</v>
      </c>
      <c r="B6" t="s">
        <v>10</v>
      </c>
      <c r="C6" s="2">
        <v>40595</v>
      </c>
      <c r="D6">
        <f t="shared" ca="1" si="0"/>
        <v>5</v>
      </c>
      <c r="E6">
        <v>26795</v>
      </c>
      <c r="F6" s="42" t="str">
        <f t="shared" ref="F6:F10" si="2">IF(G6&gt;=4,2000,"")</f>
        <v/>
      </c>
      <c r="G6">
        <v>3</v>
      </c>
      <c r="L6" s="3" t="str">
        <f t="shared" si="1"/>
        <v/>
      </c>
    </row>
    <row r="7" spans="1:12" x14ac:dyDescent="0.25">
      <c r="A7" t="s">
        <v>11</v>
      </c>
      <c r="B7" t="s">
        <v>8</v>
      </c>
      <c r="C7" s="2">
        <v>39147</v>
      </c>
      <c r="D7">
        <f t="shared" ca="1" si="0"/>
        <v>9</v>
      </c>
      <c r="E7">
        <v>42540</v>
      </c>
      <c r="F7" s="42">
        <f t="shared" si="2"/>
        <v>2000</v>
      </c>
      <c r="G7">
        <v>5</v>
      </c>
      <c r="L7" s="3">
        <f t="shared" si="1"/>
        <v>2000</v>
      </c>
    </row>
    <row r="8" spans="1:12" x14ac:dyDescent="0.25">
      <c r="A8" t="s">
        <v>12</v>
      </c>
      <c r="B8" t="s">
        <v>13</v>
      </c>
      <c r="C8" s="2">
        <v>41151</v>
      </c>
      <c r="D8">
        <f t="shared" ca="1" si="0"/>
        <v>4</v>
      </c>
      <c r="E8">
        <v>35680</v>
      </c>
      <c r="F8" s="42" t="str">
        <f t="shared" si="2"/>
        <v/>
      </c>
      <c r="G8">
        <v>2</v>
      </c>
      <c r="L8" s="3" t="str">
        <f t="shared" si="1"/>
        <v/>
      </c>
    </row>
    <row r="9" spans="1:12" x14ac:dyDescent="0.25">
      <c r="A9" t="s">
        <v>14</v>
      </c>
      <c r="B9" t="s">
        <v>8</v>
      </c>
      <c r="C9" s="2">
        <v>39447</v>
      </c>
      <c r="D9">
        <f t="shared" ca="1" si="0"/>
        <v>9</v>
      </c>
      <c r="E9">
        <v>72830</v>
      </c>
      <c r="F9" s="42" t="str">
        <f t="shared" si="2"/>
        <v/>
      </c>
      <c r="G9">
        <v>3</v>
      </c>
      <c r="L9" s="3" t="str">
        <f t="shared" si="1"/>
        <v/>
      </c>
    </row>
    <row r="10" spans="1:12" x14ac:dyDescent="0.25">
      <c r="A10" t="s">
        <v>15</v>
      </c>
      <c r="B10" t="s">
        <v>16</v>
      </c>
      <c r="C10" s="2">
        <v>38751</v>
      </c>
      <c r="D10">
        <f t="shared" ca="1" si="0"/>
        <v>10</v>
      </c>
      <c r="E10">
        <v>60830</v>
      </c>
      <c r="F10" s="42" t="str">
        <f t="shared" si="2"/>
        <v/>
      </c>
      <c r="G10">
        <v>2</v>
      </c>
      <c r="L10" s="3" t="str">
        <f t="shared" si="1"/>
        <v/>
      </c>
    </row>
    <row r="12" spans="1:12" x14ac:dyDescent="0.25">
      <c r="H12" t="s">
        <v>275</v>
      </c>
      <c r="I12">
        <f>3</f>
        <v>3</v>
      </c>
      <c r="J12">
        <f>2</f>
        <v>2</v>
      </c>
    </row>
    <row r="13" spans="1:12" x14ac:dyDescent="0.25">
      <c r="H13">
        <v>2000</v>
      </c>
      <c r="I13">
        <v>750</v>
      </c>
      <c r="J13">
        <v>100</v>
      </c>
    </row>
    <row r="14" spans="1:12" ht="23.25" x14ac:dyDescent="0.35">
      <c r="A14" s="14" t="s">
        <v>18</v>
      </c>
      <c r="B14" t="s">
        <v>168</v>
      </c>
    </row>
    <row r="15" spans="1:12" x14ac:dyDescent="0.25">
      <c r="E15" s="31"/>
      <c r="F15" s="49" t="s">
        <v>180</v>
      </c>
    </row>
    <row r="16" spans="1:12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41" t="s">
        <v>5</v>
      </c>
      <c r="G16" s="1" t="s">
        <v>6</v>
      </c>
      <c r="L16" s="3" t="s">
        <v>5</v>
      </c>
    </row>
    <row r="17" spans="1:12" x14ac:dyDescent="0.25">
      <c r="A17" t="s">
        <v>7</v>
      </c>
      <c r="B17" t="s">
        <v>8</v>
      </c>
      <c r="C17" s="2">
        <v>36171</v>
      </c>
      <c r="D17">
        <f t="shared" ref="D17:D22" ca="1" si="3">DATEDIF(C17,TODAY(),"Y")</f>
        <v>17</v>
      </c>
      <c r="E17">
        <v>54550</v>
      </c>
      <c r="F17" s="42" t="str">
        <f t="shared" ref="F17:F22" si="4">IF(G17&gt;=4,2000,IF(G17=3,750,IF(G17=2,100,"")))</f>
        <v/>
      </c>
      <c r="G17">
        <v>1</v>
      </c>
      <c r="L17" s="3" t="str">
        <f t="shared" ref="L17:L22" si="5" xml:space="preserve">
IF(G17&gt;=4,2000,
IF(G17=3,750,
IF(G17=2,100,"")))</f>
        <v/>
      </c>
    </row>
    <row r="18" spans="1:12" x14ac:dyDescent="0.25">
      <c r="A18" t="s">
        <v>9</v>
      </c>
      <c r="B18" t="s">
        <v>10</v>
      </c>
      <c r="C18" s="2">
        <v>40595</v>
      </c>
      <c r="D18">
        <f t="shared" ca="1" si="3"/>
        <v>5</v>
      </c>
      <c r="E18">
        <v>26795</v>
      </c>
      <c r="F18" s="42">
        <f t="shared" si="4"/>
        <v>750</v>
      </c>
      <c r="G18">
        <v>3</v>
      </c>
      <c r="L18" s="3">
        <f t="shared" si="5"/>
        <v>750</v>
      </c>
    </row>
    <row r="19" spans="1:12" x14ac:dyDescent="0.25">
      <c r="A19" t="s">
        <v>11</v>
      </c>
      <c r="B19" t="s">
        <v>8</v>
      </c>
      <c r="C19" s="2">
        <v>39147</v>
      </c>
      <c r="D19">
        <f t="shared" ca="1" si="3"/>
        <v>9</v>
      </c>
      <c r="E19">
        <v>42540</v>
      </c>
      <c r="F19" s="42">
        <f t="shared" si="4"/>
        <v>2000</v>
      </c>
      <c r="G19">
        <v>5</v>
      </c>
      <c r="L19" s="3">
        <f t="shared" si="5"/>
        <v>2000</v>
      </c>
    </row>
    <row r="20" spans="1:12" x14ac:dyDescent="0.25">
      <c r="A20" t="s">
        <v>12</v>
      </c>
      <c r="B20" t="s">
        <v>13</v>
      </c>
      <c r="C20" s="2">
        <v>41151</v>
      </c>
      <c r="D20">
        <f t="shared" ca="1" si="3"/>
        <v>4</v>
      </c>
      <c r="E20">
        <v>35680</v>
      </c>
      <c r="F20" s="42">
        <f t="shared" si="4"/>
        <v>100</v>
      </c>
      <c r="G20">
        <v>2</v>
      </c>
      <c r="L20" s="3">
        <f t="shared" si="5"/>
        <v>100</v>
      </c>
    </row>
    <row r="21" spans="1:12" x14ac:dyDescent="0.25">
      <c r="A21" t="s">
        <v>14</v>
      </c>
      <c r="B21" t="s">
        <v>8</v>
      </c>
      <c r="C21" s="2">
        <v>39447</v>
      </c>
      <c r="D21">
        <f t="shared" ca="1" si="3"/>
        <v>9</v>
      </c>
      <c r="E21">
        <v>72830</v>
      </c>
      <c r="F21" s="42">
        <f t="shared" si="4"/>
        <v>750</v>
      </c>
      <c r="G21">
        <v>3</v>
      </c>
      <c r="L21" s="3">
        <f t="shared" si="5"/>
        <v>750</v>
      </c>
    </row>
    <row r="22" spans="1:12" x14ac:dyDescent="0.25">
      <c r="A22" t="s">
        <v>15</v>
      </c>
      <c r="B22" t="s">
        <v>16</v>
      </c>
      <c r="C22" s="2">
        <v>38751</v>
      </c>
      <c r="D22">
        <f t="shared" ca="1" si="3"/>
        <v>10</v>
      </c>
      <c r="E22">
        <v>60830</v>
      </c>
      <c r="F22" s="42">
        <f t="shared" si="4"/>
        <v>100</v>
      </c>
      <c r="G22">
        <v>2</v>
      </c>
      <c r="L22" s="3">
        <f t="shared" si="5"/>
        <v>100</v>
      </c>
    </row>
    <row r="24" spans="1:12" x14ac:dyDescent="0.25">
      <c r="F24" s="40" t="s">
        <v>277</v>
      </c>
      <c r="G24" t="s">
        <v>278</v>
      </c>
    </row>
    <row r="25" spans="1:12" ht="23.25" x14ac:dyDescent="0.35">
      <c r="A25" s="14" t="s">
        <v>20</v>
      </c>
      <c r="F25" s="40" t="s">
        <v>276</v>
      </c>
    </row>
    <row r="26" spans="1:12" ht="23.25" x14ac:dyDescent="0.35">
      <c r="A26" s="14" t="s">
        <v>368</v>
      </c>
      <c r="B26" t="s">
        <v>21</v>
      </c>
    </row>
    <row r="27" spans="1:12" x14ac:dyDescent="0.25">
      <c r="F27" s="40" t="s">
        <v>181</v>
      </c>
    </row>
    <row r="28" spans="1:12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41" t="s">
        <v>5</v>
      </c>
      <c r="G28" s="1" t="s">
        <v>6</v>
      </c>
      <c r="L28" s="3" t="s">
        <v>5</v>
      </c>
    </row>
    <row r="29" spans="1:12" x14ac:dyDescent="0.25">
      <c r="A29" t="s">
        <v>7</v>
      </c>
      <c r="B29" t="s">
        <v>8</v>
      </c>
      <c r="C29" s="2">
        <v>36171</v>
      </c>
      <c r="D29">
        <f t="shared" ref="D29:D34" ca="1" si="6">DATEDIF(C29,TODAY(),"Y")</f>
        <v>17</v>
      </c>
      <c r="E29">
        <v>54550</v>
      </c>
      <c r="F29" s="42" t="str">
        <f>IF(AND(G29&gt;=4,B29="Full Time"),2000,"")</f>
        <v/>
      </c>
      <c r="G29">
        <v>1</v>
      </c>
      <c r="L29" s="3" t="str">
        <f t="shared" ref="L29:L34" si="7">IF(AND(G29&gt;=4,B29="Full Time"),2000,"")</f>
        <v/>
      </c>
    </row>
    <row r="30" spans="1:12" x14ac:dyDescent="0.25">
      <c r="A30" t="s">
        <v>9</v>
      </c>
      <c r="B30" t="s">
        <v>10</v>
      </c>
      <c r="C30" s="2">
        <v>40595</v>
      </c>
      <c r="D30">
        <f t="shared" ca="1" si="6"/>
        <v>5</v>
      </c>
      <c r="E30">
        <v>26795</v>
      </c>
      <c r="F30" s="42" t="str">
        <f t="shared" ref="F30:F34" si="8">IF(AND(G30&gt;=4,B30="Full Time"),2000,"")</f>
        <v/>
      </c>
      <c r="G30">
        <v>3</v>
      </c>
      <c r="L30" s="3" t="str">
        <f t="shared" si="7"/>
        <v/>
      </c>
    </row>
    <row r="31" spans="1:12" x14ac:dyDescent="0.25">
      <c r="A31" t="s">
        <v>11</v>
      </c>
      <c r="B31" t="s">
        <v>8</v>
      </c>
      <c r="C31" s="2">
        <v>39147</v>
      </c>
      <c r="D31">
        <f t="shared" ca="1" si="6"/>
        <v>9</v>
      </c>
      <c r="E31">
        <v>42540</v>
      </c>
      <c r="F31" s="42">
        <f t="shared" si="8"/>
        <v>2000</v>
      </c>
      <c r="G31">
        <v>5</v>
      </c>
      <c r="L31" s="3">
        <f t="shared" si="7"/>
        <v>2000</v>
      </c>
    </row>
    <row r="32" spans="1:12" x14ac:dyDescent="0.25">
      <c r="A32" t="s">
        <v>12</v>
      </c>
      <c r="B32" t="s">
        <v>13</v>
      </c>
      <c r="C32" s="2">
        <v>41151</v>
      </c>
      <c r="D32">
        <f t="shared" ca="1" si="6"/>
        <v>4</v>
      </c>
      <c r="E32">
        <v>35680</v>
      </c>
      <c r="F32" s="42" t="str">
        <f t="shared" si="8"/>
        <v/>
      </c>
      <c r="G32">
        <v>2</v>
      </c>
      <c r="L32" s="3" t="str">
        <f t="shared" si="7"/>
        <v/>
      </c>
    </row>
    <row r="33" spans="1:12" x14ac:dyDescent="0.25">
      <c r="A33" t="s">
        <v>14</v>
      </c>
      <c r="B33" t="s">
        <v>8</v>
      </c>
      <c r="C33" s="2">
        <v>39447</v>
      </c>
      <c r="D33">
        <f t="shared" ca="1" si="6"/>
        <v>9</v>
      </c>
      <c r="E33">
        <v>72830</v>
      </c>
      <c r="F33" s="42" t="str">
        <f t="shared" si="8"/>
        <v/>
      </c>
      <c r="G33">
        <v>3</v>
      </c>
      <c r="L33" s="3" t="str">
        <f t="shared" si="7"/>
        <v/>
      </c>
    </row>
    <row r="34" spans="1:12" x14ac:dyDescent="0.25">
      <c r="A34" t="s">
        <v>15</v>
      </c>
      <c r="B34" t="s">
        <v>16</v>
      </c>
      <c r="C34" s="2">
        <v>38751</v>
      </c>
      <c r="D34">
        <f t="shared" ca="1" si="6"/>
        <v>10</v>
      </c>
      <c r="E34">
        <v>60830</v>
      </c>
      <c r="F34" s="42" t="str">
        <f t="shared" si="8"/>
        <v/>
      </c>
      <c r="G34">
        <v>2</v>
      </c>
      <c r="L34" s="3" t="str">
        <f t="shared" si="7"/>
        <v/>
      </c>
    </row>
    <row r="37" spans="1:12" ht="23.25" x14ac:dyDescent="0.35">
      <c r="A37" s="14" t="s">
        <v>369</v>
      </c>
      <c r="B37" t="s">
        <v>23</v>
      </c>
    </row>
    <row r="38" spans="1:12" x14ac:dyDescent="0.25">
      <c r="F38" s="40" t="s">
        <v>177</v>
      </c>
    </row>
    <row r="39" spans="1:12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41" t="s">
        <v>5</v>
      </c>
      <c r="G39" s="1" t="s">
        <v>6</v>
      </c>
      <c r="L39" s="3" t="s">
        <v>5</v>
      </c>
    </row>
    <row r="40" spans="1:12" x14ac:dyDescent="0.25">
      <c r="A40" t="s">
        <v>7</v>
      </c>
      <c r="B40" t="s">
        <v>8</v>
      </c>
      <c r="C40" s="2">
        <v>36171</v>
      </c>
      <c r="D40">
        <f t="shared" ref="D40:D45" ca="1" si="9">DATEDIF(C40,TODAY(),"Y")</f>
        <v>17</v>
      </c>
      <c r="E40">
        <v>54550</v>
      </c>
      <c r="F40" s="42">
        <f t="shared" ref="F40:F45" si="10">IF(OR(G40&gt;=4,B40="Full Time"),2000,"")</f>
        <v>2000</v>
      </c>
      <c r="G40">
        <v>1</v>
      </c>
      <c r="L40" s="3">
        <f t="shared" ref="L40:L45" si="11">IF(OR(G40&gt;=4,B40="Full Time"),2000,"")</f>
        <v>2000</v>
      </c>
    </row>
    <row r="41" spans="1:12" x14ac:dyDescent="0.25">
      <c r="A41" t="s">
        <v>9</v>
      </c>
      <c r="B41" t="s">
        <v>10</v>
      </c>
      <c r="C41" s="2">
        <v>40595</v>
      </c>
      <c r="D41">
        <f t="shared" ca="1" si="9"/>
        <v>5</v>
      </c>
      <c r="E41">
        <v>26795</v>
      </c>
      <c r="F41" s="42" t="str">
        <f t="shared" si="10"/>
        <v/>
      </c>
      <c r="G41">
        <v>3</v>
      </c>
      <c r="L41" s="3" t="str">
        <f t="shared" si="11"/>
        <v/>
      </c>
    </row>
    <row r="42" spans="1:12" x14ac:dyDescent="0.25">
      <c r="A42" t="s">
        <v>11</v>
      </c>
      <c r="B42" t="s">
        <v>8</v>
      </c>
      <c r="C42" s="2">
        <v>39147</v>
      </c>
      <c r="D42">
        <f t="shared" ca="1" si="9"/>
        <v>9</v>
      </c>
      <c r="E42">
        <v>42540</v>
      </c>
      <c r="F42" s="42">
        <f t="shared" si="10"/>
        <v>2000</v>
      </c>
      <c r="G42">
        <v>5</v>
      </c>
      <c r="L42" s="3">
        <f t="shared" si="11"/>
        <v>2000</v>
      </c>
    </row>
    <row r="43" spans="1:12" x14ac:dyDescent="0.25">
      <c r="A43" t="s">
        <v>12</v>
      </c>
      <c r="B43" t="s">
        <v>13</v>
      </c>
      <c r="C43" s="2">
        <v>41151</v>
      </c>
      <c r="D43">
        <f t="shared" ca="1" si="9"/>
        <v>4</v>
      </c>
      <c r="E43">
        <v>35680</v>
      </c>
      <c r="F43" s="42" t="str">
        <f t="shared" si="10"/>
        <v/>
      </c>
      <c r="G43">
        <v>2</v>
      </c>
      <c r="L43" s="3" t="str">
        <f t="shared" si="11"/>
        <v/>
      </c>
    </row>
    <row r="44" spans="1:12" x14ac:dyDescent="0.25">
      <c r="A44" t="s">
        <v>14</v>
      </c>
      <c r="B44" t="s">
        <v>8</v>
      </c>
      <c r="C44" s="2">
        <v>39447</v>
      </c>
      <c r="D44">
        <f t="shared" ca="1" si="9"/>
        <v>9</v>
      </c>
      <c r="E44">
        <v>72830</v>
      </c>
      <c r="F44" s="42">
        <f t="shared" si="10"/>
        <v>2000</v>
      </c>
      <c r="G44">
        <v>3</v>
      </c>
      <c r="L44" s="3">
        <f t="shared" si="11"/>
        <v>2000</v>
      </c>
    </row>
    <row r="45" spans="1:12" x14ac:dyDescent="0.25">
      <c r="A45" t="s">
        <v>15</v>
      </c>
      <c r="B45" t="s">
        <v>16</v>
      </c>
      <c r="C45" s="2">
        <v>38751</v>
      </c>
      <c r="D45">
        <f t="shared" ca="1" si="9"/>
        <v>10</v>
      </c>
      <c r="E45">
        <v>60830</v>
      </c>
      <c r="F45" s="42" t="str">
        <f t="shared" si="10"/>
        <v/>
      </c>
      <c r="G45">
        <v>2</v>
      </c>
      <c r="L45" s="3" t="str">
        <f t="shared" si="11"/>
        <v/>
      </c>
    </row>
    <row r="46" spans="1:12" x14ac:dyDescent="0.25">
      <c r="H46" t="s">
        <v>281</v>
      </c>
    </row>
    <row r="47" spans="1:12" x14ac:dyDescent="0.25">
      <c r="E47" s="40" t="s">
        <v>277</v>
      </c>
      <c r="F47" t="s">
        <v>278</v>
      </c>
      <c r="G47" t="s">
        <v>282</v>
      </c>
      <c r="H47" t="s">
        <v>279</v>
      </c>
    </row>
    <row r="48" spans="1:12" ht="23.25" x14ac:dyDescent="0.35">
      <c r="A48" s="14" t="s">
        <v>370</v>
      </c>
      <c r="H48" t="s">
        <v>280</v>
      </c>
    </row>
    <row r="49" spans="1:12" x14ac:dyDescent="0.25">
      <c r="B49" t="s">
        <v>22</v>
      </c>
    </row>
    <row r="50" spans="1:12" x14ac:dyDescent="0.25">
      <c r="F50" s="40" t="s">
        <v>178</v>
      </c>
    </row>
    <row r="51" spans="1:12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41" t="s">
        <v>5</v>
      </c>
      <c r="G51" s="1" t="s">
        <v>6</v>
      </c>
      <c r="L51" s="3" t="s">
        <v>5</v>
      </c>
    </row>
    <row r="52" spans="1:12" x14ac:dyDescent="0.25">
      <c r="A52" t="s">
        <v>7</v>
      </c>
      <c r="B52" t="s">
        <v>8</v>
      </c>
      <c r="C52" s="2">
        <v>36171</v>
      </c>
      <c r="D52">
        <f t="shared" ref="D52:D57" ca="1" si="12">DATEDIF(C52,TODAY(),"Y")</f>
        <v>17</v>
      </c>
      <c r="E52">
        <v>54550</v>
      </c>
      <c r="F52" s="42">
        <f ca="1">IF(OR(G52&gt;=4,AND(D52&gt;=9,B52="Full Time")),2000,"")*2</f>
        <v>4000</v>
      </c>
      <c r="G52">
        <v>1</v>
      </c>
      <c r="L52" s="3">
        <f t="shared" ref="L52:L57" ca="1" si="13">IF(OR(G52&gt;=4,AND(B52="Full Time",D52&gt;9)),2000,"")</f>
        <v>2000</v>
      </c>
    </row>
    <row r="53" spans="1:12" x14ac:dyDescent="0.25">
      <c r="A53" t="s">
        <v>9</v>
      </c>
      <c r="B53" t="s">
        <v>10</v>
      </c>
      <c r="C53" s="2">
        <v>40595</v>
      </c>
      <c r="D53">
        <f t="shared" ca="1" si="12"/>
        <v>5</v>
      </c>
      <c r="E53">
        <v>26795</v>
      </c>
      <c r="F53" s="42" t="str">
        <f t="shared" ref="F53:F57" ca="1" si="14">IF(OR(G53&gt;=4,AND(D53&gt;=9,B53="Full Time")),2000,"")</f>
        <v/>
      </c>
      <c r="G53">
        <v>3</v>
      </c>
      <c r="L53" s="3" t="str">
        <f t="shared" ca="1" si="13"/>
        <v/>
      </c>
    </row>
    <row r="54" spans="1:12" x14ac:dyDescent="0.25">
      <c r="A54" t="s">
        <v>11</v>
      </c>
      <c r="B54" t="s">
        <v>8</v>
      </c>
      <c r="C54" s="2">
        <v>39147</v>
      </c>
      <c r="D54">
        <f t="shared" ca="1" si="12"/>
        <v>9</v>
      </c>
      <c r="E54">
        <v>42540</v>
      </c>
      <c r="F54" s="42">
        <f t="shared" ca="1" si="14"/>
        <v>2000</v>
      </c>
      <c r="G54">
        <v>5</v>
      </c>
      <c r="L54" s="3">
        <f t="shared" ca="1" si="13"/>
        <v>2000</v>
      </c>
    </row>
    <row r="55" spans="1:12" x14ac:dyDescent="0.25">
      <c r="A55" t="s">
        <v>12</v>
      </c>
      <c r="B55" t="s">
        <v>13</v>
      </c>
      <c r="C55" s="2">
        <v>41151</v>
      </c>
      <c r="D55">
        <f t="shared" ca="1" si="12"/>
        <v>4</v>
      </c>
      <c r="E55">
        <v>35680</v>
      </c>
      <c r="F55" s="42" t="str">
        <f t="shared" ca="1" si="14"/>
        <v/>
      </c>
      <c r="G55">
        <v>2</v>
      </c>
      <c r="L55" s="3" t="str">
        <f t="shared" ca="1" si="13"/>
        <v/>
      </c>
    </row>
    <row r="56" spans="1:12" x14ac:dyDescent="0.25">
      <c r="A56" t="s">
        <v>14</v>
      </c>
      <c r="B56" t="s">
        <v>8</v>
      </c>
      <c r="C56" s="2">
        <v>39447</v>
      </c>
      <c r="D56">
        <f t="shared" ca="1" si="12"/>
        <v>9</v>
      </c>
      <c r="E56">
        <v>72830</v>
      </c>
      <c r="F56" s="42">
        <f t="shared" ca="1" si="14"/>
        <v>2000</v>
      </c>
      <c r="G56">
        <v>3</v>
      </c>
      <c r="L56" s="3" t="str">
        <f t="shared" ca="1" si="13"/>
        <v/>
      </c>
    </row>
    <row r="57" spans="1:12" x14ac:dyDescent="0.25">
      <c r="A57" t="s">
        <v>15</v>
      </c>
      <c r="B57" t="s">
        <v>16</v>
      </c>
      <c r="C57" s="2">
        <v>38751</v>
      </c>
      <c r="D57">
        <f t="shared" ca="1" si="12"/>
        <v>10</v>
      </c>
      <c r="E57">
        <v>60830</v>
      </c>
      <c r="F57" s="42" t="str">
        <f t="shared" ca="1" si="14"/>
        <v/>
      </c>
      <c r="G57">
        <v>2</v>
      </c>
      <c r="L57" s="3" t="str">
        <f t="shared" ca="1" si="13"/>
        <v/>
      </c>
    </row>
    <row r="59" spans="1:12" ht="23.25" x14ac:dyDescent="0.35">
      <c r="A59" s="14" t="s">
        <v>371</v>
      </c>
    </row>
    <row r="60" spans="1:12" x14ac:dyDescent="0.25">
      <c r="A60" s="40" t="s">
        <v>373</v>
      </c>
      <c r="D60" t="s">
        <v>375</v>
      </c>
    </row>
    <row r="61" spans="1:12" x14ac:dyDescent="0.25">
      <c r="A61" s="122"/>
      <c r="D61" t="s">
        <v>376</v>
      </c>
    </row>
    <row r="62" spans="1:12" ht="23.25" x14ac:dyDescent="0.35">
      <c r="A62" s="14" t="s">
        <v>372</v>
      </c>
    </row>
    <row r="63" spans="1:12" x14ac:dyDescent="0.25">
      <c r="A63" s="40" t="s">
        <v>374</v>
      </c>
      <c r="D63" t="s">
        <v>377</v>
      </c>
    </row>
    <row r="64" spans="1:12" x14ac:dyDescent="0.25">
      <c r="A64" s="122"/>
    </row>
    <row r="65" spans="1:2" ht="23.25" x14ac:dyDescent="0.35">
      <c r="A65" s="14" t="s">
        <v>182</v>
      </c>
    </row>
    <row r="67" spans="1:2" x14ac:dyDescent="0.25">
      <c r="A67" t="s">
        <v>183</v>
      </c>
      <c r="B67" t="s">
        <v>184</v>
      </c>
    </row>
    <row r="69" spans="1:2" x14ac:dyDescent="0.25">
      <c r="A69" t="s">
        <v>185</v>
      </c>
      <c r="B69" t="s">
        <v>186</v>
      </c>
    </row>
  </sheetData>
  <pageMargins left="0.25" right="0.25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cols>
    <col min="1" max="16384" width="9.140625" style="4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12"/>
  <sheetViews>
    <sheetView topLeftCell="A91" zoomScale="129" zoomScaleNormal="129" workbookViewId="0">
      <selection activeCell="D106" sqref="D106"/>
    </sheetView>
  </sheetViews>
  <sheetFormatPr defaultRowHeight="15" x14ac:dyDescent="0.25"/>
  <cols>
    <col min="1" max="1" width="16.5703125" customWidth="1"/>
    <col min="3" max="3" width="14" customWidth="1"/>
    <col min="5" max="5" width="12" customWidth="1"/>
    <col min="8" max="8" width="9.140625" style="8"/>
    <col min="10" max="10" width="10.85546875" customWidth="1"/>
    <col min="12" max="12" width="11.140625" customWidth="1"/>
  </cols>
  <sheetData>
    <row r="1" spans="1:25" x14ac:dyDescent="0.25">
      <c r="M1" s="4">
        <v>0</v>
      </c>
      <c r="N1" s="5">
        <v>0</v>
      </c>
      <c r="P1" s="4">
        <v>0</v>
      </c>
      <c r="Q1" s="6">
        <v>5000</v>
      </c>
      <c r="R1" s="6">
        <v>25000</v>
      </c>
      <c r="S1" s="6">
        <v>35000</v>
      </c>
      <c r="T1" s="6">
        <v>45000</v>
      </c>
      <c r="U1" s="6">
        <v>55000</v>
      </c>
      <c r="V1" s="6">
        <v>65000</v>
      </c>
      <c r="W1" s="6">
        <v>75000</v>
      </c>
      <c r="X1" s="6">
        <v>85000</v>
      </c>
      <c r="Y1" s="6">
        <v>95000</v>
      </c>
    </row>
    <row r="2" spans="1:25" ht="23.25" x14ac:dyDescent="0.35">
      <c r="A2" s="14" t="s">
        <v>27</v>
      </c>
      <c r="M2" s="6">
        <v>5000</v>
      </c>
      <c r="N2" s="7">
        <v>0.01</v>
      </c>
      <c r="P2" s="5">
        <v>0</v>
      </c>
      <c r="Q2" s="7">
        <v>0.01</v>
      </c>
      <c r="R2" s="7">
        <v>0.05</v>
      </c>
      <c r="S2" s="7">
        <v>0.06</v>
      </c>
      <c r="T2" s="7">
        <v>7.0000000000000007E-2</v>
      </c>
      <c r="U2" s="7">
        <v>0.08</v>
      </c>
      <c r="V2" s="7">
        <v>0.1</v>
      </c>
      <c r="W2" s="7">
        <v>0.11</v>
      </c>
      <c r="X2" s="7">
        <v>0.12</v>
      </c>
      <c r="Y2" s="7">
        <v>0.13</v>
      </c>
    </row>
    <row r="3" spans="1:25" x14ac:dyDescent="0.25">
      <c r="M3" s="6">
        <v>25000</v>
      </c>
      <c r="N3" s="7">
        <v>0.05</v>
      </c>
    </row>
    <row r="4" spans="1:25" ht="18.75" x14ac:dyDescent="0.3">
      <c r="A4" s="15" t="s">
        <v>28</v>
      </c>
      <c r="C4" t="s">
        <v>169</v>
      </c>
      <c r="M4" s="6">
        <v>35000</v>
      </c>
      <c r="N4" s="7">
        <v>0.06</v>
      </c>
    </row>
    <row r="5" spans="1:25" x14ac:dyDescent="0.25">
      <c r="D5" s="8" t="s">
        <v>188</v>
      </c>
      <c r="M5" s="6">
        <v>45000</v>
      </c>
      <c r="N5" s="7">
        <v>7.0000000000000007E-2</v>
      </c>
    </row>
    <row r="6" spans="1:25" x14ac:dyDescent="0.25">
      <c r="D6" s="8"/>
      <c r="E6" s="8" t="s">
        <v>189</v>
      </c>
      <c r="M6" s="6">
        <v>55000</v>
      </c>
      <c r="N6" s="7">
        <v>0.08</v>
      </c>
    </row>
    <row r="7" spans="1:25" x14ac:dyDescent="0.25">
      <c r="A7" s="1" t="s">
        <v>24</v>
      </c>
      <c r="B7" s="1"/>
      <c r="C7" s="39" t="s">
        <v>25</v>
      </c>
      <c r="D7" s="9" t="s">
        <v>26</v>
      </c>
      <c r="E7" s="1"/>
      <c r="F7" s="1"/>
      <c r="M7" s="6">
        <v>65000</v>
      </c>
      <c r="N7" s="7">
        <v>0.1</v>
      </c>
    </row>
    <row r="8" spans="1:25" x14ac:dyDescent="0.25">
      <c r="A8" t="s">
        <v>7</v>
      </c>
      <c r="C8" s="50">
        <v>54550</v>
      </c>
      <c r="D8" s="32">
        <f>VLOOKUP(C8,$M$1:$N$10,2,TRUE)</f>
        <v>7.0000000000000007E-2</v>
      </c>
      <c r="E8" s="32">
        <f>HLOOKUP(C8,$P$1:$Y$2,2,TRUE)</f>
        <v>7.0000000000000007E-2</v>
      </c>
      <c r="M8" s="6">
        <v>75000</v>
      </c>
      <c r="N8" s="7">
        <v>0.11</v>
      </c>
    </row>
    <row r="9" spans="1:25" x14ac:dyDescent="0.25">
      <c r="A9" t="s">
        <v>9</v>
      </c>
      <c r="C9" s="50">
        <v>26795</v>
      </c>
      <c r="D9" s="32">
        <f t="shared" ref="D9:D13" si="0">VLOOKUP(C9,$M$1:$N$10,2,TRUE)</f>
        <v>0.05</v>
      </c>
      <c r="E9" s="32">
        <f t="shared" ref="E9:E13" si="1">HLOOKUP(C9,$P$1:$Y$2,2,TRUE)</f>
        <v>0.05</v>
      </c>
      <c r="M9" s="6">
        <v>85000</v>
      </c>
      <c r="N9" s="7">
        <v>0.12</v>
      </c>
    </row>
    <row r="10" spans="1:25" x14ac:dyDescent="0.25">
      <c r="A10" t="s">
        <v>11</v>
      </c>
      <c r="C10" s="50">
        <v>42540</v>
      </c>
      <c r="D10" s="32">
        <f t="shared" si="0"/>
        <v>0.06</v>
      </c>
      <c r="E10" s="32">
        <f t="shared" si="1"/>
        <v>0.06</v>
      </c>
      <c r="M10" s="6">
        <v>95000</v>
      </c>
      <c r="N10" s="7">
        <v>0.13</v>
      </c>
    </row>
    <row r="11" spans="1:25" x14ac:dyDescent="0.25">
      <c r="A11" t="s">
        <v>12</v>
      </c>
      <c r="C11" s="50">
        <v>35680</v>
      </c>
      <c r="D11" s="32">
        <f t="shared" si="0"/>
        <v>0.06</v>
      </c>
      <c r="E11" s="32">
        <f t="shared" si="1"/>
        <v>0.06</v>
      </c>
    </row>
    <row r="12" spans="1:25" x14ac:dyDescent="0.25">
      <c r="A12" t="s">
        <v>14</v>
      </c>
      <c r="C12" s="50">
        <v>72830</v>
      </c>
      <c r="D12" s="32">
        <f t="shared" si="0"/>
        <v>0.1</v>
      </c>
      <c r="E12" s="32">
        <f t="shared" si="1"/>
        <v>0.1</v>
      </c>
    </row>
    <row r="13" spans="1:25" x14ac:dyDescent="0.25">
      <c r="A13" t="s">
        <v>15</v>
      </c>
      <c r="C13" s="50">
        <v>60830</v>
      </c>
      <c r="D13" s="32">
        <f t="shared" si="0"/>
        <v>0.08</v>
      </c>
      <c r="E13" s="32">
        <f t="shared" si="1"/>
        <v>0.08</v>
      </c>
    </row>
    <row r="15" spans="1:25" ht="18.75" x14ac:dyDescent="0.3">
      <c r="A15" s="15" t="s">
        <v>38</v>
      </c>
      <c r="C15" t="s">
        <v>170</v>
      </c>
    </row>
    <row r="16" spans="1:25" x14ac:dyDescent="0.25">
      <c r="E16" t="s">
        <v>187</v>
      </c>
    </row>
    <row r="17" spans="1:14" x14ac:dyDescent="0.25">
      <c r="A17" s="1" t="s">
        <v>24</v>
      </c>
      <c r="B17" s="1" t="s">
        <v>29</v>
      </c>
      <c r="C17" s="1"/>
      <c r="D17" s="1"/>
      <c r="E17" s="1" t="s">
        <v>30</v>
      </c>
      <c r="M17" s="1" t="s">
        <v>171</v>
      </c>
      <c r="N17" s="1"/>
    </row>
    <row r="18" spans="1:14" x14ac:dyDescent="0.25">
      <c r="A18" t="s">
        <v>7</v>
      </c>
      <c r="B18" t="s">
        <v>31</v>
      </c>
      <c r="E18" s="33">
        <f>VLOOKUP(B18,$M$18:$N$24,2,FALSE)</f>
        <v>71</v>
      </c>
      <c r="M18" t="s">
        <v>36</v>
      </c>
      <c r="N18">
        <v>99</v>
      </c>
    </row>
    <row r="19" spans="1:14" x14ac:dyDescent="0.25">
      <c r="A19" t="s">
        <v>9</v>
      </c>
      <c r="B19" t="s">
        <v>32</v>
      </c>
      <c r="E19" s="33">
        <f t="shared" ref="E19:E23" si="2">VLOOKUP(B19,$M$18:$N$24,2,FALSE)</f>
        <v>78</v>
      </c>
      <c r="M19" t="s">
        <v>35</v>
      </c>
      <c r="N19">
        <v>92</v>
      </c>
    </row>
    <row r="20" spans="1:14" x14ac:dyDescent="0.25">
      <c r="A20" t="s">
        <v>11</v>
      </c>
      <c r="B20" t="s">
        <v>35</v>
      </c>
      <c r="E20" s="33">
        <f t="shared" si="2"/>
        <v>92</v>
      </c>
      <c r="M20" t="s">
        <v>33</v>
      </c>
      <c r="N20">
        <v>85</v>
      </c>
    </row>
    <row r="21" spans="1:14" x14ac:dyDescent="0.25">
      <c r="A21" t="s">
        <v>12</v>
      </c>
      <c r="B21" t="s">
        <v>33</v>
      </c>
      <c r="E21" s="33">
        <f t="shared" si="2"/>
        <v>85</v>
      </c>
      <c r="M21" t="s">
        <v>32</v>
      </c>
      <c r="N21">
        <v>78</v>
      </c>
    </row>
    <row r="22" spans="1:14" x14ac:dyDescent="0.25">
      <c r="A22" t="s">
        <v>14</v>
      </c>
      <c r="B22" t="s">
        <v>34</v>
      </c>
      <c r="E22" s="33">
        <f t="shared" si="2"/>
        <v>65</v>
      </c>
      <c r="M22" t="s">
        <v>31</v>
      </c>
      <c r="N22">
        <v>71</v>
      </c>
    </row>
    <row r="23" spans="1:14" x14ac:dyDescent="0.25">
      <c r="A23" t="s">
        <v>15</v>
      </c>
      <c r="B23" t="s">
        <v>36</v>
      </c>
      <c r="E23" s="33">
        <f t="shared" si="2"/>
        <v>99</v>
      </c>
      <c r="M23" t="s">
        <v>34</v>
      </c>
      <c r="N23">
        <v>65</v>
      </c>
    </row>
    <row r="24" spans="1:14" x14ac:dyDescent="0.25">
      <c r="M24" t="s">
        <v>37</v>
      </c>
      <c r="N24">
        <v>50</v>
      </c>
    </row>
    <row r="27" spans="1:14" ht="23.25" x14ac:dyDescent="0.35">
      <c r="A27" s="14" t="s">
        <v>40</v>
      </c>
    </row>
    <row r="28" spans="1:14" ht="18.75" customHeight="1" x14ac:dyDescent="0.35">
      <c r="A28" s="14"/>
      <c r="E28" t="s">
        <v>190</v>
      </c>
      <c r="I28" s="103" t="s">
        <v>314</v>
      </c>
    </row>
    <row r="29" spans="1:14" x14ac:dyDescent="0.25">
      <c r="A29" s="10" t="s">
        <v>39</v>
      </c>
      <c r="B29" t="s">
        <v>355</v>
      </c>
      <c r="C29" t="s">
        <v>83</v>
      </c>
      <c r="I29" s="105" t="s">
        <v>318</v>
      </c>
      <c r="J29" s="104" t="s">
        <v>315</v>
      </c>
    </row>
    <row r="30" spans="1:14" x14ac:dyDescent="0.25">
      <c r="A30" s="11">
        <v>447116117</v>
      </c>
      <c r="B30">
        <v>2014</v>
      </c>
      <c r="C30" s="11">
        <v>560675255</v>
      </c>
      <c r="E30" s="33">
        <f>MATCH(C30,A30:A39,0)</f>
        <v>6</v>
      </c>
      <c r="I30" s="103">
        <v>0</v>
      </c>
      <c r="J30" s="104" t="s">
        <v>316</v>
      </c>
    </row>
    <row r="31" spans="1:14" x14ac:dyDescent="0.25">
      <c r="A31" s="11">
        <v>937989910</v>
      </c>
      <c r="B31">
        <v>2013</v>
      </c>
      <c r="C31" s="11"/>
      <c r="E31" s="62"/>
      <c r="I31" s="103">
        <v>-1</v>
      </c>
      <c r="J31" s="104" t="s">
        <v>317</v>
      </c>
    </row>
    <row r="32" spans="1:14" x14ac:dyDescent="0.25">
      <c r="A32" s="11">
        <v>725660913</v>
      </c>
      <c r="B32">
        <v>2015</v>
      </c>
    </row>
    <row r="33" spans="1:18" x14ac:dyDescent="0.25">
      <c r="A33" s="11">
        <v>744625200</v>
      </c>
      <c r="B33">
        <v>2012</v>
      </c>
      <c r="C33" t="s">
        <v>356</v>
      </c>
    </row>
    <row r="34" spans="1:18" x14ac:dyDescent="0.25">
      <c r="A34" s="11">
        <v>460055559</v>
      </c>
      <c r="B34">
        <v>2013</v>
      </c>
      <c r="E34" t="s">
        <v>366</v>
      </c>
    </row>
    <row r="35" spans="1:18" x14ac:dyDescent="0.25">
      <c r="A35" s="11">
        <v>560675255</v>
      </c>
      <c r="B35">
        <v>2014</v>
      </c>
      <c r="C35" s="11">
        <v>725660913</v>
      </c>
      <c r="D35">
        <v>2011</v>
      </c>
      <c r="E35" s="33">
        <f t="array" ref="E35">MATCH(1,(A30:A39=C35)*(B30:B39=D35),0)</f>
        <v>10</v>
      </c>
      <c r="H35" t="s">
        <v>361</v>
      </c>
    </row>
    <row r="36" spans="1:18" x14ac:dyDescent="0.25">
      <c r="A36" s="11">
        <v>295846686</v>
      </c>
      <c r="B36">
        <v>2016</v>
      </c>
      <c r="H36" s="8" t="s">
        <v>362</v>
      </c>
    </row>
    <row r="37" spans="1:18" x14ac:dyDescent="0.25">
      <c r="A37" s="11">
        <v>259146820</v>
      </c>
      <c r="B37">
        <v>2015</v>
      </c>
      <c r="C37" s="11">
        <v>259146820</v>
      </c>
      <c r="D37">
        <v>2015</v>
      </c>
      <c r="E37">
        <f t="array" ref="E37">MATCH(1,((A30:A39=C37)*(B30:B39=D37)),0)</f>
        <v>8</v>
      </c>
      <c r="F37">
        <v>8</v>
      </c>
      <c r="H37" t="s">
        <v>360</v>
      </c>
    </row>
    <row r="38" spans="1:18" x14ac:dyDescent="0.25">
      <c r="A38" s="11">
        <v>606024453</v>
      </c>
      <c r="B38">
        <v>2016</v>
      </c>
      <c r="I38" t="s">
        <v>357</v>
      </c>
    </row>
    <row r="39" spans="1:18" x14ac:dyDescent="0.25">
      <c r="A39" s="11">
        <v>725660913</v>
      </c>
      <c r="B39">
        <v>2011</v>
      </c>
      <c r="I39" s="104" t="s">
        <v>358</v>
      </c>
    </row>
    <row r="40" spans="1:18" x14ac:dyDescent="0.25">
      <c r="A40" s="11"/>
      <c r="I40" s="104" t="s">
        <v>359</v>
      </c>
    </row>
    <row r="41" spans="1:18" ht="23.25" x14ac:dyDescent="0.35">
      <c r="A41" s="14" t="s">
        <v>54</v>
      </c>
      <c r="J41" t="s">
        <v>55</v>
      </c>
    </row>
    <row r="42" spans="1:18" x14ac:dyDescent="0.25">
      <c r="C42" t="s">
        <v>172</v>
      </c>
      <c r="K42" s="140" t="s">
        <v>43</v>
      </c>
      <c r="L42" s="140"/>
      <c r="M42" s="140"/>
      <c r="N42" s="140"/>
      <c r="O42" s="140"/>
      <c r="P42" s="140"/>
      <c r="Q42" s="140"/>
      <c r="R42" s="140"/>
    </row>
    <row r="43" spans="1:18" x14ac:dyDescent="0.25">
      <c r="D43" t="s">
        <v>191</v>
      </c>
      <c r="J43" s="10"/>
      <c r="K43" s="10" t="s">
        <v>192</v>
      </c>
      <c r="L43" s="10" t="s">
        <v>193</v>
      </c>
      <c r="M43" s="10" t="s">
        <v>194</v>
      </c>
      <c r="N43" s="10" t="s">
        <v>195</v>
      </c>
      <c r="O43" s="10" t="s">
        <v>196</v>
      </c>
      <c r="P43" s="10" t="s">
        <v>197</v>
      </c>
      <c r="Q43" s="10" t="s">
        <v>198</v>
      </c>
      <c r="R43" s="10" t="s">
        <v>199</v>
      </c>
    </row>
    <row r="44" spans="1:18" x14ac:dyDescent="0.25">
      <c r="A44" t="s">
        <v>41</v>
      </c>
      <c r="B44" t="s">
        <v>42</v>
      </c>
      <c r="C44" t="s">
        <v>43</v>
      </c>
      <c r="D44" t="s">
        <v>44</v>
      </c>
      <c r="I44" s="141" t="s">
        <v>42</v>
      </c>
      <c r="J44" s="10" t="s">
        <v>200</v>
      </c>
      <c r="K44">
        <v>10.69</v>
      </c>
      <c r="L44">
        <v>12.790000000000001</v>
      </c>
      <c r="M44">
        <v>15.290000000000001</v>
      </c>
      <c r="N44">
        <v>18.29</v>
      </c>
      <c r="O44">
        <v>21.889999999999997</v>
      </c>
      <c r="P44">
        <v>26.29</v>
      </c>
      <c r="Q44">
        <v>31.49</v>
      </c>
      <c r="R44">
        <v>37.79</v>
      </c>
    </row>
    <row r="45" spans="1:18" x14ac:dyDescent="0.25">
      <c r="A45" t="s">
        <v>45</v>
      </c>
      <c r="B45" s="10">
        <v>5</v>
      </c>
      <c r="C45" s="10">
        <v>4</v>
      </c>
      <c r="D45" s="33">
        <f>INDEX($K$44:$R$48,B45,C45)</f>
        <v>31.49</v>
      </c>
      <c r="I45" s="141"/>
      <c r="J45" s="10" t="s">
        <v>201</v>
      </c>
      <c r="K45">
        <v>12.29</v>
      </c>
      <c r="L45">
        <v>14.69</v>
      </c>
      <c r="M45">
        <v>17.59</v>
      </c>
      <c r="N45">
        <v>21.09</v>
      </c>
      <c r="O45">
        <v>25.29</v>
      </c>
      <c r="P45">
        <v>30.29</v>
      </c>
      <c r="Q45">
        <v>36.29</v>
      </c>
      <c r="R45">
        <v>43.49</v>
      </c>
    </row>
    <row r="46" spans="1:18" x14ac:dyDescent="0.25">
      <c r="A46" t="s">
        <v>46</v>
      </c>
      <c r="B46" s="10">
        <v>1</v>
      </c>
      <c r="C46" s="10">
        <v>3</v>
      </c>
      <c r="D46" s="33">
        <f t="shared" ref="D46:D53" si="3">INDEX($K$44:$R$48,B46,C46)</f>
        <v>15.290000000000001</v>
      </c>
      <c r="I46" s="141"/>
      <c r="J46" s="10" t="s">
        <v>202</v>
      </c>
      <c r="K46">
        <v>14.19</v>
      </c>
      <c r="L46">
        <v>16.989999999999998</v>
      </c>
      <c r="M46">
        <v>20.389999999999997</v>
      </c>
      <c r="N46">
        <v>24.49</v>
      </c>
      <c r="O46">
        <v>29.389999999999997</v>
      </c>
      <c r="P46">
        <v>35.29</v>
      </c>
      <c r="Q46">
        <v>42.29</v>
      </c>
      <c r="R46">
        <v>50.690000000000005</v>
      </c>
    </row>
    <row r="47" spans="1:18" x14ac:dyDescent="0.25">
      <c r="A47" t="s">
        <v>47</v>
      </c>
      <c r="B47" s="10">
        <v>4</v>
      </c>
      <c r="C47" s="10">
        <v>2</v>
      </c>
      <c r="D47" s="33">
        <f t="shared" si="3"/>
        <v>20.29</v>
      </c>
      <c r="I47" s="141"/>
      <c r="J47" s="10" t="s">
        <v>203</v>
      </c>
      <c r="K47">
        <v>16.89</v>
      </c>
      <c r="L47">
        <v>20.29</v>
      </c>
      <c r="M47">
        <v>24.29</v>
      </c>
      <c r="N47">
        <v>29.09</v>
      </c>
      <c r="O47">
        <v>34.89</v>
      </c>
      <c r="P47">
        <v>41.89</v>
      </c>
      <c r="Q47">
        <v>50.29</v>
      </c>
      <c r="R47">
        <v>60.29</v>
      </c>
    </row>
    <row r="48" spans="1:18" x14ac:dyDescent="0.25">
      <c r="A48" t="s">
        <v>48</v>
      </c>
      <c r="B48" s="10">
        <v>4</v>
      </c>
      <c r="C48" s="10">
        <v>2</v>
      </c>
      <c r="D48" s="33">
        <f t="shared" si="3"/>
        <v>20.29</v>
      </c>
      <c r="I48" s="141"/>
      <c r="J48" s="10" t="s">
        <v>204</v>
      </c>
      <c r="K48">
        <v>18.29</v>
      </c>
      <c r="L48">
        <v>21.889999999999997</v>
      </c>
      <c r="M48">
        <v>26.29</v>
      </c>
      <c r="N48">
        <v>31.49</v>
      </c>
      <c r="O48">
        <v>37.79</v>
      </c>
      <c r="P48">
        <v>45.29</v>
      </c>
      <c r="Q48">
        <v>54.29</v>
      </c>
      <c r="R48">
        <v>65.089999999999989</v>
      </c>
    </row>
    <row r="49" spans="1:18" x14ac:dyDescent="0.25">
      <c r="A49" t="s">
        <v>49</v>
      </c>
      <c r="B49" s="10">
        <v>2</v>
      </c>
      <c r="C49" s="10">
        <v>2</v>
      </c>
      <c r="D49" s="33">
        <f t="shared" si="3"/>
        <v>14.69</v>
      </c>
    </row>
    <row r="50" spans="1:18" x14ac:dyDescent="0.25">
      <c r="A50" t="s">
        <v>50</v>
      </c>
      <c r="B50" s="10">
        <v>4</v>
      </c>
      <c r="C50" s="10">
        <v>5</v>
      </c>
      <c r="D50" s="33">
        <f t="shared" si="3"/>
        <v>34.89</v>
      </c>
    </row>
    <row r="51" spans="1:18" x14ac:dyDescent="0.25">
      <c r="A51" t="s">
        <v>51</v>
      </c>
      <c r="B51" s="10">
        <v>5</v>
      </c>
      <c r="C51" s="10">
        <v>3</v>
      </c>
      <c r="D51" s="33">
        <f t="shared" si="3"/>
        <v>26.29</v>
      </c>
    </row>
    <row r="52" spans="1:18" x14ac:dyDescent="0.25">
      <c r="A52" t="s">
        <v>52</v>
      </c>
      <c r="B52" s="10">
        <v>3</v>
      </c>
      <c r="C52" s="10">
        <v>1</v>
      </c>
      <c r="D52" s="33">
        <f t="shared" si="3"/>
        <v>14.19</v>
      </c>
    </row>
    <row r="53" spans="1:18" x14ac:dyDescent="0.25">
      <c r="A53" t="s">
        <v>53</v>
      </c>
      <c r="B53" s="10">
        <v>4</v>
      </c>
      <c r="C53" s="10">
        <v>3</v>
      </c>
      <c r="D53" s="33">
        <f t="shared" si="3"/>
        <v>24.29</v>
      </c>
    </row>
    <row r="56" spans="1:18" ht="23.25" x14ac:dyDescent="0.35">
      <c r="A56" s="14" t="s">
        <v>64</v>
      </c>
    </row>
    <row r="57" spans="1:18" x14ac:dyDescent="0.25">
      <c r="B57" t="s">
        <v>206</v>
      </c>
      <c r="K57" s="140" t="s">
        <v>82</v>
      </c>
      <c r="L57" s="140"/>
      <c r="M57" s="140"/>
      <c r="N57" s="140"/>
      <c r="O57" s="140"/>
      <c r="P57" s="12"/>
      <c r="Q57" s="12"/>
      <c r="R57" s="12"/>
    </row>
    <row r="58" spans="1:18" x14ac:dyDescent="0.25">
      <c r="A58" t="s">
        <v>56</v>
      </c>
      <c r="B58" t="s">
        <v>57</v>
      </c>
      <c r="K58" s="1" t="s">
        <v>65</v>
      </c>
      <c r="L58" s="1" t="s">
        <v>59</v>
      </c>
      <c r="M58" s="1" t="s">
        <v>66</v>
      </c>
      <c r="N58" s="1" t="s">
        <v>67</v>
      </c>
      <c r="O58" s="1" t="s">
        <v>68</v>
      </c>
    </row>
    <row r="59" spans="1:18" ht="15" customHeight="1" x14ac:dyDescent="0.25">
      <c r="A59" t="s">
        <v>58</v>
      </c>
      <c r="B59" t="s">
        <v>59</v>
      </c>
      <c r="I59" s="141" t="s">
        <v>81</v>
      </c>
      <c r="J59" s="1" t="s">
        <v>69</v>
      </c>
      <c r="K59" s="13">
        <v>5760</v>
      </c>
      <c r="L59" s="13">
        <v>3740</v>
      </c>
      <c r="M59" s="13">
        <v>5029</v>
      </c>
      <c r="N59" s="13">
        <v>4718</v>
      </c>
      <c r="O59" s="13">
        <f>SUM(K59:N59)</f>
        <v>19247</v>
      </c>
    </row>
    <row r="60" spans="1:18" x14ac:dyDescent="0.25">
      <c r="I60" s="141"/>
      <c r="J60" s="1" t="s">
        <v>70</v>
      </c>
      <c r="K60" s="13">
        <v>6739</v>
      </c>
      <c r="L60" s="13">
        <v>2739</v>
      </c>
      <c r="M60" s="13">
        <v>4993</v>
      </c>
      <c r="N60" s="13">
        <v>2615</v>
      </c>
      <c r="O60" s="13">
        <f t="shared" ref="O60:O70" si="4">SUM(K60:N60)</f>
        <v>17086</v>
      </c>
    </row>
    <row r="61" spans="1:18" x14ac:dyDescent="0.25">
      <c r="A61" t="s">
        <v>60</v>
      </c>
      <c r="B61">
        <f>MATCH(B58,J59:J70,0)</f>
        <v>3</v>
      </c>
      <c r="D61" t="s">
        <v>190</v>
      </c>
      <c r="I61" s="141"/>
      <c r="J61" s="1" t="s">
        <v>57</v>
      </c>
      <c r="K61" s="13">
        <v>6338</v>
      </c>
      <c r="L61" s="13">
        <v>3358</v>
      </c>
      <c r="M61" s="13">
        <v>4265</v>
      </c>
      <c r="N61" s="13">
        <v>5312</v>
      </c>
      <c r="O61" s="13">
        <f t="shared" si="4"/>
        <v>19273</v>
      </c>
    </row>
    <row r="62" spans="1:18" x14ac:dyDescent="0.25">
      <c r="A62" t="s">
        <v>61</v>
      </c>
      <c r="B62">
        <f>MATCH(B59,K58:O58,0)</f>
        <v>2</v>
      </c>
      <c r="D62" t="s">
        <v>190</v>
      </c>
      <c r="I62" s="141"/>
      <c r="J62" s="1" t="s">
        <v>71</v>
      </c>
      <c r="K62" s="13">
        <v>5013</v>
      </c>
      <c r="L62" s="13">
        <v>4866</v>
      </c>
      <c r="M62" s="13">
        <v>4565</v>
      </c>
      <c r="N62" s="13">
        <v>1108</v>
      </c>
      <c r="O62" s="13">
        <f t="shared" si="4"/>
        <v>15552</v>
      </c>
    </row>
    <row r="63" spans="1:18" x14ac:dyDescent="0.25">
      <c r="A63" t="s">
        <v>62</v>
      </c>
      <c r="B63" s="34">
        <f>INDEX($K$59:$O$71,B61,B62)</f>
        <v>3358</v>
      </c>
      <c r="D63" t="s">
        <v>191</v>
      </c>
      <c r="I63" s="141"/>
      <c r="J63" s="1" t="s">
        <v>72</v>
      </c>
      <c r="K63" s="13">
        <v>6204</v>
      </c>
      <c r="L63" s="13">
        <v>2048</v>
      </c>
      <c r="M63" s="13">
        <v>4766</v>
      </c>
      <c r="N63" s="13">
        <v>1994</v>
      </c>
      <c r="O63" s="13">
        <f t="shared" si="4"/>
        <v>15012</v>
      </c>
    </row>
    <row r="64" spans="1:18" x14ac:dyDescent="0.25">
      <c r="I64" s="141"/>
      <c r="J64" s="1" t="s">
        <v>73</v>
      </c>
      <c r="K64" s="13">
        <v>6522</v>
      </c>
      <c r="L64" s="13">
        <v>2842</v>
      </c>
      <c r="M64" s="13">
        <v>5379</v>
      </c>
      <c r="N64" s="13">
        <v>3830</v>
      </c>
      <c r="O64" s="13">
        <f t="shared" si="4"/>
        <v>18573</v>
      </c>
    </row>
    <row r="65" spans="1:15" x14ac:dyDescent="0.25">
      <c r="A65" t="s">
        <v>63</v>
      </c>
      <c r="B65" s="34">
        <f>INDEX($K$59:$O$71,MATCH(B58,J59:J70,0),MATCH(B59,K58:O58,0))*2</f>
        <v>6716</v>
      </c>
      <c r="D65" t="s">
        <v>205</v>
      </c>
      <c r="I65" s="141"/>
      <c r="J65" s="1" t="s">
        <v>74</v>
      </c>
      <c r="K65" s="13">
        <v>6456</v>
      </c>
      <c r="L65" s="13">
        <v>2714</v>
      </c>
      <c r="M65" s="13">
        <v>4171</v>
      </c>
      <c r="N65" s="13">
        <v>3232</v>
      </c>
      <c r="O65" s="13">
        <f t="shared" si="4"/>
        <v>16573</v>
      </c>
    </row>
    <row r="66" spans="1:15" x14ac:dyDescent="0.25">
      <c r="I66" s="141"/>
      <c r="J66" s="1" t="s">
        <v>75</v>
      </c>
      <c r="K66" s="13">
        <v>6836</v>
      </c>
      <c r="L66" s="13">
        <v>2081</v>
      </c>
      <c r="M66" s="13">
        <v>5077</v>
      </c>
      <c r="N66" s="13">
        <v>1607</v>
      </c>
      <c r="O66" s="13">
        <f t="shared" si="4"/>
        <v>15601</v>
      </c>
    </row>
    <row r="67" spans="1:15" x14ac:dyDescent="0.25">
      <c r="I67" s="141"/>
      <c r="J67" s="1" t="s">
        <v>76</v>
      </c>
      <c r="K67" s="13">
        <v>5967</v>
      </c>
      <c r="L67" s="13">
        <v>4574</v>
      </c>
      <c r="M67" s="13">
        <v>4754</v>
      </c>
      <c r="N67" s="13">
        <v>1563</v>
      </c>
      <c r="O67" s="13">
        <f t="shared" si="4"/>
        <v>16858</v>
      </c>
    </row>
    <row r="68" spans="1:15" x14ac:dyDescent="0.25">
      <c r="I68" s="141"/>
      <c r="J68" s="1" t="s">
        <v>77</v>
      </c>
      <c r="K68" s="13">
        <v>6576</v>
      </c>
      <c r="L68" s="13">
        <v>4008</v>
      </c>
      <c r="M68" s="13">
        <v>4830</v>
      </c>
      <c r="N68" s="13">
        <v>2590</v>
      </c>
      <c r="O68" s="13">
        <f t="shared" si="4"/>
        <v>18004</v>
      </c>
    </row>
    <row r="69" spans="1:15" x14ac:dyDescent="0.25">
      <c r="I69" s="141"/>
      <c r="J69" s="1" t="s">
        <v>78</v>
      </c>
      <c r="K69" s="13">
        <v>6042</v>
      </c>
      <c r="L69" s="13">
        <v>4235</v>
      </c>
      <c r="M69" s="13">
        <v>4224</v>
      </c>
      <c r="N69" s="13">
        <v>3960</v>
      </c>
      <c r="O69" s="13">
        <f t="shared" si="4"/>
        <v>18461</v>
      </c>
    </row>
    <row r="70" spans="1:15" x14ac:dyDescent="0.25">
      <c r="I70" s="141"/>
      <c r="J70" s="1" t="s">
        <v>79</v>
      </c>
      <c r="K70" s="13">
        <v>5566</v>
      </c>
      <c r="L70" s="13">
        <v>3751</v>
      </c>
      <c r="M70" s="13">
        <v>5103</v>
      </c>
      <c r="N70" s="13">
        <v>3013</v>
      </c>
      <c r="O70" s="13">
        <f t="shared" si="4"/>
        <v>17433</v>
      </c>
    </row>
    <row r="71" spans="1:15" x14ac:dyDescent="0.25">
      <c r="J71" s="1" t="s">
        <v>80</v>
      </c>
      <c r="K71" s="13">
        <f>SUM(K59:K70)</f>
        <v>74019</v>
      </c>
      <c r="L71" s="13">
        <f>SUM(L59:L70)</f>
        <v>40956</v>
      </c>
      <c r="M71" s="13">
        <f>SUM(M59:M70)</f>
        <v>57156</v>
      </c>
      <c r="N71" s="13">
        <f>SUM(N59:N70)</f>
        <v>35542</v>
      </c>
      <c r="O71" s="13">
        <f>SUM(O59:O70)</f>
        <v>207673</v>
      </c>
    </row>
    <row r="72" spans="1:15" ht="18.75" x14ac:dyDescent="0.3">
      <c r="A72" s="15" t="s">
        <v>363</v>
      </c>
    </row>
    <row r="73" spans="1:15" ht="18.75" x14ac:dyDescent="0.3">
      <c r="A73" s="15" t="s">
        <v>378</v>
      </c>
      <c r="C73" t="s">
        <v>364</v>
      </c>
    </row>
    <row r="74" spans="1:15" x14ac:dyDescent="0.25">
      <c r="D74" t="s">
        <v>367</v>
      </c>
    </row>
    <row r="75" spans="1:15" x14ac:dyDescent="0.25">
      <c r="A75" s="1" t="s">
        <v>24</v>
      </c>
      <c r="B75" s="1" t="s">
        <v>319</v>
      </c>
      <c r="C75" s="1"/>
      <c r="D75" s="1" t="s">
        <v>354</v>
      </c>
      <c r="L75" s="1" t="s">
        <v>171</v>
      </c>
      <c r="M75" s="1"/>
      <c r="N75" s="1"/>
    </row>
    <row r="76" spans="1:15" x14ac:dyDescent="0.25">
      <c r="A76" t="s">
        <v>7</v>
      </c>
      <c r="B76">
        <v>2014</v>
      </c>
      <c r="D76" s="33">
        <f t="array" ref="D76">INDEX($L$77:$N$88,MATCH(1,($L$77:$L$88=A76)*($M$77:$M$88=$B76),0),3)</f>
        <v>99</v>
      </c>
      <c r="L76" t="s">
        <v>353</v>
      </c>
      <c r="M76" t="s">
        <v>319</v>
      </c>
      <c r="N76" t="s">
        <v>354</v>
      </c>
    </row>
    <row r="77" spans="1:15" x14ac:dyDescent="0.25">
      <c r="A77" t="s">
        <v>7</v>
      </c>
      <c r="B77">
        <v>2015</v>
      </c>
      <c r="D77" s="33">
        <f t="array" ref="D77">INDEX($L$77:$N$88,MATCH(1,($L$77:$L$88=A77)*($M$77:$M$88=$B77),0),3)</f>
        <v>70</v>
      </c>
      <c r="L77" t="s">
        <v>7</v>
      </c>
      <c r="M77">
        <v>2014</v>
      </c>
      <c r="N77">
        <v>99</v>
      </c>
    </row>
    <row r="78" spans="1:15" x14ac:dyDescent="0.25">
      <c r="A78" t="s">
        <v>11</v>
      </c>
      <c r="B78">
        <v>2014</v>
      </c>
      <c r="D78" s="33">
        <f t="array" ref="D78">INDEX($L$77:$N$88,MATCH(1,($L$77:$L$88=A78)*($M$77:$M$88=$B78),0),3)</f>
        <v>85</v>
      </c>
      <c r="L78" t="s">
        <v>9</v>
      </c>
      <c r="M78">
        <v>2014</v>
      </c>
      <c r="N78">
        <v>92</v>
      </c>
    </row>
    <row r="79" spans="1:15" x14ac:dyDescent="0.25">
      <c r="A79" t="s">
        <v>11</v>
      </c>
      <c r="B79">
        <v>2015</v>
      </c>
      <c r="D79" s="33">
        <f t="array" ref="D79">INDEX($L$77:$N$88,MATCH(1,($L$77:$L$88=A79)*($M$77:$M$88=$B79),0),3)</f>
        <v>78</v>
      </c>
      <c r="L79" t="s">
        <v>11</v>
      </c>
      <c r="M79">
        <v>2014</v>
      </c>
      <c r="N79">
        <v>85</v>
      </c>
    </row>
    <row r="80" spans="1:15" x14ac:dyDescent="0.25">
      <c r="A80" t="s">
        <v>14</v>
      </c>
      <c r="B80">
        <v>2014</v>
      </c>
      <c r="D80" s="33">
        <f t="array" ref="D80">INDEX($L$77:$N$88,MATCH(1,($L$77:$L$88=A80)*($M$77:$M$88=$B80),0),3)</f>
        <v>71</v>
      </c>
      <c r="L80" t="s">
        <v>12</v>
      </c>
      <c r="M80">
        <v>2014</v>
      </c>
      <c r="N80">
        <v>78</v>
      </c>
    </row>
    <row r="81" spans="1:14" x14ac:dyDescent="0.25">
      <c r="A81" t="s">
        <v>14</v>
      </c>
      <c r="B81">
        <v>2015</v>
      </c>
      <c r="D81" s="33">
        <f t="array" ref="D81">INDEX($L$77:$N$88,MATCH(1,($L$77:$L$88=A81)*($M$77:$M$88=$B81),0),3)</f>
        <v>84</v>
      </c>
      <c r="L81" t="s">
        <v>14</v>
      </c>
      <c r="M81">
        <v>2014</v>
      </c>
      <c r="N81">
        <v>71</v>
      </c>
    </row>
    <row r="82" spans="1:14" x14ac:dyDescent="0.25">
      <c r="L82" t="s">
        <v>15</v>
      </c>
      <c r="M82">
        <v>2014</v>
      </c>
      <c r="N82">
        <v>65</v>
      </c>
    </row>
    <row r="83" spans="1:14" x14ac:dyDescent="0.25">
      <c r="L83" t="s">
        <v>7</v>
      </c>
      <c r="M83">
        <v>2015</v>
      </c>
      <c r="N83">
        <v>70</v>
      </c>
    </row>
    <row r="84" spans="1:14" x14ac:dyDescent="0.25">
      <c r="L84" t="s">
        <v>9</v>
      </c>
      <c r="M84">
        <v>2015</v>
      </c>
      <c r="N84">
        <v>80</v>
      </c>
    </row>
    <row r="85" spans="1:14" x14ac:dyDescent="0.25">
      <c r="L85" t="s">
        <v>11</v>
      </c>
      <c r="M85">
        <v>2015</v>
      </c>
      <c r="N85">
        <v>78</v>
      </c>
    </row>
    <row r="86" spans="1:14" x14ac:dyDescent="0.25">
      <c r="L86" t="s">
        <v>12</v>
      </c>
      <c r="M86">
        <v>2015</v>
      </c>
      <c r="N86">
        <v>92</v>
      </c>
    </row>
    <row r="87" spans="1:14" x14ac:dyDescent="0.25">
      <c r="L87" t="s">
        <v>14</v>
      </c>
      <c r="M87">
        <v>2015</v>
      </c>
      <c r="N87">
        <v>84</v>
      </c>
    </row>
    <row r="88" spans="1:14" x14ac:dyDescent="0.25">
      <c r="L88" t="s">
        <v>15</v>
      </c>
      <c r="M88">
        <v>2015</v>
      </c>
      <c r="N88">
        <v>85</v>
      </c>
    </row>
    <row r="89" spans="1:14" ht="18.75" x14ac:dyDescent="0.3">
      <c r="A89" s="15" t="s">
        <v>365</v>
      </c>
    </row>
    <row r="91" spans="1:14" x14ac:dyDescent="0.25">
      <c r="A91" t="s">
        <v>313</v>
      </c>
    </row>
    <row r="93" spans="1:14" ht="30.75" thickBot="1" x14ac:dyDescent="0.3">
      <c r="A93" s="99" t="s">
        <v>295</v>
      </c>
      <c r="B93" s="100"/>
      <c r="C93" s="99" t="s">
        <v>296</v>
      </c>
      <c r="D93" s="100"/>
      <c r="E93" s="99" t="s">
        <v>297</v>
      </c>
    </row>
    <row r="94" spans="1:14" x14ac:dyDescent="0.25">
      <c r="A94" s="97" t="s">
        <v>298</v>
      </c>
      <c r="C94" s="97" t="str">
        <f>INDEX($A$94:$A$112,MATCH(0,INDEX(COUNTIF($C$93:C93,$A$94:$A$112),0,0),0))</f>
        <v xml:space="preserve">Federer, Roger </v>
      </c>
      <c r="D94" s="98"/>
      <c r="E94" s="101" t="str">
        <f>INDEX($A$94:$A$112, MATCH(0,INDEX(COUNTIF(E93:$E$93, $A$94:$A$112)+(COUNTIF($A$94:$A$112, $A$94:$A$112)&lt;&gt;1),0,0), 0))</f>
        <v xml:space="preserve">Djokovic, Novak </v>
      </c>
    </row>
    <row r="95" spans="1:14" x14ac:dyDescent="0.25">
      <c r="A95" s="102" t="s">
        <v>299</v>
      </c>
      <c r="C95" s="97" t="str">
        <f>INDEX($A$94:$A$112,MATCH(0,INDEX(COUNTIF($C$93:C94,$A$94:$A$112),0,0),0))</f>
        <v xml:space="preserve">Djokovic, Novak </v>
      </c>
      <c r="D95" s="98"/>
      <c r="E95" s="101" t="str">
        <f>INDEX($A$94:$A$112, MATCH(0,INDEX(COUNTIF(E$93:$E94, $A$94:$A$112)+(COUNTIF($A$94:$A$112, $A$94:$A$112)&lt;&gt;1),0,0), 0))</f>
        <v xml:space="preserve">Murray, Andy </v>
      </c>
    </row>
    <row r="96" spans="1:14" x14ac:dyDescent="0.25">
      <c r="A96" s="102" t="s">
        <v>300</v>
      </c>
      <c r="C96" s="97" t="str">
        <f>INDEX($A$94:$A$112,MATCH(0,INDEX(COUNTIF($C$93:C95,$A$94:$A$112),0,0),0))</f>
        <v xml:space="preserve">Murray, Andy </v>
      </c>
      <c r="D96" s="98"/>
      <c r="E96" s="101" t="str">
        <f>INDEX($A$94:$A$112, MATCH(0,INDEX(COUNTIF(E$93:$E95, $A$94:$A$112)+(COUNTIF($A$94:$A$112, $A$94:$A$112)&lt;&gt;1),0,0), 0))</f>
        <v xml:space="preserve">Roddick, Andy </v>
      </c>
    </row>
    <row r="97" spans="1:5" x14ac:dyDescent="0.25">
      <c r="A97" s="97" t="s">
        <v>301</v>
      </c>
      <c r="C97" s="97" t="str">
        <f>INDEX($A$94:$A$112,MATCH(0,INDEX(COUNTIF($C$93:C96,$A$94:$A$112),0,0),0))</f>
        <v xml:space="preserve">Davydenko, Nikolay </v>
      </c>
      <c r="D97" s="98"/>
      <c r="E97" s="101" t="str">
        <f>INDEX($A$94:$A$112, MATCH(0,INDEX(COUNTIF(E$93:$E96, $A$94:$A$112)+(COUNTIF($A$94:$A$112, $A$94:$A$112)&lt;&gt;1),0,0), 0))</f>
        <v xml:space="preserve">Del Potro, Juan Martin </v>
      </c>
    </row>
    <row r="98" spans="1:5" x14ac:dyDescent="0.25">
      <c r="A98" s="102" t="s">
        <v>302</v>
      </c>
      <c r="C98" s="97" t="str">
        <f>INDEX($A$94:$A$112,MATCH(0,INDEX(COUNTIF($C$93:C97,$A$94:$A$112),0,0),0))</f>
        <v xml:space="preserve">Roddick, Andy </v>
      </c>
      <c r="D98" s="98"/>
      <c r="E98" s="101" t="str">
        <f>INDEX($A$94:$A$112, MATCH(0,INDEX(COUNTIF(E$93:$E97, $A$94:$A$112)+(COUNTIF($A$94:$A$112, $A$94:$A$112)&lt;&gt;1),0,0), 0))</f>
        <v xml:space="preserve">Verdasco, Fernando </v>
      </c>
    </row>
    <row r="99" spans="1:5" x14ac:dyDescent="0.25">
      <c r="A99" s="102" t="s">
        <v>303</v>
      </c>
      <c r="C99" s="97" t="str">
        <f>INDEX($A$94:$A$112,MATCH(0,INDEX(COUNTIF($C$93:C98,$A$94:$A$112),0,0),0))</f>
        <v xml:space="preserve">Del Potro, Juan Martin </v>
      </c>
      <c r="D99" s="98"/>
      <c r="E99" s="101" t="str">
        <f>INDEX($A$94:$A$112, MATCH(0,INDEX(COUNTIF(E$93:$E98, $A$94:$A$112)+(COUNTIF($A$94:$A$112, $A$94:$A$112)&lt;&gt;1),0,0), 0))</f>
        <v xml:space="preserve">Blake, James </v>
      </c>
    </row>
    <row r="100" spans="1:5" x14ac:dyDescent="0.25">
      <c r="A100" s="121" t="s">
        <v>298</v>
      </c>
      <c r="C100" s="97" t="str">
        <f>INDEX($A$94:$A$112,MATCH(0,INDEX(COUNTIF($C$93:C99,$A$94:$A$112),0,0),0))</f>
        <v xml:space="preserve">Verdasco, Fernando </v>
      </c>
      <c r="D100" s="98"/>
      <c r="E100" s="101" t="str">
        <f>INDEX($A$94:$A$112, MATCH(0,INDEX(COUNTIF(E$93:$E99, $A$94:$A$112)+(COUNTIF($A$94:$A$112, $A$94:$A$112)&lt;&gt;1),0,0), 0))</f>
        <v xml:space="preserve">Nalbandian, David </v>
      </c>
    </row>
    <row r="101" spans="1:5" x14ac:dyDescent="0.25">
      <c r="A101" s="121" t="s">
        <v>301</v>
      </c>
      <c r="C101" s="97" t="str">
        <f>INDEX($A$94:$A$112,MATCH(0,INDEX(COUNTIF($C$93:C100,$A$94:$A$112),0,0),0))</f>
        <v xml:space="preserve">Gonzalez, Fernando </v>
      </c>
      <c r="D101" s="98"/>
      <c r="E101" s="101" t="str">
        <f>INDEX($A$94:$A$112, MATCH(0,INDEX(COUNTIF(E$93:$E100, $A$94:$A$112)+(COUNTIF($A$94:$A$112, $A$94:$A$112)&lt;&gt;1),0,0), 0))</f>
        <v xml:space="preserve">Robredo, Tommy </v>
      </c>
    </row>
    <row r="102" spans="1:5" x14ac:dyDescent="0.25">
      <c r="A102" s="102" t="s">
        <v>304</v>
      </c>
      <c r="C102" s="97" t="str">
        <f>INDEX($A$94:$A$112,MATCH(0,INDEX(COUNTIF($C$93:C101,$A$94:$A$112),0,0),0))</f>
        <v xml:space="preserve">Wawrinka, Stanislas </v>
      </c>
      <c r="D102" s="98"/>
      <c r="E102" s="101" t="str">
        <f>INDEX($A$94:$A$112, MATCH(0,INDEX(COUNTIF(E$93:$E101, $A$94:$A$112)+(COUNTIF($A$94:$A$112, $A$94:$A$112)&lt;&gt;1),0,0), 0))</f>
        <v xml:space="preserve">Cilic, Marin </v>
      </c>
    </row>
    <row r="103" spans="1:5" x14ac:dyDescent="0.25">
      <c r="A103" s="97" t="s">
        <v>305</v>
      </c>
      <c r="C103" s="97" t="str">
        <f>INDEX($A$94:$A$112,MATCH(0,INDEX(COUNTIF($C$93:C102,$A$94:$A$112),0,0),0))</f>
        <v xml:space="preserve">Blake, James </v>
      </c>
      <c r="D103" s="98"/>
      <c r="E103" s="101" t="str">
        <f>INDEX($A$94:$A$112, MATCH(0,INDEX(COUNTIF(E$93:$E102, $A$94:$A$112)+(COUNTIF($A$94:$A$112, $A$94:$A$112)&lt;&gt;1),0,0), 0))</f>
        <v xml:space="preserve">Stepanek, Radek </v>
      </c>
    </row>
    <row r="104" spans="1:5" x14ac:dyDescent="0.25">
      <c r="A104" s="97" t="s">
        <v>306</v>
      </c>
      <c r="C104" s="97" t="str">
        <f>INDEX($A$94:$A$112,MATCH(0,INDEX(COUNTIF($C$93:C103,$A$94:$A$112),0,0),0))</f>
        <v xml:space="preserve">Nalbandian, David </v>
      </c>
      <c r="D104" s="98"/>
      <c r="E104" s="101" t="str">
        <f>INDEX($A$94:$A$112, MATCH(0,INDEX(COUNTIF(E$93:$E103, $A$94:$A$112)+(COUNTIF($A$94:$A$112, $A$94:$A$112)&lt;&gt;1),0,0), 0))</f>
        <v xml:space="preserve">Almagro, Nicolas </v>
      </c>
    </row>
    <row r="105" spans="1:5" x14ac:dyDescent="0.25">
      <c r="A105" s="121" t="s">
        <v>305</v>
      </c>
      <c r="C105" s="97" t="str">
        <f>INDEX($A$94:$A$112,MATCH(0,INDEX(COUNTIF($C$93:C104,$A$94:$A$112),0,0),0))</f>
        <v xml:space="preserve">Robredo, Tommy </v>
      </c>
      <c r="D105" s="98"/>
      <c r="E105" t="e">
        <f>INDEX($A$94:$A$112, MATCH(0,INDEX(COUNTIF(E$93:$E104, $A$94:$A$112)+(COUNTIF($A$94:$A$112, $A$94:$A$112)&lt;&gt;1),0,0), 0))</f>
        <v>#N/A</v>
      </c>
    </row>
    <row r="106" spans="1:5" x14ac:dyDescent="0.25">
      <c r="A106" s="102" t="s">
        <v>307</v>
      </c>
      <c r="C106" s="97" t="str">
        <f>INDEX($A$94:$A$112,MATCH(0,INDEX(COUNTIF($C$93:C105,$A$94:$A$112),0,0),0))</f>
        <v xml:space="preserve">Cilic, Marin </v>
      </c>
      <c r="D106" s="98"/>
      <c r="E106" t="e">
        <f>INDEX($A$94:$A$112, MATCH(0,INDEX(COUNTIF(E$93:$E105, $A$94:$A$112)+(COUNTIF($A$94:$A$112, $A$94:$A$112)&lt;&gt;1),0,0), 0))</f>
        <v>#N/A</v>
      </c>
    </row>
    <row r="107" spans="1:5" x14ac:dyDescent="0.25">
      <c r="A107" s="102" t="s">
        <v>308</v>
      </c>
      <c r="C107" s="97" t="str">
        <f>INDEX($A$94:$A$112,MATCH(0,INDEX(COUNTIF($C$93:C106,$A$94:$A$112),0,0),0))</f>
        <v xml:space="preserve">Stepanek, Radek </v>
      </c>
      <c r="D107" s="98"/>
      <c r="E107" t="e">
        <f>INDEX($A$94:$A$112, MATCH(0,INDEX(COUNTIF(E$93:$E106, $A$94:$A$112)+(COUNTIF($A$94:$A$112, $A$94:$A$112)&lt;&gt;1),0,0), 0))</f>
        <v>#N/A</v>
      </c>
    </row>
    <row r="108" spans="1:5" x14ac:dyDescent="0.25">
      <c r="A108" s="102" t="s">
        <v>309</v>
      </c>
      <c r="C108" s="97" t="str">
        <f>INDEX($A$94:$A$112,MATCH(0,INDEX(COUNTIF($C$93:C107,$A$94:$A$112),0,0),0))</f>
        <v xml:space="preserve">Almagro, Nicolas </v>
      </c>
      <c r="D108" s="98"/>
      <c r="E108" t="e">
        <f>INDEX($A$94:$A$112, MATCH(0,INDEX(COUNTIF(E$93:$E107, $A$94:$A$112)+(COUNTIF($A$94:$A$112, $A$94:$A$112)&lt;&gt;1),0,0), 0))</f>
        <v>#N/A</v>
      </c>
    </row>
    <row r="109" spans="1:5" x14ac:dyDescent="0.25">
      <c r="A109" s="121" t="s">
        <v>306</v>
      </c>
      <c r="C109" s="97" t="e">
        <f>INDEX($A$94:$A$112,MATCH(0,INDEX(COUNTIF($C$93:C108,$A$94:$A$112),0,0),0))</f>
        <v>#N/A</v>
      </c>
      <c r="D109" s="98"/>
    </row>
    <row r="110" spans="1:5" x14ac:dyDescent="0.25">
      <c r="A110" s="102" t="s">
        <v>310</v>
      </c>
      <c r="C110" s="97" t="e">
        <f>INDEX($A$94:$A$112,MATCH(0,INDEX(COUNTIF($C$93:C109,$A$94:$A$112),0,0),0))</f>
        <v>#N/A</v>
      </c>
      <c r="D110" s="98"/>
    </row>
    <row r="111" spans="1:5" x14ac:dyDescent="0.25">
      <c r="A111" s="102" t="s">
        <v>311</v>
      </c>
      <c r="C111" s="97" t="e">
        <f>INDEX($A$94:$A$112,MATCH(0,INDEX(COUNTIF($C$93:C110,$A$94:$A$112),0,0),0))</f>
        <v>#N/A</v>
      </c>
      <c r="D111" s="98"/>
    </row>
    <row r="112" spans="1:5" x14ac:dyDescent="0.25">
      <c r="A112" s="102" t="s">
        <v>312</v>
      </c>
      <c r="C112" s="97" t="e">
        <f>INDEX($A$94:$A$112,MATCH(0,INDEX(COUNTIF($C$93:C111,$A$94:$A$112),0,0),0))</f>
        <v>#N/A</v>
      </c>
      <c r="D112" s="98"/>
    </row>
  </sheetData>
  <mergeCells count="4">
    <mergeCell ref="K42:R42"/>
    <mergeCell ref="I44:I48"/>
    <mergeCell ref="I59:I70"/>
    <mergeCell ref="K57:O57"/>
  </mergeCells>
  <pageMargins left="0.25" right="0.25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X79"/>
  <sheetViews>
    <sheetView topLeftCell="A25" zoomScale="96" zoomScaleNormal="96" workbookViewId="0">
      <selection activeCell="C40" sqref="C40"/>
    </sheetView>
  </sheetViews>
  <sheetFormatPr defaultRowHeight="15" x14ac:dyDescent="0.25"/>
  <cols>
    <col min="1" max="1" width="2.28515625" customWidth="1"/>
    <col min="2" max="2" width="12" bestFit="1" customWidth="1"/>
    <col min="4" max="4" width="17.5703125" bestFit="1" customWidth="1"/>
    <col min="8" max="8" width="29.140625" customWidth="1"/>
  </cols>
  <sheetData>
    <row r="3" spans="2:20" ht="23.25" x14ac:dyDescent="0.35">
      <c r="B3" s="14" t="s">
        <v>102</v>
      </c>
    </row>
    <row r="4" spans="2:20" x14ac:dyDescent="0.25">
      <c r="E4" t="s">
        <v>95</v>
      </c>
      <c r="I4" t="s">
        <v>99</v>
      </c>
      <c r="M4" t="s">
        <v>103</v>
      </c>
      <c r="Q4" t="s">
        <v>100</v>
      </c>
    </row>
    <row r="5" spans="2:20" x14ac:dyDescent="0.25">
      <c r="Q5" t="s">
        <v>101</v>
      </c>
    </row>
    <row r="6" spans="2:20" x14ac:dyDescent="0.25">
      <c r="B6" s="16" t="s">
        <v>93</v>
      </c>
      <c r="E6" t="s">
        <v>210</v>
      </c>
      <c r="I6" t="s">
        <v>211</v>
      </c>
      <c r="M6" t="s">
        <v>213</v>
      </c>
      <c r="Q6" t="s">
        <v>212</v>
      </c>
    </row>
    <row r="7" spans="2:20" x14ac:dyDescent="0.25">
      <c r="B7" t="s">
        <v>96</v>
      </c>
      <c r="E7" s="33" t="str">
        <f>LEFT(B7,1)</f>
        <v>H</v>
      </c>
      <c r="I7" s="33" t="str">
        <f>RIGHT(B7,1)</f>
        <v>c</v>
      </c>
      <c r="M7" s="33">
        <f>LEN(B7)</f>
        <v>15</v>
      </c>
      <c r="Q7" s="33" t="str">
        <f>MID(B7,3,7)</f>
        <v>ndricks</v>
      </c>
    </row>
    <row r="8" spans="2:20" x14ac:dyDescent="0.25">
      <c r="B8" t="s">
        <v>97</v>
      </c>
      <c r="E8" s="33" t="str">
        <f>LEFT(B8,1)</f>
        <v>B</v>
      </c>
      <c r="I8" s="33" t="str">
        <f>RIGHT(B8,1)</f>
        <v>k</v>
      </c>
      <c r="M8" s="33">
        <f>LEN(B8)</f>
        <v>11</v>
      </c>
      <c r="Q8" s="33" t="str">
        <f>MID(B8,3,7)</f>
        <v>ker, Ma</v>
      </c>
    </row>
    <row r="9" spans="2:20" x14ac:dyDescent="0.25">
      <c r="B9" t="s">
        <v>98</v>
      </c>
      <c r="E9" s="33" t="str">
        <f>LEFT(B9,1)</f>
        <v>C</v>
      </c>
      <c r="I9" s="33" t="str">
        <f>RIGHT(B9,1)</f>
        <v>t</v>
      </c>
      <c r="M9" s="33">
        <f>LEN(B9)</f>
        <v>16</v>
      </c>
      <c r="Q9" s="33" t="str">
        <f>MID(B9,3,7)</f>
        <v>talano,</v>
      </c>
    </row>
    <row r="11" spans="2:20" x14ac:dyDescent="0.25">
      <c r="Q11" t="s">
        <v>292</v>
      </c>
      <c r="T11" t="str">
        <f>IF(ISNUMBER(FIND(", ",Q11)),MID(Q11,FIND(", ",Q11)+2,LEN(Q11)),T10)</f>
        <v>October 1, 2014</v>
      </c>
    </row>
    <row r="12" spans="2:20" ht="23.25" x14ac:dyDescent="0.35">
      <c r="B12" s="14" t="s">
        <v>94</v>
      </c>
    </row>
    <row r="13" spans="2:20" x14ac:dyDescent="0.25">
      <c r="E13" t="s">
        <v>333</v>
      </c>
    </row>
    <row r="14" spans="2:20" x14ac:dyDescent="0.25">
      <c r="B14" s="16" t="s">
        <v>93</v>
      </c>
      <c r="E14" t="s">
        <v>209</v>
      </c>
    </row>
    <row r="15" spans="2:20" x14ac:dyDescent="0.25">
      <c r="B15" t="s">
        <v>84</v>
      </c>
      <c r="E15" s="33" t="str">
        <f t="shared" ref="E15:E23" si="0">TRIM(B15)</f>
        <v>Hendricks, Eric</v>
      </c>
      <c r="H15" t="s">
        <v>421</v>
      </c>
      <c r="I15" t="s">
        <v>422</v>
      </c>
      <c r="K15" t="s">
        <v>423</v>
      </c>
      <c r="M15" t="s">
        <v>419</v>
      </c>
    </row>
    <row r="16" spans="2:20" x14ac:dyDescent="0.25">
      <c r="B16" t="s">
        <v>85</v>
      </c>
      <c r="E16" s="33" t="str">
        <f t="shared" si="0"/>
        <v>Baker, Mark</v>
      </c>
      <c r="P16" t="s">
        <v>420</v>
      </c>
    </row>
    <row r="17" spans="2:18" x14ac:dyDescent="0.25">
      <c r="B17" t="s">
        <v>86</v>
      </c>
      <c r="E17" s="33" t="str">
        <f t="shared" si="0"/>
        <v>Catalano, Robert</v>
      </c>
      <c r="H17" t="s">
        <v>415</v>
      </c>
      <c r="I17" t="str">
        <f>CLEAN(H17)</f>
        <v xml:space="preserve"> Guy Simple</v>
      </c>
      <c r="K17" t="str">
        <f>TRIM(H17)</f>
        <v>Guy Simple</v>
      </c>
      <c r="M17" t="str">
        <f>SUBSTITUTE(H17,CHAR(160),CHAR(32))</f>
        <v xml:space="preserve"> Guy Simple</v>
      </c>
      <c r="P17" s="111" t="str">
        <f>TRIM(CLEAN(M17))</f>
        <v>Guy Simple</v>
      </c>
    </row>
    <row r="18" spans="2:18" x14ac:dyDescent="0.25">
      <c r="B18" t="s">
        <v>87</v>
      </c>
      <c r="E18" s="33" t="str">
        <f t="shared" si="0"/>
        <v>Eaton, Jeffrey</v>
      </c>
      <c r="H18" t="s">
        <v>416</v>
      </c>
      <c r="I18" t="str">
        <f t="shared" ref="I18:I20" si="1">CLEAN(H18)</f>
        <v xml:space="preserve">Simple Guy </v>
      </c>
      <c r="K18" t="str">
        <f t="shared" ref="K18:K20" si="2">TRIM(H18)</f>
        <v>Simple Guy</v>
      </c>
      <c r="M18" t="str">
        <f t="shared" ref="M18:M20" si="3">SUBSTITUTE(H18,CHAR(160),CHAR(32))</f>
        <v xml:space="preserve">Simple Guy </v>
      </c>
      <c r="P18" s="111" t="str">
        <f t="shared" ref="P18:P20" si="4">TRIM(CLEAN(M18))</f>
        <v>Simple Guy</v>
      </c>
    </row>
    <row r="19" spans="2:18" x14ac:dyDescent="0.25">
      <c r="B19" t="s">
        <v>88</v>
      </c>
      <c r="E19" s="33" t="str">
        <f t="shared" si="0"/>
        <v>Watanuki, Cathy</v>
      </c>
      <c r="H19" t="s">
        <v>417</v>
      </c>
      <c r="I19" t="str">
        <f t="shared" si="1"/>
        <v> Simple Guy</v>
      </c>
      <c r="K19" t="str">
        <f t="shared" si="2"/>
        <v> Simple Guy</v>
      </c>
      <c r="M19" t="str">
        <f t="shared" si="3"/>
        <v xml:space="preserve"> Simple Guy</v>
      </c>
      <c r="P19" s="111" t="str">
        <f t="shared" si="4"/>
        <v>Simple Guy</v>
      </c>
    </row>
    <row r="20" spans="2:18" x14ac:dyDescent="0.25">
      <c r="B20" t="s">
        <v>89</v>
      </c>
      <c r="E20" s="33" t="str">
        <f t="shared" si="0"/>
        <v>Fier, Marilyn</v>
      </c>
      <c r="H20" t="s">
        <v>418</v>
      </c>
      <c r="I20" t="str">
        <f t="shared" si="1"/>
        <v>Very Simple Guy</v>
      </c>
      <c r="K20" t="str">
        <f t="shared" si="2"/>
        <v>_x0001_Very Simple Guy</v>
      </c>
      <c r="M20" t="str">
        <f t="shared" si="3"/>
        <v>_x0001_Very Simple Guy</v>
      </c>
      <c r="P20" s="111" t="str">
        <f t="shared" si="4"/>
        <v>Very Simple Guy</v>
      </c>
    </row>
    <row r="21" spans="2:18" x14ac:dyDescent="0.25">
      <c r="B21" t="s">
        <v>90</v>
      </c>
      <c r="E21" s="33" t="str">
        <f t="shared" si="0"/>
        <v>O'Brien, Donna</v>
      </c>
    </row>
    <row r="22" spans="2:18" x14ac:dyDescent="0.25">
      <c r="B22" t="s">
        <v>91</v>
      </c>
      <c r="E22" s="33" t="str">
        <f t="shared" si="0"/>
        <v>Perez, Barney</v>
      </c>
      <c r="I22" t="s">
        <v>415</v>
      </c>
      <c r="K22" t="s">
        <v>483</v>
      </c>
      <c r="M22" t="s">
        <v>508</v>
      </c>
    </row>
    <row r="23" spans="2:18" x14ac:dyDescent="0.25">
      <c r="B23" t="s">
        <v>92</v>
      </c>
      <c r="E23" s="33" t="str">
        <f t="shared" si="0"/>
        <v>Fitzgerald, Jackie</v>
      </c>
      <c r="I23" t="s">
        <v>416</v>
      </c>
      <c r="K23" t="s">
        <v>484</v>
      </c>
      <c r="M23" t="s">
        <v>424</v>
      </c>
      <c r="N23" t="s">
        <v>425</v>
      </c>
    </row>
    <row r="24" spans="2:18" x14ac:dyDescent="0.25">
      <c r="I24" t="s">
        <v>417</v>
      </c>
      <c r="K24" t="s">
        <v>417</v>
      </c>
      <c r="M24" s="10">
        <v>160</v>
      </c>
      <c r="N24" t="str">
        <f>CHAR(M24)</f>
        <v> </v>
      </c>
    </row>
    <row r="25" spans="2:18" x14ac:dyDescent="0.25">
      <c r="I25" t="s">
        <v>482</v>
      </c>
      <c r="K25" t="s">
        <v>418</v>
      </c>
      <c r="M25" s="10">
        <f>CODE(N25)</f>
        <v>65</v>
      </c>
      <c r="N25" t="s">
        <v>485</v>
      </c>
      <c r="P25" t="s">
        <v>509</v>
      </c>
      <c r="Q25">
        <f>CODE(P25)</f>
        <v>75</v>
      </c>
      <c r="R25" t="str">
        <f>CHAR(Q25)</f>
        <v>K</v>
      </c>
    </row>
    <row r="26" spans="2:18" ht="23.25" x14ac:dyDescent="0.35">
      <c r="B26" s="14" t="s">
        <v>112</v>
      </c>
      <c r="M26" s="10">
        <v>32</v>
      </c>
      <c r="N26" t="str">
        <f>CHAR(M26)</f>
        <v xml:space="preserve"> </v>
      </c>
      <c r="P26">
        <v>160</v>
      </c>
      <c r="Q26" t="str">
        <f>CHAR(P26)</f>
        <v> </v>
      </c>
    </row>
    <row r="27" spans="2:18" x14ac:dyDescent="0.25">
      <c r="F27" t="s">
        <v>113</v>
      </c>
    </row>
    <row r="28" spans="2:18" x14ac:dyDescent="0.25">
      <c r="F28" t="s">
        <v>214</v>
      </c>
    </row>
    <row r="29" spans="2:18" x14ac:dyDescent="0.25">
      <c r="B29" s="16" t="s">
        <v>104</v>
      </c>
      <c r="C29" s="16" t="s">
        <v>105</v>
      </c>
      <c r="D29" s="16"/>
      <c r="I29" t="s">
        <v>215</v>
      </c>
      <c r="O29" t="s">
        <v>207</v>
      </c>
    </row>
    <row r="30" spans="2:18" x14ac:dyDescent="0.25">
      <c r="B30" t="s">
        <v>106</v>
      </c>
      <c r="C30" t="s">
        <v>107</v>
      </c>
      <c r="F30" s="33" t="str">
        <f>CONCATENATE(B30," ",C30,".")</f>
        <v>Mark Baker.</v>
      </c>
      <c r="I30" s="33" t="str">
        <f>B30&amp;" "&amp;C30&amp;"."</f>
        <v>Mark Baker.</v>
      </c>
      <c r="L30">
        <v>1000</v>
      </c>
      <c r="M30" t="s">
        <v>174</v>
      </c>
      <c r="O30" s="33" t="str">
        <f>CONCATENATE(L30," ",M30)</f>
        <v>1000 Bank</v>
      </c>
    </row>
    <row r="31" spans="2:18" x14ac:dyDescent="0.25">
      <c r="B31" t="s">
        <v>108</v>
      </c>
      <c r="C31" t="s">
        <v>109</v>
      </c>
      <c r="F31" s="33" t="str">
        <f>CONCATENATE(B31," ",C31,".")</f>
        <v>Sheila Hansen.</v>
      </c>
      <c r="I31" s="33" t="str">
        <f>B31&amp;" "&amp;C31&amp;"."</f>
        <v>Sheila Hansen.</v>
      </c>
    </row>
    <row r="32" spans="2:18" x14ac:dyDescent="0.25">
      <c r="B32" t="s">
        <v>110</v>
      </c>
      <c r="C32" t="s">
        <v>111</v>
      </c>
      <c r="F32" s="33" t="str">
        <f>CONCATENATE(B32," ",C32,".")</f>
        <v>Marilyn Fier.</v>
      </c>
      <c r="I32" s="33" t="str">
        <f>B32&amp;" "&amp;C32&amp;"."</f>
        <v>Marilyn Fier.</v>
      </c>
    </row>
    <row r="35" spans="2:10" x14ac:dyDescent="0.25">
      <c r="F35" s="91" t="s">
        <v>286</v>
      </c>
      <c r="I35" s="91"/>
    </row>
    <row r="36" spans="2:10" x14ac:dyDescent="0.25">
      <c r="B36" s="16" t="s">
        <v>104</v>
      </c>
      <c r="C36" s="16" t="s">
        <v>105</v>
      </c>
      <c r="D36" s="16" t="s">
        <v>285</v>
      </c>
      <c r="J36" s="91" t="s">
        <v>287</v>
      </c>
    </row>
    <row r="37" spans="2:10" x14ac:dyDescent="0.25">
      <c r="B37" t="s">
        <v>106</v>
      </c>
      <c r="C37" t="s">
        <v>107</v>
      </c>
      <c r="D37" s="92">
        <v>34639</v>
      </c>
      <c r="F37" t="str">
        <f>CONCATENATE(B37," ",C37," was born on ")&amp;TEXT(D37,"dd mmmm yyyy")&amp;"."</f>
        <v>Mark Baker was born on 01 November 1994.</v>
      </c>
    </row>
    <row r="38" spans="2:10" x14ac:dyDescent="0.25">
      <c r="B38" t="s">
        <v>108</v>
      </c>
      <c r="C38" t="s">
        <v>109</v>
      </c>
      <c r="J38" t="str">
        <f>B37&amp;" "&amp;C37&amp;" was born on "&amp;TEXT(D37,"dd mmmm yyyy")&amp;"."</f>
        <v>Mark Baker was born on 01 November 1994.</v>
      </c>
    </row>
    <row r="40" spans="2:10" ht="23.25" x14ac:dyDescent="0.35">
      <c r="B40" s="14" t="s">
        <v>114</v>
      </c>
    </row>
    <row r="41" spans="2:10" x14ac:dyDescent="0.25">
      <c r="E41" t="s">
        <v>120</v>
      </c>
    </row>
    <row r="42" spans="2:10" x14ac:dyDescent="0.25">
      <c r="B42" s="16" t="s">
        <v>93</v>
      </c>
      <c r="E42" t="s">
        <v>208</v>
      </c>
    </row>
    <row r="43" spans="2:10" x14ac:dyDescent="0.25">
      <c r="B43" t="s">
        <v>115</v>
      </c>
      <c r="E43" s="33" t="str">
        <f t="shared" ref="E43:E48" si="5">PROPER(B43)</f>
        <v xml:space="preserve">Donna O'Brien </v>
      </c>
    </row>
    <row r="44" spans="2:10" x14ac:dyDescent="0.25">
      <c r="B44" t="s">
        <v>116</v>
      </c>
      <c r="E44" s="33" t="str">
        <f t="shared" si="5"/>
        <v xml:space="preserve">Robert Catalano </v>
      </c>
    </row>
    <row r="45" spans="2:10" x14ac:dyDescent="0.25">
      <c r="B45" t="s">
        <v>117</v>
      </c>
      <c r="E45" s="33" t="str">
        <f t="shared" si="5"/>
        <v xml:space="preserve">Mark Baker  </v>
      </c>
    </row>
    <row r="46" spans="2:10" x14ac:dyDescent="0.25">
      <c r="B46" t="s">
        <v>118</v>
      </c>
      <c r="E46" s="33" t="str">
        <f t="shared" si="5"/>
        <v xml:space="preserve">Mark Macdonald </v>
      </c>
    </row>
    <row r="47" spans="2:10" x14ac:dyDescent="0.25">
      <c r="B47" t="s">
        <v>119</v>
      </c>
      <c r="E47" s="33" t="str">
        <f t="shared" si="5"/>
        <v>Marilyn Fier</v>
      </c>
    </row>
    <row r="48" spans="2:10" x14ac:dyDescent="0.25">
      <c r="E48" t="str">
        <f t="shared" si="5"/>
        <v/>
      </c>
    </row>
    <row r="49" spans="2:9" x14ac:dyDescent="0.25">
      <c r="E49" t="s">
        <v>127</v>
      </c>
      <c r="I49" t="s">
        <v>128</v>
      </c>
    </row>
    <row r="50" spans="2:9" x14ac:dyDescent="0.25">
      <c r="B50" s="16" t="s">
        <v>121</v>
      </c>
      <c r="E50" t="s">
        <v>216</v>
      </c>
      <c r="I50" t="s">
        <v>217</v>
      </c>
    </row>
    <row r="51" spans="2:9" x14ac:dyDescent="0.25">
      <c r="B51" t="s">
        <v>122</v>
      </c>
      <c r="E51" s="33" t="str">
        <f>UPPER(B51)</f>
        <v>9C0K904</v>
      </c>
      <c r="I51" s="33" t="str">
        <f>LOWER(B51)</f>
        <v>9c0k904</v>
      </c>
    </row>
    <row r="52" spans="2:9" x14ac:dyDescent="0.25">
      <c r="B52" t="s">
        <v>123</v>
      </c>
      <c r="E52" s="33" t="str">
        <f>UPPER(B52)</f>
        <v>3G6G702</v>
      </c>
      <c r="I52" s="33" t="str">
        <f>LOWER(B52)</f>
        <v>3g6g702</v>
      </c>
    </row>
    <row r="53" spans="2:9" x14ac:dyDescent="0.25">
      <c r="B53" t="s">
        <v>124</v>
      </c>
      <c r="E53" s="33" t="str">
        <f>UPPER(B53)</f>
        <v>3V6F140</v>
      </c>
      <c r="I53" s="33" t="str">
        <f>LOWER(B53)</f>
        <v>3v6f140</v>
      </c>
    </row>
    <row r="54" spans="2:9" x14ac:dyDescent="0.25">
      <c r="B54" t="s">
        <v>125</v>
      </c>
      <c r="E54" s="33" t="str">
        <f>UPPER(B54)</f>
        <v>3G7R230</v>
      </c>
      <c r="I54" s="33" t="str">
        <f>LOWER(B54)</f>
        <v>3g7r230</v>
      </c>
    </row>
    <row r="55" spans="2:9" x14ac:dyDescent="0.25">
      <c r="B55" t="s">
        <v>126</v>
      </c>
      <c r="E55" s="33" t="str">
        <f>UPPER(B55)</f>
        <v>6V4M198</v>
      </c>
      <c r="I55" s="33" t="str">
        <f>LOWER(B55)</f>
        <v>6v4m198</v>
      </c>
    </row>
    <row r="58" spans="2:9" ht="23.25" x14ac:dyDescent="0.35">
      <c r="B58" s="14" t="s">
        <v>129</v>
      </c>
    </row>
    <row r="60" spans="2:9" x14ac:dyDescent="0.25">
      <c r="D60" t="s">
        <v>132</v>
      </c>
      <c r="I60" t="s">
        <v>133</v>
      </c>
    </row>
    <row r="61" spans="2:9" x14ac:dyDescent="0.25">
      <c r="B61" s="16" t="s">
        <v>226</v>
      </c>
      <c r="D61" t="s">
        <v>218</v>
      </c>
      <c r="I61" t="s">
        <v>219</v>
      </c>
    </row>
    <row r="62" spans="2:9" x14ac:dyDescent="0.25">
      <c r="B62" t="s">
        <v>131</v>
      </c>
      <c r="D62" s="33" t="str">
        <f>REPLACE(B62,6,1,"_")</f>
        <v>59791_QE-36</v>
      </c>
      <c r="I62" s="33" t="str">
        <f>REPLACE(B62,7,2,"AA")</f>
        <v>59791-AA-36</v>
      </c>
    </row>
    <row r="63" spans="2:9" x14ac:dyDescent="0.25">
      <c r="B63" t="s">
        <v>130</v>
      </c>
      <c r="D63" s="33" t="str">
        <f>REPLACE(B63,6,1,"_")</f>
        <v>74190_WR-28</v>
      </c>
      <c r="I63" s="33" t="str">
        <f>REPLACE(B63,7,2,"AA")</f>
        <v>74190-AA-28</v>
      </c>
    </row>
    <row r="66" spans="2:24" x14ac:dyDescent="0.25">
      <c r="D66" t="s">
        <v>225</v>
      </c>
      <c r="I66" t="s">
        <v>224</v>
      </c>
      <c r="N66" t="s">
        <v>223</v>
      </c>
      <c r="T66" t="s">
        <v>505</v>
      </c>
      <c r="V66" t="str">
        <f>SUBSTITUTE(T66,"+"," ")</f>
        <v>Saman perera</v>
      </c>
    </row>
    <row r="67" spans="2:24" x14ac:dyDescent="0.25">
      <c r="B67" s="16" t="s">
        <v>226</v>
      </c>
      <c r="D67" t="s">
        <v>220</v>
      </c>
      <c r="I67" t="s">
        <v>221</v>
      </c>
      <c r="N67" t="s">
        <v>222</v>
      </c>
      <c r="T67" t="s">
        <v>506</v>
      </c>
      <c r="V67" t="str">
        <f>SUBSTITUTE(T67,"+"," ")</f>
        <v>saman perera</v>
      </c>
    </row>
    <row r="68" spans="2:24" x14ac:dyDescent="0.25">
      <c r="B68" t="s">
        <v>134</v>
      </c>
      <c r="D68" s="33" t="str">
        <f>SUBSTITUTE(B68,"-","_",1)</f>
        <v>599_QE-36</v>
      </c>
      <c r="I68" s="33" t="str">
        <f>SUBSTITUTE(B68,"-","#")</f>
        <v>599#QE#36</v>
      </c>
      <c r="N68" s="33" t="str">
        <f>SUBSTITUTE(B68,"-"," ")</f>
        <v>599 QE 36</v>
      </c>
      <c r="T68" t="s">
        <v>507</v>
      </c>
      <c r="V68" t="str">
        <f>SUBSTITUTE(T68,"+"," ")</f>
        <v>Saman-perera</v>
      </c>
      <c r="X68" t="str">
        <f>SUBSTITUTE(V68,"-"," ")</f>
        <v>Saman perera</v>
      </c>
    </row>
    <row r="69" spans="2:24" x14ac:dyDescent="0.25">
      <c r="B69" t="s">
        <v>135</v>
      </c>
      <c r="D69" s="33" t="str">
        <f>SUBSTITUTE(B69,"-","_",1)</f>
        <v>7410_WR-28</v>
      </c>
      <c r="I69" s="33" t="str">
        <f>SUBSTITUTE(B69,"-","#")</f>
        <v>7410#WR#28</v>
      </c>
      <c r="N69" s="33" t="str">
        <f>SUBSTITUTE(B69,"-"," ")</f>
        <v>7410 WR 28</v>
      </c>
    </row>
    <row r="73" spans="2:24" ht="23.25" x14ac:dyDescent="0.35">
      <c r="B73" s="14" t="s">
        <v>288</v>
      </c>
    </row>
    <row r="74" spans="2:24" x14ac:dyDescent="0.25">
      <c r="B74" t="s">
        <v>289</v>
      </c>
    </row>
    <row r="75" spans="2:24" x14ac:dyDescent="0.25">
      <c r="D75" t="s">
        <v>334</v>
      </c>
      <c r="F75" t="s">
        <v>335</v>
      </c>
      <c r="I75" t="s">
        <v>336</v>
      </c>
      <c r="M75" t="s">
        <v>337</v>
      </c>
    </row>
    <row r="76" spans="2:24" x14ac:dyDescent="0.25">
      <c r="B76">
        <v>9999.99</v>
      </c>
      <c r="D76" s="135" t="str">
        <f>TEXT(B76, "#,##0.00")</f>
        <v>9,999.99</v>
      </c>
      <c r="F76" s="111">
        <f>VALUE(D76)</f>
        <v>9999.99</v>
      </c>
      <c r="I76" s="111" t="b">
        <f>ISTEXT(D76)</f>
        <v>1</v>
      </c>
      <c r="M76" s="111" t="b">
        <f>ISNUMBER(F76)</f>
        <v>1</v>
      </c>
    </row>
    <row r="79" spans="2:24" x14ac:dyDescent="0.25">
      <c r="B79" t="s">
        <v>290</v>
      </c>
    </row>
  </sheetData>
  <pageMargins left="0.25" right="0.25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M97"/>
  <sheetViews>
    <sheetView topLeftCell="A65" zoomScale="98" zoomScaleNormal="98" workbookViewId="0">
      <selection activeCell="E87" sqref="E87"/>
    </sheetView>
  </sheetViews>
  <sheetFormatPr defaultRowHeight="15" x14ac:dyDescent="0.25"/>
  <cols>
    <col min="1" max="1" width="5.42578125" customWidth="1"/>
    <col min="2" max="2" width="19.140625" customWidth="1"/>
    <col min="3" max="4" width="10.7109375" customWidth="1"/>
    <col min="5" max="5" width="16.140625" customWidth="1"/>
    <col min="6" max="6" width="18.28515625" customWidth="1"/>
    <col min="7" max="7" width="10.85546875" customWidth="1"/>
    <col min="8" max="8" width="10.28515625" customWidth="1"/>
    <col min="9" max="9" width="3.5703125" customWidth="1"/>
    <col min="10" max="10" width="15.85546875" customWidth="1"/>
    <col min="11" max="11" width="10.28515625" bestFit="1" customWidth="1"/>
    <col min="12" max="12" width="15.85546875" bestFit="1" customWidth="1"/>
    <col min="13" max="13" width="13" customWidth="1"/>
  </cols>
  <sheetData>
    <row r="1" spans="2:13" ht="23.25" x14ac:dyDescent="0.35">
      <c r="B1" s="14" t="s">
        <v>152</v>
      </c>
    </row>
    <row r="3" spans="2:13" x14ac:dyDescent="0.25">
      <c r="B3" t="s">
        <v>136</v>
      </c>
      <c r="C3" s="2">
        <v>40519</v>
      </c>
      <c r="F3" t="s">
        <v>145</v>
      </c>
      <c r="G3" s="18">
        <v>0.32847222222222222</v>
      </c>
    </row>
    <row r="4" spans="2:13" x14ac:dyDescent="0.25">
      <c r="B4" t="s">
        <v>137</v>
      </c>
      <c r="C4" s="2">
        <v>42271</v>
      </c>
      <c r="F4" t="s">
        <v>146</v>
      </c>
      <c r="G4" s="18">
        <v>0.69930555555555562</v>
      </c>
      <c r="M4" s="51"/>
    </row>
    <row r="5" spans="2:13" x14ac:dyDescent="0.25">
      <c r="B5" t="s">
        <v>138</v>
      </c>
      <c r="C5" s="33">
        <f>C4-C3</f>
        <v>1752</v>
      </c>
      <c r="D5" t="s">
        <v>230</v>
      </c>
      <c r="F5" t="s">
        <v>147</v>
      </c>
      <c r="G5" s="53">
        <f>G4-G3</f>
        <v>0.3708333333333334</v>
      </c>
      <c r="H5" t="s">
        <v>230</v>
      </c>
    </row>
    <row r="7" spans="2:13" x14ac:dyDescent="0.25">
      <c r="B7" t="s">
        <v>139</v>
      </c>
      <c r="C7" s="2">
        <v>41409</v>
      </c>
      <c r="F7" t="s">
        <v>148</v>
      </c>
      <c r="G7" t="s">
        <v>349</v>
      </c>
      <c r="J7" s="52">
        <v>42332.75</v>
      </c>
      <c r="L7" s="45" t="s">
        <v>231</v>
      </c>
    </row>
    <row r="8" spans="2:13" x14ac:dyDescent="0.25">
      <c r="B8" t="s">
        <v>140</v>
      </c>
      <c r="C8">
        <v>1500</v>
      </c>
      <c r="F8" t="s">
        <v>149</v>
      </c>
      <c r="G8" t="s">
        <v>350</v>
      </c>
      <c r="J8" s="52">
        <v>42334.895833333336</v>
      </c>
      <c r="L8" s="118"/>
    </row>
    <row r="9" spans="2:13" x14ac:dyDescent="0.25">
      <c r="B9" t="s">
        <v>141</v>
      </c>
      <c r="C9" s="44">
        <f>C7+C8</f>
        <v>42909</v>
      </c>
      <c r="F9" t="s">
        <v>147</v>
      </c>
      <c r="G9" t="s">
        <v>232</v>
      </c>
      <c r="J9" s="53">
        <f>J8-J7</f>
        <v>2.1458333333357587</v>
      </c>
      <c r="K9" t="s">
        <v>230</v>
      </c>
      <c r="L9" s="119"/>
    </row>
    <row r="10" spans="2:13" x14ac:dyDescent="0.25">
      <c r="D10" s="2"/>
      <c r="G10" t="s">
        <v>233</v>
      </c>
      <c r="J10" s="54">
        <f>J8-J7</f>
        <v>2.1458333333357587</v>
      </c>
      <c r="L10" s="120"/>
    </row>
    <row r="11" spans="2:13" x14ac:dyDescent="0.25">
      <c r="B11" t="s">
        <v>142</v>
      </c>
      <c r="C11" s="17"/>
    </row>
    <row r="12" spans="2:13" x14ac:dyDescent="0.25">
      <c r="B12" t="s">
        <v>143</v>
      </c>
      <c r="C12" s="2">
        <v>41407</v>
      </c>
    </row>
    <row r="13" spans="2:13" x14ac:dyDescent="0.25">
      <c r="B13" t="s">
        <v>144</v>
      </c>
      <c r="C13" s="44">
        <f>C12+90</f>
        <v>41497</v>
      </c>
    </row>
    <row r="15" spans="2:13" ht="23.25" x14ac:dyDescent="0.35">
      <c r="B15" s="14" t="s">
        <v>153</v>
      </c>
    </row>
    <row r="17" spans="2:7" x14ac:dyDescent="0.25">
      <c r="C17" t="s">
        <v>150</v>
      </c>
      <c r="F17" t="s">
        <v>151</v>
      </c>
    </row>
    <row r="18" spans="2:7" x14ac:dyDescent="0.25">
      <c r="B18" t="s">
        <v>154</v>
      </c>
      <c r="C18" s="38">
        <v>42271</v>
      </c>
      <c r="D18" t="s">
        <v>175</v>
      </c>
      <c r="F18" s="35">
        <v>0.63888888888888895</v>
      </c>
      <c r="G18" t="s">
        <v>176</v>
      </c>
    </row>
    <row r="19" spans="2:7" x14ac:dyDescent="0.25">
      <c r="B19" t="s">
        <v>155</v>
      </c>
      <c r="C19" s="38">
        <f ca="1">TODAY()</f>
        <v>42741</v>
      </c>
      <c r="D19" t="s">
        <v>228</v>
      </c>
      <c r="F19" s="46">
        <f ca="1">NOW()</f>
        <v>42741.5114181713</v>
      </c>
      <c r="G19" t="s">
        <v>229</v>
      </c>
    </row>
    <row r="21" spans="2:7" x14ac:dyDescent="0.25">
      <c r="B21" s="21" t="s">
        <v>156</v>
      </c>
      <c r="C21" s="19" t="s">
        <v>173</v>
      </c>
    </row>
    <row r="22" spans="2:7" x14ac:dyDescent="0.25">
      <c r="B22" s="20">
        <v>42277</v>
      </c>
      <c r="C22" s="47">
        <f ca="1">B22-TODAY()</f>
        <v>-464</v>
      </c>
      <c r="D22" t="s">
        <v>227</v>
      </c>
    </row>
    <row r="23" spans="2:7" x14ac:dyDescent="0.25">
      <c r="B23" s="20">
        <v>42298</v>
      </c>
      <c r="C23" s="47">
        <f ca="1">B23-TODAY()</f>
        <v>-443</v>
      </c>
    </row>
    <row r="24" spans="2:7" x14ac:dyDescent="0.25">
      <c r="B24" s="20">
        <v>42340</v>
      </c>
      <c r="C24" s="47">
        <f ca="1">B24-TODAY()</f>
        <v>-401</v>
      </c>
    </row>
    <row r="26" spans="2:7" ht="23.25" x14ac:dyDescent="0.35">
      <c r="B26" s="14" t="s">
        <v>240</v>
      </c>
    </row>
    <row r="27" spans="2:7" ht="26.25" x14ac:dyDescent="0.25">
      <c r="B27" s="22" t="s">
        <v>157</v>
      </c>
      <c r="C27" s="23" t="s">
        <v>158</v>
      </c>
      <c r="F27" s="55"/>
      <c r="G27" s="56"/>
    </row>
    <row r="28" spans="2:7" x14ac:dyDescent="0.25">
      <c r="B28" s="24">
        <v>42271</v>
      </c>
      <c r="C28" s="36">
        <f>WEEKDAY(B28)</f>
        <v>5</v>
      </c>
      <c r="D28" s="48" t="s">
        <v>234</v>
      </c>
      <c r="F28" s="57"/>
      <c r="G28" s="58"/>
    </row>
    <row r="29" spans="2:7" x14ac:dyDescent="0.25">
      <c r="B29" s="24">
        <v>42272</v>
      </c>
      <c r="C29" s="36">
        <f>WEEKDAY(B29)</f>
        <v>6</v>
      </c>
      <c r="D29" s="48"/>
      <c r="F29" s="57"/>
      <c r="G29" s="58"/>
    </row>
    <row r="30" spans="2:7" x14ac:dyDescent="0.25">
      <c r="B30" s="24">
        <v>41543</v>
      </c>
      <c r="C30" s="36">
        <f>WEEKDAY(B30)</f>
        <v>5</v>
      </c>
      <c r="D30" s="48"/>
      <c r="F30" s="57"/>
      <c r="G30" s="58"/>
    </row>
    <row r="31" spans="2:7" x14ac:dyDescent="0.25">
      <c r="F31" s="57"/>
      <c r="G31" s="58"/>
    </row>
    <row r="32" spans="2:7" x14ac:dyDescent="0.25">
      <c r="F32" s="57"/>
      <c r="G32" s="58"/>
    </row>
    <row r="34" spans="2:13" ht="23.25" x14ac:dyDescent="0.35">
      <c r="B34" s="14" t="s">
        <v>239</v>
      </c>
    </row>
    <row r="36" spans="2:13" ht="26.25" x14ac:dyDescent="0.25">
      <c r="B36" s="26" t="s">
        <v>159</v>
      </c>
      <c r="C36" s="26" t="s">
        <v>160</v>
      </c>
      <c r="D36" s="26" t="s">
        <v>161</v>
      </c>
      <c r="L36" s="26" t="s">
        <v>162</v>
      </c>
    </row>
    <row r="37" spans="2:13" x14ac:dyDescent="0.25">
      <c r="B37" s="24">
        <v>42130</v>
      </c>
      <c r="C37" s="24">
        <v>42277</v>
      </c>
      <c r="D37" s="37">
        <f>C37-B37</f>
        <v>147</v>
      </c>
      <c r="L37" s="27">
        <v>42008</v>
      </c>
      <c r="M37" s="25">
        <f t="shared" ref="M37:M53" si="0">WEEKDAY(L37)</f>
        <v>1</v>
      </c>
    </row>
    <row r="38" spans="2:13" x14ac:dyDescent="0.25">
      <c r="B38" s="24">
        <v>42130</v>
      </c>
      <c r="C38" s="24">
        <v>42277</v>
      </c>
      <c r="D38" s="37">
        <f>NETWORKDAYS(B38,C38)</f>
        <v>106</v>
      </c>
      <c r="F38" t="s">
        <v>235</v>
      </c>
      <c r="L38" s="24">
        <v>42019</v>
      </c>
      <c r="M38" s="25">
        <f t="shared" si="0"/>
        <v>5</v>
      </c>
    </row>
    <row r="39" spans="2:13" x14ac:dyDescent="0.25">
      <c r="B39" s="24">
        <v>42130</v>
      </c>
      <c r="C39" s="24">
        <v>42277</v>
      </c>
      <c r="D39" s="37">
        <f>NETWORKDAYS(B39,C39,L37:M53)</f>
        <v>103</v>
      </c>
      <c r="E39" t="s">
        <v>382</v>
      </c>
      <c r="F39" t="s">
        <v>348</v>
      </c>
      <c r="L39" s="24">
        <v>42038</v>
      </c>
      <c r="M39" s="25">
        <f t="shared" si="0"/>
        <v>3</v>
      </c>
    </row>
    <row r="40" spans="2:13" x14ac:dyDescent="0.25">
      <c r="L40" s="24">
        <v>42039</v>
      </c>
      <c r="M40" s="25">
        <f t="shared" si="0"/>
        <v>4</v>
      </c>
    </row>
    <row r="41" spans="2:13" x14ac:dyDescent="0.25">
      <c r="L41" s="24">
        <v>42068</v>
      </c>
      <c r="M41" s="25">
        <f t="shared" si="0"/>
        <v>5</v>
      </c>
    </row>
    <row r="42" spans="2:13" x14ac:dyDescent="0.25">
      <c r="L42" s="24">
        <v>42097</v>
      </c>
      <c r="M42" s="25">
        <f t="shared" si="0"/>
        <v>6</v>
      </c>
    </row>
    <row r="43" spans="2:13" ht="23.25" x14ac:dyDescent="0.35">
      <c r="B43" s="14" t="s">
        <v>238</v>
      </c>
      <c r="L43" s="24">
        <v>42107</v>
      </c>
      <c r="M43" s="25">
        <f t="shared" si="0"/>
        <v>2</v>
      </c>
    </row>
    <row r="44" spans="2:13" x14ac:dyDescent="0.25">
      <c r="L44" s="24">
        <v>42108</v>
      </c>
      <c r="M44" s="25">
        <f t="shared" si="0"/>
        <v>3</v>
      </c>
    </row>
    <row r="45" spans="2:13" ht="26.25" x14ac:dyDescent="0.25">
      <c r="B45" s="26" t="s">
        <v>159</v>
      </c>
      <c r="C45" s="26" t="s">
        <v>163</v>
      </c>
      <c r="D45" s="26" t="s">
        <v>160</v>
      </c>
      <c r="L45" s="24">
        <v>42125</v>
      </c>
      <c r="M45" s="25">
        <f t="shared" si="0"/>
        <v>6</v>
      </c>
    </row>
    <row r="46" spans="2:13" x14ac:dyDescent="0.25">
      <c r="B46" s="85">
        <v>42130</v>
      </c>
      <c r="C46" s="28">
        <v>60</v>
      </c>
      <c r="D46" s="38">
        <f>B46+C46</f>
        <v>42190</v>
      </c>
      <c r="L46" s="24">
        <v>42127</v>
      </c>
      <c r="M46" s="25">
        <f t="shared" si="0"/>
        <v>1</v>
      </c>
    </row>
    <row r="47" spans="2:13" x14ac:dyDescent="0.25">
      <c r="B47" s="27">
        <v>42130</v>
      </c>
      <c r="C47" s="28">
        <v>60</v>
      </c>
      <c r="D47" s="38">
        <f>WORKDAY(B47,C47)</f>
        <v>42214</v>
      </c>
      <c r="E47" s="29"/>
      <c r="F47" t="s">
        <v>236</v>
      </c>
      <c r="L47" s="24">
        <v>42128</v>
      </c>
      <c r="M47" s="25">
        <f t="shared" si="0"/>
        <v>2</v>
      </c>
    </row>
    <row r="48" spans="2:13" x14ac:dyDescent="0.25">
      <c r="B48" s="27">
        <v>42130</v>
      </c>
      <c r="C48" s="28">
        <v>60</v>
      </c>
      <c r="D48" s="38">
        <f>WORKDAY(B48,C48,L37:M53)</f>
        <v>42219</v>
      </c>
      <c r="E48" t="s">
        <v>164</v>
      </c>
      <c r="F48" t="s">
        <v>347</v>
      </c>
      <c r="L48" s="24">
        <v>42156</v>
      </c>
      <c r="M48" s="25">
        <f t="shared" si="0"/>
        <v>2</v>
      </c>
    </row>
    <row r="49" spans="2:13" x14ac:dyDescent="0.25">
      <c r="B49" s="59"/>
      <c r="C49" s="60"/>
      <c r="D49" s="61"/>
      <c r="E49" s="62"/>
      <c r="L49" s="24">
        <v>42186</v>
      </c>
      <c r="M49" s="25">
        <f t="shared" si="0"/>
        <v>4</v>
      </c>
    </row>
    <row r="50" spans="2:13" x14ac:dyDescent="0.25">
      <c r="L50" s="24">
        <v>42216</v>
      </c>
      <c r="M50" s="25">
        <f t="shared" si="0"/>
        <v>6</v>
      </c>
    </row>
    <row r="51" spans="2:13" x14ac:dyDescent="0.25">
      <c r="L51" s="24">
        <v>42245</v>
      </c>
      <c r="M51" s="25">
        <f t="shared" si="0"/>
        <v>7</v>
      </c>
    </row>
    <row r="52" spans="2:13" x14ac:dyDescent="0.25">
      <c r="L52" s="24">
        <v>42274</v>
      </c>
      <c r="M52" s="25">
        <f t="shared" si="0"/>
        <v>1</v>
      </c>
    </row>
    <row r="53" spans="2:13" x14ac:dyDescent="0.25">
      <c r="L53" s="24">
        <v>42304</v>
      </c>
      <c r="M53" s="25">
        <f t="shared" si="0"/>
        <v>3</v>
      </c>
    </row>
    <row r="54" spans="2:13" ht="23.25" x14ac:dyDescent="0.35">
      <c r="B54" s="14" t="s">
        <v>237</v>
      </c>
      <c r="G54" s="24"/>
    </row>
    <row r="55" spans="2:13" x14ac:dyDescent="0.25">
      <c r="G55" s="24"/>
    </row>
    <row r="56" spans="2:13" s="62" customFormat="1" ht="25.5" x14ac:dyDescent="0.25">
      <c r="B56" s="90" t="s">
        <v>159</v>
      </c>
      <c r="C56" s="90" t="s">
        <v>160</v>
      </c>
      <c r="D56" s="90" t="s">
        <v>165</v>
      </c>
      <c r="G56" s="90" t="s">
        <v>166</v>
      </c>
      <c r="H56" s="90" t="s">
        <v>167</v>
      </c>
    </row>
    <row r="57" spans="2:13" x14ac:dyDescent="0.25">
      <c r="B57" s="29">
        <v>39970</v>
      </c>
      <c r="C57" s="29">
        <v>41788</v>
      </c>
      <c r="D57" s="33">
        <f>DATEDIF(B57,C57,"Y")</f>
        <v>4</v>
      </c>
      <c r="E57" t="s">
        <v>379</v>
      </c>
      <c r="G57" s="30">
        <v>34861</v>
      </c>
      <c r="H57" s="33">
        <f ca="1">DATEDIF(G57,NOW(),"Y")</f>
        <v>21</v>
      </c>
      <c r="J57" t="s">
        <v>241</v>
      </c>
      <c r="M57">
        <f ca="1">ODD(H57)</f>
        <v>21</v>
      </c>
    </row>
    <row r="58" spans="2:13" x14ac:dyDescent="0.25">
      <c r="B58" s="29">
        <v>40070</v>
      </c>
      <c r="C58" s="29">
        <v>42168</v>
      </c>
      <c r="D58" s="33">
        <f>DATEDIF(B58,C58,"M")</f>
        <v>68</v>
      </c>
      <c r="E58" t="s">
        <v>380</v>
      </c>
      <c r="G58" s="30">
        <v>38137</v>
      </c>
      <c r="H58" s="33">
        <f ca="1">DATEDIF(G58,NOW(),"Y")</f>
        <v>12</v>
      </c>
    </row>
    <row r="59" spans="2:13" x14ac:dyDescent="0.25">
      <c r="B59" s="29">
        <v>39628</v>
      </c>
      <c r="C59" s="29">
        <v>42083</v>
      </c>
      <c r="D59" s="33">
        <f>DATEDIF(B59,C59,"D")</f>
        <v>2455</v>
      </c>
      <c r="E59" t="s">
        <v>381</v>
      </c>
      <c r="G59" s="30">
        <v>31980</v>
      </c>
      <c r="H59" s="33">
        <f ca="1">DATEDIF(G59,NOW(),"Y")</f>
        <v>29</v>
      </c>
    </row>
    <row r="62" spans="2:13" ht="23.25" x14ac:dyDescent="0.35">
      <c r="B62" s="14" t="s">
        <v>351</v>
      </c>
    </row>
    <row r="64" spans="2:13" x14ac:dyDescent="0.25">
      <c r="B64" s="10" t="s">
        <v>143</v>
      </c>
      <c r="D64" t="s">
        <v>344</v>
      </c>
    </row>
    <row r="65" spans="2:11" x14ac:dyDescent="0.25">
      <c r="B65" s="10"/>
    </row>
    <row r="66" spans="2:11" x14ac:dyDescent="0.25">
      <c r="B66" s="112">
        <v>34639</v>
      </c>
      <c r="C66" s="112"/>
      <c r="D66" s="111" t="str">
        <f>TEXT(B66,"dd mmmm yyyy")</f>
        <v>01 November 1994</v>
      </c>
      <c r="F66" s="29"/>
    </row>
    <row r="67" spans="2:11" x14ac:dyDescent="0.25">
      <c r="B67" s="29">
        <v>34639</v>
      </c>
      <c r="D67" s="111" t="str">
        <f>TEXT(B67,"dd mmmm yyyy")</f>
        <v>01 November 1994</v>
      </c>
      <c r="F67" s="61"/>
      <c r="G67" s="62"/>
      <c r="H67" s="62"/>
      <c r="I67" s="62"/>
      <c r="J67" s="62"/>
    </row>
    <row r="68" spans="2:11" x14ac:dyDescent="0.25">
      <c r="B68" s="29">
        <v>34639</v>
      </c>
      <c r="D68" s="111" t="str">
        <f>TEXT(B68,"Mmmm dd, yyyy")</f>
        <v>November 01, 1994</v>
      </c>
      <c r="F68" s="61"/>
      <c r="G68" s="115">
        <v>1</v>
      </c>
      <c r="H68" s="115">
        <v>11</v>
      </c>
      <c r="I68" s="62"/>
      <c r="J68" s="115">
        <v>1994</v>
      </c>
    </row>
    <row r="69" spans="2:11" x14ac:dyDescent="0.25">
      <c r="B69" s="29"/>
      <c r="D69" s="62"/>
      <c r="F69" s="62"/>
      <c r="G69" s="62"/>
      <c r="H69" s="62"/>
      <c r="I69" s="62"/>
      <c r="J69" s="133">
        <f>DATE(J68,H68,G68)</f>
        <v>34639</v>
      </c>
    </row>
    <row r="70" spans="2:11" x14ac:dyDescent="0.25">
      <c r="D70" s="10"/>
      <c r="F70" t="s">
        <v>342</v>
      </c>
    </row>
    <row r="71" spans="2:11" x14ac:dyDescent="0.25">
      <c r="B71" s="29">
        <v>34639</v>
      </c>
      <c r="D71" s="111" t="str">
        <f>TEXT(B71,"dd-mm-yy")</f>
        <v>01-11-94</v>
      </c>
      <c r="F71" s="114">
        <f>DATE(("19"&amp;RIGHT(D71,2)),MID(D71,FIND("-",D71,1)+1,2),LEFT(D71,(LEN(D71)-6)))</f>
        <v>34639</v>
      </c>
      <c r="K71" s="96"/>
    </row>
    <row r="72" spans="2:11" x14ac:dyDescent="0.25">
      <c r="B72" s="29">
        <v>41944</v>
      </c>
      <c r="D72" s="111" t="str">
        <f>TEXT(B72,"dd-mm-yy")</f>
        <v>01-11-14</v>
      </c>
      <c r="F72" s="114">
        <f>DATE(("20"&amp;RIGHT(D72,2)),MID(D72,FIND("-",D72,1)+1,2),LEFT(D72,(LEN(D72)-6)))</f>
        <v>41944</v>
      </c>
    </row>
    <row r="73" spans="2:11" x14ac:dyDescent="0.25">
      <c r="B73" s="29">
        <v>34639</v>
      </c>
      <c r="D73" s="111" t="str">
        <f>TEXT(B73,"dd-mm-yyyy")</f>
        <v>01-11-1994</v>
      </c>
      <c r="F73" s="114">
        <f>DATE((RIGHT(D73,4)),MID(D73,FIND("-",D73,1)+1,2),LEFT(D73,(LEN(D73)-8)))</f>
        <v>34639</v>
      </c>
    </row>
    <row r="74" spans="2:11" x14ac:dyDescent="0.25">
      <c r="B74" s="29">
        <v>41944</v>
      </c>
      <c r="D74" s="111" t="str">
        <f>TEXT(B74,"dd-mm-yyyy")</f>
        <v>01-11-2014</v>
      </c>
      <c r="F74" s="114">
        <f>DATE((RIGHT(D74,4)),MID(D74,FIND("-",D74,1)+1,2),LEFT(D74,(LEN(D74)-8)))</f>
        <v>41944</v>
      </c>
    </row>
    <row r="75" spans="2:11" x14ac:dyDescent="0.25">
      <c r="B75" s="29">
        <v>41944</v>
      </c>
      <c r="D75" s="111" t="str">
        <f>TEXT(B75,"dd/mm/yyyy")</f>
        <v>01/11/2014</v>
      </c>
      <c r="F75" s="114">
        <f>DATE((RIGHT(D75,4)),MID(D75,FIND("/",D75,1)+1,2),LEFT(D75,(LEN(D75)-8)))</f>
        <v>41944</v>
      </c>
    </row>
    <row r="77" spans="2:11" x14ac:dyDescent="0.25">
      <c r="D77" s="10" t="s">
        <v>341</v>
      </c>
    </row>
    <row r="78" spans="2:11" x14ac:dyDescent="0.25">
      <c r="D78" s="10" t="s">
        <v>294</v>
      </c>
      <c r="F78" s="114">
        <f>DATE(("20"&amp;RIGHT(D78,2)),MID(D78,FIND("/",D78,1)+1,2),LEFT(D78,(LEN(D78)-6)))</f>
        <v>42095</v>
      </c>
    </row>
    <row r="79" spans="2:11" x14ac:dyDescent="0.25">
      <c r="D79" s="10" t="s">
        <v>343</v>
      </c>
      <c r="F79" s="114">
        <f>DATE(("20"&amp;RIGHT(D79,2)),MID(D79,FIND("/",D79,1)+1,2),LEFT(D79,(LEN(D79)-6)))</f>
        <v>41944</v>
      </c>
    </row>
    <row r="81" spans="2:8" x14ac:dyDescent="0.25">
      <c r="B81" s="10" t="s">
        <v>341</v>
      </c>
      <c r="D81" t="s">
        <v>338</v>
      </c>
    </row>
    <row r="82" spans="2:8" x14ac:dyDescent="0.25">
      <c r="B82" t="s">
        <v>293</v>
      </c>
      <c r="D82" s="111" t="str">
        <f>MID(B82,FIND(" ",B82)+1,FIND(",",B82)-FIND(" ",B82)-1)&amp;" "&amp;LEFT(B82,FIND(" ",B82)-1)&amp;" "&amp;RIGHT(B82,4)</f>
        <v>26 October 2015</v>
      </c>
      <c r="H82" s="95"/>
    </row>
    <row r="83" spans="2:8" x14ac:dyDescent="0.25">
      <c r="H83" s="95"/>
    </row>
    <row r="84" spans="2:8" x14ac:dyDescent="0.25">
      <c r="B84" t="s">
        <v>293</v>
      </c>
      <c r="D84" s="111" t="str">
        <f>TEXT(MID(B84,FIND(" ",B84)+1,FIND(",",B84)-FIND(" ",B84)-1)&amp;" "&amp;LEFT(B84,FIND(" ",B84)-1)&amp;" "&amp;RIGHT(B84,4),"dd/mm/yy")</f>
        <v>26/10/15</v>
      </c>
      <c r="F84" s="114">
        <f>DATE(("20"&amp;RIGHT(D84,2)),MID(D84,FIND("/",D84,1)+1,2),LEFT(D84,(LEN(D84)-6)))</f>
        <v>42303</v>
      </c>
    </row>
    <row r="86" spans="2:8" ht="23.25" x14ac:dyDescent="0.35">
      <c r="B86" s="14" t="s">
        <v>352</v>
      </c>
    </row>
    <row r="88" spans="2:8" x14ac:dyDescent="0.25">
      <c r="B88" s="10" t="s">
        <v>346</v>
      </c>
      <c r="D88" t="s">
        <v>339</v>
      </c>
      <c r="F88" t="s">
        <v>340</v>
      </c>
    </row>
    <row r="89" spans="2:8" x14ac:dyDescent="0.25">
      <c r="B89" s="93">
        <v>0.36180555555555555</v>
      </c>
      <c r="D89" s="113">
        <f>(ROUNDDOWN((B89 * 1440) / 60, 0) * 60) / 1440</f>
        <v>0.33333333333333331</v>
      </c>
      <c r="F89" s="113">
        <f>MROUND(B89,1/144)</f>
        <v>0.3611111111111111</v>
      </c>
    </row>
    <row r="91" spans="2:8" ht="23.25" x14ac:dyDescent="0.35">
      <c r="B91" s="14" t="s">
        <v>345</v>
      </c>
    </row>
    <row r="93" spans="2:8" x14ac:dyDescent="0.25">
      <c r="B93" s="10" t="s">
        <v>346</v>
      </c>
      <c r="C93" t="s">
        <v>143</v>
      </c>
      <c r="F93" t="s">
        <v>68</v>
      </c>
    </row>
    <row r="94" spans="2:8" x14ac:dyDescent="0.25">
      <c r="B94" s="93">
        <v>0.36180555555555555</v>
      </c>
      <c r="C94" s="116">
        <v>41944</v>
      </c>
      <c r="F94" s="117">
        <f>INT(C94)+MOD(B94,1)</f>
        <v>41944.361805555556</v>
      </c>
    </row>
    <row r="95" spans="2:8" x14ac:dyDescent="0.25">
      <c r="B95" s="93"/>
      <c r="C95" s="116"/>
      <c r="F95" s="94"/>
    </row>
    <row r="97" spans="2:2" x14ac:dyDescent="0.25">
      <c r="B97" t="s">
        <v>291</v>
      </c>
    </row>
  </sheetData>
  <pageMargins left="0.25" right="0.25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O760"/>
  <sheetViews>
    <sheetView workbookViewId="0">
      <selection activeCell="B8" sqref="B8"/>
    </sheetView>
  </sheetViews>
  <sheetFormatPr defaultRowHeight="15" x14ac:dyDescent="0.25"/>
  <cols>
    <col min="2" max="2" width="14.28515625" style="79" bestFit="1" customWidth="1"/>
    <col min="11" max="11" width="11.28515625" customWidth="1"/>
    <col min="13" max="13" width="11.140625" customWidth="1"/>
  </cols>
  <sheetData>
    <row r="2" spans="2:15" x14ac:dyDescent="0.25">
      <c r="B2" s="79" t="s">
        <v>254</v>
      </c>
    </row>
    <row r="4" spans="2:15" x14ac:dyDescent="0.25">
      <c r="B4" s="79" t="s">
        <v>329</v>
      </c>
    </row>
    <row r="5" spans="2:15" s="62" customFormat="1" x14ac:dyDescent="0.25">
      <c r="B5" s="80" t="s">
        <v>330</v>
      </c>
      <c r="J5" s="66" t="s">
        <v>328</v>
      </c>
    </row>
    <row r="6" spans="2:15" s="62" customFormat="1" x14ac:dyDescent="0.25">
      <c r="B6" s="80" t="s">
        <v>331</v>
      </c>
      <c r="C6" s="63"/>
      <c r="D6" s="63"/>
      <c r="E6" s="63"/>
      <c r="F6" s="63"/>
      <c r="G6" s="63"/>
      <c r="H6" s="63"/>
      <c r="J6" s="62" t="s">
        <v>326</v>
      </c>
      <c r="K6" s="62" t="s">
        <v>327</v>
      </c>
      <c r="M6" s="65"/>
    </row>
    <row r="7" spans="2:15" s="62" customFormat="1" x14ac:dyDescent="0.25">
      <c r="B7" s="80"/>
      <c r="C7" s="63"/>
      <c r="D7" s="63"/>
      <c r="E7" s="63"/>
      <c r="F7" s="63"/>
      <c r="G7" s="63"/>
      <c r="H7" s="63"/>
      <c r="J7" s="108" t="s">
        <v>284</v>
      </c>
      <c r="K7" s="109" t="s">
        <v>486</v>
      </c>
      <c r="M7" s="65"/>
    </row>
    <row r="8" spans="2:15" s="62" customFormat="1" ht="30" x14ac:dyDescent="0.25">
      <c r="B8" s="80" t="s">
        <v>257</v>
      </c>
      <c r="C8" s="63" t="s">
        <v>255</v>
      </c>
      <c r="D8" s="63"/>
      <c r="E8" s="66"/>
      <c r="F8" s="66"/>
      <c r="G8" s="66"/>
      <c r="H8" s="66"/>
      <c r="K8" s="63" t="s">
        <v>256</v>
      </c>
      <c r="L8" s="67" t="s">
        <v>242</v>
      </c>
      <c r="M8" s="68" t="s">
        <v>243</v>
      </c>
      <c r="O8" s="62" t="s">
        <v>332</v>
      </c>
    </row>
    <row r="9" spans="2:15" s="62" customFormat="1" x14ac:dyDescent="0.25">
      <c r="B9" s="81">
        <v>235000</v>
      </c>
      <c r="C9" s="69" t="str">
        <f>LEFT(B9,1)</f>
        <v>2</v>
      </c>
      <c r="D9" s="69"/>
      <c r="E9" s="69"/>
      <c r="F9" s="69"/>
      <c r="G9" s="69"/>
      <c r="H9" s="69"/>
      <c r="I9" s="70"/>
      <c r="J9" s="71" t="s">
        <v>244</v>
      </c>
      <c r="K9" s="64">
        <f ca="1">COUNTIF(INDIRECT($J$7):INDIRECT($K$7),"1")</f>
        <v>257</v>
      </c>
      <c r="L9" s="72">
        <f ca="1">K9/$K$18*100</f>
        <v>34.266666666666666</v>
      </c>
      <c r="M9" s="73">
        <f>LOG(1+(1/1))*100</f>
        <v>30.102999566398118</v>
      </c>
      <c r="O9" s="110">
        <f ca="1">L9-M9</f>
        <v>4.1636671002685475</v>
      </c>
    </row>
    <row r="10" spans="2:15" s="62" customFormat="1" x14ac:dyDescent="0.25">
      <c r="B10" s="81">
        <v>61689.5</v>
      </c>
      <c r="C10" s="69" t="str">
        <f t="shared" ref="C10:C71" si="0">LEFT(B10,1)</f>
        <v>6</v>
      </c>
      <c r="D10" s="69"/>
      <c r="E10" s="69"/>
      <c r="F10" s="69"/>
      <c r="G10" s="69"/>
      <c r="H10" s="69"/>
      <c r="I10" s="70"/>
      <c r="J10" s="71" t="s">
        <v>245</v>
      </c>
      <c r="K10" s="64">
        <f ca="1">COUNTIF(INDIRECT($J$7):INDIRECT($K$7),"2")</f>
        <v>144</v>
      </c>
      <c r="L10" s="72">
        <f t="shared" ref="L10:L17" ca="1" si="1">K10/$K$18*100</f>
        <v>19.2</v>
      </c>
      <c r="M10" s="73">
        <f>LOG(1+(1/2))*100</f>
        <v>17.609125905568124</v>
      </c>
      <c r="O10" s="110">
        <f t="shared" ref="O10:O17" ca="1" si="2">L10-M10</f>
        <v>1.5908740944318751</v>
      </c>
    </row>
    <row r="11" spans="2:15" s="62" customFormat="1" x14ac:dyDescent="0.25">
      <c r="B11" s="81">
        <v>150000</v>
      </c>
      <c r="C11" s="69" t="str">
        <f t="shared" si="0"/>
        <v>1</v>
      </c>
      <c r="D11" s="69"/>
      <c r="E11" s="69"/>
      <c r="F11" s="69"/>
      <c r="G11" s="69"/>
      <c r="H11" s="69"/>
      <c r="I11" s="70"/>
      <c r="J11" s="71" t="s">
        <v>246</v>
      </c>
      <c r="K11" s="64">
        <f ca="1">COUNTIF(INDIRECT($J$7):INDIRECT($K$7),"3")</f>
        <v>90</v>
      </c>
      <c r="L11" s="72">
        <f t="shared" ca="1" si="1"/>
        <v>12</v>
      </c>
      <c r="M11" s="73">
        <f>LOG(1+(1/3))*100</f>
        <v>12.493873660829994</v>
      </c>
      <c r="O11" s="110">
        <f t="shared" ca="1" si="2"/>
        <v>-0.49387366082999407</v>
      </c>
    </row>
    <row r="12" spans="2:15" s="62" customFormat="1" x14ac:dyDescent="0.25">
      <c r="B12" s="81">
        <v>100000</v>
      </c>
      <c r="C12" s="69" t="str">
        <f t="shared" si="0"/>
        <v>1</v>
      </c>
      <c r="D12" s="69"/>
      <c r="E12" s="69"/>
      <c r="F12" s="69"/>
      <c r="G12" s="69"/>
      <c r="H12" s="69"/>
      <c r="I12" s="70"/>
      <c r="J12" s="71" t="s">
        <v>247</v>
      </c>
      <c r="K12" s="64">
        <f ca="1">COUNTIF(INDIRECT($J$7):INDIRECT($K$7),"4")</f>
        <v>59</v>
      </c>
      <c r="L12" s="72">
        <f t="shared" ca="1" si="1"/>
        <v>7.8666666666666663</v>
      </c>
      <c r="M12" s="73">
        <f>LOG(1+(1/4))*100</f>
        <v>9.6910013008056417</v>
      </c>
      <c r="O12" s="110">
        <f t="shared" ca="1" si="2"/>
        <v>-1.8243346341389755</v>
      </c>
    </row>
    <row r="13" spans="2:15" s="62" customFormat="1" x14ac:dyDescent="0.25">
      <c r="B13" s="81">
        <v>23510</v>
      </c>
      <c r="C13" s="69" t="str">
        <f t="shared" si="0"/>
        <v>2</v>
      </c>
      <c r="D13" s="69"/>
      <c r="E13" s="69"/>
      <c r="F13" s="69"/>
      <c r="G13" s="69"/>
      <c r="H13" s="69"/>
      <c r="I13" s="70"/>
      <c r="J13" s="71" t="s">
        <v>248</v>
      </c>
      <c r="K13" s="64">
        <f ca="1">COUNTIF(INDIRECT($J$7):INDIRECT($K$7),"5")</f>
        <v>55</v>
      </c>
      <c r="L13" s="72">
        <f t="shared" ca="1" si="1"/>
        <v>7.333333333333333</v>
      </c>
      <c r="M13" s="73">
        <f>LOG(1+(1/5))*100</f>
        <v>7.9181246047624816</v>
      </c>
      <c r="O13" s="110">
        <f t="shared" ca="1" si="2"/>
        <v>-0.58479127142914855</v>
      </c>
    </row>
    <row r="14" spans="2:15" s="62" customFormat="1" x14ac:dyDescent="0.25">
      <c r="B14" s="81">
        <v>39641.279999999999</v>
      </c>
      <c r="C14" s="69" t="str">
        <f t="shared" si="0"/>
        <v>3</v>
      </c>
      <c r="D14" s="69"/>
      <c r="E14" s="69"/>
      <c r="F14" s="69"/>
      <c r="G14" s="69"/>
      <c r="H14" s="69"/>
      <c r="I14" s="70"/>
      <c r="J14" s="71" t="s">
        <v>249</v>
      </c>
      <c r="K14" s="64">
        <f ca="1">COUNTIF(INDIRECT($J$7):INDIRECT($K$7),"6")</f>
        <v>46</v>
      </c>
      <c r="L14" s="72">
        <f t="shared" ca="1" si="1"/>
        <v>6.1333333333333329</v>
      </c>
      <c r="M14" s="73">
        <f>LOG(1+(1/6))*100</f>
        <v>6.6946789630613219</v>
      </c>
      <c r="O14" s="110">
        <f t="shared" ca="1" si="2"/>
        <v>-0.56134562972798907</v>
      </c>
    </row>
    <row r="15" spans="2:15" s="62" customFormat="1" x14ac:dyDescent="0.25">
      <c r="B15" s="81">
        <v>100000</v>
      </c>
      <c r="C15" s="69" t="str">
        <f t="shared" si="0"/>
        <v>1</v>
      </c>
      <c r="D15" s="69"/>
      <c r="E15" s="69"/>
      <c r="F15" s="69"/>
      <c r="G15" s="69"/>
      <c r="H15" s="69"/>
      <c r="I15" s="70"/>
      <c r="J15" s="71" t="s">
        <v>250</v>
      </c>
      <c r="K15" s="64">
        <f ca="1">COUNTIF(INDIRECT($J$7):INDIRECT($K$7),"7")</f>
        <v>35</v>
      </c>
      <c r="L15" s="72">
        <f t="shared" ca="1" si="1"/>
        <v>4.666666666666667</v>
      </c>
      <c r="M15" s="73">
        <f>LOG(1+(1/7))*100</f>
        <v>5.799194697768673</v>
      </c>
      <c r="O15" s="110">
        <f t="shared" ca="1" si="2"/>
        <v>-1.1325280311020061</v>
      </c>
    </row>
    <row r="16" spans="2:15" s="62" customFormat="1" x14ac:dyDescent="0.25">
      <c r="B16" s="81">
        <v>326525</v>
      </c>
      <c r="C16" s="69" t="str">
        <f t="shared" si="0"/>
        <v>3</v>
      </c>
      <c r="D16" s="69"/>
      <c r="E16" s="69"/>
      <c r="F16" s="69"/>
      <c r="G16" s="69"/>
      <c r="H16" s="69"/>
      <c r="I16" s="70"/>
      <c r="J16" s="71" t="s">
        <v>251</v>
      </c>
      <c r="K16" s="64">
        <f ca="1">COUNTIF(INDIRECT($J$7):INDIRECT($K$7),"8")</f>
        <v>30</v>
      </c>
      <c r="L16" s="72">
        <f t="shared" ca="1" si="1"/>
        <v>4</v>
      </c>
      <c r="M16" s="73">
        <f>LOG(1+(1/8))*100</f>
        <v>5.1152522447381292</v>
      </c>
      <c r="O16" s="110">
        <f t="shared" ca="1" si="2"/>
        <v>-1.1152522447381292</v>
      </c>
    </row>
    <row r="17" spans="2:15" s="62" customFormat="1" x14ac:dyDescent="0.25">
      <c r="B17" s="81">
        <v>107593.2</v>
      </c>
      <c r="C17" s="69" t="str">
        <f t="shared" si="0"/>
        <v>1</v>
      </c>
      <c r="D17" s="69"/>
      <c r="E17" s="69"/>
      <c r="F17" s="69"/>
      <c r="G17" s="69"/>
      <c r="H17" s="69"/>
      <c r="I17" s="70"/>
      <c r="J17" s="71" t="s">
        <v>252</v>
      </c>
      <c r="K17" s="64">
        <f ca="1">COUNTIF(INDIRECT($J$7):INDIRECT($K$7),"9")</f>
        <v>34</v>
      </c>
      <c r="L17" s="72">
        <f t="shared" ca="1" si="1"/>
        <v>4.5333333333333332</v>
      </c>
      <c r="M17" s="73">
        <f>LOG(1+(1/9))*100</f>
        <v>4.5757490560675143</v>
      </c>
      <c r="O17" s="110">
        <f t="shared" ca="1" si="2"/>
        <v>-4.2415722734181038E-2</v>
      </c>
    </row>
    <row r="18" spans="2:15" s="62" customFormat="1" ht="15.75" thickBot="1" x14ac:dyDescent="0.3">
      <c r="B18" s="81">
        <v>16138.98</v>
      </c>
      <c r="C18" s="69" t="str">
        <f t="shared" si="0"/>
        <v>1</v>
      </c>
      <c r="D18" s="69"/>
      <c r="E18" s="69"/>
      <c r="F18" s="69"/>
      <c r="G18" s="69"/>
      <c r="H18" s="69"/>
      <c r="J18" s="62" t="s">
        <v>253</v>
      </c>
      <c r="K18" s="74">
        <f>COUNTA($B$9:$B$999986)</f>
        <v>750</v>
      </c>
      <c r="M18" s="65"/>
    </row>
    <row r="19" spans="2:15" s="62" customFormat="1" x14ac:dyDescent="0.25">
      <c r="B19" s="81">
        <v>98000</v>
      </c>
      <c r="C19" s="69" t="str">
        <f t="shared" si="0"/>
        <v>9</v>
      </c>
      <c r="D19" s="69"/>
      <c r="E19" s="69"/>
      <c r="F19" s="69"/>
      <c r="G19" s="69"/>
      <c r="H19" s="69"/>
      <c r="J19" s="63"/>
      <c r="M19" s="65"/>
    </row>
    <row r="20" spans="2:15" s="62" customFormat="1" x14ac:dyDescent="0.25">
      <c r="B20" s="81">
        <v>600000</v>
      </c>
      <c r="C20" s="69" t="str">
        <f t="shared" si="0"/>
        <v>6</v>
      </c>
      <c r="D20" s="69"/>
      <c r="E20" s="69"/>
      <c r="F20" s="69"/>
      <c r="G20" s="69"/>
      <c r="H20" s="69"/>
      <c r="J20" s="69"/>
      <c r="K20" s="70"/>
      <c r="L20" s="70"/>
      <c r="M20" s="76"/>
    </row>
    <row r="21" spans="2:15" s="62" customFormat="1" x14ac:dyDescent="0.25">
      <c r="B21" s="81">
        <v>52500</v>
      </c>
      <c r="C21" s="69" t="str">
        <f t="shared" si="0"/>
        <v>5</v>
      </c>
      <c r="D21" s="69"/>
      <c r="E21" s="69"/>
      <c r="F21" s="69"/>
      <c r="G21" s="69"/>
      <c r="H21" s="69"/>
      <c r="J21" s="69"/>
      <c r="K21" s="70"/>
      <c r="L21" s="70"/>
      <c r="M21" s="76"/>
    </row>
    <row r="22" spans="2:15" s="62" customFormat="1" x14ac:dyDescent="0.25">
      <c r="B22" s="81">
        <v>13272</v>
      </c>
      <c r="C22" s="69" t="str">
        <f t="shared" si="0"/>
        <v>1</v>
      </c>
      <c r="D22" s="69"/>
      <c r="E22" s="69"/>
      <c r="F22" s="69"/>
      <c r="G22" s="69"/>
      <c r="H22" s="69"/>
      <c r="J22" s="70"/>
      <c r="K22" s="70"/>
      <c r="L22" s="70"/>
      <c r="M22" s="76"/>
    </row>
    <row r="23" spans="2:15" s="62" customFormat="1" x14ac:dyDescent="0.25">
      <c r="B23" s="81">
        <v>326600</v>
      </c>
      <c r="C23" s="69" t="str">
        <f t="shared" si="0"/>
        <v>3</v>
      </c>
      <c r="D23" s="69"/>
      <c r="E23" s="69"/>
      <c r="F23" s="69"/>
      <c r="G23" s="69"/>
      <c r="H23" s="69"/>
      <c r="J23" s="75"/>
      <c r="K23" s="70"/>
      <c r="L23" s="70"/>
      <c r="M23" s="75"/>
    </row>
    <row r="24" spans="2:15" s="62" customFormat="1" x14ac:dyDescent="0.25">
      <c r="B24" s="81">
        <v>189490.41</v>
      </c>
      <c r="C24" s="69" t="str">
        <f t="shared" si="0"/>
        <v>1</v>
      </c>
      <c r="D24" s="69"/>
      <c r="E24" s="69"/>
      <c r="F24" s="69"/>
      <c r="G24" s="69"/>
      <c r="H24" s="69"/>
      <c r="J24" s="75"/>
      <c r="K24" s="70"/>
      <c r="L24" s="77"/>
      <c r="M24" s="78"/>
    </row>
    <row r="25" spans="2:15" s="62" customFormat="1" x14ac:dyDescent="0.25">
      <c r="B25" s="81">
        <v>1500</v>
      </c>
      <c r="C25" s="69" t="str">
        <f t="shared" si="0"/>
        <v>1</v>
      </c>
      <c r="D25" s="69"/>
      <c r="E25" s="69"/>
      <c r="F25" s="69"/>
      <c r="G25" s="69"/>
      <c r="H25" s="69"/>
      <c r="J25" s="75"/>
      <c r="K25" s="70"/>
      <c r="L25" s="77"/>
      <c r="M25" s="78"/>
    </row>
    <row r="26" spans="2:15" s="62" customFormat="1" x14ac:dyDescent="0.25">
      <c r="B26" s="81">
        <v>68544</v>
      </c>
      <c r="C26" s="69" t="str">
        <f t="shared" si="0"/>
        <v>6</v>
      </c>
      <c r="D26" s="69"/>
      <c r="E26" s="69"/>
      <c r="F26" s="69"/>
      <c r="G26" s="69"/>
      <c r="H26" s="69"/>
      <c r="J26" s="75"/>
      <c r="K26" s="70"/>
      <c r="L26" s="77"/>
      <c r="M26" s="78"/>
    </row>
    <row r="27" spans="2:15" s="62" customFormat="1" x14ac:dyDescent="0.25">
      <c r="B27" s="81">
        <v>1563</v>
      </c>
      <c r="C27" s="69" t="str">
        <f t="shared" si="0"/>
        <v>1</v>
      </c>
      <c r="D27" s="69"/>
      <c r="E27" s="69"/>
      <c r="F27" s="69"/>
      <c r="G27" s="69"/>
      <c r="H27" s="69"/>
      <c r="J27" s="75"/>
      <c r="K27" s="70"/>
      <c r="L27" s="77"/>
      <c r="M27" s="78"/>
    </row>
    <row r="28" spans="2:15" s="62" customFormat="1" x14ac:dyDescent="0.25">
      <c r="B28" s="81">
        <v>2486</v>
      </c>
      <c r="C28" s="69" t="str">
        <f t="shared" si="0"/>
        <v>2</v>
      </c>
      <c r="D28" s="69"/>
      <c r="E28" s="69"/>
      <c r="F28" s="69"/>
      <c r="G28" s="69"/>
      <c r="H28" s="69"/>
      <c r="J28" s="75"/>
      <c r="K28" s="70"/>
      <c r="L28" s="77"/>
      <c r="M28" s="78"/>
    </row>
    <row r="29" spans="2:15" s="62" customFormat="1" x14ac:dyDescent="0.25">
      <c r="B29" s="81">
        <v>39070.080000000002</v>
      </c>
      <c r="C29" s="69" t="str">
        <f t="shared" si="0"/>
        <v>3</v>
      </c>
      <c r="D29" s="69"/>
      <c r="E29" s="69"/>
      <c r="F29" s="69"/>
      <c r="G29" s="69"/>
      <c r="H29" s="69"/>
      <c r="J29" s="75"/>
      <c r="K29" s="70"/>
      <c r="L29" s="77"/>
      <c r="M29" s="78"/>
    </row>
    <row r="30" spans="2:15" s="62" customFormat="1" x14ac:dyDescent="0.25">
      <c r="B30" s="81">
        <v>4390.18</v>
      </c>
      <c r="C30" s="69" t="str">
        <f t="shared" si="0"/>
        <v>4</v>
      </c>
      <c r="D30" s="69"/>
      <c r="E30" s="69"/>
      <c r="F30" s="69"/>
      <c r="G30" s="69"/>
      <c r="H30" s="69"/>
      <c r="J30" s="75"/>
      <c r="K30" s="70"/>
      <c r="L30" s="77"/>
      <c r="M30" s="78"/>
    </row>
    <row r="31" spans="2:15" s="62" customFormat="1" x14ac:dyDescent="0.25">
      <c r="B31" s="81">
        <v>57685</v>
      </c>
      <c r="C31" s="69" t="str">
        <f t="shared" si="0"/>
        <v>5</v>
      </c>
      <c r="D31" s="69"/>
      <c r="E31" s="69"/>
      <c r="F31" s="69"/>
      <c r="G31" s="69"/>
      <c r="H31" s="69"/>
      <c r="J31" s="75"/>
      <c r="K31" s="70"/>
      <c r="L31" s="77"/>
      <c r="M31" s="78"/>
    </row>
    <row r="32" spans="2:15" s="62" customFormat="1" x14ac:dyDescent="0.25">
      <c r="B32" s="81">
        <v>200000</v>
      </c>
      <c r="C32" s="69" t="str">
        <f t="shared" si="0"/>
        <v>2</v>
      </c>
      <c r="D32" s="69"/>
      <c r="E32" s="69"/>
      <c r="F32" s="69"/>
      <c r="G32" s="69"/>
      <c r="H32" s="69"/>
      <c r="J32" s="75"/>
      <c r="K32" s="70"/>
      <c r="L32" s="77"/>
      <c r="M32" s="78"/>
    </row>
    <row r="33" spans="2:13" s="62" customFormat="1" x14ac:dyDescent="0.25">
      <c r="B33" s="81">
        <v>215835.07</v>
      </c>
      <c r="C33" s="69" t="str">
        <f t="shared" si="0"/>
        <v>2</v>
      </c>
      <c r="D33" s="69"/>
      <c r="E33" s="69"/>
      <c r="F33" s="69"/>
      <c r="G33" s="69"/>
      <c r="H33" s="69"/>
      <c r="J33" s="75"/>
      <c r="K33" s="70"/>
      <c r="L33" s="77"/>
      <c r="M33" s="78"/>
    </row>
    <row r="34" spans="2:13" s="62" customFormat="1" x14ac:dyDescent="0.25">
      <c r="B34" s="81">
        <v>5821.36</v>
      </c>
      <c r="C34" s="69" t="str">
        <f t="shared" si="0"/>
        <v>5</v>
      </c>
      <c r="D34" s="69"/>
      <c r="E34" s="69"/>
      <c r="F34" s="69"/>
      <c r="G34" s="69"/>
      <c r="H34" s="69"/>
      <c r="J34" s="70"/>
      <c r="K34" s="70"/>
      <c r="L34" s="70"/>
      <c r="M34" s="78"/>
    </row>
    <row r="35" spans="2:13" s="62" customFormat="1" x14ac:dyDescent="0.25">
      <c r="B35" s="81">
        <v>77448.27</v>
      </c>
      <c r="C35" s="69" t="str">
        <f t="shared" si="0"/>
        <v>7</v>
      </c>
      <c r="D35" s="69"/>
      <c r="E35" s="69"/>
      <c r="F35" s="69"/>
      <c r="G35" s="69"/>
      <c r="H35" s="69"/>
      <c r="J35" s="70"/>
      <c r="K35" s="69"/>
      <c r="L35" s="70"/>
      <c r="M35" s="78"/>
    </row>
    <row r="36" spans="2:13" s="62" customFormat="1" x14ac:dyDescent="0.25">
      <c r="B36" s="81">
        <v>182708.03</v>
      </c>
      <c r="C36" s="69" t="str">
        <f t="shared" si="0"/>
        <v>1</v>
      </c>
      <c r="D36" s="69"/>
      <c r="E36" s="69"/>
      <c r="F36" s="69"/>
      <c r="G36" s="69"/>
      <c r="H36" s="69"/>
      <c r="J36" s="69"/>
      <c r="K36" s="70"/>
      <c r="L36" s="70"/>
      <c r="M36" s="76"/>
    </row>
    <row r="37" spans="2:13" s="62" customFormat="1" x14ac:dyDescent="0.25">
      <c r="B37" s="81">
        <v>97500</v>
      </c>
      <c r="C37" s="69" t="str">
        <f t="shared" si="0"/>
        <v>9</v>
      </c>
      <c r="D37" s="69"/>
      <c r="E37" s="69"/>
      <c r="F37" s="69"/>
      <c r="G37" s="69"/>
      <c r="H37" s="69"/>
      <c r="J37" s="69"/>
      <c r="K37" s="70"/>
      <c r="L37" s="70"/>
      <c r="M37" s="76"/>
    </row>
    <row r="38" spans="2:13" s="62" customFormat="1" x14ac:dyDescent="0.25">
      <c r="B38" s="81">
        <v>88712</v>
      </c>
      <c r="C38" s="69" t="str">
        <f t="shared" si="0"/>
        <v>8</v>
      </c>
      <c r="D38" s="69"/>
      <c r="E38" s="69"/>
      <c r="F38" s="69"/>
      <c r="G38" s="69"/>
      <c r="H38" s="69"/>
      <c r="J38" s="69"/>
      <c r="K38" s="70"/>
      <c r="L38" s="70"/>
      <c r="M38" s="76"/>
    </row>
    <row r="39" spans="2:13" s="62" customFormat="1" x14ac:dyDescent="0.25">
      <c r="B39" s="81">
        <v>50000</v>
      </c>
      <c r="C39" s="69" t="str">
        <f t="shared" si="0"/>
        <v>5</v>
      </c>
      <c r="D39" s="69"/>
      <c r="E39" s="69"/>
      <c r="F39" s="69"/>
      <c r="G39" s="69"/>
      <c r="H39" s="69"/>
      <c r="J39" s="69"/>
      <c r="K39" s="70"/>
      <c r="L39" s="70"/>
      <c r="M39" s="76"/>
    </row>
    <row r="40" spans="2:13" s="62" customFormat="1" x14ac:dyDescent="0.25">
      <c r="B40" s="81">
        <v>310963.02</v>
      </c>
      <c r="C40" s="69" t="str">
        <f t="shared" si="0"/>
        <v>3</v>
      </c>
      <c r="D40" s="69"/>
      <c r="E40" s="69"/>
      <c r="F40" s="69"/>
      <c r="G40" s="69"/>
      <c r="H40" s="69"/>
      <c r="J40" s="75"/>
      <c r="K40" s="70"/>
      <c r="L40" s="70"/>
      <c r="M40" s="75"/>
    </row>
    <row r="41" spans="2:13" s="62" customFormat="1" x14ac:dyDescent="0.25">
      <c r="B41" s="81">
        <v>5733</v>
      </c>
      <c r="C41" s="69" t="str">
        <f t="shared" si="0"/>
        <v>5</v>
      </c>
      <c r="D41" s="69"/>
      <c r="E41" s="69"/>
      <c r="F41" s="69"/>
      <c r="G41" s="69"/>
      <c r="H41" s="69"/>
      <c r="J41" s="75"/>
      <c r="K41" s="70"/>
      <c r="L41" s="77"/>
      <c r="M41" s="78"/>
    </row>
    <row r="42" spans="2:13" s="62" customFormat="1" x14ac:dyDescent="0.25">
      <c r="B42" s="81">
        <v>14100</v>
      </c>
      <c r="C42" s="69" t="str">
        <f t="shared" si="0"/>
        <v>1</v>
      </c>
      <c r="D42" s="69"/>
      <c r="E42" s="69"/>
      <c r="F42" s="69"/>
      <c r="G42" s="69"/>
      <c r="H42" s="69"/>
      <c r="J42" s="75"/>
      <c r="K42" s="70"/>
      <c r="L42" s="77"/>
      <c r="M42" s="78"/>
    </row>
    <row r="43" spans="2:13" s="62" customFormat="1" x14ac:dyDescent="0.25">
      <c r="B43" s="81">
        <v>512</v>
      </c>
      <c r="C43" s="69" t="str">
        <f t="shared" si="0"/>
        <v>5</v>
      </c>
      <c r="D43" s="69"/>
      <c r="E43" s="69"/>
      <c r="F43" s="69"/>
      <c r="G43" s="69"/>
      <c r="H43" s="69"/>
      <c r="J43" s="75"/>
      <c r="K43" s="70"/>
      <c r="L43" s="77"/>
      <c r="M43" s="78"/>
    </row>
    <row r="44" spans="2:13" s="62" customFormat="1" x14ac:dyDescent="0.25">
      <c r="B44" s="81">
        <v>166081</v>
      </c>
      <c r="C44" s="69" t="str">
        <f t="shared" si="0"/>
        <v>1</v>
      </c>
      <c r="D44" s="69"/>
      <c r="E44" s="69"/>
      <c r="F44" s="69"/>
      <c r="G44" s="69"/>
      <c r="H44" s="69"/>
      <c r="J44" s="75"/>
      <c r="K44" s="70"/>
      <c r="L44" s="77"/>
      <c r="M44" s="78"/>
    </row>
    <row r="45" spans="2:13" s="62" customFormat="1" x14ac:dyDescent="0.25">
      <c r="B45" s="81">
        <v>16100</v>
      </c>
      <c r="C45" s="69" t="str">
        <f t="shared" si="0"/>
        <v>1</v>
      </c>
      <c r="D45" s="69"/>
      <c r="E45" s="69"/>
      <c r="F45" s="69"/>
      <c r="G45" s="69"/>
      <c r="H45" s="69"/>
      <c r="J45" s="75"/>
      <c r="K45" s="70"/>
      <c r="L45" s="77"/>
      <c r="M45" s="78"/>
    </row>
    <row r="46" spans="2:13" s="62" customFormat="1" x14ac:dyDescent="0.25">
      <c r="B46" s="81">
        <v>7350</v>
      </c>
      <c r="C46" s="69" t="str">
        <f t="shared" si="0"/>
        <v>7</v>
      </c>
      <c r="D46" s="69"/>
      <c r="E46" s="69"/>
      <c r="F46" s="69"/>
      <c r="G46" s="69"/>
      <c r="H46" s="69"/>
      <c r="J46" s="75"/>
      <c r="K46" s="70"/>
      <c r="L46" s="77"/>
      <c r="M46" s="78"/>
    </row>
    <row r="47" spans="2:13" s="62" customFormat="1" x14ac:dyDescent="0.25">
      <c r="B47" s="81">
        <v>3998.4</v>
      </c>
      <c r="C47" s="69" t="str">
        <f t="shared" si="0"/>
        <v>3</v>
      </c>
      <c r="D47" s="69"/>
      <c r="E47" s="69"/>
      <c r="F47" s="69"/>
      <c r="G47" s="69"/>
      <c r="H47" s="69"/>
      <c r="J47" s="75"/>
      <c r="K47" s="70"/>
      <c r="L47" s="77"/>
      <c r="M47" s="78"/>
    </row>
    <row r="48" spans="2:13" s="62" customFormat="1" x14ac:dyDescent="0.25">
      <c r="B48" s="81">
        <v>10000000</v>
      </c>
      <c r="C48" s="69" t="str">
        <f t="shared" si="0"/>
        <v>1</v>
      </c>
      <c r="D48" s="69"/>
      <c r="E48" s="69"/>
      <c r="F48" s="69"/>
      <c r="G48" s="69"/>
      <c r="H48" s="69"/>
      <c r="J48" s="75"/>
      <c r="K48" s="70"/>
      <c r="L48" s="77"/>
      <c r="M48" s="78"/>
    </row>
    <row r="49" spans="2:13" s="62" customFormat="1" x14ac:dyDescent="0.25">
      <c r="B49" s="81">
        <v>120736</v>
      </c>
      <c r="C49" s="69" t="str">
        <f t="shared" si="0"/>
        <v>1</v>
      </c>
      <c r="D49" s="69"/>
      <c r="E49" s="69"/>
      <c r="F49" s="69"/>
      <c r="G49" s="69"/>
      <c r="H49" s="69"/>
      <c r="J49" s="75"/>
      <c r="K49" s="70"/>
      <c r="L49" s="77"/>
      <c r="M49" s="78"/>
    </row>
    <row r="50" spans="2:13" s="62" customFormat="1" x14ac:dyDescent="0.25">
      <c r="B50" s="81">
        <v>15000</v>
      </c>
      <c r="C50" s="69" t="str">
        <f t="shared" si="0"/>
        <v>1</v>
      </c>
      <c r="D50" s="69"/>
      <c r="E50" s="69"/>
      <c r="F50" s="69"/>
      <c r="G50" s="69"/>
      <c r="H50" s="69"/>
      <c r="J50" s="75"/>
      <c r="K50" s="70"/>
      <c r="L50" s="77"/>
      <c r="M50" s="78"/>
    </row>
    <row r="51" spans="2:13" s="62" customFormat="1" x14ac:dyDescent="0.25">
      <c r="B51" s="81">
        <v>160835</v>
      </c>
      <c r="C51" s="69" t="str">
        <f t="shared" si="0"/>
        <v>1</v>
      </c>
      <c r="D51" s="69"/>
      <c r="E51" s="69"/>
      <c r="F51" s="69"/>
      <c r="G51" s="69"/>
      <c r="H51" s="69"/>
      <c r="J51" s="70"/>
      <c r="K51" s="70"/>
      <c r="L51" s="70"/>
      <c r="M51" s="78"/>
    </row>
    <row r="52" spans="2:13" s="62" customFormat="1" x14ac:dyDescent="0.25">
      <c r="B52" s="81">
        <v>11900</v>
      </c>
      <c r="C52" s="69" t="str">
        <f t="shared" si="0"/>
        <v>1</v>
      </c>
      <c r="D52" s="69"/>
      <c r="E52" s="69"/>
      <c r="F52" s="69"/>
      <c r="G52" s="69"/>
      <c r="H52" s="69"/>
      <c r="J52" s="69"/>
      <c r="K52" s="70"/>
      <c r="L52" s="70"/>
      <c r="M52" s="76"/>
    </row>
    <row r="53" spans="2:13" s="62" customFormat="1" x14ac:dyDescent="0.25">
      <c r="B53" s="81">
        <v>30300</v>
      </c>
      <c r="C53" s="69" t="str">
        <f t="shared" si="0"/>
        <v>3</v>
      </c>
      <c r="D53" s="69"/>
      <c r="E53" s="69"/>
      <c r="F53" s="69"/>
      <c r="G53" s="69"/>
      <c r="H53" s="69"/>
      <c r="J53" s="69"/>
      <c r="K53" s="70"/>
      <c r="L53" s="70"/>
      <c r="M53" s="76"/>
    </row>
    <row r="54" spans="2:13" s="62" customFormat="1" x14ac:dyDescent="0.25">
      <c r="B54" s="81">
        <v>15000</v>
      </c>
      <c r="C54" s="69" t="str">
        <f t="shared" si="0"/>
        <v>1</v>
      </c>
      <c r="D54" s="69"/>
      <c r="E54" s="69"/>
      <c r="F54" s="69"/>
      <c r="G54" s="69"/>
      <c r="H54" s="69"/>
      <c r="J54" s="69"/>
      <c r="K54" s="70"/>
      <c r="L54" s="70"/>
      <c r="M54" s="76"/>
    </row>
    <row r="55" spans="2:13" s="62" customFormat="1" x14ac:dyDescent="0.25">
      <c r="B55" s="81">
        <v>30034.65</v>
      </c>
      <c r="C55" s="69" t="str">
        <f t="shared" si="0"/>
        <v>3</v>
      </c>
      <c r="D55" s="69"/>
      <c r="E55" s="69"/>
      <c r="F55" s="69"/>
      <c r="G55" s="69"/>
      <c r="H55" s="69"/>
      <c r="J55" s="69"/>
      <c r="K55" s="70"/>
      <c r="L55" s="70"/>
      <c r="M55" s="76"/>
    </row>
    <row r="56" spans="2:13" s="62" customFormat="1" x14ac:dyDescent="0.25">
      <c r="B56" s="81">
        <v>57940.63</v>
      </c>
      <c r="C56" s="69" t="str">
        <f t="shared" si="0"/>
        <v>5</v>
      </c>
      <c r="D56" s="69"/>
      <c r="E56" s="69"/>
      <c r="F56" s="69"/>
      <c r="G56" s="69"/>
      <c r="H56" s="69"/>
      <c r="J56" s="69"/>
      <c r="K56" s="70"/>
      <c r="L56" s="70"/>
      <c r="M56" s="76"/>
    </row>
    <row r="57" spans="2:13" s="62" customFormat="1" x14ac:dyDescent="0.25">
      <c r="B57" s="81">
        <v>8831.6200000000008</v>
      </c>
      <c r="C57" s="69" t="str">
        <f t="shared" si="0"/>
        <v>8</v>
      </c>
      <c r="D57" s="69"/>
      <c r="E57" s="69"/>
      <c r="F57" s="69"/>
      <c r="G57" s="69"/>
      <c r="H57" s="69"/>
      <c r="J57" s="69"/>
      <c r="K57" s="70"/>
      <c r="L57" s="70"/>
      <c r="M57" s="76"/>
    </row>
    <row r="58" spans="2:13" s="62" customFormat="1" x14ac:dyDescent="0.25">
      <c r="B58" s="81">
        <v>105270</v>
      </c>
      <c r="C58" s="69" t="str">
        <f t="shared" si="0"/>
        <v>1</v>
      </c>
      <c r="D58" s="69"/>
      <c r="E58" s="69"/>
      <c r="F58" s="69"/>
      <c r="G58" s="69"/>
      <c r="H58" s="69"/>
      <c r="J58" s="69"/>
      <c r="K58" s="70"/>
      <c r="L58" s="70"/>
      <c r="M58" s="76"/>
    </row>
    <row r="59" spans="2:13" s="62" customFormat="1" x14ac:dyDescent="0.25">
      <c r="B59" s="81">
        <v>927061.07</v>
      </c>
      <c r="C59" s="69" t="str">
        <f t="shared" si="0"/>
        <v>9</v>
      </c>
      <c r="D59" s="69"/>
      <c r="E59" s="69"/>
      <c r="F59" s="69"/>
      <c r="G59" s="69"/>
      <c r="H59" s="69"/>
      <c r="J59" s="69"/>
      <c r="K59" s="70"/>
      <c r="L59" s="70"/>
      <c r="M59" s="76"/>
    </row>
    <row r="60" spans="2:13" s="62" customFormat="1" x14ac:dyDescent="0.25">
      <c r="B60" s="81">
        <v>48845</v>
      </c>
      <c r="C60" s="69" t="str">
        <f t="shared" si="0"/>
        <v>4</v>
      </c>
      <c r="D60" s="69"/>
      <c r="E60" s="69"/>
      <c r="F60" s="69"/>
      <c r="G60" s="69"/>
      <c r="H60" s="69"/>
      <c r="J60" s="69"/>
      <c r="K60" s="70"/>
      <c r="L60" s="70"/>
      <c r="M60" s="76"/>
    </row>
    <row r="61" spans="2:13" s="62" customFormat="1" x14ac:dyDescent="0.25">
      <c r="B61" s="81">
        <v>114102.91</v>
      </c>
      <c r="C61" s="69" t="str">
        <f t="shared" si="0"/>
        <v>1</v>
      </c>
      <c r="D61" s="69"/>
      <c r="E61" s="69"/>
      <c r="F61" s="69"/>
      <c r="G61" s="69"/>
      <c r="H61" s="69"/>
      <c r="J61" s="69"/>
      <c r="K61" s="70"/>
      <c r="L61" s="70"/>
      <c r="M61" s="76"/>
    </row>
    <row r="62" spans="2:13" s="62" customFormat="1" x14ac:dyDescent="0.25">
      <c r="B62" s="81">
        <v>48.75</v>
      </c>
      <c r="C62" s="69" t="str">
        <f t="shared" si="0"/>
        <v>4</v>
      </c>
      <c r="D62" s="69"/>
      <c r="E62" s="69"/>
      <c r="F62" s="69"/>
      <c r="G62" s="69"/>
      <c r="H62" s="69"/>
      <c r="J62" s="69"/>
      <c r="K62" s="70"/>
      <c r="L62" s="70"/>
      <c r="M62" s="76"/>
    </row>
    <row r="63" spans="2:13" s="62" customFormat="1" x14ac:dyDescent="0.25">
      <c r="B63" s="81">
        <v>28445</v>
      </c>
      <c r="C63" s="69" t="str">
        <f t="shared" si="0"/>
        <v>2</v>
      </c>
      <c r="D63" s="69"/>
      <c r="E63" s="69"/>
      <c r="F63" s="69"/>
      <c r="G63" s="69"/>
      <c r="H63" s="69"/>
      <c r="J63" s="69"/>
      <c r="K63" s="70"/>
      <c r="L63" s="70"/>
      <c r="M63" s="76"/>
    </row>
    <row r="64" spans="2:13" s="62" customFormat="1" x14ac:dyDescent="0.25">
      <c r="B64" s="81">
        <v>15000</v>
      </c>
      <c r="C64" s="69" t="str">
        <f t="shared" si="0"/>
        <v>1</v>
      </c>
      <c r="D64" s="69"/>
      <c r="E64" s="69"/>
      <c r="F64" s="69"/>
      <c r="G64" s="69"/>
      <c r="H64" s="69"/>
      <c r="J64" s="69"/>
      <c r="K64" s="70"/>
      <c r="L64" s="70"/>
      <c r="M64" s="76"/>
    </row>
    <row r="65" spans="2:13" s="62" customFormat="1" x14ac:dyDescent="0.25">
      <c r="B65" s="81">
        <v>194807</v>
      </c>
      <c r="C65" s="69" t="str">
        <f t="shared" si="0"/>
        <v>1</v>
      </c>
      <c r="D65" s="69"/>
      <c r="E65" s="69"/>
      <c r="F65" s="69"/>
      <c r="G65" s="69"/>
      <c r="H65" s="69"/>
      <c r="J65" s="69"/>
      <c r="K65" s="70"/>
      <c r="L65" s="70"/>
      <c r="M65" s="76"/>
    </row>
    <row r="66" spans="2:13" s="62" customFormat="1" x14ac:dyDescent="0.25">
      <c r="B66" s="81">
        <v>1000000</v>
      </c>
      <c r="C66" s="69" t="str">
        <f t="shared" si="0"/>
        <v>1</v>
      </c>
      <c r="D66" s="69"/>
      <c r="E66" s="69"/>
      <c r="F66" s="69"/>
      <c r="G66" s="69"/>
      <c r="H66" s="69"/>
      <c r="J66" s="69"/>
      <c r="K66" s="70"/>
      <c r="L66" s="70"/>
      <c r="M66" s="76"/>
    </row>
    <row r="67" spans="2:13" s="62" customFormat="1" x14ac:dyDescent="0.25">
      <c r="B67" s="81">
        <v>156800</v>
      </c>
      <c r="C67" s="69" t="str">
        <f t="shared" si="0"/>
        <v>1</v>
      </c>
      <c r="D67" s="69"/>
      <c r="E67" s="69"/>
      <c r="F67" s="69"/>
      <c r="G67" s="69"/>
      <c r="H67" s="69"/>
      <c r="J67" s="69"/>
      <c r="K67" s="70"/>
      <c r="L67" s="70"/>
      <c r="M67" s="76"/>
    </row>
    <row r="68" spans="2:13" s="62" customFormat="1" x14ac:dyDescent="0.25">
      <c r="B68" s="81">
        <v>174025</v>
      </c>
      <c r="C68" s="69" t="str">
        <f t="shared" si="0"/>
        <v>1</v>
      </c>
      <c r="D68" s="69"/>
      <c r="E68" s="69"/>
      <c r="F68" s="69"/>
      <c r="G68" s="69"/>
      <c r="H68" s="69"/>
      <c r="J68" s="69"/>
      <c r="K68" s="70"/>
      <c r="L68" s="70"/>
      <c r="M68" s="76"/>
    </row>
    <row r="69" spans="2:13" s="62" customFormat="1" x14ac:dyDescent="0.25">
      <c r="B69" s="81">
        <v>60628.94</v>
      </c>
      <c r="C69" s="69" t="str">
        <f t="shared" si="0"/>
        <v>6</v>
      </c>
      <c r="D69" s="69"/>
      <c r="E69" s="69"/>
      <c r="F69" s="69"/>
      <c r="G69" s="69"/>
      <c r="H69" s="69"/>
      <c r="J69" s="69"/>
      <c r="K69" s="70"/>
      <c r="L69" s="70"/>
      <c r="M69" s="76"/>
    </row>
    <row r="70" spans="2:13" s="62" customFormat="1" x14ac:dyDescent="0.25">
      <c r="B70" s="81">
        <v>24559</v>
      </c>
      <c r="C70" s="69" t="str">
        <f t="shared" si="0"/>
        <v>2</v>
      </c>
      <c r="D70" s="69"/>
      <c r="E70" s="69"/>
      <c r="F70" s="69"/>
      <c r="G70" s="69"/>
      <c r="H70" s="69"/>
      <c r="J70" s="69"/>
      <c r="K70" s="70"/>
      <c r="L70" s="70"/>
      <c r="M70" s="76"/>
    </row>
    <row r="71" spans="2:13" s="62" customFormat="1" x14ac:dyDescent="0.25">
      <c r="B71" s="81">
        <v>156029.10999999999</v>
      </c>
      <c r="C71" s="69" t="str">
        <f t="shared" si="0"/>
        <v>1</v>
      </c>
      <c r="D71" s="69"/>
      <c r="E71" s="69"/>
      <c r="F71" s="69"/>
      <c r="G71" s="69"/>
      <c r="H71" s="69"/>
      <c r="J71" s="69"/>
      <c r="K71" s="70"/>
      <c r="L71" s="70"/>
      <c r="M71" s="76"/>
    </row>
    <row r="72" spans="2:13" s="62" customFormat="1" x14ac:dyDescent="0.25">
      <c r="B72" s="81">
        <v>175957</v>
      </c>
      <c r="C72" s="69" t="str">
        <f t="shared" ref="C72:C133" si="3">LEFT(B72,1)</f>
        <v>1</v>
      </c>
      <c r="D72" s="69"/>
      <c r="E72" s="69"/>
      <c r="F72" s="69"/>
      <c r="G72" s="69"/>
      <c r="H72" s="69"/>
      <c r="J72" s="69"/>
      <c r="K72" s="70"/>
      <c r="L72" s="70"/>
      <c r="M72" s="76"/>
    </row>
    <row r="73" spans="2:13" s="62" customFormat="1" x14ac:dyDescent="0.25">
      <c r="B73" s="81">
        <v>71244.72</v>
      </c>
      <c r="C73" s="69" t="str">
        <f t="shared" si="3"/>
        <v>7</v>
      </c>
      <c r="D73" s="69"/>
      <c r="E73" s="69"/>
      <c r="F73" s="69"/>
      <c r="G73" s="69"/>
      <c r="H73" s="69"/>
      <c r="J73" s="63"/>
      <c r="M73" s="65"/>
    </row>
    <row r="74" spans="2:13" s="62" customFormat="1" x14ac:dyDescent="0.25">
      <c r="B74" s="81">
        <v>500000</v>
      </c>
      <c r="C74" s="69" t="str">
        <f t="shared" si="3"/>
        <v>5</v>
      </c>
      <c r="D74" s="69"/>
      <c r="E74" s="69"/>
      <c r="F74" s="69"/>
      <c r="G74" s="69"/>
      <c r="H74" s="69"/>
      <c r="J74" s="63"/>
      <c r="M74" s="65"/>
    </row>
    <row r="75" spans="2:13" s="62" customFormat="1" x14ac:dyDescent="0.25">
      <c r="B75" s="81">
        <v>3850</v>
      </c>
      <c r="C75" s="69" t="str">
        <f t="shared" si="3"/>
        <v>3</v>
      </c>
      <c r="D75" s="69"/>
      <c r="E75" s="69"/>
      <c r="F75" s="69"/>
      <c r="G75" s="69"/>
      <c r="H75" s="69"/>
      <c r="J75" s="63"/>
      <c r="M75" s="65"/>
    </row>
    <row r="76" spans="2:13" s="62" customFormat="1" x14ac:dyDescent="0.25">
      <c r="B76" s="81">
        <v>141766</v>
      </c>
      <c r="C76" s="69" t="str">
        <f t="shared" si="3"/>
        <v>1</v>
      </c>
      <c r="D76" s="69"/>
      <c r="E76" s="69"/>
      <c r="F76" s="69"/>
      <c r="G76" s="69"/>
      <c r="H76" s="69"/>
      <c r="J76" s="63"/>
      <c r="M76" s="65"/>
    </row>
    <row r="77" spans="2:13" s="62" customFormat="1" x14ac:dyDescent="0.25">
      <c r="B77" s="81">
        <v>907452</v>
      </c>
      <c r="C77" s="69" t="str">
        <f t="shared" si="3"/>
        <v>9</v>
      </c>
      <c r="D77" s="69"/>
      <c r="E77" s="69"/>
      <c r="F77" s="69"/>
      <c r="G77" s="69"/>
      <c r="H77" s="69"/>
      <c r="J77" s="63"/>
      <c r="M77" s="65"/>
    </row>
    <row r="78" spans="2:13" s="62" customFormat="1" x14ac:dyDescent="0.25">
      <c r="B78" s="81">
        <v>5088.1100000000006</v>
      </c>
      <c r="C78" s="69" t="str">
        <f t="shared" si="3"/>
        <v>5</v>
      </c>
      <c r="D78" s="69"/>
      <c r="E78" s="69"/>
      <c r="F78" s="69"/>
      <c r="G78" s="69"/>
      <c r="H78" s="69"/>
      <c r="J78" s="63"/>
      <c r="M78" s="65"/>
    </row>
    <row r="79" spans="2:13" s="62" customFormat="1" x14ac:dyDescent="0.25">
      <c r="B79" s="81">
        <v>9520</v>
      </c>
      <c r="C79" s="69" t="str">
        <f t="shared" si="3"/>
        <v>9</v>
      </c>
      <c r="D79" s="69"/>
      <c r="E79" s="69"/>
      <c r="F79" s="69"/>
      <c r="G79" s="69"/>
      <c r="H79" s="69"/>
      <c r="J79" s="63"/>
      <c r="M79" s="65"/>
    </row>
    <row r="80" spans="2:13" s="62" customFormat="1" x14ac:dyDescent="0.25">
      <c r="B80" s="81">
        <v>4953.21</v>
      </c>
      <c r="C80" s="69" t="str">
        <f t="shared" si="3"/>
        <v>4</v>
      </c>
      <c r="D80" s="69"/>
      <c r="E80" s="69"/>
      <c r="F80" s="69"/>
      <c r="G80" s="69"/>
      <c r="H80" s="69"/>
      <c r="J80" s="63"/>
      <c r="M80" s="65"/>
    </row>
    <row r="81" spans="2:13" s="62" customFormat="1" x14ac:dyDescent="0.25">
      <c r="B81" s="81">
        <v>24441</v>
      </c>
      <c r="C81" s="69" t="str">
        <f t="shared" si="3"/>
        <v>2</v>
      </c>
      <c r="D81" s="69"/>
      <c r="E81" s="69"/>
      <c r="F81" s="69"/>
      <c r="G81" s="69"/>
      <c r="H81" s="69"/>
      <c r="J81" s="63"/>
      <c r="M81" s="65"/>
    </row>
    <row r="82" spans="2:13" s="62" customFormat="1" x14ac:dyDescent="0.25">
      <c r="B82" s="81">
        <v>58529.999999999993</v>
      </c>
      <c r="C82" s="69" t="str">
        <f t="shared" si="3"/>
        <v>5</v>
      </c>
      <c r="D82" s="69"/>
      <c r="E82" s="69"/>
      <c r="F82" s="69"/>
      <c r="G82" s="69"/>
      <c r="H82" s="69"/>
      <c r="J82" s="63"/>
      <c r="M82" s="65"/>
    </row>
    <row r="83" spans="2:13" s="62" customFormat="1" x14ac:dyDescent="0.25">
      <c r="B83" s="81">
        <v>10628.8</v>
      </c>
      <c r="C83" s="69" t="str">
        <f t="shared" si="3"/>
        <v>1</v>
      </c>
      <c r="D83" s="69"/>
      <c r="E83" s="69"/>
      <c r="F83" s="69"/>
      <c r="G83" s="69"/>
      <c r="H83" s="69"/>
      <c r="J83" s="63"/>
      <c r="M83" s="65"/>
    </row>
    <row r="84" spans="2:13" s="62" customFormat="1" x14ac:dyDescent="0.25">
      <c r="B84" s="81">
        <v>4399.8900000000003</v>
      </c>
      <c r="C84" s="69" t="str">
        <f t="shared" si="3"/>
        <v>4</v>
      </c>
      <c r="D84" s="69"/>
      <c r="E84" s="69"/>
      <c r="F84" s="69"/>
      <c r="G84" s="69"/>
      <c r="H84" s="69"/>
      <c r="J84" s="63"/>
      <c r="M84" s="65"/>
    </row>
    <row r="85" spans="2:13" s="62" customFormat="1" x14ac:dyDescent="0.25">
      <c r="B85" s="81">
        <v>8500</v>
      </c>
      <c r="C85" s="69" t="str">
        <f t="shared" si="3"/>
        <v>8</v>
      </c>
      <c r="D85" s="69"/>
      <c r="E85" s="69"/>
      <c r="F85" s="69"/>
      <c r="G85" s="69"/>
      <c r="H85" s="69"/>
      <c r="J85" s="63"/>
      <c r="M85" s="65"/>
    </row>
    <row r="86" spans="2:13" s="62" customFormat="1" x14ac:dyDescent="0.25">
      <c r="B86" s="81">
        <v>61689.599999999999</v>
      </c>
      <c r="C86" s="69" t="str">
        <f t="shared" si="3"/>
        <v>6</v>
      </c>
      <c r="D86" s="69"/>
      <c r="E86" s="69"/>
      <c r="F86" s="69"/>
      <c r="G86" s="69"/>
      <c r="H86" s="69"/>
      <c r="J86" s="63"/>
      <c r="M86" s="65"/>
    </row>
    <row r="87" spans="2:13" s="62" customFormat="1" x14ac:dyDescent="0.25">
      <c r="B87" s="81">
        <v>30000</v>
      </c>
      <c r="C87" s="69" t="str">
        <f t="shared" si="3"/>
        <v>3</v>
      </c>
      <c r="D87" s="69"/>
      <c r="E87" s="69"/>
      <c r="F87" s="69"/>
      <c r="G87" s="69"/>
      <c r="H87" s="69"/>
      <c r="J87" s="63"/>
      <c r="M87" s="65"/>
    </row>
    <row r="88" spans="2:13" s="62" customFormat="1" x14ac:dyDescent="0.25">
      <c r="B88" s="81">
        <v>237100</v>
      </c>
      <c r="C88" s="69" t="str">
        <f t="shared" si="3"/>
        <v>2</v>
      </c>
      <c r="D88" s="69"/>
      <c r="E88" s="69"/>
      <c r="F88" s="69"/>
      <c r="G88" s="69"/>
      <c r="H88" s="69"/>
      <c r="J88" s="63"/>
      <c r="M88" s="65"/>
    </row>
    <row r="89" spans="2:13" s="62" customFormat="1" x14ac:dyDescent="0.25">
      <c r="B89" s="81">
        <v>100000</v>
      </c>
      <c r="C89" s="69" t="str">
        <f t="shared" si="3"/>
        <v>1</v>
      </c>
      <c r="D89" s="69"/>
      <c r="E89" s="69"/>
      <c r="F89" s="69"/>
      <c r="G89" s="69"/>
      <c r="H89" s="69"/>
      <c r="J89" s="63"/>
      <c r="M89" s="65"/>
    </row>
    <row r="90" spans="2:13" s="62" customFormat="1" x14ac:dyDescent="0.25">
      <c r="B90" s="81">
        <v>4539710.75</v>
      </c>
      <c r="C90" s="69" t="str">
        <f t="shared" si="3"/>
        <v>4</v>
      </c>
      <c r="D90" s="69"/>
      <c r="E90" s="69"/>
      <c r="F90" s="69"/>
      <c r="G90" s="69"/>
      <c r="H90" s="69"/>
      <c r="J90" s="63"/>
      <c r="M90" s="65"/>
    </row>
    <row r="91" spans="2:13" s="62" customFormat="1" x14ac:dyDescent="0.25">
      <c r="B91" s="81">
        <v>15000</v>
      </c>
      <c r="C91" s="69" t="str">
        <f t="shared" si="3"/>
        <v>1</v>
      </c>
      <c r="D91" s="69"/>
      <c r="E91" s="69"/>
      <c r="F91" s="69"/>
      <c r="G91" s="69"/>
      <c r="H91" s="69"/>
      <c r="J91" s="63"/>
      <c r="M91" s="65"/>
    </row>
    <row r="92" spans="2:13" s="62" customFormat="1" x14ac:dyDescent="0.25">
      <c r="B92" s="81">
        <v>4800</v>
      </c>
      <c r="C92" s="69" t="str">
        <f t="shared" si="3"/>
        <v>4</v>
      </c>
      <c r="D92" s="69"/>
      <c r="E92" s="69"/>
      <c r="F92" s="69"/>
      <c r="G92" s="69"/>
      <c r="H92" s="69"/>
      <c r="J92" s="63"/>
      <c r="M92" s="65"/>
    </row>
    <row r="93" spans="2:13" s="62" customFormat="1" x14ac:dyDescent="0.25">
      <c r="B93" s="81">
        <v>10000</v>
      </c>
      <c r="C93" s="69" t="str">
        <f t="shared" si="3"/>
        <v>1</v>
      </c>
      <c r="D93" s="69"/>
      <c r="E93" s="69"/>
      <c r="F93" s="69"/>
      <c r="G93" s="69"/>
      <c r="H93" s="69"/>
      <c r="J93" s="63"/>
      <c r="M93" s="65"/>
    </row>
    <row r="94" spans="2:13" s="62" customFormat="1" x14ac:dyDescent="0.25">
      <c r="B94" s="81">
        <v>109516</v>
      </c>
      <c r="C94" s="69" t="str">
        <f t="shared" si="3"/>
        <v>1</v>
      </c>
      <c r="D94" s="69"/>
      <c r="E94" s="69"/>
      <c r="F94" s="69"/>
      <c r="G94" s="69"/>
      <c r="H94" s="69"/>
      <c r="J94" s="63"/>
      <c r="M94" s="65"/>
    </row>
    <row r="95" spans="2:13" s="62" customFormat="1" x14ac:dyDescent="0.25">
      <c r="B95" s="81">
        <v>194593</v>
      </c>
      <c r="C95" s="69" t="str">
        <f t="shared" si="3"/>
        <v>1</v>
      </c>
      <c r="D95" s="69"/>
      <c r="E95" s="69"/>
      <c r="F95" s="69"/>
      <c r="G95" s="69"/>
      <c r="H95" s="69"/>
      <c r="J95" s="63"/>
      <c r="M95" s="65"/>
    </row>
    <row r="96" spans="2:13" s="62" customFormat="1" x14ac:dyDescent="0.25">
      <c r="B96" s="81">
        <v>11784</v>
      </c>
      <c r="C96" s="69" t="str">
        <f t="shared" si="3"/>
        <v>1</v>
      </c>
      <c r="D96" s="69"/>
      <c r="E96" s="69"/>
      <c r="F96" s="69"/>
      <c r="G96" s="69"/>
      <c r="H96" s="69"/>
      <c r="J96" s="63"/>
      <c r="M96" s="65"/>
    </row>
    <row r="97" spans="2:13" s="62" customFormat="1" x14ac:dyDescent="0.25">
      <c r="B97" s="81">
        <v>14989.080000000002</v>
      </c>
      <c r="C97" s="69" t="str">
        <f t="shared" si="3"/>
        <v>1</v>
      </c>
      <c r="D97" s="69"/>
      <c r="E97" s="69"/>
      <c r="F97" s="69"/>
      <c r="G97" s="69"/>
      <c r="H97" s="69"/>
      <c r="J97" s="63"/>
      <c r="M97" s="65"/>
    </row>
    <row r="98" spans="2:13" s="62" customFormat="1" x14ac:dyDescent="0.25">
      <c r="B98" s="81">
        <v>1000</v>
      </c>
      <c r="C98" s="69" t="str">
        <f t="shared" si="3"/>
        <v>1</v>
      </c>
      <c r="D98" s="69"/>
      <c r="E98" s="69"/>
      <c r="F98" s="69"/>
      <c r="G98" s="69"/>
      <c r="H98" s="69"/>
      <c r="J98" s="63"/>
      <c r="M98" s="65"/>
    </row>
    <row r="99" spans="2:13" s="62" customFormat="1" x14ac:dyDescent="0.25">
      <c r="B99" s="81">
        <v>2700</v>
      </c>
      <c r="C99" s="69" t="str">
        <f t="shared" si="3"/>
        <v>2</v>
      </c>
      <c r="D99" s="69"/>
      <c r="E99" s="69"/>
      <c r="F99" s="69"/>
      <c r="G99" s="69"/>
      <c r="H99" s="69"/>
      <c r="J99" s="63"/>
      <c r="M99" s="65"/>
    </row>
    <row r="100" spans="2:13" s="62" customFormat="1" x14ac:dyDescent="0.25">
      <c r="B100" s="81">
        <v>7110</v>
      </c>
      <c r="C100" s="69" t="str">
        <f t="shared" si="3"/>
        <v>7</v>
      </c>
      <c r="D100" s="69"/>
      <c r="E100" s="69"/>
      <c r="F100" s="69"/>
      <c r="G100" s="69"/>
      <c r="H100" s="69"/>
      <c r="J100" s="63"/>
      <c r="M100" s="65"/>
    </row>
    <row r="101" spans="2:13" s="62" customFormat="1" x14ac:dyDescent="0.25">
      <c r="B101" s="81">
        <v>12500</v>
      </c>
      <c r="C101" s="69" t="str">
        <f t="shared" si="3"/>
        <v>1</v>
      </c>
      <c r="D101" s="69"/>
      <c r="E101" s="69"/>
      <c r="F101" s="69"/>
      <c r="G101" s="69"/>
      <c r="H101" s="69"/>
      <c r="J101" s="63"/>
      <c r="M101" s="65"/>
    </row>
    <row r="102" spans="2:13" s="62" customFormat="1" x14ac:dyDescent="0.25">
      <c r="B102" s="81">
        <v>9500</v>
      </c>
      <c r="C102" s="69" t="str">
        <f t="shared" si="3"/>
        <v>9</v>
      </c>
      <c r="D102" s="69"/>
      <c r="E102" s="69"/>
      <c r="F102" s="69"/>
      <c r="G102" s="69"/>
      <c r="H102" s="69"/>
      <c r="J102" s="63"/>
      <c r="M102" s="65"/>
    </row>
    <row r="103" spans="2:13" s="62" customFormat="1" x14ac:dyDescent="0.25">
      <c r="B103" s="81">
        <v>80937.049999999988</v>
      </c>
      <c r="C103" s="69" t="str">
        <f t="shared" si="3"/>
        <v>8</v>
      </c>
      <c r="D103" s="69"/>
      <c r="E103" s="69"/>
      <c r="F103" s="69"/>
      <c r="G103" s="69"/>
      <c r="H103" s="69"/>
      <c r="J103" s="63"/>
      <c r="M103" s="65"/>
    </row>
    <row r="104" spans="2:13" s="62" customFormat="1" x14ac:dyDescent="0.25">
      <c r="B104" s="81">
        <v>4399.8900000000003</v>
      </c>
      <c r="C104" s="69" t="str">
        <f t="shared" si="3"/>
        <v>4</v>
      </c>
      <c r="D104" s="69"/>
      <c r="E104" s="69"/>
      <c r="F104" s="69"/>
      <c r="G104" s="69"/>
      <c r="H104" s="69"/>
      <c r="J104" s="63"/>
      <c r="M104" s="65"/>
    </row>
    <row r="105" spans="2:13" s="62" customFormat="1" x14ac:dyDescent="0.25">
      <c r="B105" s="81">
        <v>63745.919999999998</v>
      </c>
      <c r="C105" s="69" t="str">
        <f t="shared" si="3"/>
        <v>6</v>
      </c>
      <c r="D105" s="69"/>
      <c r="E105" s="69"/>
      <c r="F105" s="69"/>
      <c r="G105" s="69"/>
      <c r="H105" s="69"/>
      <c r="J105" s="63"/>
      <c r="M105" s="65"/>
    </row>
    <row r="106" spans="2:13" s="62" customFormat="1" x14ac:dyDescent="0.25">
      <c r="B106" s="81">
        <v>19000</v>
      </c>
      <c r="C106" s="69" t="str">
        <f t="shared" si="3"/>
        <v>1</v>
      </c>
      <c r="D106" s="69"/>
      <c r="E106" s="69"/>
      <c r="F106" s="69"/>
      <c r="G106" s="69"/>
      <c r="H106" s="69"/>
      <c r="J106" s="63"/>
      <c r="M106" s="65"/>
    </row>
    <row r="107" spans="2:13" s="62" customFormat="1" x14ac:dyDescent="0.25">
      <c r="B107" s="81">
        <v>1000</v>
      </c>
      <c r="C107" s="69" t="str">
        <f t="shared" si="3"/>
        <v>1</v>
      </c>
      <c r="D107" s="69"/>
      <c r="E107" s="69"/>
      <c r="F107" s="69"/>
      <c r="G107" s="69"/>
      <c r="H107" s="69"/>
      <c r="J107" s="63"/>
      <c r="M107" s="65"/>
    </row>
    <row r="108" spans="2:13" s="62" customFormat="1" x14ac:dyDescent="0.25">
      <c r="B108" s="81">
        <v>76083.839999999997</v>
      </c>
      <c r="C108" s="69" t="str">
        <f t="shared" si="3"/>
        <v>7</v>
      </c>
      <c r="D108" s="69"/>
      <c r="E108" s="69"/>
      <c r="F108" s="69"/>
      <c r="G108" s="69"/>
      <c r="H108" s="69"/>
      <c r="J108" s="63"/>
      <c r="M108" s="65"/>
    </row>
    <row r="109" spans="2:13" s="62" customFormat="1" x14ac:dyDescent="0.25">
      <c r="B109" s="81">
        <v>6002.5</v>
      </c>
      <c r="C109" s="69" t="str">
        <f t="shared" si="3"/>
        <v>6</v>
      </c>
      <c r="D109" s="69"/>
      <c r="E109" s="69"/>
      <c r="F109" s="69"/>
      <c r="G109" s="69"/>
      <c r="H109" s="69"/>
      <c r="J109" s="63"/>
      <c r="M109" s="65"/>
    </row>
    <row r="110" spans="2:13" s="62" customFormat="1" x14ac:dyDescent="0.25">
      <c r="B110" s="81">
        <v>8125</v>
      </c>
      <c r="C110" s="69" t="str">
        <f t="shared" si="3"/>
        <v>8</v>
      </c>
      <c r="D110" s="69"/>
      <c r="E110" s="69"/>
      <c r="F110" s="69"/>
      <c r="G110" s="69"/>
      <c r="H110" s="69"/>
      <c r="J110" s="63"/>
      <c r="M110" s="65"/>
    </row>
    <row r="111" spans="2:13" s="62" customFormat="1" x14ac:dyDescent="0.25">
      <c r="B111" s="81">
        <v>10928.28</v>
      </c>
      <c r="C111" s="69" t="str">
        <f t="shared" si="3"/>
        <v>1</v>
      </c>
      <c r="D111" s="69"/>
      <c r="E111" s="69"/>
      <c r="F111" s="69"/>
      <c r="G111" s="69"/>
      <c r="H111" s="69"/>
      <c r="J111" s="63"/>
      <c r="M111" s="65"/>
    </row>
    <row r="112" spans="2:13" s="62" customFormat="1" x14ac:dyDescent="0.25">
      <c r="B112" s="81">
        <v>26148.02</v>
      </c>
      <c r="C112" s="69" t="str">
        <f t="shared" si="3"/>
        <v>2</v>
      </c>
      <c r="D112" s="69"/>
      <c r="E112" s="69"/>
      <c r="F112" s="69"/>
      <c r="G112" s="69"/>
      <c r="H112" s="69"/>
      <c r="J112" s="63"/>
      <c r="M112" s="65"/>
    </row>
    <row r="113" spans="2:13" s="62" customFormat="1" x14ac:dyDescent="0.25">
      <c r="B113" s="81">
        <v>220452</v>
      </c>
      <c r="C113" s="69" t="str">
        <f t="shared" si="3"/>
        <v>2</v>
      </c>
      <c r="D113" s="69"/>
      <c r="E113" s="69"/>
      <c r="F113" s="69"/>
      <c r="G113" s="69"/>
      <c r="H113" s="69"/>
      <c r="J113" s="63"/>
      <c r="M113" s="65"/>
    </row>
    <row r="114" spans="2:13" s="62" customFormat="1" x14ac:dyDescent="0.25">
      <c r="B114" s="81">
        <v>6883.61</v>
      </c>
      <c r="C114" s="69" t="str">
        <f t="shared" si="3"/>
        <v>6</v>
      </c>
      <c r="D114" s="69"/>
      <c r="E114" s="69"/>
      <c r="F114" s="69"/>
      <c r="G114" s="69"/>
      <c r="H114" s="69"/>
      <c r="J114" s="63"/>
      <c r="M114" s="65"/>
    </row>
    <row r="115" spans="2:13" s="62" customFormat="1" x14ac:dyDescent="0.25">
      <c r="B115" s="81">
        <v>599.1</v>
      </c>
      <c r="C115" s="69" t="str">
        <f t="shared" si="3"/>
        <v>5</v>
      </c>
      <c r="D115" s="69"/>
      <c r="E115" s="69"/>
      <c r="F115" s="69"/>
      <c r="G115" s="69"/>
      <c r="H115" s="69"/>
      <c r="J115" s="63"/>
      <c r="M115" s="65"/>
    </row>
    <row r="116" spans="2:13" s="62" customFormat="1" x14ac:dyDescent="0.25">
      <c r="B116" s="81">
        <v>2485.9499999999998</v>
      </c>
      <c r="C116" s="69" t="str">
        <f t="shared" si="3"/>
        <v>2</v>
      </c>
      <c r="D116" s="69"/>
      <c r="E116" s="69"/>
      <c r="F116" s="69"/>
      <c r="G116" s="69"/>
      <c r="H116" s="69"/>
      <c r="J116" s="63"/>
      <c r="M116" s="65"/>
    </row>
    <row r="117" spans="2:13" s="62" customFormat="1" x14ac:dyDescent="0.25">
      <c r="B117" s="81">
        <v>78000</v>
      </c>
      <c r="C117" s="69" t="str">
        <f t="shared" si="3"/>
        <v>7</v>
      </c>
      <c r="D117" s="69"/>
      <c r="E117" s="69"/>
      <c r="F117" s="69"/>
      <c r="G117" s="69"/>
      <c r="H117" s="69"/>
      <c r="J117" s="63"/>
      <c r="M117" s="65"/>
    </row>
    <row r="118" spans="2:13" s="62" customFormat="1" x14ac:dyDescent="0.25">
      <c r="B118" s="81">
        <v>117500</v>
      </c>
      <c r="C118" s="69" t="str">
        <f t="shared" si="3"/>
        <v>1</v>
      </c>
      <c r="D118" s="69"/>
      <c r="E118" s="69"/>
      <c r="F118" s="69"/>
      <c r="G118" s="69"/>
      <c r="H118" s="69"/>
      <c r="J118" s="63"/>
      <c r="M118" s="65"/>
    </row>
    <row r="119" spans="2:13" s="62" customFormat="1" x14ac:dyDescent="0.25">
      <c r="B119" s="81">
        <v>42000</v>
      </c>
      <c r="C119" s="69" t="str">
        <f t="shared" si="3"/>
        <v>4</v>
      </c>
      <c r="D119" s="69"/>
      <c r="E119" s="69"/>
      <c r="F119" s="69"/>
      <c r="G119" s="69"/>
      <c r="H119" s="69"/>
      <c r="J119" s="63"/>
      <c r="M119" s="65"/>
    </row>
    <row r="120" spans="2:13" s="62" customFormat="1" x14ac:dyDescent="0.25">
      <c r="B120" s="81">
        <v>5000</v>
      </c>
      <c r="C120" s="69" t="str">
        <f t="shared" si="3"/>
        <v>5</v>
      </c>
      <c r="D120" s="69"/>
      <c r="E120" s="69"/>
      <c r="F120" s="69"/>
      <c r="G120" s="69"/>
      <c r="H120" s="69"/>
      <c r="J120" s="63"/>
      <c r="M120" s="65"/>
    </row>
    <row r="121" spans="2:13" s="62" customFormat="1" x14ac:dyDescent="0.25">
      <c r="B121" s="81">
        <v>1500</v>
      </c>
      <c r="C121" s="69" t="str">
        <f t="shared" si="3"/>
        <v>1</v>
      </c>
      <c r="D121" s="69"/>
      <c r="E121" s="69"/>
      <c r="F121" s="69"/>
      <c r="G121" s="69"/>
      <c r="H121" s="69"/>
      <c r="J121" s="63"/>
      <c r="M121" s="65"/>
    </row>
    <row r="122" spans="2:13" s="62" customFormat="1" x14ac:dyDescent="0.25">
      <c r="B122" s="81">
        <v>11931</v>
      </c>
      <c r="C122" s="69" t="str">
        <f t="shared" si="3"/>
        <v>1</v>
      </c>
      <c r="D122" s="69"/>
      <c r="E122" s="69"/>
      <c r="F122" s="69"/>
      <c r="G122" s="69"/>
      <c r="H122" s="69"/>
      <c r="J122" s="63"/>
      <c r="M122" s="65"/>
    </row>
    <row r="123" spans="2:13" s="62" customFormat="1" x14ac:dyDescent="0.25">
      <c r="B123" s="81">
        <v>18013.669999999998</v>
      </c>
      <c r="C123" s="69" t="str">
        <f t="shared" si="3"/>
        <v>1</v>
      </c>
      <c r="D123" s="69"/>
      <c r="E123" s="69"/>
      <c r="F123" s="69"/>
      <c r="G123" s="69"/>
      <c r="H123" s="69"/>
      <c r="J123" s="63"/>
      <c r="M123" s="65"/>
    </row>
    <row r="124" spans="2:13" s="62" customFormat="1" x14ac:dyDescent="0.25">
      <c r="B124" s="81">
        <v>37529.22</v>
      </c>
      <c r="C124" s="69" t="str">
        <f t="shared" si="3"/>
        <v>3</v>
      </c>
      <c r="D124" s="69"/>
      <c r="E124" s="69"/>
      <c r="F124" s="69"/>
      <c r="G124" s="69"/>
      <c r="H124" s="69"/>
      <c r="J124" s="63"/>
      <c r="M124" s="65"/>
    </row>
    <row r="125" spans="2:13" s="62" customFormat="1" x14ac:dyDescent="0.25">
      <c r="B125" s="81">
        <v>269308.5</v>
      </c>
      <c r="C125" s="69" t="str">
        <f t="shared" si="3"/>
        <v>2</v>
      </c>
      <c r="D125" s="69"/>
      <c r="E125" s="69"/>
      <c r="F125" s="69"/>
      <c r="G125" s="69"/>
      <c r="H125" s="69"/>
      <c r="J125" s="63"/>
      <c r="M125" s="65"/>
    </row>
    <row r="126" spans="2:13" s="62" customFormat="1" x14ac:dyDescent="0.25">
      <c r="B126" s="81">
        <v>6855</v>
      </c>
      <c r="C126" s="69" t="str">
        <f t="shared" si="3"/>
        <v>6</v>
      </c>
      <c r="D126" s="69"/>
      <c r="E126" s="69"/>
      <c r="F126" s="69"/>
      <c r="G126" s="69"/>
      <c r="H126" s="69"/>
      <c r="J126" s="63"/>
      <c r="M126" s="65"/>
    </row>
    <row r="127" spans="2:13" s="62" customFormat="1" x14ac:dyDescent="0.25">
      <c r="B127" s="81">
        <v>1100</v>
      </c>
      <c r="C127" s="69" t="str">
        <f t="shared" si="3"/>
        <v>1</v>
      </c>
      <c r="D127" s="69"/>
      <c r="E127" s="69"/>
      <c r="F127" s="69"/>
      <c r="G127" s="69"/>
      <c r="H127" s="69"/>
      <c r="J127" s="63"/>
      <c r="M127" s="65"/>
    </row>
    <row r="128" spans="2:13" s="62" customFormat="1" x14ac:dyDescent="0.25">
      <c r="B128" s="81">
        <v>2450</v>
      </c>
      <c r="C128" s="69" t="str">
        <f t="shared" si="3"/>
        <v>2</v>
      </c>
      <c r="D128" s="69"/>
      <c r="E128" s="69"/>
      <c r="F128" s="69"/>
      <c r="G128" s="69"/>
      <c r="H128" s="69"/>
      <c r="J128" s="63"/>
      <c r="M128" s="65"/>
    </row>
    <row r="129" spans="2:13" s="62" customFormat="1" x14ac:dyDescent="0.25">
      <c r="B129" s="81">
        <v>15000</v>
      </c>
      <c r="C129" s="69" t="str">
        <f t="shared" si="3"/>
        <v>1</v>
      </c>
      <c r="D129" s="69"/>
      <c r="E129" s="69"/>
      <c r="F129" s="69"/>
      <c r="G129" s="69"/>
      <c r="H129" s="69"/>
      <c r="J129" s="63"/>
      <c r="M129" s="65"/>
    </row>
    <row r="130" spans="2:13" s="62" customFormat="1" x14ac:dyDescent="0.25">
      <c r="B130" s="81">
        <v>78212.5</v>
      </c>
      <c r="C130" s="69" t="str">
        <f t="shared" si="3"/>
        <v>7</v>
      </c>
      <c r="D130" s="69"/>
      <c r="E130" s="69"/>
      <c r="F130" s="69"/>
      <c r="G130" s="69"/>
      <c r="H130" s="69"/>
      <c r="J130" s="63"/>
      <c r="M130" s="65"/>
    </row>
    <row r="131" spans="2:13" s="62" customFormat="1" x14ac:dyDescent="0.25">
      <c r="B131" s="81">
        <v>762358</v>
      </c>
      <c r="C131" s="69" t="str">
        <f t="shared" si="3"/>
        <v>7</v>
      </c>
      <c r="D131" s="69"/>
      <c r="E131" s="69"/>
      <c r="F131" s="69"/>
      <c r="G131" s="69"/>
      <c r="H131" s="69"/>
      <c r="J131" s="63"/>
      <c r="M131" s="65"/>
    </row>
    <row r="132" spans="2:13" s="62" customFormat="1" x14ac:dyDescent="0.25">
      <c r="B132" s="81">
        <v>88711.46</v>
      </c>
      <c r="C132" s="69" t="str">
        <f t="shared" si="3"/>
        <v>8</v>
      </c>
      <c r="D132" s="69"/>
      <c r="E132" s="69"/>
      <c r="F132" s="69"/>
      <c r="G132" s="69"/>
      <c r="H132" s="69"/>
      <c r="J132" s="63"/>
      <c r="M132" s="65"/>
    </row>
    <row r="133" spans="2:13" s="62" customFormat="1" x14ac:dyDescent="0.25">
      <c r="B133" s="81">
        <v>3310</v>
      </c>
      <c r="C133" s="69" t="str">
        <f t="shared" si="3"/>
        <v>3</v>
      </c>
      <c r="D133" s="69"/>
      <c r="E133" s="69"/>
      <c r="F133" s="69"/>
      <c r="G133" s="69"/>
      <c r="H133" s="69"/>
      <c r="J133" s="63"/>
      <c r="M133" s="65"/>
    </row>
    <row r="134" spans="2:13" s="62" customFormat="1" x14ac:dyDescent="0.25">
      <c r="B134" s="81">
        <v>24000</v>
      </c>
      <c r="C134" s="69" t="str">
        <f t="shared" ref="C134:C194" si="4">LEFT(B134,1)</f>
        <v>2</v>
      </c>
      <c r="D134" s="69"/>
      <c r="E134" s="69"/>
      <c r="F134" s="69"/>
      <c r="G134" s="69"/>
      <c r="H134" s="69"/>
      <c r="J134" s="63"/>
      <c r="M134" s="65"/>
    </row>
    <row r="135" spans="2:13" s="62" customFormat="1" x14ac:dyDescent="0.25">
      <c r="B135" s="81">
        <v>40000</v>
      </c>
      <c r="C135" s="69" t="str">
        <f t="shared" si="4"/>
        <v>4</v>
      </c>
      <c r="D135" s="69"/>
      <c r="E135" s="69"/>
      <c r="F135" s="69"/>
      <c r="G135" s="69"/>
      <c r="H135" s="69"/>
      <c r="J135" s="63"/>
      <c r="M135" s="65"/>
    </row>
    <row r="136" spans="2:13" s="62" customFormat="1" x14ac:dyDescent="0.25">
      <c r="B136" s="81">
        <v>20000</v>
      </c>
      <c r="C136" s="69" t="str">
        <f t="shared" si="4"/>
        <v>2</v>
      </c>
      <c r="D136" s="69"/>
      <c r="E136" s="69"/>
      <c r="F136" s="69"/>
      <c r="G136" s="69"/>
      <c r="H136" s="69"/>
      <c r="J136" s="63"/>
      <c r="M136" s="65"/>
    </row>
    <row r="137" spans="2:13" s="62" customFormat="1" x14ac:dyDescent="0.25">
      <c r="B137" s="81">
        <v>83015</v>
      </c>
      <c r="C137" s="69" t="str">
        <f t="shared" si="4"/>
        <v>8</v>
      </c>
      <c r="D137" s="69"/>
      <c r="E137" s="69"/>
      <c r="F137" s="69"/>
      <c r="G137" s="69"/>
      <c r="H137" s="69"/>
      <c r="J137" s="63"/>
      <c r="M137" s="65"/>
    </row>
    <row r="138" spans="2:13" s="62" customFormat="1" x14ac:dyDescent="0.25">
      <c r="B138" s="81">
        <v>27491.25</v>
      </c>
      <c r="C138" s="69" t="str">
        <f t="shared" si="4"/>
        <v>2</v>
      </c>
      <c r="D138" s="69"/>
      <c r="E138" s="69"/>
      <c r="F138" s="69"/>
      <c r="G138" s="69"/>
      <c r="H138" s="69"/>
      <c r="J138" s="63"/>
      <c r="M138" s="65"/>
    </row>
    <row r="139" spans="2:13" s="62" customFormat="1" x14ac:dyDescent="0.25">
      <c r="B139" s="81">
        <v>7886.98</v>
      </c>
      <c r="C139" s="69" t="str">
        <f t="shared" si="4"/>
        <v>7</v>
      </c>
      <c r="D139" s="69"/>
      <c r="E139" s="69"/>
      <c r="F139" s="69"/>
      <c r="G139" s="69"/>
      <c r="H139" s="69"/>
      <c r="J139" s="63"/>
      <c r="M139" s="65"/>
    </row>
    <row r="140" spans="2:13" s="62" customFormat="1" x14ac:dyDescent="0.25">
      <c r="B140" s="81">
        <v>10108</v>
      </c>
      <c r="C140" s="69" t="str">
        <f t="shared" si="4"/>
        <v>1</v>
      </c>
      <c r="D140" s="69"/>
      <c r="E140" s="69"/>
      <c r="F140" s="69"/>
      <c r="G140" s="69"/>
      <c r="H140" s="69"/>
      <c r="J140" s="63"/>
      <c r="M140" s="65"/>
    </row>
    <row r="141" spans="2:13" s="62" customFormat="1" x14ac:dyDescent="0.25">
      <c r="B141" s="81">
        <v>36000</v>
      </c>
      <c r="C141" s="69" t="str">
        <f t="shared" si="4"/>
        <v>3</v>
      </c>
      <c r="D141" s="69"/>
      <c r="E141" s="69"/>
      <c r="F141" s="69"/>
      <c r="G141" s="69"/>
      <c r="H141" s="69"/>
      <c r="J141" s="63"/>
      <c r="M141" s="65"/>
    </row>
    <row r="142" spans="2:13" s="62" customFormat="1" x14ac:dyDescent="0.25">
      <c r="B142" s="81">
        <v>60000</v>
      </c>
      <c r="C142" s="69" t="str">
        <f t="shared" si="4"/>
        <v>6</v>
      </c>
      <c r="D142" s="69"/>
      <c r="E142" s="69"/>
      <c r="F142" s="69"/>
      <c r="G142" s="69"/>
      <c r="H142" s="69"/>
      <c r="J142" s="63"/>
      <c r="M142" s="65"/>
    </row>
    <row r="143" spans="2:13" s="62" customFormat="1" x14ac:dyDescent="0.25">
      <c r="B143" s="81">
        <v>25000</v>
      </c>
      <c r="C143" s="69" t="str">
        <f t="shared" si="4"/>
        <v>2</v>
      </c>
      <c r="D143" s="69"/>
      <c r="E143" s="69"/>
      <c r="F143" s="69"/>
      <c r="G143" s="69"/>
      <c r="H143" s="69"/>
      <c r="J143" s="63"/>
      <c r="M143" s="65"/>
    </row>
    <row r="144" spans="2:13" s="62" customFormat="1" x14ac:dyDescent="0.25">
      <c r="B144" s="81">
        <v>47978</v>
      </c>
      <c r="C144" s="69" t="str">
        <f t="shared" si="4"/>
        <v>4</v>
      </c>
      <c r="D144" s="69"/>
      <c r="E144" s="69"/>
      <c r="F144" s="69"/>
      <c r="G144" s="69"/>
      <c r="H144" s="69"/>
      <c r="J144" s="63"/>
      <c r="M144" s="65"/>
    </row>
    <row r="145" spans="2:13" s="62" customFormat="1" x14ac:dyDescent="0.25">
      <c r="B145" s="81">
        <v>150000</v>
      </c>
      <c r="C145" s="69" t="str">
        <f t="shared" si="4"/>
        <v>1</v>
      </c>
      <c r="D145" s="69"/>
      <c r="E145" s="69"/>
      <c r="F145" s="69"/>
      <c r="G145" s="69"/>
      <c r="H145" s="69"/>
      <c r="J145" s="63"/>
      <c r="M145" s="65"/>
    </row>
    <row r="146" spans="2:13" s="62" customFormat="1" x14ac:dyDescent="0.25">
      <c r="B146" s="81">
        <v>240000</v>
      </c>
      <c r="C146" s="69" t="str">
        <f t="shared" si="4"/>
        <v>2</v>
      </c>
      <c r="D146" s="69"/>
      <c r="E146" s="69"/>
      <c r="F146" s="69"/>
      <c r="G146" s="69"/>
      <c r="H146" s="69"/>
      <c r="J146" s="63"/>
      <c r="M146" s="65"/>
    </row>
    <row r="147" spans="2:13" s="62" customFormat="1" x14ac:dyDescent="0.25">
      <c r="B147" s="81">
        <v>113600</v>
      </c>
      <c r="C147" s="69" t="str">
        <f t="shared" si="4"/>
        <v>1</v>
      </c>
      <c r="D147" s="69"/>
      <c r="E147" s="69"/>
      <c r="F147" s="69"/>
      <c r="G147" s="69"/>
      <c r="H147" s="69"/>
      <c r="J147" s="63"/>
      <c r="M147" s="65"/>
    </row>
    <row r="148" spans="2:13" s="62" customFormat="1" x14ac:dyDescent="0.25">
      <c r="B148" s="81">
        <v>250000</v>
      </c>
      <c r="C148" s="69" t="str">
        <f t="shared" si="4"/>
        <v>2</v>
      </c>
      <c r="D148" s="69"/>
      <c r="E148" s="69"/>
      <c r="F148" s="69"/>
      <c r="G148" s="69"/>
      <c r="H148" s="69"/>
      <c r="J148" s="63"/>
      <c r="M148" s="65"/>
    </row>
    <row r="149" spans="2:13" s="62" customFormat="1" x14ac:dyDescent="0.25">
      <c r="B149" s="81">
        <v>30</v>
      </c>
      <c r="C149" s="69" t="str">
        <f t="shared" si="4"/>
        <v>3</v>
      </c>
      <c r="D149" s="69"/>
      <c r="E149" s="69"/>
      <c r="F149" s="69"/>
      <c r="G149" s="69"/>
      <c r="H149" s="69"/>
      <c r="J149" s="63"/>
      <c r="M149" s="65"/>
    </row>
    <row r="150" spans="2:13" s="62" customFormat="1" x14ac:dyDescent="0.25">
      <c r="B150" s="81">
        <v>49018.13</v>
      </c>
      <c r="C150" s="69" t="str">
        <f t="shared" si="4"/>
        <v>4</v>
      </c>
      <c r="D150" s="69"/>
      <c r="E150" s="69"/>
      <c r="F150" s="69"/>
      <c r="G150" s="69"/>
      <c r="H150" s="69"/>
      <c r="J150" s="63"/>
      <c r="M150" s="65"/>
    </row>
    <row r="151" spans="2:13" s="62" customFormat="1" x14ac:dyDescent="0.25">
      <c r="B151" s="81">
        <v>32835</v>
      </c>
      <c r="C151" s="69" t="str">
        <f t="shared" si="4"/>
        <v>3</v>
      </c>
      <c r="D151" s="69"/>
      <c r="E151" s="69"/>
      <c r="F151" s="69"/>
      <c r="G151" s="69"/>
      <c r="H151" s="69"/>
      <c r="J151" s="63"/>
      <c r="M151" s="65"/>
    </row>
    <row r="152" spans="2:13" s="62" customFormat="1" x14ac:dyDescent="0.25">
      <c r="B152" s="81">
        <v>4230.6899999999996</v>
      </c>
      <c r="C152" s="69" t="str">
        <f t="shared" si="4"/>
        <v>4</v>
      </c>
      <c r="D152" s="69"/>
      <c r="E152" s="69"/>
      <c r="F152" s="69"/>
      <c r="G152" s="69"/>
      <c r="H152" s="69"/>
      <c r="J152" s="63"/>
      <c r="M152" s="65"/>
    </row>
    <row r="153" spans="2:13" s="62" customFormat="1" x14ac:dyDescent="0.25">
      <c r="B153" s="81">
        <v>12000</v>
      </c>
      <c r="C153" s="69" t="str">
        <f t="shared" si="4"/>
        <v>1</v>
      </c>
      <c r="D153" s="69"/>
      <c r="E153" s="69"/>
      <c r="F153" s="69"/>
      <c r="G153" s="69"/>
      <c r="H153" s="69"/>
      <c r="J153" s="63"/>
      <c r="M153" s="65"/>
    </row>
    <row r="154" spans="2:13" s="62" customFormat="1" x14ac:dyDescent="0.25">
      <c r="B154" s="81">
        <v>19564</v>
      </c>
      <c r="C154" s="69" t="str">
        <f t="shared" si="4"/>
        <v>1</v>
      </c>
      <c r="D154" s="69"/>
      <c r="E154" s="69"/>
      <c r="F154" s="69"/>
      <c r="G154" s="69"/>
      <c r="H154" s="69"/>
      <c r="J154" s="63"/>
      <c r="M154" s="65"/>
    </row>
    <row r="155" spans="2:13" s="62" customFormat="1" x14ac:dyDescent="0.25">
      <c r="B155" s="81">
        <v>78064</v>
      </c>
      <c r="C155" s="69" t="str">
        <f t="shared" si="4"/>
        <v>7</v>
      </c>
      <c r="D155" s="69"/>
      <c r="E155" s="69"/>
      <c r="F155" s="69"/>
      <c r="G155" s="69"/>
      <c r="H155" s="69"/>
      <c r="J155" s="63"/>
      <c r="M155" s="65"/>
    </row>
    <row r="156" spans="2:13" s="62" customFormat="1" x14ac:dyDescent="0.25">
      <c r="B156" s="81">
        <v>20000</v>
      </c>
      <c r="C156" s="69" t="str">
        <f t="shared" si="4"/>
        <v>2</v>
      </c>
      <c r="D156" s="69"/>
      <c r="E156" s="69"/>
      <c r="F156" s="69"/>
      <c r="G156" s="69"/>
      <c r="H156" s="69"/>
      <c r="J156" s="63"/>
      <c r="M156" s="65"/>
    </row>
    <row r="157" spans="2:13" s="62" customFormat="1" x14ac:dyDescent="0.25">
      <c r="B157" s="81">
        <v>2300</v>
      </c>
      <c r="C157" s="69" t="str">
        <f t="shared" si="4"/>
        <v>2</v>
      </c>
      <c r="D157" s="69"/>
      <c r="E157" s="69"/>
      <c r="F157" s="69"/>
      <c r="G157" s="69"/>
      <c r="H157" s="69"/>
      <c r="J157" s="63"/>
      <c r="M157" s="65"/>
    </row>
    <row r="158" spans="2:13" s="62" customFormat="1" x14ac:dyDescent="0.25">
      <c r="B158" s="81">
        <v>12000</v>
      </c>
      <c r="C158" s="69" t="str">
        <f t="shared" si="4"/>
        <v>1</v>
      </c>
      <c r="D158" s="69"/>
      <c r="E158" s="69"/>
      <c r="F158" s="69"/>
      <c r="G158" s="69"/>
      <c r="H158" s="69"/>
      <c r="J158" s="63"/>
      <c r="M158" s="65"/>
    </row>
    <row r="159" spans="2:13" s="62" customFormat="1" x14ac:dyDescent="0.25">
      <c r="B159" s="81">
        <v>43400</v>
      </c>
      <c r="C159" s="69" t="str">
        <f t="shared" si="4"/>
        <v>4</v>
      </c>
      <c r="D159" s="69"/>
      <c r="E159" s="69"/>
      <c r="F159" s="69"/>
      <c r="G159" s="69"/>
      <c r="H159" s="69"/>
      <c r="J159" s="63"/>
      <c r="M159" s="65"/>
    </row>
    <row r="160" spans="2:13" s="62" customFormat="1" x14ac:dyDescent="0.25">
      <c r="B160" s="81">
        <v>2000000</v>
      </c>
      <c r="C160" s="69" t="str">
        <f t="shared" si="4"/>
        <v>2</v>
      </c>
      <c r="D160" s="69"/>
      <c r="E160" s="69"/>
      <c r="F160" s="69"/>
      <c r="G160" s="69"/>
      <c r="H160" s="69"/>
      <c r="J160" s="63"/>
      <c r="M160" s="65"/>
    </row>
    <row r="161" spans="2:13" s="62" customFormat="1" x14ac:dyDescent="0.25">
      <c r="B161" s="81">
        <v>888786.4</v>
      </c>
      <c r="C161" s="69" t="str">
        <f t="shared" si="4"/>
        <v>8</v>
      </c>
      <c r="D161" s="69"/>
      <c r="E161" s="69"/>
      <c r="F161" s="69"/>
      <c r="G161" s="69"/>
      <c r="H161" s="69"/>
      <c r="J161" s="63"/>
      <c r="M161" s="65"/>
    </row>
    <row r="162" spans="2:13" s="62" customFormat="1" x14ac:dyDescent="0.25">
      <c r="B162" s="81">
        <v>10000</v>
      </c>
      <c r="C162" s="69" t="str">
        <f t="shared" si="4"/>
        <v>1</v>
      </c>
      <c r="D162" s="69"/>
      <c r="E162" s="69"/>
      <c r="F162" s="69"/>
      <c r="G162" s="69"/>
      <c r="H162" s="69"/>
      <c r="J162" s="63"/>
      <c r="M162" s="65"/>
    </row>
    <row r="163" spans="2:13" s="62" customFormat="1" x14ac:dyDescent="0.25">
      <c r="B163" s="81">
        <v>12130</v>
      </c>
      <c r="C163" s="69" t="str">
        <f t="shared" si="4"/>
        <v>1</v>
      </c>
      <c r="D163" s="69"/>
      <c r="E163" s="69"/>
      <c r="F163" s="69"/>
      <c r="G163" s="69"/>
      <c r="H163" s="69"/>
      <c r="J163" s="63"/>
      <c r="M163" s="65"/>
    </row>
    <row r="164" spans="2:13" s="62" customFormat="1" x14ac:dyDescent="0.25">
      <c r="B164" s="81">
        <v>11167</v>
      </c>
      <c r="C164" s="69" t="str">
        <f t="shared" si="4"/>
        <v>1</v>
      </c>
      <c r="D164" s="69"/>
      <c r="E164" s="69"/>
      <c r="F164" s="69"/>
      <c r="G164" s="69"/>
      <c r="H164" s="69"/>
      <c r="J164" s="63"/>
      <c r="M164" s="65"/>
    </row>
    <row r="165" spans="2:13" s="62" customFormat="1" x14ac:dyDescent="0.25">
      <c r="B165" s="81">
        <v>10294</v>
      </c>
      <c r="C165" s="69" t="str">
        <f t="shared" si="4"/>
        <v>1</v>
      </c>
      <c r="D165" s="69"/>
      <c r="E165" s="69"/>
      <c r="F165" s="69"/>
      <c r="G165" s="69"/>
      <c r="H165" s="69"/>
      <c r="J165" s="63"/>
      <c r="M165" s="65"/>
    </row>
    <row r="166" spans="2:13" s="62" customFormat="1" x14ac:dyDescent="0.25">
      <c r="B166" s="81">
        <v>305745</v>
      </c>
      <c r="C166" s="69" t="str">
        <f t="shared" si="4"/>
        <v>3</v>
      </c>
      <c r="D166" s="69"/>
      <c r="E166" s="69"/>
      <c r="F166" s="69"/>
      <c r="G166" s="69"/>
      <c r="H166" s="69"/>
      <c r="J166" s="63"/>
      <c r="M166" s="65"/>
    </row>
    <row r="167" spans="2:13" s="62" customFormat="1" x14ac:dyDescent="0.25">
      <c r="B167" s="81">
        <v>211998.6</v>
      </c>
      <c r="C167" s="69" t="str">
        <f t="shared" si="4"/>
        <v>2</v>
      </c>
      <c r="D167" s="69"/>
      <c r="E167" s="69"/>
      <c r="F167" s="69"/>
      <c r="G167" s="69"/>
      <c r="H167" s="69"/>
      <c r="J167" s="63"/>
      <c r="M167" s="65"/>
    </row>
    <row r="168" spans="2:13" s="62" customFormat="1" x14ac:dyDescent="0.25">
      <c r="B168" s="81">
        <v>50000</v>
      </c>
      <c r="C168" s="69" t="str">
        <f t="shared" si="4"/>
        <v>5</v>
      </c>
      <c r="D168" s="69"/>
      <c r="E168" s="69"/>
      <c r="F168" s="69"/>
      <c r="G168" s="69"/>
      <c r="H168" s="69"/>
      <c r="J168" s="63"/>
      <c r="M168" s="65"/>
    </row>
    <row r="169" spans="2:13" s="62" customFormat="1" x14ac:dyDescent="0.25">
      <c r="B169" s="81">
        <v>82185.5</v>
      </c>
      <c r="C169" s="69" t="str">
        <f t="shared" si="4"/>
        <v>8</v>
      </c>
      <c r="D169" s="69"/>
      <c r="E169" s="69"/>
      <c r="F169" s="69"/>
      <c r="G169" s="69"/>
      <c r="H169" s="69"/>
      <c r="J169" s="63"/>
      <c r="M169" s="65"/>
    </row>
    <row r="170" spans="2:13" s="62" customFormat="1" x14ac:dyDescent="0.25">
      <c r="B170" s="81">
        <v>3207</v>
      </c>
      <c r="C170" s="69" t="str">
        <f t="shared" si="4"/>
        <v>3</v>
      </c>
      <c r="D170" s="69"/>
      <c r="E170" s="69"/>
      <c r="F170" s="69"/>
      <c r="G170" s="69"/>
      <c r="H170" s="69"/>
      <c r="J170" s="63"/>
      <c r="M170" s="65"/>
    </row>
    <row r="171" spans="2:13" s="62" customFormat="1" x14ac:dyDescent="0.25">
      <c r="B171" s="81">
        <v>45931</v>
      </c>
      <c r="C171" s="69" t="str">
        <f t="shared" si="4"/>
        <v>4</v>
      </c>
      <c r="D171" s="69"/>
      <c r="E171" s="69"/>
      <c r="F171" s="69"/>
      <c r="G171" s="69"/>
      <c r="H171" s="69"/>
      <c r="J171" s="63"/>
      <c r="M171" s="65"/>
    </row>
    <row r="172" spans="2:13" s="62" customFormat="1" x14ac:dyDescent="0.25">
      <c r="B172" s="81">
        <v>20099</v>
      </c>
      <c r="C172" s="69" t="str">
        <f t="shared" si="4"/>
        <v>2</v>
      </c>
      <c r="D172" s="69"/>
      <c r="E172" s="69"/>
      <c r="F172" s="69"/>
      <c r="G172" s="69"/>
      <c r="H172" s="69"/>
      <c r="J172" s="63"/>
      <c r="M172" s="65"/>
    </row>
    <row r="173" spans="2:13" s="62" customFormat="1" x14ac:dyDescent="0.25">
      <c r="B173" s="81">
        <v>10155</v>
      </c>
      <c r="C173" s="69" t="str">
        <f t="shared" si="4"/>
        <v>1</v>
      </c>
      <c r="D173" s="69"/>
      <c r="E173" s="69"/>
      <c r="F173" s="69"/>
      <c r="G173" s="69"/>
      <c r="H173" s="69"/>
      <c r="J173" s="63"/>
      <c r="M173" s="65"/>
    </row>
    <row r="174" spans="2:13" s="62" customFormat="1" x14ac:dyDescent="0.25">
      <c r="B174" s="81">
        <v>6100</v>
      </c>
      <c r="C174" s="69" t="str">
        <f t="shared" si="4"/>
        <v>6</v>
      </c>
      <c r="D174" s="69"/>
      <c r="E174" s="69"/>
      <c r="F174" s="69"/>
      <c r="G174" s="69"/>
      <c r="H174" s="69"/>
      <c r="J174" s="63"/>
      <c r="M174" s="65"/>
    </row>
    <row r="175" spans="2:13" s="62" customFormat="1" x14ac:dyDescent="0.25">
      <c r="B175" s="81">
        <v>10000</v>
      </c>
      <c r="C175" s="69" t="str">
        <f t="shared" si="4"/>
        <v>1</v>
      </c>
      <c r="D175" s="69"/>
      <c r="E175" s="69"/>
      <c r="F175" s="69"/>
      <c r="G175" s="69"/>
      <c r="H175" s="69"/>
      <c r="J175" s="63"/>
      <c r="M175" s="65"/>
    </row>
    <row r="176" spans="2:13" s="62" customFormat="1" x14ac:dyDescent="0.25">
      <c r="B176" s="81">
        <v>206000</v>
      </c>
      <c r="C176" s="69" t="str">
        <f t="shared" si="4"/>
        <v>2</v>
      </c>
      <c r="D176" s="69"/>
      <c r="E176" s="69"/>
      <c r="F176" s="69"/>
      <c r="G176" s="69"/>
      <c r="H176" s="69"/>
      <c r="J176" s="63"/>
      <c r="M176" s="65"/>
    </row>
    <row r="177" spans="2:13" s="62" customFormat="1" x14ac:dyDescent="0.25">
      <c r="B177" s="81">
        <v>100000</v>
      </c>
      <c r="C177" s="69" t="str">
        <f t="shared" si="4"/>
        <v>1</v>
      </c>
      <c r="D177" s="69"/>
      <c r="E177" s="69"/>
      <c r="F177" s="69"/>
      <c r="G177" s="69"/>
      <c r="H177" s="69"/>
      <c r="J177" s="63"/>
      <c r="M177" s="65"/>
    </row>
    <row r="178" spans="2:13" s="62" customFormat="1" x14ac:dyDescent="0.25">
      <c r="B178" s="81">
        <v>104518.63</v>
      </c>
      <c r="C178" s="69" t="str">
        <f t="shared" si="4"/>
        <v>1</v>
      </c>
      <c r="D178" s="69"/>
      <c r="E178" s="69"/>
      <c r="F178" s="69"/>
      <c r="G178" s="69"/>
      <c r="H178" s="69"/>
      <c r="J178" s="63"/>
      <c r="M178" s="65"/>
    </row>
    <row r="179" spans="2:13" s="62" customFormat="1" x14ac:dyDescent="0.25">
      <c r="B179" s="81">
        <v>193500</v>
      </c>
      <c r="C179" s="69" t="str">
        <f t="shared" si="4"/>
        <v>1</v>
      </c>
      <c r="D179" s="69"/>
      <c r="E179" s="69"/>
      <c r="F179" s="69"/>
      <c r="G179" s="69"/>
      <c r="H179" s="69"/>
      <c r="J179" s="63"/>
      <c r="M179" s="65"/>
    </row>
    <row r="180" spans="2:13" s="62" customFormat="1" x14ac:dyDescent="0.25">
      <c r="B180" s="81">
        <v>15000</v>
      </c>
      <c r="C180" s="69" t="str">
        <f t="shared" si="4"/>
        <v>1</v>
      </c>
      <c r="D180" s="69"/>
      <c r="E180" s="69"/>
      <c r="F180" s="69"/>
      <c r="G180" s="69"/>
      <c r="H180" s="69"/>
      <c r="J180" s="63"/>
      <c r="M180" s="65"/>
    </row>
    <row r="181" spans="2:13" s="62" customFormat="1" x14ac:dyDescent="0.25">
      <c r="B181" s="81">
        <v>200000</v>
      </c>
      <c r="C181" s="69" t="str">
        <f t="shared" si="4"/>
        <v>2</v>
      </c>
      <c r="D181" s="69"/>
      <c r="E181" s="69"/>
      <c r="F181" s="69"/>
      <c r="G181" s="69"/>
      <c r="H181" s="69"/>
      <c r="J181" s="63"/>
      <c r="M181" s="65"/>
    </row>
    <row r="182" spans="2:13" s="62" customFormat="1" x14ac:dyDescent="0.25">
      <c r="B182" s="81">
        <v>20600</v>
      </c>
      <c r="C182" s="69" t="str">
        <f t="shared" si="4"/>
        <v>2</v>
      </c>
      <c r="D182" s="69"/>
      <c r="E182" s="69"/>
      <c r="F182" s="69"/>
      <c r="G182" s="69"/>
      <c r="H182" s="69"/>
      <c r="J182" s="63"/>
      <c r="M182" s="65"/>
    </row>
    <row r="183" spans="2:13" s="62" customFormat="1" x14ac:dyDescent="0.25">
      <c r="B183" s="81">
        <v>414720</v>
      </c>
      <c r="C183" s="69" t="str">
        <f t="shared" si="4"/>
        <v>4</v>
      </c>
      <c r="D183" s="69"/>
      <c r="E183" s="69"/>
      <c r="F183" s="69"/>
      <c r="G183" s="69"/>
      <c r="H183" s="69"/>
      <c r="J183" s="63"/>
      <c r="M183" s="65"/>
    </row>
    <row r="184" spans="2:13" s="62" customFormat="1" x14ac:dyDescent="0.25">
      <c r="B184" s="81">
        <v>15000</v>
      </c>
      <c r="C184" s="69" t="str">
        <f t="shared" si="4"/>
        <v>1</v>
      </c>
      <c r="D184" s="69"/>
      <c r="E184" s="69"/>
      <c r="F184" s="69"/>
      <c r="G184" s="69"/>
      <c r="H184" s="69"/>
      <c r="J184" s="63"/>
      <c r="M184" s="65"/>
    </row>
    <row r="185" spans="2:13" s="62" customFormat="1" x14ac:dyDescent="0.25">
      <c r="B185" s="81">
        <v>47124</v>
      </c>
      <c r="C185" s="69" t="str">
        <f t="shared" si="4"/>
        <v>4</v>
      </c>
      <c r="D185" s="69"/>
      <c r="E185" s="69"/>
      <c r="F185" s="69"/>
      <c r="G185" s="69"/>
      <c r="H185" s="69"/>
      <c r="J185" s="63"/>
      <c r="M185" s="65"/>
    </row>
    <row r="186" spans="2:13" s="62" customFormat="1" x14ac:dyDescent="0.25">
      <c r="B186" s="81">
        <v>61689.599999999999</v>
      </c>
      <c r="C186" s="69" t="str">
        <f t="shared" si="4"/>
        <v>6</v>
      </c>
      <c r="D186" s="69"/>
      <c r="E186" s="69"/>
      <c r="F186" s="69"/>
      <c r="G186" s="69"/>
      <c r="H186" s="69"/>
      <c r="J186" s="63"/>
      <c r="M186" s="65"/>
    </row>
    <row r="187" spans="2:13" s="62" customFormat="1" x14ac:dyDescent="0.25">
      <c r="B187" s="81">
        <v>67447.539999999994</v>
      </c>
      <c r="C187" s="69" t="str">
        <f t="shared" si="4"/>
        <v>6</v>
      </c>
      <c r="D187" s="69"/>
      <c r="E187" s="69"/>
      <c r="F187" s="69"/>
      <c r="G187" s="69"/>
      <c r="H187" s="69"/>
      <c r="J187" s="63"/>
      <c r="M187" s="65"/>
    </row>
    <row r="188" spans="2:13" s="62" customFormat="1" x14ac:dyDescent="0.25">
      <c r="B188" s="81">
        <v>2885.95</v>
      </c>
      <c r="C188" s="69" t="str">
        <f t="shared" si="4"/>
        <v>2</v>
      </c>
      <c r="D188" s="69"/>
      <c r="E188" s="69"/>
      <c r="F188" s="69"/>
      <c r="G188" s="69"/>
      <c r="H188" s="69"/>
      <c r="J188" s="63"/>
      <c r="M188" s="65"/>
    </row>
    <row r="189" spans="2:13" s="62" customFormat="1" x14ac:dyDescent="0.25">
      <c r="B189" s="81">
        <v>24281</v>
      </c>
      <c r="C189" s="69" t="str">
        <f t="shared" si="4"/>
        <v>2</v>
      </c>
      <c r="D189" s="69"/>
      <c r="E189" s="69"/>
      <c r="F189" s="69"/>
      <c r="G189" s="69"/>
      <c r="H189" s="69"/>
      <c r="J189" s="63"/>
      <c r="M189" s="65"/>
    </row>
    <row r="190" spans="2:13" s="62" customFormat="1" x14ac:dyDescent="0.25">
      <c r="B190" s="81">
        <v>88711.73</v>
      </c>
      <c r="C190" s="69" t="str">
        <f t="shared" si="4"/>
        <v>8</v>
      </c>
      <c r="D190" s="69"/>
      <c r="E190" s="69"/>
      <c r="F190" s="69"/>
      <c r="G190" s="69"/>
      <c r="H190" s="69"/>
      <c r="J190" s="63"/>
      <c r="M190" s="65"/>
    </row>
    <row r="191" spans="2:13" s="62" customFormat="1" x14ac:dyDescent="0.25">
      <c r="B191" s="81">
        <v>135169.79999999999</v>
      </c>
      <c r="C191" s="69" t="str">
        <f t="shared" si="4"/>
        <v>1</v>
      </c>
      <c r="D191" s="69"/>
      <c r="E191" s="69"/>
      <c r="F191" s="69"/>
      <c r="G191" s="69"/>
      <c r="H191" s="69"/>
      <c r="J191" s="63"/>
      <c r="M191" s="65"/>
    </row>
    <row r="192" spans="2:13" s="62" customFormat="1" x14ac:dyDescent="0.25">
      <c r="B192" s="81">
        <v>92534.399999999994</v>
      </c>
      <c r="C192" s="69" t="str">
        <f t="shared" si="4"/>
        <v>9</v>
      </c>
      <c r="D192" s="69"/>
      <c r="E192" s="69"/>
      <c r="F192" s="69"/>
      <c r="G192" s="69"/>
      <c r="H192" s="69"/>
      <c r="J192" s="63"/>
      <c r="M192" s="65"/>
    </row>
    <row r="193" spans="2:13" s="62" customFormat="1" x14ac:dyDescent="0.25">
      <c r="B193" s="81">
        <v>173712</v>
      </c>
      <c r="C193" s="69" t="str">
        <f t="shared" si="4"/>
        <v>1</v>
      </c>
      <c r="D193" s="69"/>
      <c r="E193" s="69"/>
      <c r="F193" s="69"/>
      <c r="G193" s="69"/>
      <c r="H193" s="69"/>
      <c r="J193" s="63"/>
      <c r="M193" s="65"/>
    </row>
    <row r="194" spans="2:13" s="62" customFormat="1" x14ac:dyDescent="0.25">
      <c r="B194" s="81">
        <v>3500</v>
      </c>
      <c r="C194" s="69" t="str">
        <f t="shared" si="4"/>
        <v>3</v>
      </c>
      <c r="D194" s="69"/>
      <c r="E194" s="69"/>
      <c r="F194" s="69"/>
      <c r="G194" s="69"/>
      <c r="H194" s="69"/>
      <c r="J194" s="63"/>
      <c r="M194" s="65"/>
    </row>
    <row r="195" spans="2:13" s="62" customFormat="1" x14ac:dyDescent="0.25">
      <c r="B195" s="81">
        <v>15000</v>
      </c>
      <c r="C195" s="69" t="str">
        <f t="shared" ref="C195:C255" si="5">LEFT(B195,1)</f>
        <v>1</v>
      </c>
      <c r="D195" s="69"/>
      <c r="E195" s="69"/>
      <c r="F195" s="69"/>
      <c r="G195" s="69"/>
      <c r="H195" s="69"/>
      <c r="J195" s="63"/>
      <c r="M195" s="65"/>
    </row>
    <row r="196" spans="2:13" s="62" customFormat="1" x14ac:dyDescent="0.25">
      <c r="B196" s="81">
        <v>5000</v>
      </c>
      <c r="C196" s="69" t="str">
        <f t="shared" si="5"/>
        <v>5</v>
      </c>
      <c r="D196" s="69"/>
      <c r="E196" s="69"/>
      <c r="F196" s="69"/>
      <c r="G196" s="69"/>
      <c r="H196" s="69"/>
      <c r="J196" s="63"/>
      <c r="M196" s="65"/>
    </row>
    <row r="197" spans="2:13" s="62" customFormat="1" x14ac:dyDescent="0.25">
      <c r="B197" s="81">
        <v>24831.4</v>
      </c>
      <c r="C197" s="69" t="str">
        <f t="shared" si="5"/>
        <v>2</v>
      </c>
      <c r="D197" s="69"/>
      <c r="E197" s="69"/>
      <c r="F197" s="69"/>
      <c r="G197" s="69"/>
      <c r="H197" s="69"/>
      <c r="J197" s="63"/>
      <c r="M197" s="65"/>
    </row>
    <row r="198" spans="2:13" s="62" customFormat="1" x14ac:dyDescent="0.25">
      <c r="B198" s="81">
        <v>10000</v>
      </c>
      <c r="C198" s="69" t="str">
        <f t="shared" si="5"/>
        <v>1</v>
      </c>
      <c r="D198" s="69"/>
      <c r="E198" s="69"/>
      <c r="F198" s="69"/>
      <c r="G198" s="69"/>
      <c r="H198" s="69"/>
      <c r="J198" s="63"/>
      <c r="M198" s="65"/>
    </row>
    <row r="199" spans="2:13" s="62" customFormat="1" x14ac:dyDescent="0.25">
      <c r="B199" s="81">
        <v>270500</v>
      </c>
      <c r="C199" s="69" t="str">
        <f t="shared" si="5"/>
        <v>2</v>
      </c>
      <c r="D199" s="69"/>
      <c r="E199" s="69"/>
      <c r="F199" s="69"/>
      <c r="G199" s="69"/>
      <c r="H199" s="69"/>
      <c r="J199" s="63"/>
      <c r="M199" s="65"/>
    </row>
    <row r="200" spans="2:13" s="62" customFormat="1" x14ac:dyDescent="0.25">
      <c r="B200" s="81">
        <v>45000</v>
      </c>
      <c r="C200" s="69" t="str">
        <f t="shared" si="5"/>
        <v>4</v>
      </c>
      <c r="D200" s="69"/>
      <c r="E200" s="69"/>
      <c r="F200" s="69"/>
      <c r="G200" s="69"/>
      <c r="H200" s="69"/>
      <c r="J200" s="63"/>
      <c r="M200" s="65"/>
    </row>
    <row r="201" spans="2:13" s="62" customFormat="1" x14ac:dyDescent="0.25">
      <c r="B201" s="81">
        <v>29119.99</v>
      </c>
      <c r="C201" s="69" t="str">
        <f t="shared" si="5"/>
        <v>2</v>
      </c>
      <c r="D201" s="69"/>
      <c r="E201" s="69"/>
      <c r="F201" s="69"/>
      <c r="G201" s="69"/>
      <c r="H201" s="69"/>
      <c r="J201" s="63"/>
      <c r="M201" s="65"/>
    </row>
    <row r="202" spans="2:13" s="62" customFormat="1" x14ac:dyDescent="0.25">
      <c r="B202" s="81">
        <v>30000</v>
      </c>
      <c r="C202" s="69" t="str">
        <f t="shared" si="5"/>
        <v>3</v>
      </c>
      <c r="D202" s="69"/>
      <c r="E202" s="69"/>
      <c r="F202" s="69"/>
      <c r="G202" s="69"/>
      <c r="H202" s="69"/>
      <c r="J202" s="63"/>
      <c r="M202" s="65"/>
    </row>
    <row r="203" spans="2:13" s="62" customFormat="1" x14ac:dyDescent="0.25">
      <c r="B203" s="81">
        <v>157810</v>
      </c>
      <c r="C203" s="69" t="str">
        <f t="shared" si="5"/>
        <v>1</v>
      </c>
      <c r="D203" s="69"/>
      <c r="E203" s="69"/>
      <c r="F203" s="69"/>
      <c r="G203" s="69"/>
      <c r="H203" s="69"/>
      <c r="J203" s="63"/>
      <c r="M203" s="65"/>
    </row>
    <row r="204" spans="2:13" s="62" customFormat="1" x14ac:dyDescent="0.25">
      <c r="B204" s="81">
        <v>20000</v>
      </c>
      <c r="C204" s="69" t="str">
        <f t="shared" si="5"/>
        <v>2</v>
      </c>
      <c r="D204" s="69"/>
      <c r="E204" s="69"/>
      <c r="F204" s="69"/>
      <c r="G204" s="69"/>
      <c r="H204" s="69"/>
      <c r="J204" s="63"/>
      <c r="M204" s="65"/>
    </row>
    <row r="205" spans="2:13" s="62" customFormat="1" x14ac:dyDescent="0.25">
      <c r="B205" s="81">
        <v>50100</v>
      </c>
      <c r="C205" s="69" t="str">
        <f t="shared" si="5"/>
        <v>5</v>
      </c>
      <c r="D205" s="69"/>
      <c r="E205" s="69"/>
      <c r="F205" s="69"/>
      <c r="G205" s="69"/>
      <c r="H205" s="69"/>
      <c r="J205" s="63"/>
      <c r="M205" s="65"/>
    </row>
    <row r="206" spans="2:13" s="62" customFormat="1" x14ac:dyDescent="0.25">
      <c r="B206" s="81">
        <v>2314737</v>
      </c>
      <c r="C206" s="69" t="str">
        <f t="shared" si="5"/>
        <v>2</v>
      </c>
      <c r="D206" s="69"/>
      <c r="E206" s="69"/>
      <c r="F206" s="69"/>
      <c r="G206" s="69"/>
      <c r="H206" s="69"/>
      <c r="J206" s="63"/>
      <c r="M206" s="65"/>
    </row>
    <row r="207" spans="2:13" s="62" customFormat="1" x14ac:dyDescent="0.25">
      <c r="B207" s="81">
        <v>1400000</v>
      </c>
      <c r="C207" s="69" t="str">
        <f t="shared" si="5"/>
        <v>1</v>
      </c>
      <c r="D207" s="69"/>
      <c r="E207" s="69"/>
      <c r="F207" s="69"/>
      <c r="G207" s="69"/>
      <c r="H207" s="69"/>
      <c r="J207" s="63"/>
      <c r="M207" s="65"/>
    </row>
    <row r="208" spans="2:13" s="62" customFormat="1" x14ac:dyDescent="0.25">
      <c r="B208" s="81">
        <v>1900</v>
      </c>
      <c r="C208" s="69" t="str">
        <f t="shared" si="5"/>
        <v>1</v>
      </c>
      <c r="D208" s="69"/>
      <c r="E208" s="69"/>
      <c r="F208" s="69"/>
      <c r="G208" s="69"/>
      <c r="H208" s="69"/>
      <c r="J208" s="63"/>
      <c r="M208" s="65"/>
    </row>
    <row r="209" spans="2:13" s="62" customFormat="1" x14ac:dyDescent="0.25">
      <c r="B209" s="81">
        <v>159915</v>
      </c>
      <c r="C209" s="69" t="str">
        <f t="shared" si="5"/>
        <v>1</v>
      </c>
      <c r="D209" s="69"/>
      <c r="E209" s="69"/>
      <c r="F209" s="69"/>
      <c r="G209" s="69"/>
      <c r="H209" s="69"/>
      <c r="J209" s="63"/>
      <c r="M209" s="65"/>
    </row>
    <row r="210" spans="2:13" s="62" customFormat="1" x14ac:dyDescent="0.25">
      <c r="B210" s="81">
        <v>30000</v>
      </c>
      <c r="C210" s="69" t="str">
        <f t="shared" si="5"/>
        <v>3</v>
      </c>
      <c r="D210" s="69"/>
      <c r="E210" s="69"/>
      <c r="F210" s="69"/>
      <c r="G210" s="69"/>
      <c r="H210" s="69"/>
      <c r="J210" s="63"/>
      <c r="M210" s="65"/>
    </row>
    <row r="211" spans="2:13" s="62" customFormat="1" x14ac:dyDescent="0.25">
      <c r="B211" s="81">
        <v>61689.599999999999</v>
      </c>
      <c r="C211" s="69" t="str">
        <f t="shared" si="5"/>
        <v>6</v>
      </c>
      <c r="D211" s="69"/>
      <c r="E211" s="69"/>
      <c r="F211" s="69"/>
      <c r="G211" s="69"/>
      <c r="H211" s="69"/>
      <c r="J211" s="63"/>
      <c r="M211" s="65"/>
    </row>
    <row r="212" spans="2:13" s="62" customFormat="1" x14ac:dyDescent="0.25">
      <c r="B212" s="81">
        <v>8568</v>
      </c>
      <c r="C212" s="69" t="str">
        <f t="shared" si="5"/>
        <v>8</v>
      </c>
      <c r="D212" s="69"/>
      <c r="E212" s="69"/>
      <c r="F212" s="69"/>
      <c r="G212" s="69"/>
      <c r="H212" s="69"/>
      <c r="J212" s="63"/>
      <c r="M212" s="65"/>
    </row>
    <row r="213" spans="2:13" s="62" customFormat="1" x14ac:dyDescent="0.25">
      <c r="B213" s="81">
        <v>52429.9</v>
      </c>
      <c r="C213" s="69" t="str">
        <f t="shared" si="5"/>
        <v>5</v>
      </c>
      <c r="D213" s="69"/>
      <c r="E213" s="69"/>
      <c r="F213" s="69"/>
      <c r="G213" s="69"/>
      <c r="H213" s="69"/>
      <c r="J213" s="63"/>
      <c r="M213" s="65"/>
    </row>
    <row r="214" spans="2:13" s="62" customFormat="1" x14ac:dyDescent="0.25">
      <c r="B214" s="81">
        <v>31640.14</v>
      </c>
      <c r="C214" s="69" t="str">
        <f t="shared" si="5"/>
        <v>3</v>
      </c>
      <c r="D214" s="69"/>
      <c r="E214" s="69"/>
      <c r="F214" s="69"/>
      <c r="G214" s="69"/>
      <c r="H214" s="69"/>
      <c r="J214" s="63"/>
      <c r="M214" s="65"/>
    </row>
    <row r="215" spans="2:13" s="62" customFormat="1" x14ac:dyDescent="0.25">
      <c r="B215" s="81">
        <v>250000</v>
      </c>
      <c r="C215" s="69" t="str">
        <f t="shared" si="5"/>
        <v>2</v>
      </c>
      <c r="D215" s="69"/>
      <c r="E215" s="69"/>
      <c r="F215" s="69"/>
      <c r="G215" s="69"/>
      <c r="H215" s="69"/>
      <c r="J215" s="63"/>
      <c r="M215" s="65"/>
    </row>
    <row r="216" spans="2:13" s="62" customFormat="1" x14ac:dyDescent="0.25">
      <c r="B216" s="81">
        <v>6828</v>
      </c>
      <c r="C216" s="69" t="str">
        <f t="shared" si="5"/>
        <v>6</v>
      </c>
      <c r="D216" s="69"/>
      <c r="E216" s="69"/>
      <c r="F216" s="69"/>
      <c r="G216" s="69"/>
      <c r="H216" s="69"/>
      <c r="J216" s="63"/>
      <c r="M216" s="65"/>
    </row>
    <row r="217" spans="2:13" s="62" customFormat="1" x14ac:dyDescent="0.25">
      <c r="B217" s="81">
        <v>22848</v>
      </c>
      <c r="C217" s="69" t="str">
        <f t="shared" si="5"/>
        <v>2</v>
      </c>
      <c r="D217" s="69"/>
      <c r="E217" s="69"/>
      <c r="F217" s="69"/>
      <c r="G217" s="69"/>
      <c r="H217" s="69"/>
      <c r="J217" s="63"/>
      <c r="M217" s="65"/>
    </row>
    <row r="218" spans="2:13" s="62" customFormat="1" x14ac:dyDescent="0.25">
      <c r="B218" s="81">
        <v>748.5</v>
      </c>
      <c r="C218" s="69" t="str">
        <f t="shared" si="5"/>
        <v>7</v>
      </c>
      <c r="D218" s="69"/>
      <c r="E218" s="69"/>
      <c r="F218" s="69"/>
      <c r="G218" s="69"/>
      <c r="H218" s="69"/>
      <c r="J218" s="63"/>
      <c r="M218" s="65"/>
    </row>
    <row r="219" spans="2:13" s="62" customFormat="1" x14ac:dyDescent="0.25">
      <c r="B219" s="81">
        <v>6926.37</v>
      </c>
      <c r="C219" s="69" t="str">
        <f t="shared" si="5"/>
        <v>6</v>
      </c>
      <c r="D219" s="69"/>
      <c r="E219" s="69"/>
      <c r="F219" s="69"/>
      <c r="G219" s="69"/>
      <c r="H219" s="69"/>
      <c r="J219" s="63"/>
      <c r="M219" s="65"/>
    </row>
    <row r="220" spans="2:13" s="62" customFormat="1" x14ac:dyDescent="0.25">
      <c r="B220" s="81">
        <v>36843.75</v>
      </c>
      <c r="C220" s="69" t="str">
        <f t="shared" si="5"/>
        <v>3</v>
      </c>
      <c r="D220" s="69"/>
      <c r="E220" s="69"/>
      <c r="F220" s="69"/>
      <c r="G220" s="69"/>
      <c r="H220" s="69"/>
      <c r="J220" s="63"/>
      <c r="M220" s="65"/>
    </row>
    <row r="221" spans="2:13" s="62" customFormat="1" x14ac:dyDescent="0.25">
      <c r="B221" s="81">
        <v>5493.53</v>
      </c>
      <c r="C221" s="69" t="str">
        <f t="shared" si="5"/>
        <v>5</v>
      </c>
      <c r="D221" s="69"/>
      <c r="E221" s="69"/>
      <c r="F221" s="69"/>
      <c r="G221" s="69"/>
      <c r="H221" s="69"/>
      <c r="J221" s="63"/>
      <c r="M221" s="65"/>
    </row>
    <row r="222" spans="2:13" s="62" customFormat="1" x14ac:dyDescent="0.25">
      <c r="B222" s="81">
        <v>17334.77</v>
      </c>
      <c r="C222" s="69" t="str">
        <f t="shared" si="5"/>
        <v>1</v>
      </c>
      <c r="D222" s="69"/>
      <c r="E222" s="69"/>
      <c r="F222" s="69"/>
      <c r="G222" s="69"/>
      <c r="H222" s="69"/>
      <c r="J222" s="63"/>
      <c r="M222" s="65"/>
    </row>
    <row r="223" spans="2:13" s="62" customFormat="1" x14ac:dyDescent="0.25">
      <c r="B223" s="81">
        <v>10771.04</v>
      </c>
      <c r="C223" s="69" t="str">
        <f t="shared" si="5"/>
        <v>1</v>
      </c>
      <c r="D223" s="69"/>
      <c r="E223" s="69"/>
      <c r="F223" s="69"/>
      <c r="G223" s="69"/>
      <c r="H223" s="69"/>
      <c r="J223" s="63"/>
      <c r="M223" s="65"/>
    </row>
    <row r="224" spans="2:13" s="62" customFormat="1" x14ac:dyDescent="0.25">
      <c r="B224" s="81">
        <v>11556.599999999999</v>
      </c>
      <c r="C224" s="69" t="str">
        <f t="shared" si="5"/>
        <v>1</v>
      </c>
      <c r="D224" s="69"/>
      <c r="E224" s="69"/>
      <c r="F224" s="69"/>
      <c r="G224" s="69"/>
      <c r="H224" s="69"/>
      <c r="J224" s="63"/>
      <c r="M224" s="65"/>
    </row>
    <row r="225" spans="2:13" s="62" customFormat="1" x14ac:dyDescent="0.25">
      <c r="B225" s="81">
        <v>11669.75</v>
      </c>
      <c r="C225" s="69" t="str">
        <f t="shared" si="5"/>
        <v>1</v>
      </c>
      <c r="D225" s="69"/>
      <c r="E225" s="69"/>
      <c r="F225" s="69"/>
      <c r="G225" s="69"/>
      <c r="H225" s="69"/>
      <c r="J225" s="63"/>
      <c r="M225" s="65"/>
    </row>
    <row r="226" spans="2:13" s="62" customFormat="1" x14ac:dyDescent="0.25">
      <c r="B226" s="81">
        <v>4686.32</v>
      </c>
      <c r="C226" s="69" t="str">
        <f t="shared" si="5"/>
        <v>4</v>
      </c>
      <c r="D226" s="69"/>
      <c r="E226" s="69"/>
      <c r="F226" s="69"/>
      <c r="G226" s="69"/>
      <c r="H226" s="69"/>
      <c r="J226" s="63"/>
      <c r="M226" s="65"/>
    </row>
    <row r="227" spans="2:13" s="62" customFormat="1" x14ac:dyDescent="0.25">
      <c r="B227" s="81">
        <v>5000</v>
      </c>
      <c r="C227" s="69" t="str">
        <f t="shared" si="5"/>
        <v>5</v>
      </c>
      <c r="D227" s="69"/>
      <c r="E227" s="69"/>
      <c r="F227" s="69"/>
      <c r="G227" s="69"/>
      <c r="H227" s="69"/>
      <c r="J227" s="63"/>
      <c r="M227" s="65"/>
    </row>
    <row r="228" spans="2:13" s="62" customFormat="1" x14ac:dyDescent="0.25">
      <c r="B228" s="81">
        <v>20600</v>
      </c>
      <c r="C228" s="69" t="str">
        <f t="shared" si="5"/>
        <v>2</v>
      </c>
      <c r="D228" s="69"/>
      <c r="E228" s="69"/>
      <c r="F228" s="69"/>
      <c r="G228" s="69"/>
      <c r="H228" s="69"/>
      <c r="J228" s="63"/>
      <c r="M228" s="65"/>
    </row>
    <row r="229" spans="2:13" s="62" customFormat="1" x14ac:dyDescent="0.25">
      <c r="B229" s="81">
        <v>12000</v>
      </c>
      <c r="C229" s="69" t="str">
        <f t="shared" si="5"/>
        <v>1</v>
      </c>
      <c r="D229" s="69"/>
      <c r="E229" s="69"/>
      <c r="F229" s="69"/>
      <c r="G229" s="69"/>
      <c r="H229" s="69"/>
      <c r="J229" s="63"/>
      <c r="M229" s="65"/>
    </row>
    <row r="230" spans="2:13" s="62" customFormat="1" x14ac:dyDescent="0.25">
      <c r="B230" s="81">
        <v>3390</v>
      </c>
      <c r="C230" s="69" t="str">
        <f t="shared" si="5"/>
        <v>3</v>
      </c>
      <c r="D230" s="69"/>
      <c r="E230" s="69"/>
      <c r="F230" s="69"/>
      <c r="G230" s="69"/>
      <c r="H230" s="69"/>
      <c r="J230" s="63"/>
      <c r="M230" s="65"/>
    </row>
    <row r="231" spans="2:13" s="62" customFormat="1" x14ac:dyDescent="0.25">
      <c r="B231" s="81">
        <v>20000</v>
      </c>
      <c r="C231" s="69" t="str">
        <f t="shared" si="5"/>
        <v>2</v>
      </c>
      <c r="D231" s="69"/>
      <c r="E231" s="69"/>
      <c r="F231" s="69"/>
      <c r="G231" s="69"/>
      <c r="H231" s="69"/>
      <c r="J231" s="63"/>
      <c r="M231" s="65"/>
    </row>
    <row r="232" spans="2:13" s="62" customFormat="1" x14ac:dyDescent="0.25">
      <c r="B232" s="81">
        <v>27900</v>
      </c>
      <c r="C232" s="69" t="str">
        <f t="shared" si="5"/>
        <v>2</v>
      </c>
      <c r="D232" s="69"/>
      <c r="E232" s="69"/>
      <c r="F232" s="69"/>
      <c r="G232" s="69"/>
      <c r="H232" s="69"/>
      <c r="J232" s="63"/>
      <c r="M232" s="65"/>
    </row>
    <row r="233" spans="2:13" s="62" customFormat="1" x14ac:dyDescent="0.25">
      <c r="B233" s="81">
        <v>131200</v>
      </c>
      <c r="C233" s="69" t="str">
        <f t="shared" si="5"/>
        <v>1</v>
      </c>
      <c r="D233" s="69"/>
      <c r="E233" s="69"/>
      <c r="F233" s="69"/>
      <c r="G233" s="69"/>
      <c r="H233" s="69"/>
      <c r="J233" s="63"/>
      <c r="M233" s="65"/>
    </row>
    <row r="234" spans="2:13" s="62" customFormat="1" x14ac:dyDescent="0.25">
      <c r="B234" s="81">
        <v>15520</v>
      </c>
      <c r="C234" s="69" t="str">
        <f t="shared" si="5"/>
        <v>1</v>
      </c>
      <c r="D234" s="69"/>
      <c r="E234" s="69"/>
      <c r="F234" s="69"/>
      <c r="G234" s="69"/>
      <c r="H234" s="69"/>
      <c r="J234" s="63"/>
      <c r="M234" s="65"/>
    </row>
    <row r="235" spans="2:13" s="62" customFormat="1" x14ac:dyDescent="0.25">
      <c r="B235" s="81">
        <v>23000</v>
      </c>
      <c r="C235" s="69" t="str">
        <f t="shared" si="5"/>
        <v>2</v>
      </c>
      <c r="D235" s="69"/>
      <c r="E235" s="69"/>
      <c r="F235" s="69"/>
      <c r="G235" s="69"/>
      <c r="H235" s="69"/>
      <c r="J235" s="63"/>
      <c r="M235" s="65"/>
    </row>
    <row r="236" spans="2:13" s="62" customFormat="1" x14ac:dyDescent="0.25">
      <c r="B236" s="81">
        <v>30500</v>
      </c>
      <c r="C236" s="69" t="str">
        <f t="shared" si="5"/>
        <v>3</v>
      </c>
      <c r="D236" s="69"/>
      <c r="E236" s="69"/>
      <c r="F236" s="69"/>
      <c r="G236" s="69"/>
      <c r="H236" s="69"/>
      <c r="J236" s="63"/>
      <c r="M236" s="65"/>
    </row>
    <row r="237" spans="2:13" s="62" customFormat="1" x14ac:dyDescent="0.25">
      <c r="B237" s="81">
        <v>25532</v>
      </c>
      <c r="C237" s="69" t="str">
        <f t="shared" si="5"/>
        <v>2</v>
      </c>
      <c r="D237" s="69"/>
      <c r="E237" s="69"/>
      <c r="F237" s="69"/>
      <c r="G237" s="69"/>
      <c r="H237" s="69"/>
      <c r="J237" s="63"/>
      <c r="M237" s="65"/>
    </row>
    <row r="238" spans="2:13" s="62" customFormat="1" x14ac:dyDescent="0.25">
      <c r="B238" s="81">
        <v>1750</v>
      </c>
      <c r="C238" s="69" t="str">
        <f t="shared" si="5"/>
        <v>1</v>
      </c>
      <c r="D238" s="69"/>
      <c r="E238" s="69"/>
      <c r="F238" s="69"/>
      <c r="G238" s="69"/>
      <c r="H238" s="69"/>
      <c r="J238" s="63"/>
      <c r="M238" s="65"/>
    </row>
    <row r="239" spans="2:13" s="62" customFormat="1" x14ac:dyDescent="0.25">
      <c r="B239" s="81">
        <v>150000</v>
      </c>
      <c r="C239" s="69" t="str">
        <f t="shared" si="5"/>
        <v>1</v>
      </c>
      <c r="D239" s="69"/>
      <c r="E239" s="69"/>
      <c r="F239" s="69"/>
      <c r="G239" s="69"/>
      <c r="H239" s="69"/>
      <c r="J239" s="63"/>
      <c r="M239" s="65"/>
    </row>
    <row r="240" spans="2:13" s="62" customFormat="1" x14ac:dyDescent="0.25">
      <c r="B240" s="81">
        <v>10759</v>
      </c>
      <c r="C240" s="69" t="str">
        <f t="shared" si="5"/>
        <v>1</v>
      </c>
      <c r="D240" s="69"/>
      <c r="E240" s="69"/>
      <c r="F240" s="69"/>
      <c r="G240" s="69"/>
      <c r="H240" s="69"/>
      <c r="J240" s="63"/>
      <c r="M240" s="65"/>
    </row>
    <row r="241" spans="2:13" s="62" customFormat="1" x14ac:dyDescent="0.25">
      <c r="B241" s="81">
        <v>22931</v>
      </c>
      <c r="C241" s="69" t="str">
        <f t="shared" si="5"/>
        <v>2</v>
      </c>
      <c r="D241" s="69"/>
      <c r="E241" s="69"/>
      <c r="F241" s="69"/>
      <c r="G241" s="69"/>
      <c r="H241" s="69"/>
      <c r="J241" s="63"/>
      <c r="M241" s="65"/>
    </row>
    <row r="242" spans="2:13" s="62" customFormat="1" x14ac:dyDescent="0.25">
      <c r="B242" s="81">
        <v>5200</v>
      </c>
      <c r="C242" s="69" t="str">
        <f t="shared" si="5"/>
        <v>5</v>
      </c>
      <c r="D242" s="69"/>
      <c r="E242" s="69"/>
      <c r="F242" s="69"/>
      <c r="G242" s="69"/>
      <c r="H242" s="69"/>
      <c r="J242" s="63"/>
      <c r="M242" s="65"/>
    </row>
    <row r="243" spans="2:13" s="62" customFormat="1" x14ac:dyDescent="0.25">
      <c r="B243" s="81">
        <v>8886.32</v>
      </c>
      <c r="C243" s="69" t="str">
        <f t="shared" si="5"/>
        <v>8</v>
      </c>
      <c r="D243" s="69"/>
      <c r="E243" s="69"/>
      <c r="F243" s="69"/>
      <c r="G243" s="69"/>
      <c r="H243" s="69"/>
      <c r="J243" s="63"/>
      <c r="M243" s="65"/>
    </row>
    <row r="244" spans="2:13" s="62" customFormat="1" x14ac:dyDescent="0.25">
      <c r="B244" s="81">
        <v>6371.01</v>
      </c>
      <c r="C244" s="69" t="str">
        <f t="shared" si="5"/>
        <v>6</v>
      </c>
      <c r="D244" s="69"/>
      <c r="E244" s="69"/>
      <c r="F244" s="69"/>
      <c r="G244" s="69"/>
      <c r="H244" s="69"/>
      <c r="J244" s="63"/>
      <c r="M244" s="65"/>
    </row>
    <row r="245" spans="2:13" s="62" customFormat="1" x14ac:dyDescent="0.25">
      <c r="B245" s="81">
        <v>30</v>
      </c>
      <c r="C245" s="69" t="str">
        <f t="shared" si="5"/>
        <v>3</v>
      </c>
      <c r="D245" s="69"/>
      <c r="E245" s="69"/>
      <c r="F245" s="69"/>
      <c r="G245" s="69"/>
      <c r="H245" s="69"/>
      <c r="J245" s="63"/>
      <c r="M245" s="65"/>
    </row>
    <row r="246" spans="2:13" s="62" customFormat="1" x14ac:dyDescent="0.25">
      <c r="B246" s="81">
        <v>57652</v>
      </c>
      <c r="C246" s="69" t="str">
        <f t="shared" si="5"/>
        <v>5</v>
      </c>
      <c r="D246" s="69"/>
      <c r="E246" s="69"/>
      <c r="F246" s="69"/>
      <c r="G246" s="69"/>
      <c r="H246" s="69"/>
      <c r="J246" s="63"/>
      <c r="M246" s="65"/>
    </row>
    <row r="247" spans="2:13" s="62" customFormat="1" x14ac:dyDescent="0.25">
      <c r="B247" s="81">
        <v>44825.62</v>
      </c>
      <c r="C247" s="69" t="str">
        <f t="shared" si="5"/>
        <v>4</v>
      </c>
      <c r="D247" s="69"/>
      <c r="E247" s="69"/>
      <c r="F247" s="69"/>
      <c r="G247" s="69"/>
      <c r="H247" s="69"/>
      <c r="J247" s="63"/>
      <c r="M247" s="65"/>
    </row>
    <row r="248" spans="2:13" s="62" customFormat="1" x14ac:dyDescent="0.25">
      <c r="B248" s="81">
        <v>5600</v>
      </c>
      <c r="C248" s="69" t="str">
        <f t="shared" si="5"/>
        <v>5</v>
      </c>
      <c r="D248" s="69"/>
      <c r="E248" s="69"/>
      <c r="F248" s="69"/>
      <c r="G248" s="69"/>
      <c r="H248" s="69"/>
      <c r="J248" s="63"/>
      <c r="M248" s="65"/>
    </row>
    <row r="249" spans="2:13" s="62" customFormat="1" x14ac:dyDescent="0.25">
      <c r="B249" s="81">
        <v>26900</v>
      </c>
      <c r="C249" s="69" t="str">
        <f t="shared" si="5"/>
        <v>2</v>
      </c>
      <c r="D249" s="69"/>
      <c r="E249" s="69"/>
      <c r="F249" s="69"/>
      <c r="G249" s="69"/>
      <c r="H249" s="69"/>
      <c r="J249" s="63"/>
      <c r="M249" s="65"/>
    </row>
    <row r="250" spans="2:13" s="62" customFormat="1" x14ac:dyDescent="0.25">
      <c r="B250" s="81">
        <v>14615</v>
      </c>
      <c r="C250" s="69" t="str">
        <f t="shared" si="5"/>
        <v>1</v>
      </c>
      <c r="D250" s="69"/>
      <c r="E250" s="69"/>
      <c r="F250" s="69"/>
      <c r="G250" s="69"/>
      <c r="H250" s="69"/>
      <c r="J250" s="63"/>
      <c r="M250" s="65"/>
    </row>
    <row r="251" spans="2:13" s="62" customFormat="1" x14ac:dyDescent="0.25">
      <c r="B251" s="81">
        <v>37000</v>
      </c>
      <c r="C251" s="69" t="str">
        <f t="shared" si="5"/>
        <v>3</v>
      </c>
      <c r="D251" s="69"/>
      <c r="E251" s="69"/>
      <c r="F251" s="69"/>
      <c r="G251" s="69"/>
      <c r="H251" s="69"/>
      <c r="J251" s="63"/>
      <c r="M251" s="65"/>
    </row>
    <row r="252" spans="2:13" s="62" customFormat="1" x14ac:dyDescent="0.25">
      <c r="B252" s="81">
        <v>28960</v>
      </c>
      <c r="C252" s="69" t="str">
        <f t="shared" si="5"/>
        <v>2</v>
      </c>
      <c r="D252" s="69"/>
      <c r="E252" s="69"/>
      <c r="F252" s="69"/>
      <c r="G252" s="69"/>
      <c r="H252" s="69"/>
      <c r="J252" s="63"/>
      <c r="M252" s="65"/>
    </row>
    <row r="253" spans="2:13" s="62" customFormat="1" x14ac:dyDescent="0.25">
      <c r="B253" s="81">
        <v>1500</v>
      </c>
      <c r="C253" s="69" t="str">
        <f t="shared" si="5"/>
        <v>1</v>
      </c>
      <c r="D253" s="69"/>
      <c r="E253" s="69"/>
      <c r="F253" s="69"/>
      <c r="G253" s="69"/>
      <c r="H253" s="69"/>
      <c r="J253" s="63"/>
      <c r="M253" s="65"/>
    </row>
    <row r="254" spans="2:13" s="62" customFormat="1" x14ac:dyDescent="0.25">
      <c r="B254" s="81">
        <v>24887.5</v>
      </c>
      <c r="C254" s="69" t="str">
        <f t="shared" si="5"/>
        <v>2</v>
      </c>
      <c r="D254" s="69"/>
      <c r="E254" s="69"/>
      <c r="F254" s="69"/>
      <c r="G254" s="69"/>
      <c r="H254" s="69"/>
      <c r="J254" s="63"/>
      <c r="M254" s="65"/>
    </row>
    <row r="255" spans="2:13" s="62" customFormat="1" x14ac:dyDescent="0.25">
      <c r="B255" s="81">
        <v>17334.77</v>
      </c>
      <c r="C255" s="69" t="str">
        <f t="shared" si="5"/>
        <v>1</v>
      </c>
      <c r="D255" s="69"/>
      <c r="E255" s="69"/>
      <c r="F255" s="69"/>
      <c r="G255" s="69"/>
      <c r="H255" s="69"/>
      <c r="J255" s="63"/>
      <c r="M255" s="65"/>
    </row>
    <row r="256" spans="2:13" s="62" customFormat="1" x14ac:dyDescent="0.25">
      <c r="B256" s="81">
        <v>90000</v>
      </c>
      <c r="C256" s="69" t="str">
        <f t="shared" ref="C256:C315" si="6">LEFT(B256,1)</f>
        <v>9</v>
      </c>
      <c r="D256" s="69"/>
      <c r="E256" s="69"/>
      <c r="F256" s="69"/>
      <c r="G256" s="69"/>
      <c r="H256" s="69"/>
      <c r="J256" s="63"/>
      <c r="M256" s="65"/>
    </row>
    <row r="257" spans="2:13" s="62" customFormat="1" x14ac:dyDescent="0.25">
      <c r="B257" s="81">
        <v>63065</v>
      </c>
      <c r="C257" s="69" t="str">
        <f t="shared" si="6"/>
        <v>6</v>
      </c>
      <c r="D257" s="69"/>
      <c r="E257" s="69"/>
      <c r="F257" s="69"/>
      <c r="G257" s="69"/>
      <c r="H257" s="69"/>
      <c r="J257" s="63"/>
      <c r="M257" s="65"/>
    </row>
    <row r="258" spans="2:13" s="62" customFormat="1" x14ac:dyDescent="0.25">
      <c r="B258" s="81">
        <v>157810</v>
      </c>
      <c r="C258" s="69" t="str">
        <f t="shared" si="6"/>
        <v>1</v>
      </c>
      <c r="D258" s="69"/>
      <c r="E258" s="69"/>
      <c r="F258" s="69"/>
      <c r="G258" s="69"/>
      <c r="H258" s="69"/>
      <c r="J258" s="63"/>
      <c r="M258" s="65"/>
    </row>
    <row r="259" spans="2:13" s="62" customFormat="1" x14ac:dyDescent="0.25">
      <c r="B259" s="81">
        <v>175672</v>
      </c>
      <c r="C259" s="69" t="str">
        <f t="shared" si="6"/>
        <v>1</v>
      </c>
      <c r="D259" s="69"/>
      <c r="E259" s="69"/>
      <c r="F259" s="69"/>
      <c r="G259" s="69"/>
      <c r="H259" s="69"/>
      <c r="J259" s="63"/>
      <c r="M259" s="65"/>
    </row>
    <row r="260" spans="2:13" s="62" customFormat="1" x14ac:dyDescent="0.25">
      <c r="B260" s="81">
        <v>40000</v>
      </c>
      <c r="C260" s="69" t="str">
        <f t="shared" si="6"/>
        <v>4</v>
      </c>
      <c r="D260" s="69"/>
      <c r="E260" s="69"/>
      <c r="F260" s="69"/>
      <c r="G260" s="69"/>
      <c r="H260" s="69"/>
      <c r="J260" s="63"/>
      <c r="M260" s="65"/>
    </row>
    <row r="261" spans="2:13" s="62" customFormat="1" x14ac:dyDescent="0.25">
      <c r="B261" s="81">
        <v>156500</v>
      </c>
      <c r="C261" s="69" t="str">
        <f t="shared" si="6"/>
        <v>1</v>
      </c>
      <c r="D261" s="69"/>
      <c r="E261" s="69"/>
      <c r="F261" s="69"/>
      <c r="G261" s="69"/>
      <c r="H261" s="69"/>
      <c r="J261" s="63"/>
      <c r="M261" s="65"/>
    </row>
    <row r="262" spans="2:13" s="62" customFormat="1" x14ac:dyDescent="0.25">
      <c r="B262" s="81">
        <v>6182.5</v>
      </c>
      <c r="C262" s="69" t="str">
        <f t="shared" si="6"/>
        <v>6</v>
      </c>
      <c r="D262" s="69"/>
      <c r="E262" s="69"/>
      <c r="F262" s="69"/>
      <c r="G262" s="69"/>
      <c r="H262" s="69"/>
      <c r="J262" s="63"/>
      <c r="M262" s="65"/>
    </row>
    <row r="263" spans="2:13" s="62" customFormat="1" x14ac:dyDescent="0.25">
      <c r="B263" s="81">
        <v>7000</v>
      </c>
      <c r="C263" s="69" t="str">
        <f t="shared" si="6"/>
        <v>7</v>
      </c>
      <c r="D263" s="69"/>
      <c r="E263" s="69"/>
      <c r="F263" s="69"/>
      <c r="G263" s="69"/>
      <c r="H263" s="69"/>
      <c r="J263" s="63"/>
      <c r="M263" s="65"/>
    </row>
    <row r="264" spans="2:13" s="62" customFormat="1" x14ac:dyDescent="0.25">
      <c r="B264" s="81">
        <v>200000</v>
      </c>
      <c r="C264" s="69" t="str">
        <f t="shared" si="6"/>
        <v>2</v>
      </c>
      <c r="D264" s="69"/>
      <c r="E264" s="69"/>
      <c r="F264" s="69"/>
      <c r="G264" s="69"/>
      <c r="H264" s="69"/>
      <c r="J264" s="63"/>
      <c r="M264" s="65"/>
    </row>
    <row r="265" spans="2:13" s="62" customFormat="1" x14ac:dyDescent="0.25">
      <c r="B265" s="81">
        <v>160500</v>
      </c>
      <c r="C265" s="69" t="str">
        <f t="shared" si="6"/>
        <v>1</v>
      </c>
      <c r="D265" s="69"/>
      <c r="E265" s="69"/>
      <c r="F265" s="69"/>
      <c r="G265" s="69"/>
      <c r="H265" s="69"/>
      <c r="J265" s="63"/>
      <c r="M265" s="65"/>
    </row>
    <row r="266" spans="2:13" s="62" customFormat="1" x14ac:dyDescent="0.25">
      <c r="B266" s="81">
        <v>108700</v>
      </c>
      <c r="C266" s="69" t="str">
        <f t="shared" si="6"/>
        <v>1</v>
      </c>
      <c r="D266" s="69"/>
      <c r="E266" s="69"/>
      <c r="F266" s="69"/>
      <c r="G266" s="69"/>
      <c r="H266" s="69"/>
      <c r="J266" s="63"/>
      <c r="M266" s="65"/>
    </row>
    <row r="267" spans="2:13" s="62" customFormat="1" x14ac:dyDescent="0.25">
      <c r="B267" s="81">
        <v>25000</v>
      </c>
      <c r="C267" s="69" t="str">
        <f t="shared" si="6"/>
        <v>2</v>
      </c>
      <c r="D267" s="69"/>
      <c r="E267" s="69"/>
      <c r="F267" s="69"/>
      <c r="G267" s="69"/>
      <c r="H267" s="69"/>
      <c r="J267" s="63"/>
      <c r="M267" s="65"/>
    </row>
    <row r="268" spans="2:13" s="62" customFormat="1" x14ac:dyDescent="0.25">
      <c r="B268" s="81">
        <v>63065</v>
      </c>
      <c r="C268" s="69" t="str">
        <f t="shared" si="6"/>
        <v>6</v>
      </c>
      <c r="D268" s="69"/>
      <c r="E268" s="69"/>
      <c r="F268" s="69"/>
      <c r="G268" s="69"/>
      <c r="H268" s="69"/>
      <c r="J268" s="63"/>
      <c r="M268" s="65"/>
    </row>
    <row r="269" spans="2:13" s="62" customFormat="1" x14ac:dyDescent="0.25">
      <c r="B269" s="81">
        <v>85000</v>
      </c>
      <c r="C269" s="69" t="str">
        <f t="shared" si="6"/>
        <v>8</v>
      </c>
      <c r="D269" s="69"/>
      <c r="E269" s="69"/>
      <c r="F269" s="69"/>
      <c r="G269" s="69"/>
      <c r="H269" s="69"/>
      <c r="J269" s="63"/>
      <c r="M269" s="65"/>
    </row>
    <row r="270" spans="2:13" s="62" customFormat="1" x14ac:dyDescent="0.25">
      <c r="B270" s="81">
        <v>100000</v>
      </c>
      <c r="C270" s="69" t="str">
        <f t="shared" si="6"/>
        <v>1</v>
      </c>
      <c r="D270" s="69"/>
      <c r="E270" s="69"/>
      <c r="F270" s="69"/>
      <c r="G270" s="69"/>
      <c r="H270" s="69"/>
      <c r="J270" s="63"/>
      <c r="M270" s="65"/>
    </row>
    <row r="271" spans="2:13" s="62" customFormat="1" x14ac:dyDescent="0.25">
      <c r="B271" s="81">
        <v>4670</v>
      </c>
      <c r="C271" s="69" t="str">
        <f t="shared" si="6"/>
        <v>4</v>
      </c>
      <c r="D271" s="69"/>
      <c r="E271" s="69"/>
      <c r="F271" s="69"/>
      <c r="G271" s="69"/>
      <c r="H271" s="69"/>
      <c r="J271" s="63"/>
      <c r="M271" s="65"/>
    </row>
    <row r="272" spans="2:13" s="62" customFormat="1" x14ac:dyDescent="0.25">
      <c r="B272" s="81">
        <v>10000</v>
      </c>
      <c r="C272" s="69" t="str">
        <f t="shared" si="6"/>
        <v>1</v>
      </c>
      <c r="D272" s="69"/>
      <c r="E272" s="69"/>
      <c r="F272" s="69"/>
      <c r="G272" s="69"/>
      <c r="H272" s="69"/>
      <c r="J272" s="63"/>
      <c r="M272" s="65"/>
    </row>
    <row r="273" spans="2:13" s="62" customFormat="1" x14ac:dyDescent="0.25">
      <c r="B273" s="81">
        <v>2485.9499999999998</v>
      </c>
      <c r="C273" s="69" t="str">
        <f t="shared" si="6"/>
        <v>2</v>
      </c>
      <c r="D273" s="69"/>
      <c r="E273" s="69"/>
      <c r="F273" s="69"/>
      <c r="G273" s="69"/>
      <c r="H273" s="69"/>
      <c r="J273" s="63"/>
      <c r="M273" s="65"/>
    </row>
    <row r="274" spans="2:13" s="62" customFormat="1" x14ac:dyDescent="0.25">
      <c r="B274" s="81">
        <v>1022826.75</v>
      </c>
      <c r="C274" s="69" t="str">
        <f t="shared" si="6"/>
        <v>1</v>
      </c>
      <c r="D274" s="69"/>
      <c r="E274" s="69"/>
      <c r="F274" s="69"/>
      <c r="G274" s="69"/>
      <c r="H274" s="69"/>
      <c r="J274" s="63"/>
      <c r="M274" s="65"/>
    </row>
    <row r="275" spans="2:13" s="62" customFormat="1" x14ac:dyDescent="0.25">
      <c r="B275" s="81">
        <v>2650</v>
      </c>
      <c r="C275" s="69" t="str">
        <f t="shared" si="6"/>
        <v>2</v>
      </c>
      <c r="D275" s="69"/>
      <c r="E275" s="69"/>
      <c r="F275" s="69"/>
      <c r="G275" s="69"/>
      <c r="H275" s="69"/>
      <c r="J275" s="63"/>
      <c r="M275" s="65"/>
    </row>
    <row r="276" spans="2:13" s="62" customFormat="1" x14ac:dyDescent="0.25">
      <c r="B276" s="81">
        <v>24000</v>
      </c>
      <c r="C276" s="69" t="str">
        <f t="shared" si="6"/>
        <v>2</v>
      </c>
      <c r="D276" s="69"/>
      <c r="E276" s="69"/>
      <c r="F276" s="69"/>
      <c r="G276" s="69"/>
      <c r="H276" s="69"/>
      <c r="J276" s="63"/>
      <c r="M276" s="65"/>
    </row>
    <row r="277" spans="2:13" s="62" customFormat="1" x14ac:dyDescent="0.25">
      <c r="B277" s="81">
        <v>26980</v>
      </c>
      <c r="C277" s="69" t="str">
        <f t="shared" si="6"/>
        <v>2</v>
      </c>
      <c r="D277" s="69"/>
      <c r="E277" s="69"/>
      <c r="F277" s="69"/>
      <c r="G277" s="69"/>
      <c r="H277" s="69"/>
      <c r="J277" s="63"/>
      <c r="M277" s="65"/>
    </row>
    <row r="278" spans="2:13" s="62" customFormat="1" x14ac:dyDescent="0.25">
      <c r="B278" s="81">
        <v>247940</v>
      </c>
      <c r="C278" s="69" t="str">
        <f t="shared" si="6"/>
        <v>2</v>
      </c>
      <c r="D278" s="69"/>
      <c r="E278" s="69"/>
      <c r="F278" s="69"/>
      <c r="G278" s="69"/>
      <c r="H278" s="69"/>
      <c r="J278" s="63"/>
      <c r="M278" s="65"/>
    </row>
    <row r="279" spans="2:13" s="62" customFormat="1" x14ac:dyDescent="0.25">
      <c r="B279" s="81">
        <v>43092</v>
      </c>
      <c r="C279" s="69" t="str">
        <f t="shared" si="6"/>
        <v>4</v>
      </c>
      <c r="D279" s="69"/>
      <c r="E279" s="69"/>
      <c r="F279" s="69"/>
      <c r="G279" s="69"/>
      <c r="H279" s="69"/>
      <c r="J279" s="63"/>
      <c r="M279" s="65"/>
    </row>
    <row r="280" spans="2:13" s="62" customFormat="1" x14ac:dyDescent="0.25">
      <c r="B280" s="81">
        <v>58010</v>
      </c>
      <c r="C280" s="69" t="str">
        <f t="shared" si="6"/>
        <v>5</v>
      </c>
      <c r="D280" s="69"/>
      <c r="E280" s="69"/>
      <c r="F280" s="69"/>
      <c r="G280" s="69"/>
      <c r="H280" s="69"/>
      <c r="J280" s="63"/>
      <c r="M280" s="65"/>
    </row>
    <row r="281" spans="2:13" s="62" customFormat="1" x14ac:dyDescent="0.25">
      <c r="B281" s="81">
        <v>20000</v>
      </c>
      <c r="C281" s="69" t="str">
        <f t="shared" si="6"/>
        <v>2</v>
      </c>
      <c r="D281" s="69"/>
      <c r="E281" s="69"/>
      <c r="F281" s="69"/>
      <c r="G281" s="69"/>
      <c r="H281" s="69"/>
      <c r="J281" s="63"/>
      <c r="M281" s="65"/>
    </row>
    <row r="282" spans="2:13" s="62" customFormat="1" x14ac:dyDescent="0.25">
      <c r="B282" s="81">
        <v>64934.02</v>
      </c>
      <c r="C282" s="69" t="str">
        <f t="shared" si="6"/>
        <v>6</v>
      </c>
      <c r="D282" s="69"/>
      <c r="E282" s="69"/>
      <c r="F282" s="69"/>
      <c r="G282" s="69"/>
      <c r="H282" s="69"/>
      <c r="J282" s="63"/>
      <c r="M282" s="65"/>
    </row>
    <row r="283" spans="2:13" s="62" customFormat="1" x14ac:dyDescent="0.25">
      <c r="B283" s="81">
        <v>9844.6299999999992</v>
      </c>
      <c r="C283" s="69" t="str">
        <f t="shared" si="6"/>
        <v>9</v>
      </c>
      <c r="D283" s="69"/>
      <c r="E283" s="69"/>
      <c r="F283" s="69"/>
      <c r="G283" s="69"/>
      <c r="H283" s="69"/>
      <c r="J283" s="63"/>
      <c r="M283" s="65"/>
    </row>
    <row r="284" spans="2:13" s="62" customFormat="1" x14ac:dyDescent="0.25">
      <c r="B284" s="81">
        <v>3113.6</v>
      </c>
      <c r="C284" s="69" t="str">
        <f t="shared" si="6"/>
        <v>3</v>
      </c>
      <c r="D284" s="69"/>
      <c r="E284" s="69"/>
      <c r="F284" s="69"/>
      <c r="G284" s="69"/>
      <c r="H284" s="69"/>
      <c r="J284" s="63"/>
      <c r="M284" s="65"/>
    </row>
    <row r="285" spans="2:13" s="62" customFormat="1" x14ac:dyDescent="0.25">
      <c r="B285" s="81">
        <v>69695.789999999994</v>
      </c>
      <c r="C285" s="69" t="str">
        <f t="shared" si="6"/>
        <v>6</v>
      </c>
      <c r="D285" s="69"/>
      <c r="E285" s="69"/>
      <c r="F285" s="69"/>
      <c r="G285" s="69"/>
      <c r="H285" s="69"/>
      <c r="J285" s="63"/>
      <c r="M285" s="65"/>
    </row>
    <row r="286" spans="2:13" s="62" customFormat="1" x14ac:dyDescent="0.25">
      <c r="B286" s="81">
        <v>125000</v>
      </c>
      <c r="C286" s="69" t="str">
        <f t="shared" si="6"/>
        <v>1</v>
      </c>
      <c r="D286" s="69"/>
      <c r="E286" s="69"/>
      <c r="F286" s="69"/>
      <c r="G286" s="69"/>
      <c r="H286" s="69"/>
      <c r="J286" s="63"/>
      <c r="M286" s="65"/>
    </row>
    <row r="287" spans="2:13" s="62" customFormat="1" x14ac:dyDescent="0.25">
      <c r="B287" s="81">
        <v>6600</v>
      </c>
      <c r="C287" s="69" t="str">
        <f t="shared" si="6"/>
        <v>6</v>
      </c>
      <c r="D287" s="69"/>
      <c r="E287" s="69"/>
      <c r="F287" s="69"/>
      <c r="G287" s="69"/>
      <c r="H287" s="69"/>
      <c r="J287" s="63"/>
      <c r="M287" s="65"/>
    </row>
    <row r="288" spans="2:13" s="62" customFormat="1" x14ac:dyDescent="0.25">
      <c r="B288" s="81">
        <v>11770</v>
      </c>
      <c r="C288" s="69" t="str">
        <f t="shared" si="6"/>
        <v>1</v>
      </c>
      <c r="D288" s="69"/>
      <c r="E288" s="69"/>
      <c r="F288" s="69"/>
      <c r="G288" s="69"/>
      <c r="H288" s="69"/>
      <c r="J288" s="63"/>
      <c r="M288" s="65"/>
    </row>
    <row r="289" spans="2:13" s="62" customFormat="1" x14ac:dyDescent="0.25">
      <c r="B289" s="81">
        <v>2116.0500000000002</v>
      </c>
      <c r="C289" s="69" t="str">
        <f t="shared" si="6"/>
        <v>2</v>
      </c>
      <c r="D289" s="69"/>
      <c r="E289" s="69"/>
      <c r="F289" s="69"/>
      <c r="G289" s="69"/>
      <c r="H289" s="69"/>
      <c r="J289" s="63"/>
      <c r="M289" s="65"/>
    </row>
    <row r="290" spans="2:13" s="62" customFormat="1" x14ac:dyDescent="0.25">
      <c r="B290" s="81">
        <v>56900</v>
      </c>
      <c r="C290" s="69" t="str">
        <f t="shared" si="6"/>
        <v>5</v>
      </c>
      <c r="D290" s="69"/>
      <c r="E290" s="69"/>
      <c r="F290" s="69"/>
      <c r="G290" s="69"/>
      <c r="H290" s="69"/>
      <c r="J290" s="63"/>
      <c r="M290" s="65"/>
    </row>
    <row r="291" spans="2:13" s="62" customFormat="1" x14ac:dyDescent="0.25">
      <c r="B291" s="81">
        <v>26925</v>
      </c>
      <c r="C291" s="69" t="str">
        <f t="shared" si="6"/>
        <v>2</v>
      </c>
      <c r="D291" s="69"/>
      <c r="E291" s="69"/>
      <c r="F291" s="69"/>
      <c r="G291" s="69"/>
      <c r="H291" s="69"/>
      <c r="J291" s="63"/>
      <c r="M291" s="65"/>
    </row>
    <row r="292" spans="2:13" s="62" customFormat="1" x14ac:dyDescent="0.25">
      <c r="B292" s="81">
        <v>15000</v>
      </c>
      <c r="C292" s="69" t="str">
        <f t="shared" si="6"/>
        <v>1</v>
      </c>
      <c r="D292" s="69"/>
      <c r="E292" s="69"/>
      <c r="F292" s="69"/>
      <c r="G292" s="69"/>
      <c r="H292" s="69"/>
      <c r="J292" s="63"/>
      <c r="M292" s="65"/>
    </row>
    <row r="293" spans="2:13" s="62" customFormat="1" x14ac:dyDescent="0.25">
      <c r="B293" s="81">
        <v>44000</v>
      </c>
      <c r="C293" s="69" t="str">
        <f t="shared" si="6"/>
        <v>4</v>
      </c>
      <c r="D293" s="69"/>
      <c r="E293" s="69"/>
      <c r="F293" s="69"/>
      <c r="G293" s="69"/>
      <c r="H293" s="69"/>
      <c r="J293" s="63"/>
      <c r="M293" s="65"/>
    </row>
    <row r="294" spans="2:13" s="62" customFormat="1" x14ac:dyDescent="0.25">
      <c r="B294" s="81">
        <v>223110.72</v>
      </c>
      <c r="C294" s="69" t="str">
        <f t="shared" si="6"/>
        <v>2</v>
      </c>
      <c r="D294" s="69"/>
      <c r="E294" s="69"/>
      <c r="F294" s="69"/>
      <c r="G294" s="69"/>
      <c r="H294" s="69"/>
      <c r="J294" s="63"/>
      <c r="M294" s="65"/>
    </row>
    <row r="295" spans="2:13" s="62" customFormat="1" x14ac:dyDescent="0.25">
      <c r="B295" s="81">
        <v>63745.919999999998</v>
      </c>
      <c r="C295" s="69" t="str">
        <f t="shared" si="6"/>
        <v>6</v>
      </c>
      <c r="D295" s="69"/>
      <c r="E295" s="69"/>
      <c r="F295" s="69"/>
      <c r="G295" s="69"/>
      <c r="H295" s="69"/>
      <c r="J295" s="63"/>
      <c r="M295" s="65"/>
    </row>
    <row r="296" spans="2:13" s="62" customFormat="1" x14ac:dyDescent="0.25">
      <c r="B296" s="81">
        <v>24402</v>
      </c>
      <c r="C296" s="69" t="str">
        <f t="shared" si="6"/>
        <v>2</v>
      </c>
      <c r="D296" s="69"/>
      <c r="E296" s="69"/>
      <c r="F296" s="69"/>
      <c r="G296" s="69"/>
      <c r="H296" s="69"/>
      <c r="J296" s="63"/>
      <c r="M296" s="65"/>
    </row>
    <row r="297" spans="2:13" s="62" customFormat="1" x14ac:dyDescent="0.25">
      <c r="B297" s="81">
        <v>2050</v>
      </c>
      <c r="C297" s="69" t="str">
        <f t="shared" si="6"/>
        <v>2</v>
      </c>
      <c r="D297" s="69"/>
      <c r="E297" s="69"/>
      <c r="F297" s="69"/>
      <c r="G297" s="69"/>
      <c r="H297" s="69"/>
      <c r="J297" s="63"/>
      <c r="M297" s="65"/>
    </row>
    <row r="298" spans="2:13" s="62" customFormat="1" x14ac:dyDescent="0.25">
      <c r="B298" s="81">
        <v>13300</v>
      </c>
      <c r="C298" s="69" t="str">
        <f t="shared" si="6"/>
        <v>1</v>
      </c>
      <c r="D298" s="69"/>
      <c r="E298" s="69"/>
      <c r="F298" s="69"/>
      <c r="G298" s="69"/>
      <c r="H298" s="69"/>
      <c r="J298" s="63"/>
      <c r="M298" s="65"/>
    </row>
    <row r="299" spans="2:13" s="62" customFormat="1" x14ac:dyDescent="0.25">
      <c r="B299" s="81">
        <v>11090.34</v>
      </c>
      <c r="C299" s="69" t="str">
        <f t="shared" si="6"/>
        <v>1</v>
      </c>
      <c r="D299" s="69"/>
      <c r="E299" s="69"/>
      <c r="F299" s="69"/>
      <c r="G299" s="69"/>
      <c r="H299" s="69"/>
      <c r="J299" s="63"/>
      <c r="M299" s="65"/>
    </row>
    <row r="300" spans="2:13" s="62" customFormat="1" x14ac:dyDescent="0.25">
      <c r="B300" s="81">
        <v>96139</v>
      </c>
      <c r="C300" s="69" t="str">
        <f t="shared" si="6"/>
        <v>9</v>
      </c>
      <c r="D300" s="69"/>
      <c r="E300" s="69"/>
      <c r="F300" s="69"/>
      <c r="G300" s="69"/>
      <c r="H300" s="69"/>
      <c r="J300" s="63"/>
      <c r="M300" s="65"/>
    </row>
    <row r="301" spans="2:13" s="62" customFormat="1" x14ac:dyDescent="0.25">
      <c r="B301" s="81">
        <v>10060</v>
      </c>
      <c r="C301" s="69" t="str">
        <f t="shared" si="6"/>
        <v>1</v>
      </c>
      <c r="D301" s="69"/>
      <c r="E301" s="69"/>
      <c r="F301" s="69"/>
      <c r="G301" s="69"/>
      <c r="H301" s="69"/>
      <c r="J301" s="63"/>
      <c r="M301" s="65"/>
    </row>
    <row r="302" spans="2:13" s="62" customFormat="1" x14ac:dyDescent="0.25">
      <c r="B302" s="81">
        <v>40298</v>
      </c>
      <c r="C302" s="69" t="str">
        <f t="shared" si="6"/>
        <v>4</v>
      </c>
      <c r="D302" s="69"/>
      <c r="E302" s="69"/>
      <c r="F302" s="69"/>
      <c r="G302" s="69"/>
      <c r="H302" s="69"/>
      <c r="J302" s="63"/>
      <c r="M302" s="65"/>
    </row>
    <row r="303" spans="2:13" s="62" customFormat="1" x14ac:dyDescent="0.25">
      <c r="B303" s="81">
        <v>99506</v>
      </c>
      <c r="C303" s="69" t="str">
        <f t="shared" si="6"/>
        <v>9</v>
      </c>
      <c r="D303" s="69"/>
      <c r="E303" s="69"/>
      <c r="F303" s="69"/>
      <c r="G303" s="69"/>
      <c r="H303" s="69"/>
      <c r="J303" s="63"/>
      <c r="M303" s="65"/>
    </row>
    <row r="304" spans="2:13" s="62" customFormat="1" x14ac:dyDescent="0.25">
      <c r="B304" s="81">
        <v>15000</v>
      </c>
      <c r="C304" s="69" t="str">
        <f t="shared" si="6"/>
        <v>1</v>
      </c>
      <c r="D304" s="69"/>
      <c r="E304" s="69"/>
      <c r="F304" s="69"/>
      <c r="G304" s="69"/>
      <c r="H304" s="69"/>
      <c r="J304" s="63"/>
      <c r="M304" s="65"/>
    </row>
    <row r="305" spans="2:13" s="62" customFormat="1" x14ac:dyDescent="0.25">
      <c r="B305" s="81">
        <v>14040</v>
      </c>
      <c r="C305" s="69" t="str">
        <f t="shared" si="6"/>
        <v>1</v>
      </c>
      <c r="D305" s="69"/>
      <c r="E305" s="69"/>
      <c r="F305" s="69"/>
      <c r="G305" s="69"/>
      <c r="H305" s="69"/>
      <c r="J305" s="63"/>
      <c r="M305" s="65"/>
    </row>
    <row r="306" spans="2:13" s="62" customFormat="1" x14ac:dyDescent="0.25">
      <c r="B306" s="81">
        <v>30695</v>
      </c>
      <c r="C306" s="69" t="str">
        <f t="shared" si="6"/>
        <v>3</v>
      </c>
      <c r="D306" s="69"/>
      <c r="E306" s="69"/>
      <c r="F306" s="69"/>
      <c r="G306" s="69"/>
      <c r="H306" s="69"/>
      <c r="J306" s="63"/>
      <c r="M306" s="65"/>
    </row>
    <row r="307" spans="2:13" s="62" customFormat="1" x14ac:dyDescent="0.25">
      <c r="B307" s="81">
        <v>9161</v>
      </c>
      <c r="C307" s="69" t="str">
        <f t="shared" si="6"/>
        <v>9</v>
      </c>
      <c r="D307" s="69"/>
      <c r="E307" s="69"/>
      <c r="F307" s="69"/>
      <c r="G307" s="69"/>
      <c r="H307" s="69"/>
      <c r="J307" s="63"/>
      <c r="M307" s="65"/>
    </row>
    <row r="308" spans="2:13" s="62" customFormat="1" x14ac:dyDescent="0.25">
      <c r="B308" s="81">
        <v>13470</v>
      </c>
      <c r="C308" s="69" t="str">
        <f t="shared" si="6"/>
        <v>1</v>
      </c>
      <c r="D308" s="69"/>
      <c r="E308" s="69"/>
      <c r="F308" s="69"/>
      <c r="G308" s="69"/>
      <c r="H308" s="69"/>
      <c r="J308" s="63"/>
      <c r="M308" s="65"/>
    </row>
    <row r="309" spans="2:13" s="62" customFormat="1" x14ac:dyDescent="0.25">
      <c r="B309" s="81">
        <v>5000</v>
      </c>
      <c r="C309" s="69" t="str">
        <f t="shared" si="6"/>
        <v>5</v>
      </c>
      <c r="D309" s="69"/>
      <c r="E309" s="69"/>
      <c r="F309" s="69"/>
      <c r="G309" s="69"/>
      <c r="H309" s="69"/>
      <c r="J309" s="63"/>
      <c r="M309" s="65"/>
    </row>
    <row r="310" spans="2:13" s="62" customFormat="1" x14ac:dyDescent="0.25">
      <c r="B310" s="81">
        <v>33270</v>
      </c>
      <c r="C310" s="69" t="str">
        <f t="shared" si="6"/>
        <v>3</v>
      </c>
      <c r="D310" s="69"/>
      <c r="E310" s="69"/>
      <c r="F310" s="69"/>
      <c r="G310" s="69"/>
      <c r="H310" s="69"/>
      <c r="J310" s="63"/>
      <c r="M310" s="65"/>
    </row>
    <row r="311" spans="2:13" s="62" customFormat="1" x14ac:dyDescent="0.25">
      <c r="B311" s="81">
        <v>3454</v>
      </c>
      <c r="C311" s="69" t="str">
        <f t="shared" si="6"/>
        <v>3</v>
      </c>
      <c r="D311" s="69"/>
      <c r="E311" s="69"/>
      <c r="F311" s="69"/>
      <c r="G311" s="69"/>
      <c r="H311" s="69"/>
      <c r="J311" s="63"/>
      <c r="M311" s="65"/>
    </row>
    <row r="312" spans="2:13" s="62" customFormat="1" x14ac:dyDescent="0.25">
      <c r="B312" s="81">
        <v>12710</v>
      </c>
      <c r="C312" s="69" t="str">
        <f t="shared" si="6"/>
        <v>1</v>
      </c>
      <c r="D312" s="69"/>
      <c r="E312" s="69"/>
      <c r="F312" s="69"/>
      <c r="G312" s="69"/>
      <c r="H312" s="69"/>
      <c r="J312" s="63"/>
      <c r="M312" s="65"/>
    </row>
    <row r="313" spans="2:13" s="62" customFormat="1" x14ac:dyDescent="0.25">
      <c r="B313" s="81">
        <v>7000</v>
      </c>
      <c r="C313" s="69" t="str">
        <f t="shared" si="6"/>
        <v>7</v>
      </c>
      <c r="D313" s="69"/>
      <c r="E313" s="69"/>
      <c r="F313" s="69"/>
      <c r="G313" s="69"/>
      <c r="H313" s="69"/>
      <c r="J313" s="63"/>
      <c r="M313" s="65"/>
    </row>
    <row r="314" spans="2:13" s="62" customFormat="1" x14ac:dyDescent="0.25">
      <c r="B314" s="81">
        <v>15000</v>
      </c>
      <c r="C314" s="69" t="str">
        <f t="shared" si="6"/>
        <v>1</v>
      </c>
      <c r="D314" s="69"/>
      <c r="E314" s="69"/>
      <c r="F314" s="69"/>
      <c r="G314" s="69"/>
      <c r="H314" s="69"/>
      <c r="J314" s="63"/>
      <c r="M314" s="65"/>
    </row>
    <row r="315" spans="2:13" s="62" customFormat="1" x14ac:dyDescent="0.25">
      <c r="B315" s="81">
        <v>6000</v>
      </c>
      <c r="C315" s="69" t="str">
        <f t="shared" si="6"/>
        <v>6</v>
      </c>
      <c r="D315" s="69"/>
      <c r="E315" s="69"/>
      <c r="F315" s="69"/>
      <c r="G315" s="69"/>
      <c r="H315" s="69"/>
      <c r="J315" s="63"/>
      <c r="M315" s="65"/>
    </row>
    <row r="316" spans="2:13" s="62" customFormat="1" x14ac:dyDescent="0.25">
      <c r="B316" s="81">
        <v>9754.1200000000008</v>
      </c>
      <c r="C316" s="69" t="str">
        <f t="shared" ref="C316:C379" si="7">LEFT(B316,1)</f>
        <v>9</v>
      </c>
      <c r="D316" s="69"/>
      <c r="E316" s="69"/>
      <c r="F316" s="69"/>
      <c r="G316" s="69"/>
      <c r="H316" s="69"/>
      <c r="J316" s="63"/>
      <c r="M316" s="65"/>
    </row>
    <row r="317" spans="2:13" s="62" customFormat="1" x14ac:dyDescent="0.25">
      <c r="B317" s="81">
        <v>2699.2</v>
      </c>
      <c r="C317" s="69" t="str">
        <f t="shared" si="7"/>
        <v>2</v>
      </c>
      <c r="D317" s="69"/>
      <c r="E317" s="69"/>
      <c r="F317" s="69"/>
      <c r="G317" s="69"/>
      <c r="H317" s="69"/>
      <c r="J317" s="63"/>
      <c r="M317" s="65"/>
    </row>
    <row r="318" spans="2:13" s="62" customFormat="1" x14ac:dyDescent="0.25">
      <c r="B318" s="81">
        <v>7055.35</v>
      </c>
      <c r="C318" s="69" t="str">
        <f t="shared" si="7"/>
        <v>7</v>
      </c>
      <c r="D318" s="69"/>
      <c r="E318" s="69"/>
      <c r="F318" s="69"/>
      <c r="G318" s="69"/>
      <c r="H318" s="69"/>
      <c r="J318" s="63"/>
      <c r="M318" s="65"/>
    </row>
    <row r="319" spans="2:13" s="62" customFormat="1" x14ac:dyDescent="0.25">
      <c r="B319" s="81">
        <v>10721.25</v>
      </c>
      <c r="C319" s="69" t="str">
        <f t="shared" si="7"/>
        <v>1</v>
      </c>
      <c r="D319" s="69"/>
      <c r="E319" s="69"/>
      <c r="F319" s="69"/>
      <c r="G319" s="69"/>
      <c r="H319" s="69"/>
      <c r="J319" s="63"/>
      <c r="M319" s="65"/>
    </row>
    <row r="320" spans="2:13" s="62" customFormat="1" x14ac:dyDescent="0.25">
      <c r="B320" s="81">
        <v>236563.6</v>
      </c>
      <c r="C320" s="69" t="str">
        <f t="shared" si="7"/>
        <v>2</v>
      </c>
      <c r="D320" s="69"/>
      <c r="E320" s="69"/>
      <c r="F320" s="69"/>
      <c r="G320" s="69"/>
      <c r="H320" s="69"/>
      <c r="J320" s="63"/>
      <c r="M320" s="65"/>
    </row>
    <row r="321" spans="2:13" s="62" customFormat="1" x14ac:dyDescent="0.25">
      <c r="B321" s="81">
        <v>76180</v>
      </c>
      <c r="C321" s="69" t="str">
        <f t="shared" si="7"/>
        <v>7</v>
      </c>
      <c r="D321" s="69"/>
      <c r="E321" s="69"/>
      <c r="F321" s="69"/>
      <c r="G321" s="69"/>
      <c r="H321" s="69"/>
      <c r="J321" s="63"/>
      <c r="M321" s="65"/>
    </row>
    <row r="322" spans="2:13" s="62" customFormat="1" x14ac:dyDescent="0.25">
      <c r="B322" s="81">
        <v>53201.440000000002</v>
      </c>
      <c r="C322" s="69" t="str">
        <f t="shared" si="7"/>
        <v>5</v>
      </c>
      <c r="D322" s="69"/>
      <c r="E322" s="69"/>
      <c r="F322" s="69"/>
      <c r="G322" s="69"/>
      <c r="H322" s="69"/>
      <c r="J322" s="63"/>
      <c r="M322" s="65"/>
    </row>
    <row r="323" spans="2:13" s="62" customFormat="1" x14ac:dyDescent="0.25">
      <c r="B323" s="81">
        <v>15000</v>
      </c>
      <c r="C323" s="69" t="str">
        <f t="shared" si="7"/>
        <v>1</v>
      </c>
      <c r="D323" s="69"/>
      <c r="E323" s="69"/>
      <c r="F323" s="69"/>
      <c r="G323" s="69"/>
      <c r="H323" s="69"/>
      <c r="J323" s="63"/>
      <c r="M323" s="65"/>
    </row>
    <row r="324" spans="2:13" s="62" customFormat="1" x14ac:dyDescent="0.25">
      <c r="B324" s="81">
        <v>7382.76</v>
      </c>
      <c r="C324" s="69" t="str">
        <f t="shared" si="7"/>
        <v>7</v>
      </c>
      <c r="D324" s="69"/>
      <c r="E324" s="69"/>
      <c r="F324" s="69"/>
      <c r="G324" s="69"/>
      <c r="H324" s="69"/>
      <c r="J324" s="63"/>
      <c r="M324" s="65"/>
    </row>
    <row r="325" spans="2:13" s="62" customFormat="1" x14ac:dyDescent="0.25">
      <c r="B325" s="81">
        <v>108.76</v>
      </c>
      <c r="C325" s="69" t="str">
        <f t="shared" si="7"/>
        <v>1</v>
      </c>
      <c r="D325" s="69"/>
      <c r="E325" s="69"/>
      <c r="F325" s="69"/>
      <c r="G325" s="69"/>
      <c r="H325" s="69"/>
      <c r="J325" s="63"/>
      <c r="M325" s="65"/>
    </row>
    <row r="326" spans="2:13" s="62" customFormat="1" x14ac:dyDescent="0.25">
      <c r="B326" s="81">
        <v>30972.1</v>
      </c>
      <c r="C326" s="69" t="str">
        <f t="shared" si="7"/>
        <v>3</v>
      </c>
      <c r="D326" s="69"/>
      <c r="E326" s="69"/>
      <c r="F326" s="69"/>
      <c r="G326" s="69"/>
      <c r="H326" s="69"/>
      <c r="J326" s="63"/>
      <c r="M326" s="65"/>
    </row>
    <row r="327" spans="2:13" s="62" customFormat="1" x14ac:dyDescent="0.25">
      <c r="B327" s="81">
        <v>5990</v>
      </c>
      <c r="C327" s="69" t="str">
        <f t="shared" si="7"/>
        <v>5</v>
      </c>
      <c r="D327" s="69"/>
      <c r="E327" s="69"/>
      <c r="F327" s="69"/>
      <c r="G327" s="69"/>
      <c r="H327" s="69"/>
      <c r="J327" s="63"/>
      <c r="M327" s="65"/>
    </row>
    <row r="328" spans="2:13" s="62" customFormat="1" x14ac:dyDescent="0.25">
      <c r="B328" s="81">
        <v>300000</v>
      </c>
      <c r="C328" s="69" t="str">
        <f t="shared" si="7"/>
        <v>3</v>
      </c>
      <c r="D328" s="69"/>
      <c r="E328" s="69"/>
      <c r="F328" s="69"/>
      <c r="G328" s="69"/>
      <c r="H328" s="69"/>
      <c r="J328" s="63"/>
      <c r="M328" s="65"/>
    </row>
    <row r="329" spans="2:13" s="62" customFormat="1" x14ac:dyDescent="0.25">
      <c r="B329" s="81">
        <v>10000</v>
      </c>
      <c r="C329" s="69" t="str">
        <f t="shared" si="7"/>
        <v>1</v>
      </c>
      <c r="D329" s="69"/>
      <c r="E329" s="69"/>
      <c r="F329" s="69"/>
      <c r="G329" s="69"/>
      <c r="H329" s="69"/>
      <c r="J329" s="63"/>
      <c r="M329" s="65"/>
    </row>
    <row r="330" spans="2:13" s="62" customFormat="1" x14ac:dyDescent="0.25">
      <c r="B330" s="81">
        <v>350000</v>
      </c>
      <c r="C330" s="69" t="str">
        <f t="shared" si="7"/>
        <v>3</v>
      </c>
      <c r="D330" s="69"/>
      <c r="E330" s="69"/>
      <c r="F330" s="69"/>
      <c r="G330" s="69"/>
      <c r="H330" s="69"/>
      <c r="J330" s="63"/>
      <c r="M330" s="65"/>
    </row>
    <row r="331" spans="2:13" s="62" customFormat="1" x14ac:dyDescent="0.25">
      <c r="B331" s="81">
        <v>145963.85</v>
      </c>
      <c r="C331" s="69" t="str">
        <f t="shared" si="7"/>
        <v>1</v>
      </c>
      <c r="D331" s="69"/>
      <c r="E331" s="69"/>
      <c r="F331" s="69"/>
      <c r="G331" s="69"/>
      <c r="H331" s="69"/>
      <c r="J331" s="63"/>
      <c r="M331" s="65"/>
    </row>
    <row r="332" spans="2:13" s="62" customFormat="1" x14ac:dyDescent="0.25">
      <c r="B332" s="81">
        <v>277777.65000000002</v>
      </c>
      <c r="C332" s="69" t="str">
        <f t="shared" si="7"/>
        <v>2</v>
      </c>
      <c r="D332" s="69"/>
      <c r="E332" s="69"/>
      <c r="F332" s="69"/>
      <c r="G332" s="69"/>
      <c r="H332" s="69"/>
      <c r="J332" s="63"/>
      <c r="M332" s="65"/>
    </row>
    <row r="333" spans="2:13" s="62" customFormat="1" x14ac:dyDescent="0.25">
      <c r="B333" s="81">
        <v>50000</v>
      </c>
      <c r="C333" s="69" t="str">
        <f t="shared" si="7"/>
        <v>5</v>
      </c>
      <c r="D333" s="69"/>
      <c r="E333" s="69"/>
      <c r="F333" s="69"/>
      <c r="G333" s="69"/>
      <c r="H333" s="69"/>
      <c r="J333" s="63"/>
      <c r="M333" s="65"/>
    </row>
    <row r="334" spans="2:13" s="62" customFormat="1" x14ac:dyDescent="0.25">
      <c r="B334" s="81">
        <v>18500</v>
      </c>
      <c r="C334" s="69" t="str">
        <f t="shared" si="7"/>
        <v>1</v>
      </c>
      <c r="D334" s="69"/>
      <c r="E334" s="69"/>
      <c r="F334" s="69"/>
      <c r="G334" s="69"/>
      <c r="H334" s="69"/>
      <c r="J334" s="63"/>
      <c r="M334" s="65"/>
    </row>
    <row r="335" spans="2:13" s="62" customFormat="1" x14ac:dyDescent="0.25">
      <c r="B335" s="81">
        <v>98268.96</v>
      </c>
      <c r="C335" s="69" t="str">
        <f t="shared" si="7"/>
        <v>9</v>
      </c>
      <c r="D335" s="69"/>
      <c r="E335" s="69"/>
      <c r="F335" s="69"/>
      <c r="G335" s="69"/>
      <c r="H335" s="69"/>
      <c r="J335" s="63"/>
      <c r="M335" s="65"/>
    </row>
    <row r="336" spans="2:13" s="62" customFormat="1" x14ac:dyDescent="0.25">
      <c r="B336" s="81">
        <v>46617.5</v>
      </c>
      <c r="C336" s="69" t="str">
        <f t="shared" si="7"/>
        <v>4</v>
      </c>
      <c r="D336" s="69"/>
      <c r="E336" s="69"/>
      <c r="F336" s="69"/>
      <c r="G336" s="69"/>
      <c r="H336" s="69"/>
      <c r="J336" s="63"/>
      <c r="M336" s="65"/>
    </row>
    <row r="337" spans="2:13" s="62" customFormat="1" x14ac:dyDescent="0.25">
      <c r="B337" s="81">
        <v>18200</v>
      </c>
      <c r="C337" s="69" t="str">
        <f t="shared" si="7"/>
        <v>1</v>
      </c>
      <c r="D337" s="69"/>
      <c r="E337" s="69"/>
      <c r="F337" s="69"/>
      <c r="G337" s="69"/>
      <c r="H337" s="69"/>
      <c r="J337" s="63"/>
      <c r="M337" s="65"/>
    </row>
    <row r="338" spans="2:13" s="62" customFormat="1" x14ac:dyDescent="0.25">
      <c r="B338" s="81">
        <v>2321100</v>
      </c>
      <c r="C338" s="69" t="str">
        <f t="shared" si="7"/>
        <v>2</v>
      </c>
      <c r="D338" s="69"/>
      <c r="E338" s="69"/>
      <c r="F338" s="69"/>
      <c r="G338" s="69"/>
      <c r="H338" s="69"/>
      <c r="J338" s="63"/>
      <c r="M338" s="65"/>
    </row>
    <row r="339" spans="2:13" s="62" customFormat="1" x14ac:dyDescent="0.25">
      <c r="B339" s="81">
        <v>1934250</v>
      </c>
      <c r="C339" s="69" t="str">
        <f t="shared" si="7"/>
        <v>1</v>
      </c>
      <c r="D339" s="69"/>
      <c r="E339" s="69"/>
      <c r="F339" s="69"/>
      <c r="G339" s="69"/>
      <c r="H339" s="69"/>
      <c r="J339" s="63"/>
      <c r="M339" s="65"/>
    </row>
    <row r="340" spans="2:13" s="62" customFormat="1" x14ac:dyDescent="0.25">
      <c r="B340" s="81">
        <v>10299.25</v>
      </c>
      <c r="C340" s="69" t="str">
        <f t="shared" si="7"/>
        <v>1</v>
      </c>
      <c r="D340" s="69"/>
      <c r="E340" s="69"/>
      <c r="F340" s="69"/>
      <c r="G340" s="69"/>
      <c r="H340" s="69"/>
      <c r="J340" s="63"/>
      <c r="M340" s="65"/>
    </row>
    <row r="341" spans="2:13" s="62" customFormat="1" x14ac:dyDescent="0.25">
      <c r="B341" s="81">
        <v>23875.599999999999</v>
      </c>
      <c r="C341" s="69" t="str">
        <f t="shared" si="7"/>
        <v>2</v>
      </c>
      <c r="D341" s="69"/>
      <c r="E341" s="69"/>
      <c r="F341" s="69"/>
      <c r="G341" s="69"/>
      <c r="H341" s="69"/>
      <c r="J341" s="63"/>
      <c r="M341" s="65"/>
    </row>
    <row r="342" spans="2:13" s="62" customFormat="1" x14ac:dyDescent="0.25">
      <c r="B342" s="81">
        <v>43500</v>
      </c>
      <c r="C342" s="69" t="str">
        <f t="shared" si="7"/>
        <v>4</v>
      </c>
      <c r="D342" s="69"/>
      <c r="E342" s="69"/>
      <c r="F342" s="69"/>
      <c r="G342" s="69"/>
      <c r="H342" s="69"/>
      <c r="J342" s="63"/>
      <c r="M342" s="65"/>
    </row>
    <row r="343" spans="2:13" s="62" customFormat="1" x14ac:dyDescent="0.25">
      <c r="B343" s="81">
        <v>896.12</v>
      </c>
      <c r="C343" s="69" t="str">
        <f t="shared" si="7"/>
        <v>8</v>
      </c>
      <c r="D343" s="69"/>
      <c r="E343" s="69"/>
      <c r="F343" s="69"/>
      <c r="G343" s="69"/>
      <c r="H343" s="69"/>
      <c r="J343" s="63"/>
      <c r="M343" s="65"/>
    </row>
    <row r="344" spans="2:13" s="62" customFormat="1" x14ac:dyDescent="0.25">
      <c r="B344" s="81">
        <v>3104.16</v>
      </c>
      <c r="C344" s="69" t="str">
        <f t="shared" si="7"/>
        <v>3</v>
      </c>
      <c r="D344" s="69"/>
      <c r="E344" s="69"/>
      <c r="F344" s="69"/>
      <c r="G344" s="69"/>
      <c r="H344" s="69"/>
      <c r="J344" s="63"/>
      <c r="M344" s="65"/>
    </row>
    <row r="345" spans="2:13" s="62" customFormat="1" x14ac:dyDescent="0.25">
      <c r="B345" s="81">
        <v>10501.97</v>
      </c>
      <c r="C345" s="69" t="str">
        <f t="shared" si="7"/>
        <v>1</v>
      </c>
      <c r="D345" s="69"/>
      <c r="E345" s="69"/>
      <c r="F345" s="69"/>
      <c r="G345" s="69"/>
      <c r="H345" s="69"/>
      <c r="J345" s="63"/>
      <c r="M345" s="65"/>
    </row>
    <row r="346" spans="2:13" s="62" customFormat="1" x14ac:dyDescent="0.25">
      <c r="B346" s="81">
        <v>18776.8</v>
      </c>
      <c r="C346" s="69" t="str">
        <f t="shared" si="7"/>
        <v>1</v>
      </c>
      <c r="D346" s="69"/>
      <c r="E346" s="69"/>
      <c r="F346" s="69"/>
      <c r="G346" s="69"/>
      <c r="H346" s="69"/>
      <c r="J346" s="63"/>
      <c r="M346" s="65"/>
    </row>
    <row r="347" spans="2:13" s="62" customFormat="1" x14ac:dyDescent="0.25">
      <c r="B347" s="81">
        <v>2772.63</v>
      </c>
      <c r="C347" s="69" t="str">
        <f t="shared" si="7"/>
        <v>2</v>
      </c>
      <c r="D347" s="69"/>
      <c r="E347" s="69"/>
      <c r="F347" s="69"/>
      <c r="G347" s="69"/>
      <c r="H347" s="69"/>
      <c r="J347" s="63"/>
      <c r="M347" s="65"/>
    </row>
    <row r="348" spans="2:13" s="62" customFormat="1" x14ac:dyDescent="0.25">
      <c r="B348" s="81">
        <v>14672.23</v>
      </c>
      <c r="C348" s="69" t="str">
        <f t="shared" si="7"/>
        <v>1</v>
      </c>
      <c r="D348" s="69"/>
      <c r="E348" s="69"/>
      <c r="F348" s="69"/>
      <c r="G348" s="69"/>
      <c r="H348" s="69"/>
      <c r="J348" s="63"/>
      <c r="M348" s="65"/>
    </row>
    <row r="349" spans="2:13" s="62" customFormat="1" x14ac:dyDescent="0.25">
      <c r="B349" s="81">
        <v>65600</v>
      </c>
      <c r="C349" s="69" t="str">
        <f t="shared" si="7"/>
        <v>6</v>
      </c>
      <c r="D349" s="69"/>
      <c r="E349" s="69"/>
      <c r="F349" s="69"/>
      <c r="G349" s="69"/>
      <c r="H349" s="69"/>
      <c r="J349" s="63"/>
      <c r="M349" s="65"/>
    </row>
    <row r="350" spans="2:13" s="62" customFormat="1" x14ac:dyDescent="0.25">
      <c r="B350" s="81">
        <v>30</v>
      </c>
      <c r="C350" s="69" t="str">
        <f t="shared" si="7"/>
        <v>3</v>
      </c>
      <c r="D350" s="69"/>
      <c r="E350" s="69"/>
      <c r="F350" s="69"/>
      <c r="G350" s="69"/>
      <c r="H350" s="69"/>
      <c r="J350" s="63"/>
      <c r="M350" s="65"/>
    </row>
    <row r="351" spans="2:13" s="62" customFormat="1" x14ac:dyDescent="0.25">
      <c r="B351" s="81">
        <v>1409.42</v>
      </c>
      <c r="C351" s="69" t="str">
        <f t="shared" si="7"/>
        <v>1</v>
      </c>
      <c r="D351" s="69"/>
      <c r="E351" s="69"/>
      <c r="F351" s="69"/>
      <c r="G351" s="69"/>
      <c r="H351" s="69"/>
      <c r="J351" s="63"/>
      <c r="M351" s="65"/>
    </row>
    <row r="352" spans="2:13" s="62" customFormat="1" x14ac:dyDescent="0.25">
      <c r="B352" s="81">
        <v>88711.73</v>
      </c>
      <c r="C352" s="69" t="str">
        <f t="shared" si="7"/>
        <v>8</v>
      </c>
      <c r="D352" s="69"/>
      <c r="E352" s="69"/>
      <c r="F352" s="69"/>
      <c r="G352" s="69"/>
      <c r="H352" s="69"/>
      <c r="J352" s="63"/>
      <c r="M352" s="65"/>
    </row>
    <row r="353" spans="2:13" s="62" customFormat="1" x14ac:dyDescent="0.25">
      <c r="B353" s="81">
        <v>3270</v>
      </c>
      <c r="C353" s="69" t="str">
        <f t="shared" si="7"/>
        <v>3</v>
      </c>
      <c r="D353" s="69"/>
      <c r="E353" s="69"/>
      <c r="F353" s="69"/>
      <c r="G353" s="69"/>
      <c r="H353" s="69"/>
      <c r="J353" s="63"/>
      <c r="M353" s="65"/>
    </row>
    <row r="354" spans="2:13" s="62" customFormat="1" x14ac:dyDescent="0.25">
      <c r="B354" s="81">
        <v>4700</v>
      </c>
      <c r="C354" s="69" t="str">
        <f t="shared" si="7"/>
        <v>4</v>
      </c>
      <c r="D354" s="69"/>
      <c r="E354" s="69"/>
      <c r="F354" s="69"/>
      <c r="G354" s="69"/>
      <c r="H354" s="69"/>
      <c r="J354" s="63"/>
      <c r="M354" s="65"/>
    </row>
    <row r="355" spans="2:13" s="62" customFormat="1" x14ac:dyDescent="0.25">
      <c r="B355" s="81">
        <v>3750</v>
      </c>
      <c r="C355" s="69" t="str">
        <f t="shared" si="7"/>
        <v>3</v>
      </c>
      <c r="D355" s="69"/>
      <c r="E355" s="69"/>
      <c r="F355" s="69"/>
      <c r="G355" s="69"/>
      <c r="H355" s="69"/>
      <c r="J355" s="63"/>
      <c r="M355" s="65"/>
    </row>
    <row r="356" spans="2:13" s="62" customFormat="1" x14ac:dyDescent="0.25">
      <c r="B356" s="81">
        <v>3675</v>
      </c>
      <c r="C356" s="69" t="str">
        <f t="shared" si="7"/>
        <v>3</v>
      </c>
      <c r="D356" s="69"/>
      <c r="E356" s="69"/>
      <c r="F356" s="69"/>
      <c r="G356" s="69"/>
      <c r="H356" s="69"/>
      <c r="J356" s="63"/>
      <c r="M356" s="65"/>
    </row>
    <row r="357" spans="2:13" s="62" customFormat="1" x14ac:dyDescent="0.25">
      <c r="B357" s="81">
        <v>3675</v>
      </c>
      <c r="C357" s="69" t="str">
        <f t="shared" si="7"/>
        <v>3</v>
      </c>
      <c r="D357" s="69"/>
      <c r="E357" s="69"/>
      <c r="F357" s="69"/>
      <c r="G357" s="69"/>
      <c r="H357" s="69"/>
      <c r="J357" s="63"/>
      <c r="M357" s="65"/>
    </row>
    <row r="358" spans="2:13" s="62" customFormat="1" x14ac:dyDescent="0.25">
      <c r="B358" s="81">
        <v>101239.2</v>
      </c>
      <c r="C358" s="69" t="str">
        <f t="shared" si="7"/>
        <v>1</v>
      </c>
      <c r="D358" s="69"/>
      <c r="E358" s="69"/>
      <c r="F358" s="69"/>
      <c r="G358" s="69"/>
      <c r="H358" s="69"/>
      <c r="J358" s="63"/>
      <c r="M358" s="65"/>
    </row>
    <row r="359" spans="2:13" s="62" customFormat="1" x14ac:dyDescent="0.25">
      <c r="B359" s="81">
        <v>125000</v>
      </c>
      <c r="C359" s="69" t="str">
        <f t="shared" si="7"/>
        <v>1</v>
      </c>
      <c r="D359" s="69"/>
      <c r="E359" s="69"/>
      <c r="F359" s="69"/>
      <c r="G359" s="69"/>
      <c r="H359" s="69"/>
      <c r="J359" s="63"/>
      <c r="M359" s="65"/>
    </row>
    <row r="360" spans="2:13" s="62" customFormat="1" x14ac:dyDescent="0.25">
      <c r="B360" s="81">
        <v>15000</v>
      </c>
      <c r="C360" s="69" t="str">
        <f t="shared" si="7"/>
        <v>1</v>
      </c>
      <c r="D360" s="69"/>
      <c r="E360" s="69"/>
      <c r="F360" s="69"/>
      <c r="G360" s="69"/>
      <c r="H360" s="69"/>
      <c r="J360" s="63"/>
      <c r="M360" s="65"/>
    </row>
    <row r="361" spans="2:13" s="62" customFormat="1" x14ac:dyDescent="0.25">
      <c r="B361" s="81">
        <v>254450</v>
      </c>
      <c r="C361" s="69" t="str">
        <f t="shared" si="7"/>
        <v>2</v>
      </c>
      <c r="D361" s="69"/>
      <c r="E361" s="69"/>
      <c r="F361" s="69"/>
      <c r="G361" s="69"/>
      <c r="H361" s="69"/>
      <c r="J361" s="63"/>
      <c r="M361" s="65"/>
    </row>
    <row r="362" spans="2:13" s="62" customFormat="1" x14ac:dyDescent="0.25">
      <c r="B362" s="81">
        <v>18895</v>
      </c>
      <c r="C362" s="69" t="str">
        <f t="shared" si="7"/>
        <v>1</v>
      </c>
      <c r="D362" s="69"/>
      <c r="E362" s="69"/>
      <c r="F362" s="69"/>
      <c r="G362" s="69"/>
      <c r="H362" s="69"/>
      <c r="J362" s="63"/>
      <c r="M362" s="65"/>
    </row>
    <row r="363" spans="2:13" s="62" customFormat="1" x14ac:dyDescent="0.25">
      <c r="B363" s="81">
        <v>100000</v>
      </c>
      <c r="C363" s="69" t="str">
        <f t="shared" si="7"/>
        <v>1</v>
      </c>
      <c r="D363" s="69"/>
      <c r="E363" s="69"/>
      <c r="F363" s="69"/>
      <c r="G363" s="69"/>
      <c r="H363" s="69"/>
      <c r="J363" s="63"/>
      <c r="M363" s="65"/>
    </row>
    <row r="364" spans="2:13" s="62" customFormat="1" x14ac:dyDescent="0.25">
      <c r="B364" s="81">
        <v>7743</v>
      </c>
      <c r="C364" s="69" t="str">
        <f t="shared" si="7"/>
        <v>7</v>
      </c>
      <c r="D364" s="69"/>
      <c r="E364" s="69"/>
      <c r="F364" s="69"/>
      <c r="G364" s="69"/>
      <c r="H364" s="69"/>
      <c r="J364" s="63"/>
      <c r="M364" s="65"/>
    </row>
    <row r="365" spans="2:13" s="62" customFormat="1" x14ac:dyDescent="0.25">
      <c r="B365" s="81">
        <v>13885</v>
      </c>
      <c r="C365" s="69" t="str">
        <f t="shared" si="7"/>
        <v>1</v>
      </c>
      <c r="D365" s="69"/>
      <c r="E365" s="69"/>
      <c r="F365" s="69"/>
      <c r="G365" s="69"/>
      <c r="H365" s="69"/>
      <c r="J365" s="63"/>
      <c r="M365" s="65"/>
    </row>
    <row r="366" spans="2:13" s="62" customFormat="1" x14ac:dyDescent="0.25">
      <c r="B366" s="81">
        <v>158800</v>
      </c>
      <c r="C366" s="69" t="str">
        <f t="shared" si="7"/>
        <v>1</v>
      </c>
      <c r="D366" s="69"/>
      <c r="E366" s="69"/>
      <c r="F366" s="69"/>
      <c r="G366" s="69"/>
      <c r="H366" s="69"/>
      <c r="J366" s="63"/>
      <c r="M366" s="65"/>
    </row>
    <row r="367" spans="2:13" s="62" customFormat="1" x14ac:dyDescent="0.25">
      <c r="B367" s="81">
        <v>16613.099999999999</v>
      </c>
      <c r="C367" s="69" t="str">
        <f t="shared" si="7"/>
        <v>1</v>
      </c>
      <c r="D367" s="69"/>
      <c r="E367" s="69"/>
      <c r="F367" s="69"/>
      <c r="G367" s="69"/>
      <c r="H367" s="69"/>
      <c r="J367" s="63"/>
      <c r="M367" s="65"/>
    </row>
    <row r="368" spans="2:13" s="62" customFormat="1" x14ac:dyDescent="0.25">
      <c r="B368" s="81">
        <v>2500</v>
      </c>
      <c r="C368" s="69" t="str">
        <f t="shared" si="7"/>
        <v>2</v>
      </c>
      <c r="D368" s="69"/>
      <c r="E368" s="69"/>
      <c r="F368" s="69"/>
      <c r="G368" s="69"/>
      <c r="H368" s="69"/>
      <c r="J368" s="63"/>
      <c r="M368" s="65"/>
    </row>
    <row r="369" spans="2:13" s="62" customFormat="1" x14ac:dyDescent="0.25">
      <c r="B369" s="81">
        <v>162550</v>
      </c>
      <c r="C369" s="69" t="str">
        <f t="shared" si="7"/>
        <v>1</v>
      </c>
      <c r="D369" s="69"/>
      <c r="E369" s="69"/>
      <c r="F369" s="69"/>
      <c r="G369" s="69"/>
      <c r="H369" s="69"/>
      <c r="J369" s="63"/>
      <c r="M369" s="65"/>
    </row>
    <row r="370" spans="2:13" s="62" customFormat="1" x14ac:dyDescent="0.25">
      <c r="B370" s="81">
        <v>17450</v>
      </c>
      <c r="C370" s="69" t="str">
        <f t="shared" si="7"/>
        <v>1</v>
      </c>
      <c r="D370" s="69"/>
      <c r="E370" s="69"/>
      <c r="F370" s="69"/>
      <c r="G370" s="69"/>
      <c r="H370" s="69"/>
      <c r="J370" s="63"/>
      <c r="M370" s="65"/>
    </row>
    <row r="371" spans="2:13" s="62" customFormat="1" x14ac:dyDescent="0.25">
      <c r="B371" s="81">
        <v>690000</v>
      </c>
      <c r="C371" s="69" t="str">
        <f t="shared" si="7"/>
        <v>6</v>
      </c>
      <c r="D371" s="69"/>
      <c r="E371" s="69"/>
      <c r="F371" s="69"/>
      <c r="G371" s="69"/>
      <c r="H371" s="69"/>
      <c r="J371" s="63"/>
      <c r="M371" s="65"/>
    </row>
    <row r="372" spans="2:13" s="62" customFormat="1" x14ac:dyDescent="0.25">
      <c r="B372" s="81">
        <v>4400000</v>
      </c>
      <c r="C372" s="69" t="str">
        <f t="shared" si="7"/>
        <v>4</v>
      </c>
      <c r="D372" s="69"/>
      <c r="E372" s="69"/>
      <c r="F372" s="69"/>
      <c r="G372" s="69"/>
      <c r="H372" s="69"/>
      <c r="J372" s="63"/>
      <c r="M372" s="65"/>
    </row>
    <row r="373" spans="2:13" s="62" customFormat="1" x14ac:dyDescent="0.25">
      <c r="B373" s="81">
        <v>2000000</v>
      </c>
      <c r="C373" s="69" t="str">
        <f t="shared" si="7"/>
        <v>2</v>
      </c>
      <c r="D373" s="69"/>
      <c r="E373" s="69"/>
      <c r="F373" s="69"/>
      <c r="G373" s="69"/>
      <c r="H373" s="69"/>
      <c r="J373" s="63"/>
      <c r="M373" s="65"/>
    </row>
    <row r="374" spans="2:13" s="62" customFormat="1" x14ac:dyDescent="0.25">
      <c r="B374" s="81">
        <v>1168681.79</v>
      </c>
      <c r="C374" s="69" t="str">
        <f t="shared" si="7"/>
        <v>1</v>
      </c>
      <c r="D374" s="69"/>
      <c r="E374" s="69"/>
      <c r="F374" s="69"/>
      <c r="G374" s="69"/>
      <c r="H374" s="69"/>
      <c r="J374" s="63"/>
      <c r="M374" s="65"/>
    </row>
    <row r="375" spans="2:13" s="62" customFormat="1" x14ac:dyDescent="0.25">
      <c r="B375" s="81">
        <v>246000</v>
      </c>
      <c r="C375" s="69" t="str">
        <f t="shared" si="7"/>
        <v>2</v>
      </c>
      <c r="D375" s="69"/>
      <c r="E375" s="69"/>
      <c r="F375" s="69"/>
      <c r="G375" s="69"/>
      <c r="H375" s="69"/>
      <c r="J375" s="63"/>
      <c r="M375" s="65"/>
    </row>
    <row r="376" spans="2:13" s="62" customFormat="1" x14ac:dyDescent="0.25">
      <c r="B376" s="81">
        <v>348291</v>
      </c>
      <c r="C376" s="69" t="str">
        <f t="shared" si="7"/>
        <v>3</v>
      </c>
      <c r="D376" s="69"/>
      <c r="E376" s="69"/>
      <c r="F376" s="69"/>
      <c r="G376" s="69"/>
      <c r="H376" s="69"/>
      <c r="J376" s="63"/>
      <c r="M376" s="65"/>
    </row>
    <row r="377" spans="2:13" s="62" customFormat="1" x14ac:dyDescent="0.25">
      <c r="B377" s="81">
        <v>3107649.13</v>
      </c>
      <c r="C377" s="69" t="str">
        <f t="shared" si="7"/>
        <v>3</v>
      </c>
      <c r="D377" s="69"/>
      <c r="E377" s="69"/>
      <c r="F377" s="69"/>
      <c r="G377" s="69"/>
      <c r="H377" s="69"/>
      <c r="J377" s="63"/>
      <c r="M377" s="65"/>
    </row>
    <row r="378" spans="2:13" s="62" customFormat="1" x14ac:dyDescent="0.25">
      <c r="B378" s="81">
        <v>70000</v>
      </c>
      <c r="C378" s="69" t="str">
        <f t="shared" si="7"/>
        <v>7</v>
      </c>
      <c r="D378" s="69"/>
      <c r="E378" s="69"/>
      <c r="F378" s="69"/>
      <c r="G378" s="69"/>
      <c r="H378" s="69"/>
      <c r="J378" s="63"/>
      <c r="M378" s="65"/>
    </row>
    <row r="379" spans="2:13" s="62" customFormat="1" x14ac:dyDescent="0.25">
      <c r="B379" s="81">
        <v>93480</v>
      </c>
      <c r="C379" s="69" t="str">
        <f t="shared" si="7"/>
        <v>9</v>
      </c>
      <c r="D379" s="69"/>
      <c r="E379" s="69"/>
      <c r="F379" s="69"/>
      <c r="G379" s="69"/>
      <c r="H379" s="69"/>
      <c r="J379" s="63"/>
      <c r="M379" s="65"/>
    </row>
    <row r="380" spans="2:13" s="62" customFormat="1" x14ac:dyDescent="0.25">
      <c r="B380" s="81">
        <v>7000</v>
      </c>
      <c r="C380" s="69" t="str">
        <f t="shared" ref="C380:C443" si="8">LEFT(B380,1)</f>
        <v>7</v>
      </c>
      <c r="D380" s="69"/>
      <c r="E380" s="69"/>
      <c r="F380" s="69"/>
      <c r="G380" s="69"/>
      <c r="H380" s="69"/>
      <c r="J380" s="63"/>
      <c r="M380" s="65"/>
    </row>
    <row r="381" spans="2:13" s="62" customFormat="1" x14ac:dyDescent="0.25">
      <c r="B381" s="81">
        <v>14000</v>
      </c>
      <c r="C381" s="69" t="str">
        <f t="shared" si="8"/>
        <v>1</v>
      </c>
      <c r="D381" s="69"/>
      <c r="E381" s="69"/>
      <c r="F381" s="69"/>
      <c r="G381" s="69"/>
      <c r="H381" s="69"/>
      <c r="J381" s="63"/>
      <c r="M381" s="65"/>
    </row>
    <row r="382" spans="2:13" s="62" customFormat="1" x14ac:dyDescent="0.25">
      <c r="B382" s="81">
        <v>55330</v>
      </c>
      <c r="C382" s="69" t="str">
        <f t="shared" si="8"/>
        <v>5</v>
      </c>
      <c r="D382" s="69"/>
      <c r="E382" s="69"/>
      <c r="F382" s="69"/>
      <c r="G382" s="69"/>
      <c r="H382" s="69"/>
      <c r="J382" s="63"/>
      <c r="M382" s="65"/>
    </row>
    <row r="383" spans="2:13" s="62" customFormat="1" x14ac:dyDescent="0.25">
      <c r="B383" s="81">
        <v>500000</v>
      </c>
      <c r="C383" s="69" t="str">
        <f t="shared" si="8"/>
        <v>5</v>
      </c>
      <c r="D383" s="69"/>
      <c r="E383" s="69"/>
      <c r="F383" s="69"/>
      <c r="G383" s="69"/>
      <c r="H383" s="69"/>
      <c r="J383" s="63"/>
      <c r="M383" s="65"/>
    </row>
    <row r="384" spans="2:13" s="62" customFormat="1" x14ac:dyDescent="0.25">
      <c r="B384" s="81">
        <v>22600</v>
      </c>
      <c r="C384" s="69" t="str">
        <f t="shared" si="8"/>
        <v>2</v>
      </c>
      <c r="D384" s="69"/>
      <c r="E384" s="69"/>
      <c r="F384" s="69"/>
      <c r="G384" s="69"/>
      <c r="H384" s="69"/>
      <c r="J384" s="63"/>
      <c r="M384" s="65"/>
    </row>
    <row r="385" spans="2:13" s="62" customFormat="1" x14ac:dyDescent="0.25">
      <c r="B385" s="81">
        <v>100000</v>
      </c>
      <c r="C385" s="69" t="str">
        <f t="shared" si="8"/>
        <v>1</v>
      </c>
      <c r="D385" s="69"/>
      <c r="E385" s="69"/>
      <c r="F385" s="69"/>
      <c r="G385" s="69"/>
      <c r="H385" s="69"/>
      <c r="J385" s="63"/>
      <c r="M385" s="65"/>
    </row>
    <row r="386" spans="2:13" s="62" customFormat="1" x14ac:dyDescent="0.25">
      <c r="B386" s="81">
        <v>100000</v>
      </c>
      <c r="C386" s="69" t="str">
        <f t="shared" si="8"/>
        <v>1</v>
      </c>
      <c r="D386" s="69"/>
      <c r="E386" s="69"/>
      <c r="F386" s="69"/>
      <c r="G386" s="69"/>
      <c r="H386" s="69"/>
      <c r="J386" s="63"/>
      <c r="M386" s="65"/>
    </row>
    <row r="387" spans="2:13" s="62" customFormat="1" x14ac:dyDescent="0.25">
      <c r="B387" s="81">
        <v>1278000</v>
      </c>
      <c r="C387" s="69" t="str">
        <f t="shared" si="8"/>
        <v>1</v>
      </c>
      <c r="D387" s="69"/>
      <c r="E387" s="69"/>
      <c r="F387" s="69"/>
      <c r="G387" s="69"/>
      <c r="H387" s="69"/>
      <c r="J387" s="63"/>
      <c r="M387" s="65"/>
    </row>
    <row r="388" spans="2:13" s="62" customFormat="1" x14ac:dyDescent="0.25">
      <c r="B388" s="81">
        <v>383400</v>
      </c>
      <c r="C388" s="69" t="str">
        <f t="shared" si="8"/>
        <v>3</v>
      </c>
      <c r="D388" s="69"/>
      <c r="E388" s="69"/>
      <c r="F388" s="69"/>
      <c r="G388" s="69"/>
      <c r="H388" s="69"/>
      <c r="J388" s="63"/>
      <c r="M388" s="65"/>
    </row>
    <row r="389" spans="2:13" s="62" customFormat="1" x14ac:dyDescent="0.25">
      <c r="B389" s="81">
        <v>200000</v>
      </c>
      <c r="C389" s="69" t="str">
        <f t="shared" si="8"/>
        <v>2</v>
      </c>
      <c r="D389" s="69"/>
      <c r="E389" s="69"/>
      <c r="F389" s="69"/>
      <c r="G389" s="69"/>
      <c r="H389" s="69"/>
      <c r="J389" s="63"/>
      <c r="M389" s="65"/>
    </row>
    <row r="390" spans="2:13" s="62" customFormat="1" x14ac:dyDescent="0.25">
      <c r="B390" s="81">
        <v>23044</v>
      </c>
      <c r="C390" s="69" t="str">
        <f t="shared" si="8"/>
        <v>2</v>
      </c>
      <c r="D390" s="69"/>
      <c r="E390" s="69"/>
      <c r="F390" s="69"/>
      <c r="G390" s="69"/>
      <c r="H390" s="69"/>
      <c r="J390" s="63"/>
      <c r="M390" s="65"/>
    </row>
    <row r="391" spans="2:13" s="62" customFormat="1" x14ac:dyDescent="0.25">
      <c r="B391" s="81">
        <v>4391.1000000000004</v>
      </c>
      <c r="C391" s="69" t="str">
        <f t="shared" si="8"/>
        <v>4</v>
      </c>
      <c r="D391" s="69"/>
      <c r="E391" s="69"/>
      <c r="F391" s="69"/>
      <c r="G391" s="69"/>
      <c r="H391" s="69"/>
      <c r="J391" s="63"/>
      <c r="M391" s="65"/>
    </row>
    <row r="392" spans="2:13" s="62" customFormat="1" x14ac:dyDescent="0.25">
      <c r="B392" s="81">
        <v>447</v>
      </c>
      <c r="C392" s="69" t="str">
        <f t="shared" si="8"/>
        <v>4</v>
      </c>
      <c r="D392" s="69"/>
      <c r="E392" s="69"/>
      <c r="F392" s="69"/>
      <c r="G392" s="69"/>
      <c r="H392" s="69"/>
      <c r="J392" s="63"/>
      <c r="M392" s="65"/>
    </row>
    <row r="393" spans="2:13" s="62" customFormat="1" x14ac:dyDescent="0.25">
      <c r="B393" s="81">
        <v>799.68</v>
      </c>
      <c r="C393" s="69" t="str">
        <f t="shared" si="8"/>
        <v>7</v>
      </c>
      <c r="D393" s="69"/>
      <c r="E393" s="69"/>
      <c r="F393" s="69"/>
      <c r="G393" s="69"/>
      <c r="H393" s="69"/>
      <c r="J393" s="63"/>
      <c r="M393" s="65"/>
    </row>
    <row r="394" spans="2:13" s="62" customFormat="1" x14ac:dyDescent="0.25">
      <c r="B394" s="81">
        <v>2094.81</v>
      </c>
      <c r="C394" s="69" t="str">
        <f t="shared" si="8"/>
        <v>2</v>
      </c>
      <c r="D394" s="69"/>
      <c r="E394" s="69"/>
      <c r="F394" s="69"/>
      <c r="G394" s="69"/>
      <c r="H394" s="69"/>
      <c r="J394" s="63"/>
      <c r="M394" s="65"/>
    </row>
    <row r="395" spans="2:13" s="62" customFormat="1" x14ac:dyDescent="0.25">
      <c r="B395" s="81">
        <v>135</v>
      </c>
      <c r="C395" s="69" t="str">
        <f t="shared" si="8"/>
        <v>1</v>
      </c>
      <c r="D395" s="69"/>
      <c r="E395" s="69"/>
      <c r="F395" s="69"/>
      <c r="G395" s="69"/>
      <c r="H395" s="69"/>
      <c r="J395" s="63"/>
      <c r="M395" s="65"/>
    </row>
    <row r="396" spans="2:13" s="62" customFormat="1" x14ac:dyDescent="0.25">
      <c r="B396" s="81">
        <v>18840</v>
      </c>
      <c r="C396" s="69" t="str">
        <f t="shared" si="8"/>
        <v>1</v>
      </c>
      <c r="D396" s="69"/>
      <c r="E396" s="69"/>
      <c r="F396" s="69"/>
      <c r="G396" s="69"/>
      <c r="H396" s="69"/>
      <c r="J396" s="63"/>
      <c r="M396" s="65"/>
    </row>
    <row r="397" spans="2:13" s="62" customFormat="1" x14ac:dyDescent="0.25">
      <c r="B397" s="81">
        <v>1706.4</v>
      </c>
      <c r="C397" s="69" t="str">
        <f t="shared" si="8"/>
        <v>1</v>
      </c>
      <c r="D397" s="69"/>
      <c r="E397" s="69"/>
      <c r="F397" s="69"/>
      <c r="G397" s="69"/>
      <c r="H397" s="69"/>
      <c r="J397" s="63"/>
      <c r="M397" s="65"/>
    </row>
    <row r="398" spans="2:13" s="62" customFormat="1" x14ac:dyDescent="0.25">
      <c r="B398" s="81">
        <v>18000</v>
      </c>
      <c r="C398" s="69" t="str">
        <f t="shared" si="8"/>
        <v>1</v>
      </c>
      <c r="D398" s="69"/>
      <c r="E398" s="69"/>
      <c r="F398" s="69"/>
      <c r="G398" s="69"/>
      <c r="H398" s="69"/>
      <c r="J398" s="63"/>
      <c r="M398" s="65"/>
    </row>
    <row r="399" spans="2:13" s="62" customFormat="1" x14ac:dyDescent="0.25">
      <c r="B399" s="81">
        <v>48469</v>
      </c>
      <c r="C399" s="69" t="str">
        <f t="shared" si="8"/>
        <v>4</v>
      </c>
      <c r="D399" s="69"/>
      <c r="E399" s="69"/>
      <c r="F399" s="69"/>
      <c r="G399" s="69"/>
      <c r="H399" s="69"/>
      <c r="J399" s="63"/>
      <c r="M399" s="65"/>
    </row>
    <row r="400" spans="2:13" s="62" customFormat="1" x14ac:dyDescent="0.25">
      <c r="B400" s="81">
        <v>1416.15</v>
      </c>
      <c r="C400" s="69" t="str">
        <f t="shared" si="8"/>
        <v>1</v>
      </c>
      <c r="D400" s="69"/>
      <c r="E400" s="69"/>
      <c r="F400" s="69"/>
      <c r="G400" s="69"/>
      <c r="H400" s="69"/>
      <c r="J400" s="63"/>
      <c r="M400" s="65"/>
    </row>
    <row r="401" spans="2:13" s="62" customFormat="1" x14ac:dyDescent="0.25">
      <c r="B401" s="81">
        <v>1214.75</v>
      </c>
      <c r="C401" s="69" t="str">
        <f t="shared" si="8"/>
        <v>1</v>
      </c>
      <c r="D401" s="69"/>
      <c r="E401" s="69"/>
      <c r="F401" s="69"/>
      <c r="G401" s="69"/>
      <c r="H401" s="69"/>
      <c r="J401" s="63"/>
      <c r="M401" s="65"/>
    </row>
    <row r="402" spans="2:13" s="62" customFormat="1" x14ac:dyDescent="0.25">
      <c r="B402" s="81">
        <v>12133.9</v>
      </c>
      <c r="C402" s="69" t="str">
        <f t="shared" si="8"/>
        <v>1</v>
      </c>
      <c r="D402" s="69"/>
      <c r="E402" s="69"/>
      <c r="F402" s="69"/>
      <c r="G402" s="69"/>
      <c r="H402" s="69"/>
      <c r="J402" s="63"/>
      <c r="M402" s="65"/>
    </row>
    <row r="403" spans="2:13" s="62" customFormat="1" x14ac:dyDescent="0.25">
      <c r="B403" s="81">
        <v>14340</v>
      </c>
      <c r="C403" s="69" t="str">
        <f t="shared" si="8"/>
        <v>1</v>
      </c>
      <c r="D403" s="69"/>
      <c r="E403" s="69"/>
      <c r="F403" s="69"/>
      <c r="G403" s="69"/>
      <c r="H403" s="69"/>
      <c r="J403" s="63"/>
      <c r="M403" s="65"/>
    </row>
    <row r="404" spans="2:13" s="62" customFormat="1" x14ac:dyDescent="0.25">
      <c r="B404" s="81">
        <v>5000</v>
      </c>
      <c r="C404" s="69" t="str">
        <f t="shared" si="8"/>
        <v>5</v>
      </c>
      <c r="D404" s="69"/>
      <c r="E404" s="69"/>
      <c r="F404" s="69"/>
      <c r="G404" s="69"/>
      <c r="H404" s="69"/>
      <c r="J404" s="63"/>
      <c r="M404" s="65"/>
    </row>
    <row r="405" spans="2:13" s="62" customFormat="1" x14ac:dyDescent="0.25">
      <c r="B405" s="81">
        <v>2600</v>
      </c>
      <c r="C405" s="69" t="str">
        <f t="shared" si="8"/>
        <v>2</v>
      </c>
      <c r="D405" s="69"/>
      <c r="E405" s="69"/>
      <c r="F405" s="69"/>
      <c r="G405" s="69"/>
      <c r="H405" s="69"/>
      <c r="J405" s="63"/>
      <c r="M405" s="65"/>
    </row>
    <row r="406" spans="2:13" s="62" customFormat="1" x14ac:dyDescent="0.25">
      <c r="B406" s="81">
        <v>157810</v>
      </c>
      <c r="C406" s="69" t="str">
        <f t="shared" si="8"/>
        <v>1</v>
      </c>
      <c r="D406" s="69"/>
      <c r="E406" s="69"/>
      <c r="F406" s="69"/>
      <c r="G406" s="69"/>
      <c r="H406" s="69"/>
      <c r="J406" s="63"/>
      <c r="M406" s="65"/>
    </row>
    <row r="407" spans="2:13" s="62" customFormat="1" x14ac:dyDescent="0.25">
      <c r="B407" s="81">
        <v>15475</v>
      </c>
      <c r="C407" s="69" t="str">
        <f t="shared" si="8"/>
        <v>1</v>
      </c>
      <c r="D407" s="69"/>
      <c r="E407" s="69"/>
      <c r="F407" s="69"/>
      <c r="G407" s="69"/>
      <c r="H407" s="69"/>
      <c r="J407" s="63"/>
      <c r="M407" s="65"/>
    </row>
    <row r="408" spans="2:13" s="62" customFormat="1" x14ac:dyDescent="0.25">
      <c r="B408" s="81">
        <v>17466.88</v>
      </c>
      <c r="C408" s="69" t="str">
        <f t="shared" si="8"/>
        <v>1</v>
      </c>
      <c r="D408" s="69"/>
      <c r="E408" s="69"/>
      <c r="F408" s="69"/>
      <c r="G408" s="69"/>
      <c r="H408" s="69"/>
      <c r="J408" s="63"/>
      <c r="M408" s="65"/>
    </row>
    <row r="409" spans="2:13" s="62" customFormat="1" x14ac:dyDescent="0.25">
      <c r="B409" s="81">
        <v>5416.83</v>
      </c>
      <c r="C409" s="69" t="str">
        <f t="shared" si="8"/>
        <v>5</v>
      </c>
      <c r="D409" s="69"/>
      <c r="E409" s="69"/>
      <c r="F409" s="69"/>
      <c r="G409" s="69"/>
      <c r="H409" s="69"/>
      <c r="J409" s="63"/>
      <c r="M409" s="65"/>
    </row>
    <row r="410" spans="2:13" s="62" customFormat="1" x14ac:dyDescent="0.25">
      <c r="B410" s="81">
        <v>1500</v>
      </c>
      <c r="C410" s="69" t="str">
        <f t="shared" si="8"/>
        <v>1</v>
      </c>
      <c r="D410" s="69"/>
      <c r="E410" s="69"/>
      <c r="F410" s="69"/>
      <c r="G410" s="69"/>
      <c r="H410" s="69"/>
      <c r="J410" s="63"/>
      <c r="M410" s="65"/>
    </row>
    <row r="411" spans="2:13" s="62" customFormat="1" x14ac:dyDescent="0.25">
      <c r="B411" s="81">
        <v>604</v>
      </c>
      <c r="C411" s="69" t="str">
        <f t="shared" si="8"/>
        <v>6</v>
      </c>
      <c r="D411" s="69"/>
      <c r="E411" s="69"/>
      <c r="F411" s="69"/>
      <c r="G411" s="69"/>
      <c r="H411" s="69"/>
      <c r="J411" s="63"/>
      <c r="M411" s="65"/>
    </row>
    <row r="412" spans="2:13" s="62" customFormat="1" x14ac:dyDescent="0.25">
      <c r="B412" s="81">
        <v>905</v>
      </c>
      <c r="C412" s="69" t="str">
        <f t="shared" si="8"/>
        <v>9</v>
      </c>
      <c r="D412" s="69"/>
      <c r="E412" s="69"/>
      <c r="F412" s="69"/>
      <c r="G412" s="69"/>
      <c r="H412" s="69"/>
      <c r="J412" s="63"/>
      <c r="M412" s="65"/>
    </row>
    <row r="413" spans="2:13" s="62" customFormat="1" x14ac:dyDescent="0.25">
      <c r="B413" s="81">
        <v>15000</v>
      </c>
      <c r="C413" s="69" t="str">
        <f t="shared" si="8"/>
        <v>1</v>
      </c>
      <c r="D413" s="69"/>
      <c r="E413" s="69"/>
      <c r="F413" s="69"/>
      <c r="G413" s="69"/>
      <c r="H413" s="69"/>
      <c r="J413" s="63"/>
      <c r="M413" s="65"/>
    </row>
    <row r="414" spans="2:13" s="62" customFormat="1" x14ac:dyDescent="0.25">
      <c r="B414" s="81">
        <v>15000</v>
      </c>
      <c r="C414" s="69" t="str">
        <f t="shared" si="8"/>
        <v>1</v>
      </c>
      <c r="D414" s="69"/>
      <c r="E414" s="69"/>
      <c r="F414" s="69"/>
      <c r="G414" s="69"/>
      <c r="H414" s="69"/>
      <c r="J414" s="63"/>
      <c r="M414" s="65"/>
    </row>
    <row r="415" spans="2:13" s="62" customFormat="1" x14ac:dyDescent="0.25">
      <c r="B415" s="81">
        <v>9298</v>
      </c>
      <c r="C415" s="69" t="str">
        <f t="shared" si="8"/>
        <v>9</v>
      </c>
      <c r="D415" s="69"/>
      <c r="E415" s="69"/>
      <c r="F415" s="69"/>
      <c r="G415" s="69"/>
      <c r="H415" s="69"/>
      <c r="J415" s="63"/>
      <c r="M415" s="65"/>
    </row>
    <row r="416" spans="2:13" s="62" customFormat="1" x14ac:dyDescent="0.25">
      <c r="B416" s="81">
        <v>69695.789999999994</v>
      </c>
      <c r="C416" s="69" t="str">
        <f t="shared" si="8"/>
        <v>6</v>
      </c>
      <c r="D416" s="69"/>
      <c r="E416" s="69"/>
      <c r="F416" s="69"/>
      <c r="G416" s="69"/>
      <c r="H416" s="69"/>
      <c r="J416" s="63"/>
      <c r="M416" s="65"/>
    </row>
    <row r="417" spans="2:13" s="62" customFormat="1" x14ac:dyDescent="0.25">
      <c r="B417" s="81">
        <v>15600</v>
      </c>
      <c r="C417" s="69" t="str">
        <f t="shared" si="8"/>
        <v>1</v>
      </c>
      <c r="D417" s="69"/>
      <c r="E417" s="69"/>
      <c r="F417" s="69"/>
      <c r="G417" s="69"/>
      <c r="H417" s="69"/>
      <c r="J417" s="63"/>
      <c r="M417" s="65"/>
    </row>
    <row r="418" spans="2:13" s="62" customFormat="1" x14ac:dyDescent="0.25">
      <c r="B418" s="81">
        <v>5000</v>
      </c>
      <c r="C418" s="69" t="str">
        <f t="shared" si="8"/>
        <v>5</v>
      </c>
      <c r="D418" s="69"/>
      <c r="E418" s="69"/>
      <c r="F418" s="69"/>
      <c r="G418" s="69"/>
      <c r="H418" s="69"/>
      <c r="J418" s="63"/>
      <c r="M418" s="65"/>
    </row>
    <row r="419" spans="2:13" s="62" customFormat="1" x14ac:dyDescent="0.25">
      <c r="B419" s="81">
        <v>1560</v>
      </c>
      <c r="C419" s="69" t="str">
        <f t="shared" si="8"/>
        <v>1</v>
      </c>
      <c r="D419" s="69"/>
      <c r="E419" s="69"/>
      <c r="F419" s="69"/>
      <c r="G419" s="69"/>
      <c r="H419" s="69"/>
      <c r="J419" s="63"/>
      <c r="M419" s="65"/>
    </row>
    <row r="420" spans="2:13" s="62" customFormat="1" x14ac:dyDescent="0.25">
      <c r="B420" s="81">
        <v>513.76</v>
      </c>
      <c r="C420" s="69" t="str">
        <f t="shared" si="8"/>
        <v>5</v>
      </c>
      <c r="D420" s="69"/>
      <c r="E420" s="69"/>
      <c r="F420" s="69"/>
      <c r="G420" s="69"/>
      <c r="H420" s="69"/>
      <c r="J420" s="63"/>
      <c r="M420" s="65"/>
    </row>
    <row r="421" spans="2:13" s="62" customFormat="1" x14ac:dyDescent="0.25">
      <c r="B421" s="81">
        <v>2726.52</v>
      </c>
      <c r="C421" s="69" t="str">
        <f t="shared" si="8"/>
        <v>2</v>
      </c>
      <c r="D421" s="69"/>
      <c r="E421" s="69"/>
      <c r="F421" s="69"/>
      <c r="G421" s="69"/>
      <c r="H421" s="69"/>
      <c r="J421" s="63"/>
      <c r="M421" s="65"/>
    </row>
    <row r="422" spans="2:13" s="62" customFormat="1" x14ac:dyDescent="0.25">
      <c r="B422" s="81">
        <v>411264</v>
      </c>
      <c r="C422" s="69" t="str">
        <f t="shared" si="8"/>
        <v>4</v>
      </c>
      <c r="D422" s="69"/>
      <c r="E422" s="69"/>
      <c r="F422" s="69"/>
      <c r="G422" s="69"/>
      <c r="H422" s="69"/>
      <c r="J422" s="63"/>
      <c r="M422" s="65"/>
    </row>
    <row r="423" spans="2:13" s="62" customFormat="1" x14ac:dyDescent="0.25">
      <c r="B423" s="81">
        <v>4500</v>
      </c>
      <c r="C423" s="69" t="str">
        <f t="shared" si="8"/>
        <v>4</v>
      </c>
      <c r="D423" s="69"/>
      <c r="E423" s="69"/>
      <c r="F423" s="69"/>
      <c r="G423" s="69"/>
      <c r="H423" s="69"/>
      <c r="J423" s="63"/>
      <c r="M423" s="65"/>
    </row>
    <row r="424" spans="2:13" s="62" customFormat="1" x14ac:dyDescent="0.25">
      <c r="B424" s="81">
        <v>3366.05</v>
      </c>
      <c r="C424" s="69" t="str">
        <f t="shared" si="8"/>
        <v>3</v>
      </c>
      <c r="D424" s="69"/>
      <c r="E424" s="69"/>
      <c r="F424" s="69"/>
      <c r="G424" s="69"/>
      <c r="H424" s="69"/>
      <c r="J424" s="63"/>
      <c r="M424" s="65"/>
    </row>
    <row r="425" spans="2:13" s="62" customFormat="1" x14ac:dyDescent="0.25">
      <c r="B425" s="81">
        <v>480</v>
      </c>
      <c r="C425" s="69" t="str">
        <f t="shared" si="8"/>
        <v>4</v>
      </c>
      <c r="D425" s="69"/>
      <c r="E425" s="69"/>
      <c r="F425" s="69"/>
      <c r="G425" s="69"/>
      <c r="H425" s="69"/>
      <c r="J425" s="63"/>
      <c r="M425" s="65"/>
    </row>
    <row r="426" spans="2:13" s="62" customFormat="1" x14ac:dyDescent="0.25">
      <c r="B426" s="81">
        <v>3000</v>
      </c>
      <c r="C426" s="69" t="str">
        <f t="shared" si="8"/>
        <v>3</v>
      </c>
      <c r="D426" s="69"/>
      <c r="E426" s="69"/>
      <c r="F426" s="69"/>
      <c r="G426" s="69"/>
      <c r="H426" s="69"/>
      <c r="J426" s="63"/>
      <c r="M426" s="65"/>
    </row>
    <row r="427" spans="2:13" s="62" customFormat="1" x14ac:dyDescent="0.25">
      <c r="B427" s="81">
        <v>10000</v>
      </c>
      <c r="C427" s="69" t="str">
        <f t="shared" si="8"/>
        <v>1</v>
      </c>
      <c r="D427" s="69"/>
      <c r="E427" s="69"/>
      <c r="F427" s="69"/>
      <c r="G427" s="69"/>
      <c r="H427" s="69"/>
      <c r="J427" s="63"/>
      <c r="M427" s="65"/>
    </row>
    <row r="428" spans="2:13" s="62" customFormat="1" x14ac:dyDescent="0.25">
      <c r="B428" s="81">
        <v>100000</v>
      </c>
      <c r="C428" s="69" t="str">
        <f t="shared" si="8"/>
        <v>1</v>
      </c>
      <c r="D428" s="69"/>
      <c r="E428" s="69"/>
      <c r="F428" s="69"/>
      <c r="G428" s="69"/>
      <c r="H428" s="69"/>
      <c r="J428" s="63"/>
      <c r="M428" s="65"/>
    </row>
    <row r="429" spans="2:13" s="62" customFormat="1" x14ac:dyDescent="0.25">
      <c r="B429" s="81">
        <v>58667</v>
      </c>
      <c r="C429" s="69" t="str">
        <f t="shared" si="8"/>
        <v>5</v>
      </c>
      <c r="D429" s="69"/>
      <c r="E429" s="69"/>
      <c r="F429" s="69"/>
      <c r="G429" s="69"/>
      <c r="H429" s="69"/>
      <c r="J429" s="63"/>
      <c r="M429" s="65"/>
    </row>
    <row r="430" spans="2:13" s="62" customFormat="1" x14ac:dyDescent="0.25">
      <c r="B430" s="81">
        <v>18025.16</v>
      </c>
      <c r="C430" s="69" t="str">
        <f t="shared" si="8"/>
        <v>1</v>
      </c>
      <c r="D430" s="69"/>
      <c r="E430" s="69"/>
      <c r="F430" s="69"/>
      <c r="G430" s="69"/>
      <c r="H430" s="69"/>
      <c r="J430" s="63"/>
      <c r="M430" s="65"/>
    </row>
    <row r="431" spans="2:13" s="62" customFormat="1" x14ac:dyDescent="0.25">
      <c r="B431" s="81">
        <v>88711.73</v>
      </c>
      <c r="C431" s="69" t="str">
        <f t="shared" si="8"/>
        <v>8</v>
      </c>
      <c r="D431" s="69"/>
      <c r="E431" s="69"/>
      <c r="F431" s="69"/>
      <c r="G431" s="69"/>
      <c r="H431" s="69"/>
      <c r="J431" s="63"/>
      <c r="M431" s="65"/>
    </row>
    <row r="432" spans="2:13" s="62" customFormat="1" x14ac:dyDescent="0.25">
      <c r="B432" s="81">
        <v>279772.21000000002</v>
      </c>
      <c r="C432" s="69" t="str">
        <f t="shared" si="8"/>
        <v>2</v>
      </c>
      <c r="D432" s="69"/>
      <c r="E432" s="69"/>
      <c r="F432" s="69"/>
      <c r="G432" s="69"/>
      <c r="H432" s="69"/>
      <c r="J432" s="63"/>
      <c r="M432" s="65"/>
    </row>
    <row r="433" spans="2:13" s="62" customFormat="1" x14ac:dyDescent="0.25">
      <c r="B433" s="81">
        <v>25000</v>
      </c>
      <c r="C433" s="69" t="str">
        <f t="shared" si="8"/>
        <v>2</v>
      </c>
      <c r="D433" s="69"/>
      <c r="E433" s="69"/>
      <c r="F433" s="69"/>
      <c r="G433" s="69"/>
      <c r="H433" s="69"/>
      <c r="J433" s="63"/>
      <c r="M433" s="65"/>
    </row>
    <row r="434" spans="2:13" s="62" customFormat="1" x14ac:dyDescent="0.25">
      <c r="B434" s="81">
        <v>12200</v>
      </c>
      <c r="C434" s="69" t="str">
        <f t="shared" si="8"/>
        <v>1</v>
      </c>
      <c r="D434" s="69"/>
      <c r="E434" s="69"/>
      <c r="F434" s="69"/>
      <c r="G434" s="69"/>
      <c r="H434" s="69"/>
      <c r="J434" s="63"/>
      <c r="M434" s="65"/>
    </row>
    <row r="435" spans="2:13" s="62" customFormat="1" x14ac:dyDescent="0.25">
      <c r="B435" s="81">
        <v>2869.01</v>
      </c>
      <c r="C435" s="69" t="str">
        <f t="shared" si="8"/>
        <v>2</v>
      </c>
      <c r="D435" s="69"/>
      <c r="E435" s="69"/>
      <c r="F435" s="69"/>
      <c r="G435" s="69"/>
      <c r="H435" s="69"/>
      <c r="J435" s="63"/>
      <c r="M435" s="65"/>
    </row>
    <row r="436" spans="2:13" s="62" customFormat="1" x14ac:dyDescent="0.25">
      <c r="B436" s="81">
        <v>6772.69</v>
      </c>
      <c r="C436" s="69" t="str">
        <f t="shared" si="8"/>
        <v>6</v>
      </c>
      <c r="D436" s="69"/>
      <c r="E436" s="69"/>
      <c r="F436" s="69"/>
      <c r="G436" s="69"/>
      <c r="H436" s="69"/>
      <c r="J436" s="63"/>
      <c r="M436" s="65"/>
    </row>
    <row r="437" spans="2:13" s="62" customFormat="1" x14ac:dyDescent="0.25">
      <c r="B437" s="81">
        <v>7915</v>
      </c>
      <c r="C437" s="69" t="str">
        <f t="shared" si="8"/>
        <v>7</v>
      </c>
      <c r="D437" s="69"/>
      <c r="E437" s="69"/>
      <c r="F437" s="69"/>
      <c r="G437" s="69"/>
      <c r="H437" s="69"/>
      <c r="J437" s="63"/>
      <c r="M437" s="65"/>
    </row>
    <row r="438" spans="2:13" s="62" customFormat="1" x14ac:dyDescent="0.25">
      <c r="B438" s="81">
        <v>22516.13</v>
      </c>
      <c r="C438" s="69" t="str">
        <f t="shared" si="8"/>
        <v>2</v>
      </c>
      <c r="D438" s="69"/>
      <c r="E438" s="69"/>
      <c r="F438" s="69"/>
      <c r="G438" s="69"/>
      <c r="H438" s="69"/>
      <c r="J438" s="63"/>
      <c r="M438" s="65"/>
    </row>
    <row r="439" spans="2:13" s="62" customFormat="1" x14ac:dyDescent="0.25">
      <c r="B439" s="81">
        <v>625</v>
      </c>
      <c r="C439" s="69" t="str">
        <f t="shared" si="8"/>
        <v>6</v>
      </c>
      <c r="D439" s="69"/>
      <c r="E439" s="69"/>
      <c r="F439" s="69"/>
      <c r="G439" s="69"/>
      <c r="H439" s="69"/>
      <c r="J439" s="63"/>
      <c r="M439" s="65"/>
    </row>
    <row r="440" spans="2:13" s="62" customFormat="1" x14ac:dyDescent="0.25">
      <c r="B440" s="81">
        <v>45800</v>
      </c>
      <c r="C440" s="69" t="str">
        <f t="shared" si="8"/>
        <v>4</v>
      </c>
      <c r="D440" s="69"/>
      <c r="E440" s="69"/>
      <c r="F440" s="69"/>
      <c r="G440" s="69"/>
      <c r="H440" s="69"/>
      <c r="J440" s="63"/>
      <c r="M440" s="65"/>
    </row>
    <row r="441" spans="2:13" s="62" customFormat="1" x14ac:dyDescent="0.25">
      <c r="B441" s="81">
        <v>21185</v>
      </c>
      <c r="C441" s="69" t="str">
        <f t="shared" si="8"/>
        <v>2</v>
      </c>
      <c r="D441" s="69"/>
      <c r="E441" s="69"/>
      <c r="F441" s="69"/>
      <c r="G441" s="69"/>
      <c r="H441" s="69"/>
      <c r="J441" s="63"/>
      <c r="M441" s="65"/>
    </row>
    <row r="442" spans="2:13" s="62" customFormat="1" x14ac:dyDescent="0.25">
      <c r="B442" s="81">
        <v>18722</v>
      </c>
      <c r="C442" s="69" t="str">
        <f t="shared" si="8"/>
        <v>1</v>
      </c>
      <c r="D442" s="69"/>
      <c r="E442" s="69"/>
      <c r="F442" s="69"/>
      <c r="G442" s="69"/>
      <c r="H442" s="69"/>
      <c r="J442" s="63"/>
      <c r="M442" s="65"/>
    </row>
    <row r="443" spans="2:13" s="62" customFormat="1" x14ac:dyDescent="0.25">
      <c r="B443" s="81">
        <v>432</v>
      </c>
      <c r="C443" s="69" t="str">
        <f t="shared" si="8"/>
        <v>4</v>
      </c>
      <c r="D443" s="69"/>
      <c r="E443" s="69"/>
      <c r="F443" s="69"/>
      <c r="G443" s="69"/>
      <c r="H443" s="69"/>
      <c r="J443" s="63"/>
      <c r="M443" s="65"/>
    </row>
    <row r="444" spans="2:13" s="62" customFormat="1" x14ac:dyDescent="0.25">
      <c r="B444" s="81">
        <v>9700</v>
      </c>
      <c r="C444" s="69" t="str">
        <f t="shared" ref="C444:C507" si="9">LEFT(B444,1)</f>
        <v>9</v>
      </c>
      <c r="D444" s="69"/>
      <c r="E444" s="69"/>
      <c r="F444" s="69"/>
      <c r="G444" s="69"/>
      <c r="H444" s="69"/>
      <c r="J444" s="63"/>
      <c r="M444" s="65"/>
    </row>
    <row r="445" spans="2:13" s="62" customFormat="1" x14ac:dyDescent="0.25">
      <c r="B445" s="81">
        <v>13125.17</v>
      </c>
      <c r="C445" s="69" t="str">
        <f t="shared" si="9"/>
        <v>1</v>
      </c>
      <c r="D445" s="69"/>
      <c r="E445" s="69"/>
      <c r="F445" s="69"/>
      <c r="G445" s="69"/>
      <c r="H445" s="69"/>
      <c r="J445" s="63"/>
      <c r="M445" s="65"/>
    </row>
    <row r="446" spans="2:13" s="62" customFormat="1" x14ac:dyDescent="0.25">
      <c r="B446" s="81">
        <v>16800</v>
      </c>
      <c r="C446" s="69" t="str">
        <f t="shared" si="9"/>
        <v>1</v>
      </c>
      <c r="D446" s="69"/>
      <c r="E446" s="69"/>
      <c r="F446" s="69"/>
      <c r="G446" s="69"/>
      <c r="H446" s="69"/>
      <c r="J446" s="63"/>
      <c r="M446" s="65"/>
    </row>
    <row r="447" spans="2:13" s="62" customFormat="1" x14ac:dyDescent="0.25">
      <c r="B447" s="81">
        <v>25048</v>
      </c>
      <c r="C447" s="69" t="str">
        <f t="shared" si="9"/>
        <v>2</v>
      </c>
      <c r="D447" s="69"/>
      <c r="E447" s="69"/>
      <c r="F447" s="69"/>
      <c r="G447" s="69"/>
      <c r="H447" s="69"/>
      <c r="J447" s="63"/>
      <c r="M447" s="65"/>
    </row>
    <row r="448" spans="2:13" s="62" customFormat="1" x14ac:dyDescent="0.25">
      <c r="B448" s="81">
        <v>4215.5600000000004</v>
      </c>
      <c r="C448" s="69" t="str">
        <f t="shared" si="9"/>
        <v>4</v>
      </c>
      <c r="D448" s="69"/>
      <c r="E448" s="69"/>
      <c r="F448" s="69"/>
      <c r="G448" s="69"/>
      <c r="H448" s="69"/>
      <c r="J448" s="63"/>
      <c r="M448" s="65"/>
    </row>
    <row r="449" spans="2:13" s="62" customFormat="1" x14ac:dyDescent="0.25">
      <c r="B449" s="81">
        <v>30</v>
      </c>
      <c r="C449" s="69" t="str">
        <f t="shared" si="9"/>
        <v>3</v>
      </c>
      <c r="D449" s="69"/>
      <c r="E449" s="69"/>
      <c r="F449" s="69"/>
      <c r="G449" s="69"/>
      <c r="H449" s="69"/>
      <c r="J449" s="63"/>
      <c r="M449" s="65"/>
    </row>
    <row r="450" spans="2:13" s="62" customFormat="1" x14ac:dyDescent="0.25">
      <c r="B450" s="81">
        <v>36225.629999999997</v>
      </c>
      <c r="C450" s="69" t="str">
        <f t="shared" si="9"/>
        <v>3</v>
      </c>
      <c r="D450" s="69"/>
      <c r="E450" s="69"/>
      <c r="F450" s="69"/>
      <c r="G450" s="69"/>
      <c r="H450" s="69"/>
      <c r="J450" s="63"/>
      <c r="M450" s="65"/>
    </row>
    <row r="451" spans="2:13" s="62" customFormat="1" x14ac:dyDescent="0.25">
      <c r="B451" s="81">
        <v>14393.93</v>
      </c>
      <c r="C451" s="69" t="str">
        <f t="shared" si="9"/>
        <v>1</v>
      </c>
      <c r="D451" s="69"/>
      <c r="E451" s="69"/>
      <c r="F451" s="69"/>
      <c r="G451" s="69"/>
      <c r="H451" s="69"/>
      <c r="J451" s="63"/>
      <c r="M451" s="65"/>
    </row>
    <row r="452" spans="2:13" s="62" customFormat="1" x14ac:dyDescent="0.25">
      <c r="B452" s="81">
        <v>161730</v>
      </c>
      <c r="C452" s="69" t="str">
        <f t="shared" si="9"/>
        <v>1</v>
      </c>
      <c r="D452" s="69"/>
      <c r="E452" s="69"/>
      <c r="F452" s="69"/>
      <c r="G452" s="69"/>
      <c r="H452" s="69"/>
      <c r="J452" s="63"/>
      <c r="M452" s="65"/>
    </row>
    <row r="453" spans="2:13" s="62" customFormat="1" x14ac:dyDescent="0.25">
      <c r="B453" s="81">
        <v>442930</v>
      </c>
      <c r="C453" s="69" t="str">
        <f t="shared" si="9"/>
        <v>4</v>
      </c>
      <c r="D453" s="69"/>
      <c r="E453" s="69"/>
      <c r="F453" s="69"/>
      <c r="G453" s="69"/>
      <c r="H453" s="69"/>
      <c r="J453" s="63"/>
      <c r="M453" s="65"/>
    </row>
    <row r="454" spans="2:13" s="62" customFormat="1" x14ac:dyDescent="0.25">
      <c r="B454" s="81">
        <v>21000</v>
      </c>
      <c r="C454" s="69" t="str">
        <f t="shared" si="9"/>
        <v>2</v>
      </c>
      <c r="D454" s="69"/>
      <c r="E454" s="69"/>
      <c r="F454" s="69"/>
      <c r="G454" s="69"/>
      <c r="H454" s="69"/>
      <c r="J454" s="63"/>
      <c r="M454" s="65"/>
    </row>
    <row r="455" spans="2:13" s="62" customFormat="1" x14ac:dyDescent="0.25">
      <c r="B455" s="81">
        <v>960</v>
      </c>
      <c r="C455" s="69" t="str">
        <f t="shared" si="9"/>
        <v>9</v>
      </c>
      <c r="D455" s="69"/>
      <c r="E455" s="69"/>
      <c r="F455" s="69"/>
      <c r="G455" s="69"/>
      <c r="H455" s="69"/>
      <c r="J455" s="63"/>
      <c r="M455" s="65"/>
    </row>
    <row r="456" spans="2:13" s="62" customFormat="1" x14ac:dyDescent="0.25">
      <c r="B456" s="81">
        <v>1350</v>
      </c>
      <c r="C456" s="69" t="str">
        <f t="shared" si="9"/>
        <v>1</v>
      </c>
      <c r="D456" s="69"/>
      <c r="E456" s="69"/>
      <c r="F456" s="69"/>
      <c r="G456" s="69"/>
      <c r="H456" s="69"/>
      <c r="J456" s="63"/>
      <c r="M456" s="65"/>
    </row>
    <row r="457" spans="2:13" s="62" customFormat="1" x14ac:dyDescent="0.25">
      <c r="B457" s="81">
        <v>4560</v>
      </c>
      <c r="C457" s="69" t="str">
        <f t="shared" si="9"/>
        <v>4</v>
      </c>
      <c r="D457" s="69"/>
      <c r="E457" s="69"/>
      <c r="F457" s="69"/>
      <c r="G457" s="69"/>
      <c r="H457" s="69"/>
      <c r="J457" s="63"/>
      <c r="M457" s="65"/>
    </row>
    <row r="458" spans="2:13" s="62" customFormat="1" x14ac:dyDescent="0.25">
      <c r="B458" s="81">
        <v>170125</v>
      </c>
      <c r="C458" s="69" t="str">
        <f t="shared" si="9"/>
        <v>1</v>
      </c>
      <c r="D458" s="69"/>
      <c r="E458" s="69"/>
      <c r="F458" s="69"/>
      <c r="G458" s="69"/>
      <c r="H458" s="69"/>
      <c r="J458" s="63"/>
      <c r="M458" s="65"/>
    </row>
    <row r="459" spans="2:13" s="62" customFormat="1" x14ac:dyDescent="0.25">
      <c r="B459" s="81">
        <v>20416</v>
      </c>
      <c r="C459" s="69" t="str">
        <f t="shared" si="9"/>
        <v>2</v>
      </c>
      <c r="D459" s="69"/>
      <c r="E459" s="69"/>
      <c r="F459" s="69"/>
      <c r="G459" s="69"/>
      <c r="H459" s="69"/>
      <c r="J459" s="63"/>
      <c r="M459" s="65"/>
    </row>
    <row r="460" spans="2:13" s="62" customFormat="1" x14ac:dyDescent="0.25">
      <c r="B460" s="81">
        <v>10803</v>
      </c>
      <c r="C460" s="69" t="str">
        <f t="shared" si="9"/>
        <v>1</v>
      </c>
      <c r="D460" s="69"/>
      <c r="E460" s="69"/>
      <c r="F460" s="69"/>
      <c r="G460" s="69"/>
      <c r="H460" s="69"/>
      <c r="J460" s="63"/>
      <c r="M460" s="65"/>
    </row>
    <row r="461" spans="2:13" s="62" customFormat="1" x14ac:dyDescent="0.25">
      <c r="B461" s="81">
        <v>78000</v>
      </c>
      <c r="C461" s="69" t="str">
        <f t="shared" si="9"/>
        <v>7</v>
      </c>
      <c r="D461" s="69"/>
      <c r="E461" s="69"/>
      <c r="F461" s="69"/>
      <c r="G461" s="69"/>
      <c r="H461" s="69"/>
      <c r="J461" s="63"/>
      <c r="M461" s="65"/>
    </row>
    <row r="462" spans="2:13" s="62" customFormat="1" x14ac:dyDescent="0.25">
      <c r="B462" s="81">
        <v>10501</v>
      </c>
      <c r="C462" s="69" t="str">
        <f t="shared" si="9"/>
        <v>1</v>
      </c>
      <c r="D462" s="69"/>
      <c r="E462" s="69"/>
      <c r="F462" s="69"/>
      <c r="G462" s="69"/>
      <c r="H462" s="69"/>
      <c r="J462" s="63"/>
      <c r="M462" s="65"/>
    </row>
    <row r="463" spans="2:13" s="62" customFormat="1" x14ac:dyDescent="0.25">
      <c r="B463" s="81">
        <v>6500</v>
      </c>
      <c r="C463" s="69" t="str">
        <f t="shared" si="9"/>
        <v>6</v>
      </c>
      <c r="D463" s="69"/>
      <c r="E463" s="69"/>
      <c r="F463" s="69"/>
      <c r="G463" s="69"/>
      <c r="H463" s="69"/>
      <c r="J463" s="63"/>
      <c r="M463" s="65"/>
    </row>
    <row r="464" spans="2:13" s="62" customFormat="1" x14ac:dyDescent="0.25">
      <c r="B464" s="81">
        <v>100000</v>
      </c>
      <c r="C464" s="69" t="str">
        <f t="shared" si="9"/>
        <v>1</v>
      </c>
      <c r="D464" s="69"/>
      <c r="E464" s="69"/>
      <c r="F464" s="69"/>
      <c r="G464" s="69"/>
      <c r="H464" s="69"/>
      <c r="J464" s="63"/>
      <c r="M464" s="65"/>
    </row>
    <row r="465" spans="2:13" s="62" customFormat="1" x14ac:dyDescent="0.25">
      <c r="B465" s="81">
        <v>28560</v>
      </c>
      <c r="C465" s="69" t="str">
        <f t="shared" si="9"/>
        <v>2</v>
      </c>
      <c r="D465" s="69"/>
      <c r="E465" s="69"/>
      <c r="F465" s="69"/>
      <c r="G465" s="69"/>
      <c r="H465" s="69"/>
      <c r="J465" s="63"/>
      <c r="M465" s="65"/>
    </row>
    <row r="466" spans="2:13" s="62" customFormat="1" x14ac:dyDescent="0.25">
      <c r="B466" s="81">
        <v>78196</v>
      </c>
      <c r="C466" s="69" t="str">
        <f t="shared" si="9"/>
        <v>7</v>
      </c>
      <c r="D466" s="69"/>
      <c r="E466" s="69"/>
      <c r="F466" s="69"/>
      <c r="G466" s="69"/>
      <c r="H466" s="69"/>
      <c r="J466" s="63"/>
      <c r="M466" s="65"/>
    </row>
    <row r="467" spans="2:13" s="62" customFormat="1" x14ac:dyDescent="0.25">
      <c r="B467" s="81">
        <v>21000</v>
      </c>
      <c r="C467" s="69" t="str">
        <f t="shared" si="9"/>
        <v>2</v>
      </c>
      <c r="D467" s="69"/>
      <c r="E467" s="69"/>
      <c r="F467" s="69"/>
      <c r="G467" s="69"/>
      <c r="H467" s="69"/>
      <c r="J467" s="63"/>
      <c r="M467" s="65"/>
    </row>
    <row r="468" spans="2:13" s="62" customFormat="1" x14ac:dyDescent="0.25">
      <c r="B468" s="81">
        <v>2485.9499999999998</v>
      </c>
      <c r="C468" s="69" t="str">
        <f t="shared" si="9"/>
        <v>2</v>
      </c>
      <c r="D468" s="69"/>
      <c r="E468" s="69"/>
      <c r="F468" s="69"/>
      <c r="G468" s="69"/>
      <c r="H468" s="69"/>
      <c r="J468" s="63"/>
      <c r="M468" s="65"/>
    </row>
    <row r="469" spans="2:13" s="62" customFormat="1" x14ac:dyDescent="0.25">
      <c r="B469" s="81">
        <v>4180.8599999999997</v>
      </c>
      <c r="C469" s="69" t="str">
        <f t="shared" si="9"/>
        <v>4</v>
      </c>
      <c r="D469" s="69"/>
      <c r="E469" s="69"/>
      <c r="F469" s="69"/>
      <c r="G469" s="69"/>
      <c r="H469" s="69"/>
      <c r="J469" s="63"/>
      <c r="M469" s="65"/>
    </row>
    <row r="470" spans="2:13" s="62" customFormat="1" x14ac:dyDescent="0.25">
      <c r="B470" s="81">
        <v>2842.31</v>
      </c>
      <c r="C470" s="69" t="str">
        <f t="shared" si="9"/>
        <v>2</v>
      </c>
      <c r="D470" s="69"/>
      <c r="E470" s="69"/>
      <c r="F470" s="69"/>
      <c r="G470" s="69"/>
      <c r="H470" s="69"/>
      <c r="J470" s="63"/>
      <c r="M470" s="65"/>
    </row>
    <row r="471" spans="2:13" s="62" customFormat="1" x14ac:dyDescent="0.25">
      <c r="B471" s="81">
        <v>17524.07</v>
      </c>
      <c r="C471" s="69" t="str">
        <f t="shared" si="9"/>
        <v>1</v>
      </c>
      <c r="D471" s="69"/>
      <c r="E471" s="69"/>
      <c r="F471" s="69"/>
      <c r="G471" s="69"/>
      <c r="H471" s="69"/>
      <c r="J471" s="63"/>
      <c r="M471" s="65"/>
    </row>
    <row r="472" spans="2:13" s="62" customFormat="1" x14ac:dyDescent="0.25">
      <c r="B472" s="81">
        <v>12495</v>
      </c>
      <c r="C472" s="69" t="str">
        <f t="shared" si="9"/>
        <v>1</v>
      </c>
      <c r="D472" s="69"/>
      <c r="E472" s="69"/>
      <c r="F472" s="69"/>
      <c r="G472" s="69"/>
      <c r="H472" s="69"/>
      <c r="J472" s="63"/>
      <c r="M472" s="65"/>
    </row>
    <row r="473" spans="2:13" s="62" customFormat="1" x14ac:dyDescent="0.25">
      <c r="B473" s="81">
        <v>30</v>
      </c>
      <c r="C473" s="69" t="str">
        <f t="shared" si="9"/>
        <v>3</v>
      </c>
      <c r="D473" s="69"/>
      <c r="E473" s="69"/>
      <c r="F473" s="69"/>
      <c r="G473" s="69"/>
      <c r="H473" s="69"/>
      <c r="J473" s="63"/>
      <c r="M473" s="65"/>
    </row>
    <row r="474" spans="2:13" s="62" customFormat="1" x14ac:dyDescent="0.25">
      <c r="B474" s="81">
        <v>11124.4</v>
      </c>
      <c r="C474" s="69" t="str">
        <f t="shared" si="9"/>
        <v>1</v>
      </c>
      <c r="D474" s="69"/>
      <c r="E474" s="69"/>
      <c r="F474" s="69"/>
      <c r="G474" s="69"/>
      <c r="H474" s="69"/>
      <c r="J474" s="63"/>
      <c r="M474" s="65"/>
    </row>
    <row r="475" spans="2:13" s="62" customFormat="1" x14ac:dyDescent="0.25">
      <c r="B475" s="81">
        <v>373.61</v>
      </c>
      <c r="C475" s="69" t="str">
        <f t="shared" si="9"/>
        <v>3</v>
      </c>
      <c r="D475" s="69"/>
      <c r="E475" s="69"/>
      <c r="F475" s="69"/>
      <c r="G475" s="69"/>
      <c r="H475" s="69"/>
      <c r="J475" s="63"/>
      <c r="M475" s="65"/>
    </row>
    <row r="476" spans="2:13" s="62" customFormat="1" x14ac:dyDescent="0.25">
      <c r="B476" s="81">
        <v>282.42</v>
      </c>
      <c r="C476" s="69" t="str">
        <f t="shared" si="9"/>
        <v>2</v>
      </c>
      <c r="D476" s="69"/>
      <c r="E476" s="69"/>
      <c r="F476" s="69"/>
      <c r="G476" s="69"/>
      <c r="H476" s="69"/>
      <c r="J476" s="63"/>
      <c r="M476" s="65"/>
    </row>
    <row r="477" spans="2:13" s="62" customFormat="1" x14ac:dyDescent="0.25">
      <c r="B477" s="81">
        <v>100000</v>
      </c>
      <c r="C477" s="69" t="str">
        <f t="shared" si="9"/>
        <v>1</v>
      </c>
      <c r="D477" s="69"/>
      <c r="E477" s="69"/>
      <c r="F477" s="69"/>
      <c r="G477" s="69"/>
      <c r="H477" s="69"/>
      <c r="J477" s="63"/>
      <c r="M477" s="65"/>
    </row>
    <row r="478" spans="2:13" s="62" customFormat="1" x14ac:dyDescent="0.25">
      <c r="B478" s="81">
        <v>288817.2</v>
      </c>
      <c r="C478" s="69" t="str">
        <f t="shared" si="9"/>
        <v>2</v>
      </c>
      <c r="D478" s="69"/>
      <c r="E478" s="69"/>
      <c r="F478" s="69"/>
      <c r="G478" s="69"/>
      <c r="H478" s="69"/>
      <c r="J478" s="63"/>
      <c r="M478" s="65"/>
    </row>
    <row r="479" spans="2:13" s="62" customFormat="1" x14ac:dyDescent="0.25">
      <c r="B479" s="81">
        <v>157810</v>
      </c>
      <c r="C479" s="69" t="str">
        <f t="shared" si="9"/>
        <v>1</v>
      </c>
      <c r="D479" s="69"/>
      <c r="E479" s="69"/>
      <c r="F479" s="69"/>
      <c r="G479" s="69"/>
      <c r="H479" s="69"/>
      <c r="J479" s="63"/>
      <c r="M479" s="65"/>
    </row>
    <row r="480" spans="2:13" s="62" customFormat="1" x14ac:dyDescent="0.25">
      <c r="B480" s="81">
        <v>6000</v>
      </c>
      <c r="C480" s="69" t="str">
        <f t="shared" si="9"/>
        <v>6</v>
      </c>
      <c r="D480" s="69"/>
      <c r="E480" s="69"/>
      <c r="F480" s="69"/>
      <c r="G480" s="69"/>
      <c r="H480" s="69"/>
      <c r="J480" s="63"/>
      <c r="M480" s="65"/>
    </row>
    <row r="481" spans="2:13" s="62" customFormat="1" x14ac:dyDescent="0.25">
      <c r="B481" s="81">
        <v>12960</v>
      </c>
      <c r="C481" s="69" t="str">
        <f t="shared" si="9"/>
        <v>1</v>
      </c>
      <c r="D481" s="69"/>
      <c r="E481" s="69"/>
      <c r="F481" s="69"/>
      <c r="G481" s="69"/>
      <c r="H481" s="69"/>
      <c r="J481" s="63"/>
      <c r="M481" s="65"/>
    </row>
    <row r="482" spans="2:13" s="62" customFormat="1" x14ac:dyDescent="0.25">
      <c r="B482" s="81">
        <v>162550</v>
      </c>
      <c r="C482" s="69" t="str">
        <f t="shared" si="9"/>
        <v>1</v>
      </c>
      <c r="D482" s="69"/>
      <c r="E482" s="69"/>
      <c r="F482" s="69"/>
      <c r="G482" s="69"/>
      <c r="H482" s="69"/>
      <c r="J482" s="63"/>
      <c r="M482" s="65"/>
    </row>
    <row r="483" spans="2:13" s="62" customFormat="1" x14ac:dyDescent="0.25">
      <c r="B483" s="81">
        <v>9600</v>
      </c>
      <c r="C483" s="69" t="str">
        <f t="shared" si="9"/>
        <v>9</v>
      </c>
      <c r="D483" s="69"/>
      <c r="E483" s="69"/>
      <c r="F483" s="69"/>
      <c r="G483" s="69"/>
      <c r="H483" s="69"/>
      <c r="J483" s="63"/>
      <c r="M483" s="65"/>
    </row>
    <row r="484" spans="2:13" s="62" customFormat="1" x14ac:dyDescent="0.25">
      <c r="B484" s="81">
        <v>38874</v>
      </c>
      <c r="C484" s="69" t="str">
        <f t="shared" si="9"/>
        <v>3</v>
      </c>
      <c r="D484" s="69"/>
      <c r="E484" s="69"/>
      <c r="F484" s="69"/>
      <c r="G484" s="69"/>
      <c r="H484" s="69"/>
      <c r="J484" s="63"/>
      <c r="M484" s="65"/>
    </row>
    <row r="485" spans="2:13" s="62" customFormat="1" x14ac:dyDescent="0.25">
      <c r="B485" s="81">
        <v>17969</v>
      </c>
      <c r="C485" s="69" t="str">
        <f t="shared" si="9"/>
        <v>1</v>
      </c>
      <c r="D485" s="69"/>
      <c r="E485" s="69"/>
      <c r="F485" s="69"/>
      <c r="G485" s="69"/>
      <c r="H485" s="69"/>
      <c r="J485" s="63"/>
      <c r="M485" s="65"/>
    </row>
    <row r="486" spans="2:13" s="62" customFormat="1" x14ac:dyDescent="0.25">
      <c r="B486" s="81">
        <v>23600</v>
      </c>
      <c r="C486" s="69" t="str">
        <f t="shared" si="9"/>
        <v>2</v>
      </c>
      <c r="D486" s="69"/>
      <c r="E486" s="69"/>
      <c r="F486" s="69"/>
      <c r="G486" s="69"/>
      <c r="H486" s="69"/>
      <c r="J486" s="63"/>
      <c r="M486" s="65"/>
    </row>
    <row r="487" spans="2:13" s="62" customFormat="1" x14ac:dyDescent="0.25">
      <c r="B487" s="81">
        <v>9100</v>
      </c>
      <c r="C487" s="69" t="str">
        <f t="shared" si="9"/>
        <v>9</v>
      </c>
      <c r="D487" s="69"/>
      <c r="E487" s="69"/>
      <c r="F487" s="69"/>
      <c r="G487" s="69"/>
      <c r="H487" s="69"/>
      <c r="J487" s="63"/>
      <c r="M487" s="65"/>
    </row>
    <row r="488" spans="2:13" s="62" customFormat="1" x14ac:dyDescent="0.25">
      <c r="B488" s="81">
        <v>16778.3</v>
      </c>
      <c r="C488" s="69" t="str">
        <f t="shared" si="9"/>
        <v>1</v>
      </c>
      <c r="D488" s="69"/>
      <c r="E488" s="69"/>
      <c r="F488" s="69"/>
      <c r="G488" s="69"/>
      <c r="H488" s="69"/>
      <c r="J488" s="63"/>
      <c r="M488" s="65"/>
    </row>
    <row r="489" spans="2:13" s="62" customFormat="1" x14ac:dyDescent="0.25">
      <c r="B489" s="81">
        <v>10000</v>
      </c>
      <c r="C489" s="69" t="str">
        <f t="shared" si="9"/>
        <v>1</v>
      </c>
      <c r="D489" s="69"/>
      <c r="E489" s="69"/>
      <c r="F489" s="69"/>
      <c r="G489" s="69"/>
      <c r="H489" s="69"/>
      <c r="J489" s="63"/>
      <c r="M489" s="65"/>
    </row>
    <row r="490" spans="2:13" s="62" customFormat="1" x14ac:dyDescent="0.25">
      <c r="B490" s="81">
        <v>150000</v>
      </c>
      <c r="C490" s="69" t="str">
        <f t="shared" si="9"/>
        <v>1</v>
      </c>
      <c r="D490" s="69"/>
      <c r="E490" s="69"/>
      <c r="F490" s="69"/>
      <c r="G490" s="69"/>
      <c r="H490" s="69"/>
      <c r="J490" s="63"/>
      <c r="M490" s="65"/>
    </row>
    <row r="491" spans="2:13" s="62" customFormat="1" x14ac:dyDescent="0.25">
      <c r="B491" s="81">
        <v>50000</v>
      </c>
      <c r="C491" s="69" t="str">
        <f t="shared" si="9"/>
        <v>5</v>
      </c>
      <c r="D491" s="69"/>
      <c r="E491" s="69"/>
      <c r="F491" s="69"/>
      <c r="G491" s="69"/>
      <c r="H491" s="69"/>
      <c r="J491" s="63"/>
      <c r="M491" s="65"/>
    </row>
    <row r="492" spans="2:13" s="62" customFormat="1" x14ac:dyDescent="0.25">
      <c r="B492" s="81">
        <v>173290</v>
      </c>
      <c r="C492" s="69" t="str">
        <f t="shared" si="9"/>
        <v>1</v>
      </c>
      <c r="D492" s="69"/>
      <c r="E492" s="69"/>
      <c r="F492" s="69"/>
      <c r="G492" s="69"/>
      <c r="H492" s="69"/>
      <c r="J492" s="63"/>
      <c r="M492" s="65"/>
    </row>
    <row r="493" spans="2:13" s="62" customFormat="1" x14ac:dyDescent="0.25">
      <c r="B493" s="81">
        <v>108060.38</v>
      </c>
      <c r="C493" s="69" t="str">
        <f t="shared" si="9"/>
        <v>1</v>
      </c>
      <c r="D493" s="69"/>
      <c r="E493" s="69"/>
      <c r="F493" s="69"/>
      <c r="G493" s="69"/>
      <c r="H493" s="69"/>
      <c r="J493" s="63"/>
      <c r="M493" s="65"/>
    </row>
    <row r="494" spans="2:13" s="62" customFormat="1" x14ac:dyDescent="0.25">
      <c r="B494" s="81">
        <v>25250</v>
      </c>
      <c r="C494" s="69" t="str">
        <f t="shared" si="9"/>
        <v>2</v>
      </c>
      <c r="D494" s="69"/>
      <c r="E494" s="69"/>
      <c r="F494" s="69"/>
      <c r="G494" s="69"/>
      <c r="H494" s="69"/>
      <c r="J494" s="63"/>
      <c r="M494" s="65"/>
    </row>
    <row r="495" spans="2:13" s="62" customFormat="1" x14ac:dyDescent="0.25">
      <c r="B495" s="81">
        <v>210000</v>
      </c>
      <c r="C495" s="69" t="str">
        <f t="shared" si="9"/>
        <v>2</v>
      </c>
      <c r="D495" s="69"/>
      <c r="E495" s="69"/>
      <c r="F495" s="69"/>
      <c r="G495" s="69"/>
      <c r="H495" s="69"/>
      <c r="J495" s="63"/>
      <c r="M495" s="65"/>
    </row>
    <row r="496" spans="2:13" s="62" customFormat="1" x14ac:dyDescent="0.25">
      <c r="B496" s="81">
        <v>1143263.8899999999</v>
      </c>
      <c r="C496" s="69" t="str">
        <f t="shared" si="9"/>
        <v>1</v>
      </c>
      <c r="D496" s="69"/>
      <c r="E496" s="69"/>
      <c r="F496" s="69"/>
      <c r="G496" s="69"/>
      <c r="H496" s="69"/>
      <c r="J496" s="63"/>
      <c r="M496" s="65"/>
    </row>
    <row r="497" spans="2:13" s="62" customFormat="1" x14ac:dyDescent="0.25">
      <c r="B497" s="81">
        <v>33750</v>
      </c>
      <c r="C497" s="69" t="str">
        <f t="shared" si="9"/>
        <v>3</v>
      </c>
      <c r="D497" s="69"/>
      <c r="E497" s="69"/>
      <c r="F497" s="69"/>
      <c r="G497" s="69"/>
      <c r="H497" s="69"/>
      <c r="J497" s="63"/>
      <c r="M497" s="65"/>
    </row>
    <row r="498" spans="2:13" s="62" customFormat="1" x14ac:dyDescent="0.25">
      <c r="B498" s="81">
        <v>125000</v>
      </c>
      <c r="C498" s="69" t="str">
        <f t="shared" si="9"/>
        <v>1</v>
      </c>
      <c r="D498" s="69"/>
      <c r="E498" s="69"/>
      <c r="F498" s="69"/>
      <c r="G498" s="69"/>
      <c r="H498" s="69"/>
      <c r="J498" s="63"/>
      <c r="M498" s="65"/>
    </row>
    <row r="499" spans="2:13" s="62" customFormat="1" x14ac:dyDescent="0.25">
      <c r="B499" s="81">
        <v>3416</v>
      </c>
      <c r="C499" s="69" t="str">
        <f t="shared" si="9"/>
        <v>3</v>
      </c>
      <c r="D499" s="69"/>
      <c r="E499" s="69"/>
      <c r="F499" s="69"/>
      <c r="G499" s="69"/>
      <c r="H499" s="69"/>
      <c r="J499" s="63"/>
      <c r="M499" s="65"/>
    </row>
    <row r="500" spans="2:13" s="62" customFormat="1" x14ac:dyDescent="0.25">
      <c r="B500" s="81">
        <v>3528.44</v>
      </c>
      <c r="C500" s="69" t="str">
        <f t="shared" si="9"/>
        <v>3</v>
      </c>
      <c r="D500" s="69"/>
      <c r="E500" s="69"/>
      <c r="F500" s="69"/>
      <c r="G500" s="69"/>
      <c r="H500" s="69"/>
      <c r="J500" s="63"/>
      <c r="M500" s="65"/>
    </row>
    <row r="501" spans="2:13" s="62" customFormat="1" x14ac:dyDescent="0.25">
      <c r="B501" s="81">
        <v>186057.9</v>
      </c>
      <c r="C501" s="69" t="str">
        <f t="shared" si="9"/>
        <v>1</v>
      </c>
      <c r="D501" s="69"/>
      <c r="E501" s="69"/>
      <c r="F501" s="69"/>
      <c r="G501" s="69"/>
      <c r="H501" s="69"/>
      <c r="J501" s="63"/>
      <c r="M501" s="65"/>
    </row>
    <row r="502" spans="2:13" s="62" customFormat="1" x14ac:dyDescent="0.25">
      <c r="B502" s="81">
        <v>56</v>
      </c>
      <c r="C502" s="69" t="str">
        <f t="shared" si="9"/>
        <v>5</v>
      </c>
      <c r="D502" s="69"/>
      <c r="E502" s="69"/>
      <c r="F502" s="69"/>
      <c r="G502" s="69"/>
      <c r="H502" s="69"/>
      <c r="J502" s="63"/>
      <c r="M502" s="65"/>
    </row>
    <row r="503" spans="2:13" s="62" customFormat="1" x14ac:dyDescent="0.25">
      <c r="B503" s="81">
        <v>30</v>
      </c>
      <c r="C503" s="69" t="str">
        <f t="shared" si="9"/>
        <v>3</v>
      </c>
      <c r="D503" s="69"/>
      <c r="E503" s="69"/>
      <c r="F503" s="69"/>
      <c r="G503" s="69"/>
      <c r="H503" s="69"/>
      <c r="J503" s="63"/>
      <c r="M503" s="65"/>
    </row>
    <row r="504" spans="2:13" s="62" customFormat="1" x14ac:dyDescent="0.25">
      <c r="B504" s="81">
        <v>328384</v>
      </c>
      <c r="C504" s="69" t="str">
        <f t="shared" si="9"/>
        <v>3</v>
      </c>
      <c r="D504" s="69"/>
      <c r="E504" s="69"/>
      <c r="F504" s="69"/>
      <c r="G504" s="69"/>
      <c r="H504" s="69"/>
      <c r="J504" s="63"/>
      <c r="M504" s="65"/>
    </row>
    <row r="505" spans="2:13" s="62" customFormat="1" x14ac:dyDescent="0.25">
      <c r="B505" s="81">
        <v>32636.5</v>
      </c>
      <c r="C505" s="69" t="str">
        <f t="shared" si="9"/>
        <v>3</v>
      </c>
      <c r="D505" s="69"/>
      <c r="E505" s="69"/>
      <c r="F505" s="69"/>
      <c r="G505" s="69"/>
      <c r="H505" s="69"/>
      <c r="J505" s="63"/>
      <c r="M505" s="65"/>
    </row>
    <row r="506" spans="2:13" s="62" customFormat="1" x14ac:dyDescent="0.25">
      <c r="B506" s="81">
        <v>282351.28999999998</v>
      </c>
      <c r="C506" s="69" t="str">
        <f t="shared" si="9"/>
        <v>2</v>
      </c>
      <c r="D506" s="69"/>
      <c r="E506" s="69"/>
      <c r="F506" s="69"/>
      <c r="G506" s="69"/>
      <c r="H506" s="69"/>
      <c r="J506" s="63"/>
      <c r="M506" s="65"/>
    </row>
    <row r="507" spans="2:13" s="62" customFormat="1" x14ac:dyDescent="0.25">
      <c r="B507" s="81">
        <v>246000</v>
      </c>
      <c r="C507" s="69" t="str">
        <f t="shared" si="9"/>
        <v>2</v>
      </c>
      <c r="D507" s="69"/>
      <c r="E507" s="69"/>
      <c r="F507" s="69"/>
      <c r="G507" s="69"/>
      <c r="H507" s="69"/>
      <c r="J507" s="63"/>
      <c r="M507" s="65"/>
    </row>
    <row r="508" spans="2:13" s="62" customFormat="1" x14ac:dyDescent="0.25">
      <c r="B508" s="81">
        <v>14500</v>
      </c>
      <c r="C508" s="69" t="str">
        <f t="shared" ref="C508:C571" si="10">LEFT(B508,1)</f>
        <v>1</v>
      </c>
      <c r="D508" s="69"/>
      <c r="E508" s="69"/>
      <c r="F508" s="69"/>
      <c r="G508" s="69"/>
      <c r="H508" s="69"/>
      <c r="J508" s="63"/>
      <c r="M508" s="65"/>
    </row>
    <row r="509" spans="2:13" s="62" customFormat="1" x14ac:dyDescent="0.25">
      <c r="B509" s="81">
        <v>320370</v>
      </c>
      <c r="C509" s="69" t="str">
        <f t="shared" si="10"/>
        <v>3</v>
      </c>
      <c r="D509" s="69"/>
      <c r="E509" s="69"/>
      <c r="F509" s="69"/>
      <c r="G509" s="69"/>
      <c r="H509" s="69"/>
      <c r="J509" s="63"/>
      <c r="M509" s="65"/>
    </row>
    <row r="510" spans="2:13" s="62" customFormat="1" x14ac:dyDescent="0.25">
      <c r="B510" s="81">
        <v>7200</v>
      </c>
      <c r="C510" s="69" t="str">
        <f t="shared" si="10"/>
        <v>7</v>
      </c>
      <c r="D510" s="69"/>
      <c r="E510" s="69"/>
      <c r="F510" s="69"/>
      <c r="G510" s="69"/>
      <c r="H510" s="69"/>
      <c r="J510" s="63"/>
      <c r="M510" s="65"/>
    </row>
    <row r="511" spans="2:13" s="62" customFormat="1" x14ac:dyDescent="0.25">
      <c r="B511" s="81">
        <v>16203</v>
      </c>
      <c r="C511" s="69" t="str">
        <f t="shared" si="10"/>
        <v>1</v>
      </c>
      <c r="D511" s="69"/>
      <c r="E511" s="69"/>
      <c r="F511" s="69"/>
      <c r="G511" s="69"/>
      <c r="H511" s="69"/>
      <c r="J511" s="63"/>
      <c r="M511" s="65"/>
    </row>
    <row r="512" spans="2:13" s="62" customFormat="1" x14ac:dyDescent="0.25">
      <c r="B512" s="81">
        <v>25000</v>
      </c>
      <c r="C512" s="69" t="str">
        <f t="shared" si="10"/>
        <v>2</v>
      </c>
      <c r="D512" s="69"/>
      <c r="E512" s="69"/>
      <c r="F512" s="69"/>
      <c r="G512" s="69"/>
      <c r="H512" s="69"/>
      <c r="J512" s="63"/>
      <c r="M512" s="65"/>
    </row>
    <row r="513" spans="2:13" s="62" customFormat="1" x14ac:dyDescent="0.25">
      <c r="B513" s="81">
        <v>1169399</v>
      </c>
      <c r="C513" s="69" t="str">
        <f t="shared" si="10"/>
        <v>1</v>
      </c>
      <c r="D513" s="69"/>
      <c r="E513" s="69"/>
      <c r="F513" s="69"/>
      <c r="G513" s="69"/>
      <c r="H513" s="69"/>
      <c r="J513" s="63"/>
      <c r="M513" s="65"/>
    </row>
    <row r="514" spans="2:13" s="62" customFormat="1" x14ac:dyDescent="0.25">
      <c r="B514" s="81">
        <v>9450</v>
      </c>
      <c r="C514" s="69" t="str">
        <f t="shared" si="10"/>
        <v>9</v>
      </c>
      <c r="D514" s="69"/>
      <c r="E514" s="69"/>
      <c r="F514" s="69"/>
      <c r="G514" s="69"/>
      <c r="H514" s="69"/>
      <c r="J514" s="63"/>
      <c r="M514" s="65"/>
    </row>
    <row r="515" spans="2:13" s="62" customFormat="1" x14ac:dyDescent="0.25">
      <c r="B515" s="81">
        <v>500000</v>
      </c>
      <c r="C515" s="69" t="str">
        <f t="shared" si="10"/>
        <v>5</v>
      </c>
      <c r="D515" s="69"/>
      <c r="E515" s="69"/>
      <c r="F515" s="69"/>
      <c r="G515" s="69"/>
      <c r="H515" s="69"/>
      <c r="J515" s="63"/>
      <c r="M515" s="65"/>
    </row>
    <row r="516" spans="2:13" s="62" customFormat="1" x14ac:dyDescent="0.25">
      <c r="B516" s="81">
        <v>23970.63</v>
      </c>
      <c r="C516" s="69" t="str">
        <f t="shared" si="10"/>
        <v>2</v>
      </c>
      <c r="D516" s="69"/>
      <c r="E516" s="69"/>
      <c r="F516" s="69"/>
      <c r="G516" s="69"/>
      <c r="H516" s="69"/>
      <c r="J516" s="63"/>
      <c r="M516" s="65"/>
    </row>
    <row r="517" spans="2:13" s="62" customFormat="1" x14ac:dyDescent="0.25">
      <c r="B517" s="81">
        <v>604.79999999999995</v>
      </c>
      <c r="C517" s="69" t="str">
        <f t="shared" si="10"/>
        <v>6</v>
      </c>
      <c r="D517" s="69"/>
      <c r="E517" s="69"/>
      <c r="F517" s="69"/>
      <c r="G517" s="69"/>
      <c r="H517" s="69"/>
      <c r="J517" s="63"/>
      <c r="M517" s="65"/>
    </row>
    <row r="518" spans="2:13" s="62" customFormat="1" x14ac:dyDescent="0.25">
      <c r="B518" s="81">
        <v>4410.5200000000004</v>
      </c>
      <c r="C518" s="69" t="str">
        <f t="shared" si="10"/>
        <v>4</v>
      </c>
      <c r="D518" s="69"/>
      <c r="E518" s="69"/>
      <c r="F518" s="69"/>
      <c r="G518" s="69"/>
      <c r="H518" s="69"/>
      <c r="J518" s="63"/>
      <c r="M518" s="65"/>
    </row>
    <row r="519" spans="2:13" s="62" customFormat="1" x14ac:dyDescent="0.25">
      <c r="B519" s="81">
        <v>2320</v>
      </c>
      <c r="C519" s="69" t="str">
        <f t="shared" si="10"/>
        <v>2</v>
      </c>
      <c r="D519" s="69"/>
      <c r="E519" s="69"/>
      <c r="F519" s="69"/>
      <c r="G519" s="69"/>
      <c r="H519" s="69"/>
      <c r="J519" s="63"/>
      <c r="M519" s="65"/>
    </row>
    <row r="520" spans="2:13" s="62" customFormat="1" x14ac:dyDescent="0.25">
      <c r="B520" s="81">
        <v>8762</v>
      </c>
      <c r="C520" s="69" t="str">
        <f t="shared" si="10"/>
        <v>8</v>
      </c>
      <c r="D520" s="69"/>
      <c r="E520" s="69"/>
      <c r="F520" s="69"/>
      <c r="G520" s="69"/>
      <c r="H520" s="69"/>
      <c r="J520" s="63"/>
      <c r="M520" s="65"/>
    </row>
    <row r="521" spans="2:13" s="62" customFormat="1" x14ac:dyDescent="0.25">
      <c r="B521" s="81">
        <v>20188</v>
      </c>
      <c r="C521" s="69" t="str">
        <f t="shared" si="10"/>
        <v>2</v>
      </c>
      <c r="D521" s="69"/>
      <c r="E521" s="69"/>
      <c r="F521" s="69"/>
      <c r="G521" s="69"/>
      <c r="H521" s="69"/>
      <c r="J521" s="63"/>
      <c r="M521" s="65"/>
    </row>
    <row r="522" spans="2:13" s="62" customFormat="1" x14ac:dyDescent="0.25">
      <c r="B522" s="81">
        <v>50000</v>
      </c>
      <c r="C522" s="69" t="str">
        <f t="shared" si="10"/>
        <v>5</v>
      </c>
      <c r="D522" s="69"/>
      <c r="E522" s="69"/>
      <c r="F522" s="69"/>
      <c r="G522" s="69"/>
      <c r="H522" s="69"/>
      <c r="J522" s="63"/>
      <c r="M522" s="65"/>
    </row>
    <row r="523" spans="2:13" s="62" customFormat="1" x14ac:dyDescent="0.25">
      <c r="B523" s="81">
        <v>9492.93</v>
      </c>
      <c r="C523" s="69" t="str">
        <f t="shared" si="10"/>
        <v>9</v>
      </c>
      <c r="D523" s="69"/>
      <c r="E523" s="69"/>
      <c r="F523" s="69"/>
      <c r="G523" s="69"/>
      <c r="H523" s="69"/>
      <c r="J523" s="63"/>
      <c r="M523" s="65"/>
    </row>
    <row r="524" spans="2:13" s="62" customFormat="1" x14ac:dyDescent="0.25">
      <c r="B524" s="81">
        <v>70000</v>
      </c>
      <c r="C524" s="69" t="str">
        <f t="shared" si="10"/>
        <v>7</v>
      </c>
      <c r="D524" s="69"/>
      <c r="E524" s="69"/>
      <c r="F524" s="69"/>
      <c r="G524" s="69"/>
      <c r="H524" s="69"/>
      <c r="J524" s="63"/>
      <c r="M524" s="65"/>
    </row>
    <row r="525" spans="2:13" s="62" customFormat="1" x14ac:dyDescent="0.25">
      <c r="B525" s="81">
        <v>300000</v>
      </c>
      <c r="C525" s="69" t="str">
        <f t="shared" si="10"/>
        <v>3</v>
      </c>
      <c r="D525" s="69"/>
      <c r="E525" s="69"/>
      <c r="F525" s="69"/>
      <c r="G525" s="69"/>
      <c r="H525" s="69"/>
      <c r="J525" s="63"/>
      <c r="M525" s="65"/>
    </row>
    <row r="526" spans="2:13" s="62" customFormat="1" x14ac:dyDescent="0.25">
      <c r="B526" s="81">
        <v>1427</v>
      </c>
      <c r="C526" s="69" t="str">
        <f t="shared" si="10"/>
        <v>1</v>
      </c>
      <c r="D526" s="69"/>
      <c r="E526" s="69"/>
      <c r="F526" s="69"/>
      <c r="G526" s="69"/>
      <c r="H526" s="69"/>
      <c r="J526" s="63"/>
      <c r="M526" s="65"/>
    </row>
    <row r="527" spans="2:13" s="62" customFormat="1" x14ac:dyDescent="0.25">
      <c r="B527" s="81">
        <v>9000</v>
      </c>
      <c r="C527" s="69" t="str">
        <f t="shared" si="10"/>
        <v>9</v>
      </c>
      <c r="D527" s="69"/>
      <c r="E527" s="69"/>
      <c r="F527" s="69"/>
      <c r="G527" s="69"/>
      <c r="H527" s="69"/>
      <c r="J527" s="63"/>
      <c r="M527" s="65"/>
    </row>
    <row r="528" spans="2:13" s="62" customFormat="1" x14ac:dyDescent="0.25">
      <c r="B528" s="81">
        <v>2194500</v>
      </c>
      <c r="C528" s="69" t="str">
        <f t="shared" si="10"/>
        <v>2</v>
      </c>
      <c r="D528" s="69"/>
      <c r="E528" s="69"/>
      <c r="F528" s="69"/>
      <c r="G528" s="69"/>
      <c r="H528" s="69"/>
      <c r="J528" s="63"/>
      <c r="M528" s="65"/>
    </row>
    <row r="529" spans="2:13" s="62" customFormat="1" x14ac:dyDescent="0.25">
      <c r="B529" s="81">
        <v>258300</v>
      </c>
      <c r="C529" s="69" t="str">
        <f t="shared" si="10"/>
        <v>2</v>
      </c>
      <c r="D529" s="69"/>
      <c r="E529" s="69"/>
      <c r="F529" s="69"/>
      <c r="G529" s="69"/>
      <c r="H529" s="69"/>
      <c r="J529" s="63"/>
      <c r="M529" s="65"/>
    </row>
    <row r="530" spans="2:13" s="62" customFormat="1" x14ac:dyDescent="0.25">
      <c r="B530" s="81">
        <v>1522440</v>
      </c>
      <c r="C530" s="69" t="str">
        <f t="shared" si="10"/>
        <v>1</v>
      </c>
      <c r="D530" s="69"/>
      <c r="E530" s="69"/>
      <c r="F530" s="69"/>
      <c r="G530" s="69"/>
      <c r="H530" s="69"/>
      <c r="J530" s="63"/>
      <c r="M530" s="65"/>
    </row>
    <row r="531" spans="2:13" s="62" customFormat="1" x14ac:dyDescent="0.25">
      <c r="B531" s="81">
        <v>1250000</v>
      </c>
      <c r="C531" s="69" t="str">
        <f t="shared" si="10"/>
        <v>1</v>
      </c>
      <c r="D531" s="69"/>
      <c r="E531" s="69"/>
      <c r="F531" s="69"/>
      <c r="G531" s="69"/>
      <c r="H531" s="69"/>
      <c r="J531" s="63"/>
      <c r="M531" s="65"/>
    </row>
    <row r="532" spans="2:13" s="62" customFormat="1" x14ac:dyDescent="0.25">
      <c r="B532" s="81">
        <v>4686.0600000000004</v>
      </c>
      <c r="C532" s="69" t="str">
        <f t="shared" si="10"/>
        <v>4</v>
      </c>
      <c r="D532" s="69"/>
      <c r="E532" s="69"/>
      <c r="F532" s="69"/>
      <c r="G532" s="69"/>
      <c r="H532" s="69"/>
      <c r="J532" s="63"/>
      <c r="M532" s="65"/>
    </row>
    <row r="533" spans="2:13" s="62" customFormat="1" x14ac:dyDescent="0.25">
      <c r="B533" s="81">
        <v>6772.69</v>
      </c>
      <c r="C533" s="69" t="str">
        <f t="shared" si="10"/>
        <v>6</v>
      </c>
      <c r="D533" s="69"/>
      <c r="E533" s="69"/>
      <c r="F533" s="69"/>
      <c r="G533" s="69"/>
      <c r="H533" s="69"/>
      <c r="J533" s="63"/>
      <c r="M533" s="65"/>
    </row>
    <row r="534" spans="2:13" s="62" customFormat="1" x14ac:dyDescent="0.25">
      <c r="B534" s="81">
        <v>3078.29</v>
      </c>
      <c r="C534" s="69" t="str">
        <f t="shared" si="10"/>
        <v>3</v>
      </c>
      <c r="D534" s="69"/>
      <c r="E534" s="69"/>
      <c r="F534" s="69"/>
      <c r="G534" s="69"/>
      <c r="H534" s="69"/>
      <c r="J534" s="63"/>
      <c r="M534" s="65"/>
    </row>
    <row r="535" spans="2:13" s="62" customFormat="1" x14ac:dyDescent="0.25">
      <c r="B535" s="81">
        <v>15000</v>
      </c>
      <c r="C535" s="69" t="str">
        <f t="shared" si="10"/>
        <v>1</v>
      </c>
      <c r="D535" s="69"/>
      <c r="E535" s="69"/>
      <c r="F535" s="69"/>
      <c r="G535" s="69"/>
      <c r="H535" s="69"/>
      <c r="J535" s="63"/>
      <c r="M535" s="65"/>
    </row>
    <row r="536" spans="2:13" s="62" customFormat="1" x14ac:dyDescent="0.25">
      <c r="B536" s="81">
        <v>8370</v>
      </c>
      <c r="C536" s="69" t="str">
        <f t="shared" si="10"/>
        <v>8</v>
      </c>
      <c r="D536" s="69"/>
      <c r="E536" s="69"/>
      <c r="F536" s="69"/>
      <c r="G536" s="69"/>
      <c r="H536" s="69"/>
      <c r="J536" s="63"/>
      <c r="M536" s="65"/>
    </row>
    <row r="537" spans="2:13" s="62" customFormat="1" x14ac:dyDescent="0.25">
      <c r="B537" s="81">
        <v>26500</v>
      </c>
      <c r="C537" s="69" t="str">
        <f t="shared" si="10"/>
        <v>2</v>
      </c>
      <c r="D537" s="69"/>
      <c r="E537" s="69"/>
      <c r="F537" s="69"/>
      <c r="G537" s="69"/>
      <c r="H537" s="69"/>
      <c r="J537" s="63"/>
      <c r="M537" s="65"/>
    </row>
    <row r="538" spans="2:13" s="62" customFormat="1" x14ac:dyDescent="0.25">
      <c r="B538" s="81">
        <v>2300</v>
      </c>
      <c r="C538" s="69" t="str">
        <f t="shared" si="10"/>
        <v>2</v>
      </c>
      <c r="D538" s="69"/>
      <c r="E538" s="69"/>
      <c r="F538" s="69"/>
      <c r="G538" s="69"/>
      <c r="H538" s="69"/>
      <c r="J538" s="63"/>
      <c r="M538" s="65"/>
    </row>
    <row r="539" spans="2:13" s="62" customFormat="1" x14ac:dyDescent="0.25">
      <c r="B539" s="81">
        <v>15000</v>
      </c>
      <c r="C539" s="69" t="str">
        <f t="shared" si="10"/>
        <v>1</v>
      </c>
      <c r="D539" s="69"/>
      <c r="E539" s="69"/>
      <c r="F539" s="69"/>
      <c r="G539" s="69"/>
      <c r="H539" s="69"/>
      <c r="J539" s="63"/>
      <c r="M539" s="65"/>
    </row>
    <row r="540" spans="2:13" s="62" customFormat="1" x14ac:dyDescent="0.25">
      <c r="B540" s="81">
        <v>32500</v>
      </c>
      <c r="C540" s="69" t="str">
        <f t="shared" si="10"/>
        <v>3</v>
      </c>
      <c r="D540" s="69"/>
      <c r="E540" s="69"/>
      <c r="F540" s="69"/>
      <c r="G540" s="69"/>
      <c r="H540" s="69"/>
      <c r="J540" s="63"/>
      <c r="M540" s="65"/>
    </row>
    <row r="541" spans="2:13" s="62" customFormat="1" x14ac:dyDescent="0.25">
      <c r="B541" s="81">
        <v>391986</v>
      </c>
      <c r="C541" s="69" t="str">
        <f t="shared" si="10"/>
        <v>3</v>
      </c>
      <c r="D541" s="69"/>
      <c r="E541" s="69"/>
      <c r="F541" s="69"/>
      <c r="G541" s="69"/>
      <c r="H541" s="69"/>
      <c r="J541" s="63"/>
      <c r="M541" s="65"/>
    </row>
    <row r="542" spans="2:13" s="62" customFormat="1" x14ac:dyDescent="0.25">
      <c r="B542" s="81">
        <v>110000</v>
      </c>
      <c r="C542" s="69" t="str">
        <f t="shared" si="10"/>
        <v>1</v>
      </c>
      <c r="D542" s="69"/>
      <c r="E542" s="69"/>
      <c r="F542" s="69"/>
      <c r="G542" s="69"/>
      <c r="H542" s="69"/>
      <c r="J542" s="63"/>
      <c r="M542" s="65"/>
    </row>
    <row r="543" spans="2:13" s="62" customFormat="1" x14ac:dyDescent="0.25">
      <c r="B543" s="81">
        <v>21023</v>
      </c>
      <c r="C543" s="69" t="str">
        <f t="shared" si="10"/>
        <v>2</v>
      </c>
      <c r="D543" s="69"/>
      <c r="E543" s="69"/>
      <c r="F543" s="69"/>
      <c r="G543" s="69"/>
      <c r="H543" s="69"/>
      <c r="J543" s="63"/>
      <c r="M543" s="65"/>
    </row>
    <row r="544" spans="2:13" s="62" customFormat="1" x14ac:dyDescent="0.25">
      <c r="B544" s="81">
        <v>200000</v>
      </c>
      <c r="C544" s="69" t="str">
        <f t="shared" si="10"/>
        <v>2</v>
      </c>
      <c r="D544" s="69"/>
      <c r="E544" s="69"/>
      <c r="F544" s="69"/>
      <c r="G544" s="69"/>
      <c r="H544" s="69"/>
      <c r="J544" s="63"/>
      <c r="M544" s="65"/>
    </row>
    <row r="545" spans="2:13" s="62" customFormat="1" x14ac:dyDescent="0.25">
      <c r="B545" s="81">
        <v>67500</v>
      </c>
      <c r="C545" s="69" t="str">
        <f t="shared" si="10"/>
        <v>6</v>
      </c>
      <c r="D545" s="69"/>
      <c r="E545" s="69"/>
      <c r="F545" s="69"/>
      <c r="G545" s="69"/>
      <c r="H545" s="69"/>
      <c r="J545" s="63"/>
      <c r="M545" s="65"/>
    </row>
    <row r="546" spans="2:13" s="62" customFormat="1" x14ac:dyDescent="0.25">
      <c r="B546" s="81">
        <v>9400</v>
      </c>
      <c r="C546" s="69" t="str">
        <f t="shared" si="10"/>
        <v>9</v>
      </c>
      <c r="D546" s="69"/>
      <c r="E546" s="69"/>
      <c r="F546" s="69"/>
      <c r="G546" s="69"/>
      <c r="H546" s="69"/>
      <c r="J546" s="63"/>
      <c r="M546" s="65"/>
    </row>
    <row r="547" spans="2:13" s="62" customFormat="1" x14ac:dyDescent="0.25">
      <c r="B547" s="81">
        <v>8612</v>
      </c>
      <c r="C547" s="69" t="str">
        <f t="shared" si="10"/>
        <v>8</v>
      </c>
      <c r="D547" s="69"/>
      <c r="E547" s="69"/>
      <c r="F547" s="69"/>
      <c r="G547" s="69"/>
      <c r="H547" s="69"/>
      <c r="J547" s="63"/>
      <c r="M547" s="65"/>
    </row>
    <row r="548" spans="2:13" s="62" customFormat="1" x14ac:dyDescent="0.25">
      <c r="B548" s="81">
        <v>19750</v>
      </c>
      <c r="C548" s="69" t="str">
        <f t="shared" si="10"/>
        <v>1</v>
      </c>
      <c r="D548" s="69"/>
      <c r="E548" s="69"/>
      <c r="F548" s="69"/>
      <c r="G548" s="69"/>
      <c r="H548" s="69"/>
      <c r="J548" s="63"/>
      <c r="M548" s="65"/>
    </row>
    <row r="549" spans="2:13" s="62" customFormat="1" x14ac:dyDescent="0.25">
      <c r="B549" s="81">
        <v>2500000</v>
      </c>
      <c r="C549" s="69" t="str">
        <f t="shared" si="10"/>
        <v>2</v>
      </c>
      <c r="D549" s="69"/>
      <c r="E549" s="69"/>
      <c r="F549" s="69"/>
      <c r="G549" s="69"/>
      <c r="H549" s="69"/>
      <c r="J549" s="63"/>
      <c r="M549" s="65"/>
    </row>
    <row r="550" spans="2:13" s="62" customFormat="1" x14ac:dyDescent="0.25">
      <c r="B550" s="81">
        <v>150000</v>
      </c>
      <c r="C550" s="69" t="str">
        <f t="shared" si="10"/>
        <v>1</v>
      </c>
      <c r="D550" s="69"/>
      <c r="E550" s="69"/>
      <c r="F550" s="69"/>
      <c r="G550" s="69"/>
      <c r="H550" s="69"/>
      <c r="J550" s="63"/>
      <c r="M550" s="65"/>
    </row>
    <row r="551" spans="2:13" s="62" customFormat="1" x14ac:dyDescent="0.25">
      <c r="B551" s="81">
        <v>59636.37</v>
      </c>
      <c r="C551" s="69" t="str">
        <f t="shared" si="10"/>
        <v>5</v>
      </c>
      <c r="D551" s="69"/>
      <c r="E551" s="69"/>
      <c r="F551" s="69"/>
      <c r="G551" s="69"/>
      <c r="H551" s="69"/>
      <c r="J551" s="63"/>
      <c r="M551" s="65"/>
    </row>
    <row r="552" spans="2:13" s="62" customFormat="1" x14ac:dyDescent="0.25">
      <c r="B552" s="81">
        <v>42000</v>
      </c>
      <c r="C552" s="69" t="str">
        <f t="shared" si="10"/>
        <v>4</v>
      </c>
      <c r="D552" s="69"/>
      <c r="E552" s="69"/>
      <c r="F552" s="69"/>
      <c r="G552" s="69"/>
      <c r="H552" s="69"/>
      <c r="J552" s="63"/>
      <c r="M552" s="65"/>
    </row>
    <row r="553" spans="2:13" s="62" customFormat="1" x14ac:dyDescent="0.25">
      <c r="B553" s="81">
        <v>20400</v>
      </c>
      <c r="C553" s="69" t="str">
        <f t="shared" si="10"/>
        <v>2</v>
      </c>
      <c r="D553" s="69"/>
      <c r="E553" s="69"/>
      <c r="F553" s="69"/>
      <c r="G553" s="69"/>
      <c r="H553" s="69"/>
      <c r="J553" s="63"/>
      <c r="M553" s="65"/>
    </row>
    <row r="554" spans="2:13" s="62" customFormat="1" x14ac:dyDescent="0.25">
      <c r="B554" s="81">
        <v>10492</v>
      </c>
      <c r="C554" s="69" t="str">
        <f t="shared" si="10"/>
        <v>1</v>
      </c>
      <c r="D554" s="69"/>
      <c r="E554" s="69"/>
      <c r="F554" s="69"/>
      <c r="G554" s="69"/>
      <c r="H554" s="69"/>
      <c r="J554" s="63"/>
      <c r="M554" s="65"/>
    </row>
    <row r="555" spans="2:13" s="62" customFormat="1" x14ac:dyDescent="0.25">
      <c r="B555" s="81">
        <v>88711.73</v>
      </c>
      <c r="C555" s="69" t="str">
        <f t="shared" si="10"/>
        <v>8</v>
      </c>
      <c r="D555" s="69"/>
      <c r="E555" s="69"/>
      <c r="F555" s="69"/>
      <c r="G555" s="69"/>
      <c r="H555" s="69"/>
      <c r="J555" s="63"/>
      <c r="M555" s="65"/>
    </row>
    <row r="556" spans="2:13" s="62" customFormat="1" x14ac:dyDescent="0.25">
      <c r="B556" s="81">
        <v>22500</v>
      </c>
      <c r="C556" s="69" t="str">
        <f t="shared" si="10"/>
        <v>2</v>
      </c>
      <c r="D556" s="69"/>
      <c r="E556" s="69"/>
      <c r="F556" s="69"/>
      <c r="G556" s="69"/>
      <c r="H556" s="69"/>
      <c r="J556" s="63"/>
      <c r="M556" s="65"/>
    </row>
    <row r="557" spans="2:13" s="62" customFormat="1" x14ac:dyDescent="0.25">
      <c r="B557" s="81">
        <v>3366.05</v>
      </c>
      <c r="C557" s="69" t="str">
        <f t="shared" si="10"/>
        <v>3</v>
      </c>
      <c r="D557" s="69"/>
      <c r="E557" s="69"/>
      <c r="F557" s="69"/>
      <c r="G557" s="69"/>
      <c r="H557" s="69"/>
      <c r="J557" s="63"/>
      <c r="M557" s="65"/>
    </row>
    <row r="558" spans="2:13" s="62" customFormat="1" x14ac:dyDescent="0.25">
      <c r="B558" s="81">
        <v>2213.77</v>
      </c>
      <c r="C558" s="69" t="str">
        <f t="shared" si="10"/>
        <v>2</v>
      </c>
      <c r="D558" s="69"/>
      <c r="E558" s="69"/>
      <c r="F558" s="69"/>
      <c r="G558" s="69"/>
      <c r="H558" s="69"/>
      <c r="J558" s="63"/>
      <c r="M558" s="65"/>
    </row>
    <row r="559" spans="2:13" s="62" customFormat="1" x14ac:dyDescent="0.25">
      <c r="B559" s="81">
        <v>11500</v>
      </c>
      <c r="C559" s="69" t="str">
        <f t="shared" si="10"/>
        <v>1</v>
      </c>
      <c r="D559" s="69"/>
      <c r="E559" s="69"/>
      <c r="F559" s="69"/>
      <c r="G559" s="69"/>
      <c r="H559" s="69"/>
      <c r="J559" s="63"/>
      <c r="M559" s="65"/>
    </row>
    <row r="560" spans="2:13" s="62" customFormat="1" x14ac:dyDescent="0.25">
      <c r="B560" s="81">
        <v>12316.78</v>
      </c>
      <c r="C560" s="69" t="str">
        <f t="shared" si="10"/>
        <v>1</v>
      </c>
      <c r="D560" s="69"/>
      <c r="E560" s="69"/>
      <c r="F560" s="69"/>
      <c r="G560" s="69"/>
      <c r="H560" s="69"/>
      <c r="J560" s="63"/>
      <c r="M560" s="65"/>
    </row>
    <row r="561" spans="2:13" s="62" customFormat="1" x14ac:dyDescent="0.25">
      <c r="B561" s="81">
        <v>573.04</v>
      </c>
      <c r="C561" s="69" t="str">
        <f t="shared" si="10"/>
        <v>5</v>
      </c>
      <c r="D561" s="69"/>
      <c r="E561" s="69"/>
      <c r="F561" s="69"/>
      <c r="G561" s="69"/>
      <c r="H561" s="69"/>
      <c r="J561" s="63"/>
      <c r="M561" s="65"/>
    </row>
    <row r="562" spans="2:13" s="62" customFormat="1" x14ac:dyDescent="0.25">
      <c r="B562" s="81">
        <v>6307.75</v>
      </c>
      <c r="C562" s="69" t="str">
        <f t="shared" si="10"/>
        <v>6</v>
      </c>
      <c r="D562" s="69"/>
      <c r="E562" s="69"/>
      <c r="F562" s="69"/>
      <c r="G562" s="69"/>
      <c r="H562" s="69"/>
      <c r="J562" s="63"/>
      <c r="M562" s="65"/>
    </row>
    <row r="563" spans="2:13" s="62" customFormat="1" x14ac:dyDescent="0.25">
      <c r="B563" s="81">
        <v>115.2</v>
      </c>
      <c r="C563" s="69" t="str">
        <f t="shared" si="10"/>
        <v>1</v>
      </c>
      <c r="D563" s="69"/>
      <c r="E563" s="69"/>
      <c r="F563" s="69"/>
      <c r="G563" s="69"/>
      <c r="H563" s="69"/>
      <c r="J563" s="63"/>
      <c r="M563" s="65"/>
    </row>
    <row r="564" spans="2:13" s="62" customFormat="1" x14ac:dyDescent="0.25">
      <c r="B564" s="81">
        <v>18148</v>
      </c>
      <c r="C564" s="69" t="str">
        <f t="shared" si="10"/>
        <v>1</v>
      </c>
      <c r="D564" s="69"/>
      <c r="E564" s="69"/>
      <c r="F564" s="69"/>
      <c r="G564" s="69"/>
      <c r="H564" s="69"/>
      <c r="J564" s="63"/>
      <c r="M564" s="65"/>
    </row>
    <row r="565" spans="2:13" s="62" customFormat="1" x14ac:dyDescent="0.25">
      <c r="B565" s="81">
        <v>20000</v>
      </c>
      <c r="C565" s="69" t="str">
        <f t="shared" si="10"/>
        <v>2</v>
      </c>
      <c r="D565" s="69"/>
      <c r="E565" s="69"/>
      <c r="F565" s="69"/>
      <c r="G565" s="69"/>
      <c r="H565" s="69"/>
      <c r="J565" s="63"/>
      <c r="M565" s="65"/>
    </row>
    <row r="566" spans="2:13" s="62" customFormat="1" x14ac:dyDescent="0.25">
      <c r="B566" s="81">
        <v>3197</v>
      </c>
      <c r="C566" s="69" t="str">
        <f t="shared" si="10"/>
        <v>3</v>
      </c>
      <c r="D566" s="69"/>
      <c r="E566" s="69"/>
      <c r="F566" s="69"/>
      <c r="G566" s="69"/>
      <c r="H566" s="69"/>
      <c r="J566" s="63"/>
      <c r="M566" s="65"/>
    </row>
    <row r="567" spans="2:13" s="62" customFormat="1" x14ac:dyDescent="0.25">
      <c r="B567" s="81">
        <v>25758.639999999999</v>
      </c>
      <c r="C567" s="69" t="str">
        <f t="shared" si="10"/>
        <v>2</v>
      </c>
      <c r="D567" s="69"/>
      <c r="E567" s="69"/>
      <c r="F567" s="69"/>
      <c r="G567" s="69"/>
      <c r="H567" s="69"/>
      <c r="J567" s="63"/>
      <c r="M567" s="65"/>
    </row>
    <row r="568" spans="2:13" s="62" customFormat="1" x14ac:dyDescent="0.25">
      <c r="B568" s="81">
        <v>333892</v>
      </c>
      <c r="C568" s="69" t="str">
        <f t="shared" si="10"/>
        <v>3</v>
      </c>
      <c r="D568" s="69"/>
      <c r="E568" s="69"/>
      <c r="F568" s="69"/>
      <c r="G568" s="69"/>
      <c r="H568" s="69"/>
      <c r="J568" s="63"/>
      <c r="M568" s="65"/>
    </row>
    <row r="569" spans="2:13" s="62" customFormat="1" x14ac:dyDescent="0.25">
      <c r="B569" s="81">
        <v>22500</v>
      </c>
      <c r="C569" s="69" t="str">
        <f t="shared" si="10"/>
        <v>2</v>
      </c>
      <c r="D569" s="69"/>
      <c r="E569" s="69"/>
      <c r="F569" s="69"/>
      <c r="G569" s="69"/>
      <c r="H569" s="69"/>
      <c r="J569" s="63"/>
      <c r="M569" s="65"/>
    </row>
    <row r="570" spans="2:13" s="62" customFormat="1" x14ac:dyDescent="0.25">
      <c r="B570" s="81">
        <v>1689.81</v>
      </c>
      <c r="C570" s="69" t="str">
        <f t="shared" si="10"/>
        <v>1</v>
      </c>
      <c r="D570" s="69"/>
      <c r="E570" s="69"/>
      <c r="F570" s="69"/>
      <c r="G570" s="69"/>
      <c r="H570" s="69"/>
      <c r="J570" s="63"/>
      <c r="M570" s="65"/>
    </row>
    <row r="571" spans="2:13" s="62" customFormat="1" x14ac:dyDescent="0.25">
      <c r="B571" s="81">
        <v>13382.73</v>
      </c>
      <c r="C571" s="69" t="str">
        <f t="shared" si="10"/>
        <v>1</v>
      </c>
      <c r="D571" s="69"/>
      <c r="E571" s="69"/>
      <c r="F571" s="69"/>
      <c r="G571" s="69"/>
      <c r="H571" s="69"/>
      <c r="J571" s="63"/>
      <c r="M571" s="65"/>
    </row>
    <row r="572" spans="2:13" s="62" customFormat="1" x14ac:dyDescent="0.25">
      <c r="B572" s="81">
        <v>2485.9499999999998</v>
      </c>
      <c r="C572" s="69" t="str">
        <f t="shared" ref="C572:C635" si="11">LEFT(B572,1)</f>
        <v>2</v>
      </c>
      <c r="D572" s="69"/>
      <c r="E572" s="69"/>
      <c r="F572" s="69"/>
      <c r="G572" s="69"/>
      <c r="H572" s="69"/>
      <c r="J572" s="63"/>
      <c r="M572" s="65"/>
    </row>
    <row r="573" spans="2:13" s="62" customFormat="1" x14ac:dyDescent="0.25">
      <c r="B573" s="81">
        <v>30</v>
      </c>
      <c r="C573" s="69" t="str">
        <f t="shared" si="11"/>
        <v>3</v>
      </c>
      <c r="D573" s="69"/>
      <c r="E573" s="69"/>
      <c r="F573" s="69"/>
      <c r="G573" s="69"/>
      <c r="H573" s="69"/>
      <c r="J573" s="63"/>
      <c r="M573" s="65"/>
    </row>
    <row r="574" spans="2:13" s="62" customFormat="1" x14ac:dyDescent="0.25">
      <c r="B574" s="81">
        <v>12871.25</v>
      </c>
      <c r="C574" s="69" t="str">
        <f t="shared" si="11"/>
        <v>1</v>
      </c>
      <c r="D574" s="69"/>
      <c r="E574" s="69"/>
      <c r="F574" s="69"/>
      <c r="G574" s="69"/>
      <c r="H574" s="69"/>
      <c r="J574" s="63"/>
      <c r="M574" s="65"/>
    </row>
    <row r="575" spans="2:13" s="62" customFormat="1" x14ac:dyDescent="0.25">
      <c r="B575" s="81">
        <v>87649</v>
      </c>
      <c r="C575" s="69" t="str">
        <f t="shared" si="11"/>
        <v>8</v>
      </c>
      <c r="D575" s="69"/>
      <c r="E575" s="69"/>
      <c r="F575" s="69"/>
      <c r="G575" s="69"/>
      <c r="H575" s="69"/>
      <c r="J575" s="63"/>
      <c r="M575" s="65"/>
    </row>
    <row r="576" spans="2:13" s="62" customFormat="1" x14ac:dyDescent="0.25">
      <c r="B576" s="81">
        <v>106825.91</v>
      </c>
      <c r="C576" s="69" t="str">
        <f t="shared" si="11"/>
        <v>1</v>
      </c>
      <c r="D576" s="69"/>
      <c r="E576" s="69"/>
      <c r="F576" s="69"/>
      <c r="G576" s="69"/>
      <c r="H576" s="69"/>
      <c r="J576" s="63"/>
      <c r="M576" s="65"/>
    </row>
    <row r="577" spans="2:13" s="62" customFormat="1" x14ac:dyDescent="0.25">
      <c r="B577" s="81">
        <v>3373188.02</v>
      </c>
      <c r="C577" s="69" t="str">
        <f t="shared" si="11"/>
        <v>3</v>
      </c>
      <c r="D577" s="69"/>
      <c r="E577" s="69"/>
      <c r="F577" s="69"/>
      <c r="G577" s="69"/>
      <c r="H577" s="69"/>
      <c r="J577" s="63"/>
      <c r="M577" s="65"/>
    </row>
    <row r="578" spans="2:13" s="62" customFormat="1" x14ac:dyDescent="0.25">
      <c r="B578" s="81">
        <v>221200</v>
      </c>
      <c r="C578" s="69" t="str">
        <f t="shared" si="11"/>
        <v>2</v>
      </c>
      <c r="D578" s="69"/>
      <c r="E578" s="69"/>
      <c r="F578" s="69"/>
      <c r="G578" s="69"/>
      <c r="H578" s="69"/>
      <c r="J578" s="63"/>
      <c r="M578" s="65"/>
    </row>
    <row r="579" spans="2:13" s="62" customFormat="1" x14ac:dyDescent="0.25">
      <c r="B579" s="81">
        <v>145188.1</v>
      </c>
      <c r="C579" s="69" t="str">
        <f t="shared" si="11"/>
        <v>1</v>
      </c>
      <c r="D579" s="69"/>
      <c r="E579" s="69"/>
      <c r="F579" s="69"/>
      <c r="G579" s="69"/>
      <c r="H579" s="69"/>
      <c r="J579" s="63"/>
      <c r="M579" s="65"/>
    </row>
    <row r="580" spans="2:13" s="62" customFormat="1" x14ac:dyDescent="0.25">
      <c r="B580" s="81">
        <v>445353</v>
      </c>
      <c r="C580" s="69" t="str">
        <f t="shared" si="11"/>
        <v>4</v>
      </c>
      <c r="D580" s="69"/>
      <c r="E580" s="69"/>
      <c r="F580" s="69"/>
      <c r="G580" s="69"/>
      <c r="H580" s="69"/>
      <c r="J580" s="63"/>
      <c r="M580" s="65"/>
    </row>
    <row r="581" spans="2:13" s="62" customFormat="1" x14ac:dyDescent="0.25">
      <c r="B581" s="81">
        <v>9600</v>
      </c>
      <c r="C581" s="69" t="str">
        <f t="shared" si="11"/>
        <v>9</v>
      </c>
      <c r="D581" s="69"/>
      <c r="E581" s="69"/>
      <c r="F581" s="69"/>
      <c r="G581" s="69"/>
      <c r="H581" s="69"/>
      <c r="J581" s="63"/>
      <c r="M581" s="65"/>
    </row>
    <row r="582" spans="2:13" s="62" customFormat="1" x14ac:dyDescent="0.25">
      <c r="B582" s="81">
        <v>687.48</v>
      </c>
      <c r="C582" s="69" t="str">
        <f t="shared" si="11"/>
        <v>6</v>
      </c>
      <c r="D582" s="69"/>
      <c r="E582" s="69"/>
      <c r="F582" s="69"/>
      <c r="G582" s="69"/>
      <c r="H582" s="69"/>
      <c r="J582" s="63"/>
      <c r="M582" s="65"/>
    </row>
    <row r="583" spans="2:13" s="62" customFormat="1" x14ac:dyDescent="0.25">
      <c r="B583" s="81">
        <v>5310.33</v>
      </c>
      <c r="C583" s="69" t="str">
        <f t="shared" si="11"/>
        <v>5</v>
      </c>
      <c r="D583" s="69"/>
      <c r="E583" s="69"/>
      <c r="F583" s="69"/>
      <c r="G583" s="69"/>
      <c r="H583" s="69"/>
      <c r="J583" s="63"/>
      <c r="M583" s="65"/>
    </row>
    <row r="584" spans="2:13" s="62" customFormat="1" x14ac:dyDescent="0.25">
      <c r="B584" s="81">
        <v>233.02</v>
      </c>
      <c r="C584" s="69" t="str">
        <f t="shared" si="11"/>
        <v>2</v>
      </c>
      <c r="D584" s="69"/>
      <c r="E584" s="69"/>
      <c r="F584" s="69"/>
      <c r="G584" s="69"/>
      <c r="H584" s="69"/>
      <c r="J584" s="63"/>
      <c r="M584" s="65"/>
    </row>
    <row r="585" spans="2:13" s="62" customFormat="1" x14ac:dyDescent="0.25">
      <c r="B585" s="81">
        <v>17722.57</v>
      </c>
      <c r="C585" s="69" t="str">
        <f t="shared" si="11"/>
        <v>1</v>
      </c>
      <c r="D585" s="69"/>
      <c r="E585" s="69"/>
      <c r="F585" s="69"/>
      <c r="G585" s="69"/>
      <c r="H585" s="69"/>
      <c r="J585" s="63"/>
      <c r="M585" s="65"/>
    </row>
    <row r="586" spans="2:13" s="62" customFormat="1" x14ac:dyDescent="0.25">
      <c r="B586" s="81">
        <v>10500</v>
      </c>
      <c r="C586" s="69" t="str">
        <f t="shared" si="11"/>
        <v>1</v>
      </c>
      <c r="D586" s="69"/>
      <c r="E586" s="69"/>
      <c r="F586" s="69"/>
      <c r="G586" s="69"/>
      <c r="H586" s="69"/>
      <c r="J586" s="63"/>
      <c r="M586" s="65"/>
    </row>
    <row r="587" spans="2:13" s="62" customFormat="1" x14ac:dyDescent="0.25">
      <c r="B587" s="81">
        <v>189000</v>
      </c>
      <c r="C587" s="69" t="str">
        <f t="shared" si="11"/>
        <v>1</v>
      </c>
      <c r="D587" s="69"/>
      <c r="E587" s="69"/>
      <c r="F587" s="69"/>
      <c r="G587" s="69"/>
      <c r="H587" s="69"/>
      <c r="J587" s="63"/>
      <c r="M587" s="65"/>
    </row>
    <row r="588" spans="2:13" s="62" customFormat="1" x14ac:dyDescent="0.25">
      <c r="B588" s="81">
        <v>29000</v>
      </c>
      <c r="C588" s="69" t="str">
        <f t="shared" si="11"/>
        <v>2</v>
      </c>
      <c r="D588" s="69"/>
      <c r="E588" s="69"/>
      <c r="F588" s="69"/>
      <c r="G588" s="69"/>
      <c r="H588" s="69"/>
      <c r="J588" s="63"/>
      <c r="M588" s="65"/>
    </row>
    <row r="589" spans="2:13" s="62" customFormat="1" x14ac:dyDescent="0.25">
      <c r="B589" s="81">
        <v>4662</v>
      </c>
      <c r="C589" s="69" t="str">
        <f t="shared" si="11"/>
        <v>4</v>
      </c>
      <c r="D589" s="69"/>
      <c r="E589" s="69"/>
      <c r="F589" s="69"/>
      <c r="G589" s="69"/>
      <c r="H589" s="69"/>
      <c r="J589" s="63"/>
      <c r="M589" s="65"/>
    </row>
    <row r="590" spans="2:13" s="62" customFormat="1" x14ac:dyDescent="0.25">
      <c r="B590" s="81">
        <v>16013.3</v>
      </c>
      <c r="C590" s="69" t="str">
        <f t="shared" si="11"/>
        <v>1</v>
      </c>
      <c r="D590" s="69"/>
      <c r="E590" s="69"/>
      <c r="F590" s="69"/>
      <c r="G590" s="69"/>
      <c r="H590" s="69"/>
      <c r="J590" s="63"/>
      <c r="M590" s="65"/>
    </row>
    <row r="591" spans="2:13" s="62" customFormat="1" x14ac:dyDescent="0.25">
      <c r="B591" s="81">
        <v>30</v>
      </c>
      <c r="C591" s="69" t="str">
        <f t="shared" si="11"/>
        <v>3</v>
      </c>
      <c r="D591" s="69"/>
      <c r="E591" s="69"/>
      <c r="F591" s="69"/>
      <c r="G591" s="69"/>
      <c r="H591" s="69"/>
      <c r="J591" s="63"/>
      <c r="M591" s="65"/>
    </row>
    <row r="592" spans="2:13" s="62" customFormat="1" x14ac:dyDescent="0.25">
      <c r="B592" s="81">
        <v>4377.5600000000004</v>
      </c>
      <c r="C592" s="69" t="str">
        <f t="shared" si="11"/>
        <v>4</v>
      </c>
      <c r="D592" s="69"/>
      <c r="E592" s="69"/>
      <c r="F592" s="69"/>
      <c r="G592" s="69"/>
      <c r="H592" s="69"/>
      <c r="J592" s="63"/>
      <c r="M592" s="65"/>
    </row>
    <row r="593" spans="2:13" s="62" customFormat="1" x14ac:dyDescent="0.25">
      <c r="B593" s="81">
        <v>6149</v>
      </c>
      <c r="C593" s="69" t="str">
        <f t="shared" si="11"/>
        <v>6</v>
      </c>
      <c r="D593" s="69"/>
      <c r="E593" s="69"/>
      <c r="F593" s="69"/>
      <c r="G593" s="69"/>
      <c r="H593" s="69"/>
      <c r="J593" s="63"/>
      <c r="M593" s="65"/>
    </row>
    <row r="594" spans="2:13" s="62" customFormat="1" x14ac:dyDescent="0.25">
      <c r="B594" s="81">
        <v>1520</v>
      </c>
      <c r="C594" s="69" t="str">
        <f t="shared" si="11"/>
        <v>1</v>
      </c>
      <c r="D594" s="69"/>
      <c r="E594" s="69"/>
      <c r="F594" s="69"/>
      <c r="G594" s="69"/>
      <c r="H594" s="69"/>
      <c r="J594" s="63"/>
      <c r="M594" s="65"/>
    </row>
    <row r="595" spans="2:13" s="62" customFormat="1" x14ac:dyDescent="0.25">
      <c r="B595" s="81">
        <v>3531</v>
      </c>
      <c r="C595" s="69" t="str">
        <f t="shared" si="11"/>
        <v>3</v>
      </c>
      <c r="D595" s="69"/>
      <c r="E595" s="69"/>
      <c r="F595" s="69"/>
      <c r="G595" s="69"/>
      <c r="H595" s="69"/>
      <c r="J595" s="63"/>
      <c r="M595" s="65"/>
    </row>
    <row r="596" spans="2:13" s="62" customFormat="1" x14ac:dyDescent="0.25">
      <c r="B596" s="81">
        <v>19000</v>
      </c>
      <c r="C596" s="69" t="str">
        <f t="shared" si="11"/>
        <v>1</v>
      </c>
      <c r="D596" s="69"/>
      <c r="E596" s="69"/>
      <c r="F596" s="69"/>
      <c r="G596" s="69"/>
      <c r="H596" s="69"/>
      <c r="J596" s="63"/>
      <c r="M596" s="65"/>
    </row>
    <row r="597" spans="2:13" s="62" customFormat="1" x14ac:dyDescent="0.25">
      <c r="B597" s="81">
        <v>150000</v>
      </c>
      <c r="C597" s="69" t="str">
        <f t="shared" si="11"/>
        <v>1</v>
      </c>
      <c r="D597" s="69"/>
      <c r="E597" s="69"/>
      <c r="F597" s="69"/>
      <c r="G597" s="69"/>
      <c r="H597" s="69"/>
      <c r="J597" s="63"/>
      <c r="M597" s="65"/>
    </row>
    <row r="598" spans="2:13" s="62" customFormat="1" x14ac:dyDescent="0.25">
      <c r="B598" s="81">
        <v>39750</v>
      </c>
      <c r="C598" s="69" t="str">
        <f t="shared" si="11"/>
        <v>3</v>
      </c>
      <c r="D598" s="69"/>
      <c r="E598" s="69"/>
      <c r="F598" s="69"/>
      <c r="G598" s="69"/>
      <c r="H598" s="69"/>
      <c r="J598" s="63"/>
      <c r="M598" s="65"/>
    </row>
    <row r="599" spans="2:13" s="62" customFormat="1" x14ac:dyDescent="0.25">
      <c r="B599" s="81">
        <v>35000</v>
      </c>
      <c r="C599" s="69" t="str">
        <f t="shared" si="11"/>
        <v>3</v>
      </c>
      <c r="D599" s="69"/>
      <c r="E599" s="69"/>
      <c r="F599" s="69"/>
      <c r="G599" s="69"/>
      <c r="H599" s="69"/>
      <c r="J599" s="63"/>
      <c r="M599" s="65"/>
    </row>
    <row r="600" spans="2:13" s="62" customFormat="1" x14ac:dyDescent="0.25">
      <c r="B600" s="81">
        <v>1440</v>
      </c>
      <c r="C600" s="69" t="str">
        <f t="shared" si="11"/>
        <v>1</v>
      </c>
      <c r="D600" s="69"/>
      <c r="E600" s="69"/>
      <c r="F600" s="69"/>
      <c r="G600" s="69"/>
      <c r="H600" s="69"/>
      <c r="J600" s="63"/>
      <c r="M600" s="65"/>
    </row>
    <row r="601" spans="2:13" s="62" customFormat="1" x14ac:dyDescent="0.25">
      <c r="B601" s="81">
        <v>125000</v>
      </c>
      <c r="C601" s="69" t="str">
        <f t="shared" si="11"/>
        <v>1</v>
      </c>
      <c r="D601" s="69"/>
      <c r="E601" s="69"/>
      <c r="F601" s="69"/>
      <c r="G601" s="69"/>
      <c r="H601" s="69"/>
      <c r="J601" s="63"/>
      <c r="M601" s="65"/>
    </row>
    <row r="602" spans="2:13" s="62" customFormat="1" x14ac:dyDescent="0.25">
      <c r="B602" s="81">
        <v>6810</v>
      </c>
      <c r="C602" s="69" t="str">
        <f t="shared" si="11"/>
        <v>6</v>
      </c>
      <c r="D602" s="69"/>
      <c r="E602" s="69"/>
      <c r="F602" s="69"/>
      <c r="G602" s="69"/>
      <c r="H602" s="69"/>
      <c r="J602" s="63"/>
      <c r="M602" s="65"/>
    </row>
    <row r="603" spans="2:13" s="62" customFormat="1" x14ac:dyDescent="0.25">
      <c r="B603" s="81">
        <v>602800</v>
      </c>
      <c r="C603" s="69" t="str">
        <f t="shared" si="11"/>
        <v>6</v>
      </c>
      <c r="D603" s="69"/>
      <c r="E603" s="69"/>
      <c r="F603" s="69"/>
      <c r="G603" s="69"/>
      <c r="H603" s="69"/>
      <c r="J603" s="63"/>
      <c r="M603" s="65"/>
    </row>
    <row r="604" spans="2:13" s="62" customFormat="1" x14ac:dyDescent="0.25">
      <c r="B604" s="81">
        <v>58342</v>
      </c>
      <c r="C604" s="69" t="str">
        <f t="shared" si="11"/>
        <v>5</v>
      </c>
      <c r="D604" s="69"/>
      <c r="E604" s="69"/>
      <c r="F604" s="69"/>
      <c r="G604" s="69"/>
      <c r="H604" s="69"/>
      <c r="J604" s="63"/>
      <c r="M604" s="65"/>
    </row>
    <row r="605" spans="2:13" s="62" customFormat="1" x14ac:dyDescent="0.25">
      <c r="B605" s="81">
        <v>3287.87</v>
      </c>
      <c r="C605" s="69" t="str">
        <f t="shared" si="11"/>
        <v>3</v>
      </c>
      <c r="D605" s="69"/>
      <c r="E605" s="69"/>
      <c r="F605" s="69"/>
      <c r="G605" s="69"/>
      <c r="H605" s="69"/>
      <c r="J605" s="63"/>
      <c r="M605" s="65"/>
    </row>
    <row r="606" spans="2:13" s="62" customFormat="1" x14ac:dyDescent="0.25">
      <c r="B606" s="81">
        <v>18676.25</v>
      </c>
      <c r="C606" s="69" t="str">
        <f t="shared" si="11"/>
        <v>1</v>
      </c>
      <c r="D606" s="69"/>
      <c r="E606" s="69"/>
      <c r="F606" s="69"/>
      <c r="G606" s="69"/>
      <c r="H606" s="69"/>
      <c r="J606" s="63"/>
      <c r="M606" s="65"/>
    </row>
    <row r="607" spans="2:13" s="62" customFormat="1" x14ac:dyDescent="0.25">
      <c r="B607" s="81">
        <v>25860</v>
      </c>
      <c r="C607" s="69" t="str">
        <f t="shared" si="11"/>
        <v>2</v>
      </c>
      <c r="D607" s="69"/>
      <c r="E607" s="69"/>
      <c r="F607" s="69"/>
      <c r="G607" s="69"/>
      <c r="H607" s="69"/>
      <c r="J607" s="63"/>
      <c r="M607" s="65"/>
    </row>
    <row r="608" spans="2:13" s="62" customFormat="1" x14ac:dyDescent="0.25">
      <c r="B608" s="81">
        <v>72202.850000000006</v>
      </c>
      <c r="C608" s="69" t="str">
        <f t="shared" si="11"/>
        <v>7</v>
      </c>
      <c r="D608" s="69"/>
      <c r="E608" s="69"/>
      <c r="F608" s="69"/>
      <c r="G608" s="69"/>
      <c r="H608" s="69"/>
      <c r="J608" s="63"/>
      <c r="M608" s="65"/>
    </row>
    <row r="609" spans="2:13" s="62" customFormat="1" x14ac:dyDescent="0.25">
      <c r="B609" s="81">
        <v>97500</v>
      </c>
      <c r="C609" s="69" t="str">
        <f t="shared" si="11"/>
        <v>9</v>
      </c>
      <c r="D609" s="69"/>
      <c r="E609" s="69"/>
      <c r="F609" s="69"/>
      <c r="G609" s="69"/>
      <c r="H609" s="69"/>
      <c r="J609" s="63"/>
      <c r="M609" s="65"/>
    </row>
    <row r="610" spans="2:13" s="62" customFormat="1" x14ac:dyDescent="0.25">
      <c r="B610" s="81">
        <v>100000</v>
      </c>
      <c r="C610" s="69" t="str">
        <f t="shared" si="11"/>
        <v>1</v>
      </c>
      <c r="D610" s="69"/>
      <c r="E610" s="69"/>
      <c r="F610" s="69"/>
      <c r="G610" s="69"/>
      <c r="H610" s="69"/>
      <c r="J610" s="63"/>
      <c r="M610" s="65"/>
    </row>
    <row r="611" spans="2:13" s="62" customFormat="1" x14ac:dyDescent="0.25">
      <c r="B611" s="81">
        <v>452607</v>
      </c>
      <c r="C611" s="69" t="str">
        <f t="shared" si="11"/>
        <v>4</v>
      </c>
      <c r="D611" s="69"/>
      <c r="E611" s="69"/>
      <c r="F611" s="69"/>
      <c r="G611" s="69"/>
      <c r="H611" s="69"/>
      <c r="J611" s="63"/>
      <c r="M611" s="65"/>
    </row>
    <row r="612" spans="2:13" s="62" customFormat="1" x14ac:dyDescent="0.25">
      <c r="B612" s="81">
        <v>260325</v>
      </c>
      <c r="C612" s="69" t="str">
        <f t="shared" si="11"/>
        <v>2</v>
      </c>
      <c r="D612" s="69"/>
      <c r="E612" s="69"/>
      <c r="F612" s="69"/>
      <c r="G612" s="69"/>
      <c r="H612" s="69"/>
      <c r="J612" s="63"/>
      <c r="M612" s="65"/>
    </row>
    <row r="613" spans="2:13" s="62" customFormat="1" x14ac:dyDescent="0.25">
      <c r="B613" s="81">
        <v>227650</v>
      </c>
      <c r="C613" s="69" t="str">
        <f t="shared" si="11"/>
        <v>2</v>
      </c>
      <c r="D613" s="69"/>
      <c r="E613" s="69"/>
      <c r="F613" s="69"/>
      <c r="G613" s="69"/>
      <c r="H613" s="69"/>
      <c r="J613" s="63"/>
      <c r="M613" s="65"/>
    </row>
    <row r="614" spans="2:13" s="62" customFormat="1" x14ac:dyDescent="0.25">
      <c r="B614" s="81">
        <v>1103941.8899999999</v>
      </c>
      <c r="C614" s="69" t="str">
        <f t="shared" si="11"/>
        <v>1</v>
      </c>
      <c r="D614" s="69"/>
      <c r="E614" s="69"/>
      <c r="F614" s="69"/>
      <c r="G614" s="69"/>
      <c r="H614" s="69"/>
      <c r="J614" s="63"/>
      <c r="M614" s="65"/>
    </row>
    <row r="615" spans="2:13" s="62" customFormat="1" x14ac:dyDescent="0.25">
      <c r="B615" s="81">
        <v>202380</v>
      </c>
      <c r="C615" s="69" t="str">
        <f t="shared" si="11"/>
        <v>2</v>
      </c>
      <c r="D615" s="69"/>
      <c r="E615" s="69"/>
      <c r="F615" s="69"/>
      <c r="G615" s="69"/>
      <c r="H615" s="69"/>
      <c r="J615" s="63"/>
      <c r="M615" s="65"/>
    </row>
    <row r="616" spans="2:13" s="62" customFormat="1" x14ac:dyDescent="0.25">
      <c r="B616" s="81">
        <v>7950</v>
      </c>
      <c r="C616" s="69" t="str">
        <f t="shared" si="11"/>
        <v>7</v>
      </c>
      <c r="D616" s="69"/>
      <c r="E616" s="69"/>
      <c r="F616" s="69"/>
      <c r="G616" s="69"/>
      <c r="H616" s="69"/>
      <c r="J616" s="63"/>
      <c r="M616" s="65"/>
    </row>
    <row r="617" spans="2:13" s="62" customFormat="1" x14ac:dyDescent="0.25">
      <c r="B617" s="81">
        <v>2520000</v>
      </c>
      <c r="C617" s="69" t="str">
        <f t="shared" si="11"/>
        <v>2</v>
      </c>
      <c r="D617" s="69"/>
      <c r="E617" s="69"/>
      <c r="F617" s="69"/>
      <c r="G617" s="69"/>
      <c r="H617" s="69"/>
      <c r="J617" s="63"/>
      <c r="M617" s="65"/>
    </row>
    <row r="618" spans="2:13" s="62" customFormat="1" x14ac:dyDescent="0.25">
      <c r="B618" s="81">
        <v>2396000</v>
      </c>
      <c r="C618" s="69" t="str">
        <f t="shared" si="11"/>
        <v>2</v>
      </c>
      <c r="D618" s="69"/>
      <c r="E618" s="69"/>
      <c r="F618" s="69"/>
      <c r="G618" s="69"/>
      <c r="H618" s="69"/>
      <c r="J618" s="63"/>
      <c r="M618" s="65"/>
    </row>
    <row r="619" spans="2:13" s="62" customFormat="1" x14ac:dyDescent="0.25">
      <c r="B619" s="81">
        <v>500000</v>
      </c>
      <c r="C619" s="69" t="str">
        <f t="shared" si="11"/>
        <v>5</v>
      </c>
      <c r="D619" s="69"/>
      <c r="E619" s="69"/>
      <c r="F619" s="69"/>
      <c r="G619" s="69"/>
      <c r="H619" s="69"/>
      <c r="J619" s="63"/>
      <c r="M619" s="65"/>
    </row>
    <row r="620" spans="2:13" s="62" customFormat="1" x14ac:dyDescent="0.25">
      <c r="B620" s="81">
        <v>2732.41</v>
      </c>
      <c r="C620" s="69" t="str">
        <f t="shared" si="11"/>
        <v>2</v>
      </c>
      <c r="D620" s="69"/>
      <c r="E620" s="69"/>
      <c r="F620" s="69"/>
      <c r="G620" s="69"/>
      <c r="H620" s="69"/>
      <c r="J620" s="63"/>
      <c r="M620" s="65"/>
    </row>
    <row r="621" spans="2:13" s="62" customFormat="1" x14ac:dyDescent="0.25">
      <c r="B621" s="81">
        <v>63000</v>
      </c>
      <c r="C621" s="69" t="str">
        <f t="shared" si="11"/>
        <v>6</v>
      </c>
      <c r="D621" s="69"/>
      <c r="E621" s="69"/>
      <c r="F621" s="69"/>
      <c r="G621" s="69"/>
      <c r="H621" s="69"/>
      <c r="J621" s="63"/>
      <c r="M621" s="65"/>
    </row>
    <row r="622" spans="2:13" s="62" customFormat="1" x14ac:dyDescent="0.25">
      <c r="B622" s="81">
        <v>1100</v>
      </c>
      <c r="C622" s="69" t="str">
        <f t="shared" si="11"/>
        <v>1</v>
      </c>
      <c r="D622" s="69"/>
      <c r="E622" s="69"/>
      <c r="F622" s="69"/>
      <c r="G622" s="69"/>
      <c r="H622" s="69"/>
      <c r="J622" s="63"/>
      <c r="M622" s="65"/>
    </row>
    <row r="623" spans="2:13" s="62" customFormat="1" x14ac:dyDescent="0.25">
      <c r="B623" s="81">
        <v>138000</v>
      </c>
      <c r="C623" s="69" t="str">
        <f t="shared" si="11"/>
        <v>1</v>
      </c>
      <c r="D623" s="69"/>
      <c r="E623" s="69"/>
      <c r="F623" s="69"/>
      <c r="G623" s="69"/>
      <c r="H623" s="69"/>
      <c r="J623" s="63"/>
      <c r="M623" s="65"/>
    </row>
    <row r="624" spans="2:13" s="62" customFormat="1" x14ac:dyDescent="0.25">
      <c r="B624" s="81">
        <v>1238.72</v>
      </c>
      <c r="C624" s="69" t="str">
        <f t="shared" si="11"/>
        <v>1</v>
      </c>
      <c r="D624" s="69"/>
      <c r="E624" s="69"/>
      <c r="F624" s="69"/>
      <c r="G624" s="69"/>
      <c r="H624" s="69"/>
      <c r="J624" s="63"/>
      <c r="M624" s="65"/>
    </row>
    <row r="625" spans="2:13" s="62" customFormat="1" x14ac:dyDescent="0.25">
      <c r="B625" s="81">
        <v>155.72</v>
      </c>
      <c r="C625" s="69" t="str">
        <f t="shared" si="11"/>
        <v>1</v>
      </c>
      <c r="D625" s="69"/>
      <c r="E625" s="69"/>
      <c r="F625" s="69"/>
      <c r="G625" s="69"/>
      <c r="H625" s="69"/>
      <c r="J625" s="63"/>
      <c r="M625" s="65"/>
    </row>
    <row r="626" spans="2:13" s="62" customFormat="1" x14ac:dyDescent="0.25">
      <c r="B626" s="81">
        <v>1586.86</v>
      </c>
      <c r="C626" s="69" t="str">
        <f t="shared" si="11"/>
        <v>1</v>
      </c>
      <c r="D626" s="69"/>
      <c r="E626" s="69"/>
      <c r="F626" s="69"/>
      <c r="G626" s="69"/>
      <c r="H626" s="69"/>
      <c r="J626" s="63"/>
      <c r="M626" s="65"/>
    </row>
    <row r="627" spans="2:13" s="62" customFormat="1" x14ac:dyDescent="0.25">
      <c r="B627" s="81">
        <v>3366.05</v>
      </c>
      <c r="C627" s="69" t="str">
        <f t="shared" si="11"/>
        <v>3</v>
      </c>
      <c r="D627" s="69"/>
      <c r="E627" s="69"/>
      <c r="F627" s="69"/>
      <c r="G627" s="69"/>
      <c r="H627" s="69"/>
      <c r="J627" s="63"/>
      <c r="M627" s="65"/>
    </row>
    <row r="628" spans="2:13" s="62" customFormat="1" x14ac:dyDescent="0.25">
      <c r="B628" s="81">
        <v>6807</v>
      </c>
      <c r="C628" s="69" t="str">
        <f t="shared" si="11"/>
        <v>6</v>
      </c>
      <c r="D628" s="69"/>
      <c r="E628" s="69"/>
      <c r="F628" s="69"/>
      <c r="G628" s="69"/>
      <c r="H628" s="69"/>
      <c r="J628" s="63"/>
      <c r="M628" s="65"/>
    </row>
    <row r="629" spans="2:13" s="62" customFormat="1" x14ac:dyDescent="0.25">
      <c r="B629" s="81">
        <v>4549</v>
      </c>
      <c r="C629" s="69" t="str">
        <f t="shared" si="11"/>
        <v>4</v>
      </c>
      <c r="D629" s="69"/>
      <c r="E629" s="69"/>
      <c r="F629" s="69"/>
      <c r="G629" s="69"/>
      <c r="H629" s="69"/>
      <c r="J629" s="63"/>
      <c r="M629" s="65"/>
    </row>
    <row r="630" spans="2:13" s="62" customFormat="1" x14ac:dyDescent="0.25">
      <c r="B630" s="81">
        <v>5130</v>
      </c>
      <c r="C630" s="69" t="str">
        <f t="shared" si="11"/>
        <v>5</v>
      </c>
      <c r="D630" s="69"/>
      <c r="E630" s="69"/>
      <c r="F630" s="69"/>
      <c r="G630" s="69"/>
      <c r="H630" s="69"/>
      <c r="J630" s="63"/>
      <c r="M630" s="65"/>
    </row>
    <row r="631" spans="2:13" s="62" customFormat="1" x14ac:dyDescent="0.25">
      <c r="B631" s="81">
        <v>12960</v>
      </c>
      <c r="C631" s="69" t="str">
        <f t="shared" si="11"/>
        <v>1</v>
      </c>
      <c r="D631" s="69"/>
      <c r="E631" s="69"/>
      <c r="F631" s="69"/>
      <c r="G631" s="69"/>
      <c r="H631" s="69"/>
      <c r="J631" s="63"/>
      <c r="M631" s="65"/>
    </row>
    <row r="632" spans="2:13" s="62" customFormat="1" x14ac:dyDescent="0.25">
      <c r="B632" s="81">
        <v>7200</v>
      </c>
      <c r="C632" s="69" t="str">
        <f t="shared" si="11"/>
        <v>7</v>
      </c>
      <c r="D632" s="69"/>
      <c r="E632" s="69"/>
      <c r="F632" s="69"/>
      <c r="G632" s="69"/>
      <c r="H632" s="69"/>
      <c r="J632" s="63"/>
      <c r="M632" s="65"/>
    </row>
    <row r="633" spans="2:13" s="62" customFormat="1" x14ac:dyDescent="0.25">
      <c r="B633" s="81">
        <v>6900</v>
      </c>
      <c r="C633" s="69" t="str">
        <f t="shared" si="11"/>
        <v>6</v>
      </c>
      <c r="D633" s="69"/>
      <c r="E633" s="69"/>
      <c r="F633" s="69"/>
      <c r="G633" s="69"/>
      <c r="H633" s="69"/>
      <c r="J633" s="63"/>
      <c r="M633" s="65"/>
    </row>
    <row r="634" spans="2:13" s="62" customFormat="1" x14ac:dyDescent="0.25">
      <c r="B634" s="81">
        <v>9944</v>
      </c>
      <c r="C634" s="69" t="str">
        <f t="shared" si="11"/>
        <v>9</v>
      </c>
      <c r="D634" s="69"/>
      <c r="E634" s="69"/>
      <c r="F634" s="69"/>
      <c r="G634" s="69"/>
      <c r="H634" s="69"/>
      <c r="J634" s="63"/>
      <c r="M634" s="65"/>
    </row>
    <row r="635" spans="2:13" s="62" customFormat="1" x14ac:dyDescent="0.25">
      <c r="B635" s="81">
        <v>3005.95</v>
      </c>
      <c r="C635" s="69" t="str">
        <f t="shared" si="11"/>
        <v>3</v>
      </c>
      <c r="D635" s="69"/>
      <c r="E635" s="69"/>
      <c r="F635" s="69"/>
      <c r="G635" s="69"/>
      <c r="H635" s="69"/>
      <c r="J635" s="63"/>
      <c r="M635" s="65"/>
    </row>
    <row r="636" spans="2:13" s="62" customFormat="1" x14ac:dyDescent="0.25">
      <c r="B636" s="81">
        <v>3895</v>
      </c>
      <c r="C636" s="69" t="str">
        <f t="shared" ref="C636:C699" si="12">LEFT(B636,1)</f>
        <v>3</v>
      </c>
      <c r="D636" s="69"/>
      <c r="E636" s="69"/>
      <c r="F636" s="69"/>
      <c r="G636" s="69"/>
      <c r="H636" s="69"/>
      <c r="J636" s="63"/>
      <c r="M636" s="65"/>
    </row>
    <row r="637" spans="2:13" s="62" customFormat="1" x14ac:dyDescent="0.25">
      <c r="B637" s="81">
        <v>41775</v>
      </c>
      <c r="C637" s="69" t="str">
        <f t="shared" si="12"/>
        <v>4</v>
      </c>
      <c r="D637" s="69"/>
      <c r="E637" s="69"/>
      <c r="F637" s="69"/>
      <c r="G637" s="69"/>
      <c r="H637" s="69"/>
      <c r="J637" s="63"/>
      <c r="M637" s="65"/>
    </row>
    <row r="638" spans="2:13" s="62" customFormat="1" x14ac:dyDescent="0.25">
      <c r="B638" s="81">
        <v>46580</v>
      </c>
      <c r="C638" s="69" t="str">
        <f t="shared" si="12"/>
        <v>4</v>
      </c>
      <c r="D638" s="69"/>
      <c r="E638" s="69"/>
      <c r="F638" s="69"/>
      <c r="G638" s="69"/>
      <c r="H638" s="69"/>
      <c r="J638" s="63"/>
      <c r="M638" s="65"/>
    </row>
    <row r="639" spans="2:13" s="62" customFormat="1" x14ac:dyDescent="0.25">
      <c r="B639" s="81">
        <v>95000</v>
      </c>
      <c r="C639" s="69" t="str">
        <f t="shared" si="12"/>
        <v>9</v>
      </c>
      <c r="D639" s="69"/>
      <c r="E639" s="69"/>
      <c r="F639" s="69"/>
      <c r="G639" s="69"/>
      <c r="H639" s="69"/>
      <c r="J639" s="63"/>
      <c r="M639" s="65"/>
    </row>
    <row r="640" spans="2:13" s="62" customFormat="1" x14ac:dyDescent="0.25">
      <c r="B640" s="81">
        <v>700000</v>
      </c>
      <c r="C640" s="69" t="str">
        <f t="shared" si="12"/>
        <v>7</v>
      </c>
      <c r="D640" s="69"/>
      <c r="E640" s="69"/>
      <c r="F640" s="69"/>
      <c r="G640" s="69"/>
      <c r="H640" s="69"/>
      <c r="J640" s="63"/>
      <c r="M640" s="65"/>
    </row>
    <row r="641" spans="2:13" s="62" customFormat="1" x14ac:dyDescent="0.25">
      <c r="B641" s="81">
        <v>2194500</v>
      </c>
      <c r="C641" s="69" t="str">
        <f t="shared" si="12"/>
        <v>2</v>
      </c>
      <c r="D641" s="69"/>
      <c r="E641" s="69"/>
      <c r="F641" s="69"/>
      <c r="G641" s="69"/>
      <c r="H641" s="69"/>
      <c r="J641" s="63"/>
      <c r="M641" s="65"/>
    </row>
    <row r="642" spans="2:13" s="62" customFormat="1" x14ac:dyDescent="0.25">
      <c r="B642" s="81">
        <v>17790.150000000001</v>
      </c>
      <c r="C642" s="69" t="str">
        <f t="shared" si="12"/>
        <v>1</v>
      </c>
      <c r="D642" s="69"/>
      <c r="E642" s="69"/>
      <c r="F642" s="69"/>
      <c r="G642" s="69"/>
      <c r="H642" s="69"/>
      <c r="J642" s="63"/>
      <c r="M642" s="65"/>
    </row>
    <row r="643" spans="2:13" s="62" customFormat="1" x14ac:dyDescent="0.25">
      <c r="B643" s="81">
        <v>27115</v>
      </c>
      <c r="C643" s="69" t="str">
        <f t="shared" si="12"/>
        <v>2</v>
      </c>
      <c r="D643" s="69"/>
      <c r="E643" s="69"/>
      <c r="F643" s="69"/>
      <c r="G643" s="69"/>
      <c r="H643" s="69"/>
      <c r="J643" s="63"/>
      <c r="M643" s="65"/>
    </row>
    <row r="644" spans="2:13" s="62" customFormat="1" x14ac:dyDescent="0.25">
      <c r="B644" s="81">
        <v>250000</v>
      </c>
      <c r="C644" s="69" t="str">
        <f t="shared" si="12"/>
        <v>2</v>
      </c>
      <c r="D644" s="69"/>
      <c r="E644" s="69"/>
      <c r="F644" s="69"/>
      <c r="G644" s="69"/>
      <c r="H644" s="69"/>
      <c r="J644" s="63"/>
      <c r="M644" s="65"/>
    </row>
    <row r="645" spans="2:13" s="62" customFormat="1" x14ac:dyDescent="0.25">
      <c r="B645" s="81">
        <v>157810</v>
      </c>
      <c r="C645" s="69" t="str">
        <f t="shared" si="12"/>
        <v>1</v>
      </c>
      <c r="D645" s="69"/>
      <c r="E645" s="69"/>
      <c r="F645" s="69"/>
      <c r="G645" s="69"/>
      <c r="H645" s="69"/>
      <c r="J645" s="63"/>
      <c r="M645" s="65"/>
    </row>
    <row r="646" spans="2:13" s="62" customFormat="1" x14ac:dyDescent="0.25">
      <c r="B646" s="81">
        <v>157810</v>
      </c>
      <c r="C646" s="69" t="str">
        <f t="shared" si="12"/>
        <v>1</v>
      </c>
      <c r="D646" s="69"/>
      <c r="E646" s="69"/>
      <c r="F646" s="69"/>
      <c r="G646" s="69"/>
      <c r="H646" s="69"/>
      <c r="J646" s="63"/>
      <c r="M646" s="65"/>
    </row>
    <row r="647" spans="2:13" s="62" customFormat="1" x14ac:dyDescent="0.25">
      <c r="B647" s="81">
        <v>83328</v>
      </c>
      <c r="C647" s="69" t="str">
        <f t="shared" si="12"/>
        <v>8</v>
      </c>
      <c r="D647" s="69"/>
      <c r="E647" s="69"/>
      <c r="F647" s="69"/>
      <c r="G647" s="69"/>
      <c r="H647" s="69"/>
      <c r="J647" s="63"/>
      <c r="M647" s="65"/>
    </row>
    <row r="648" spans="2:13" s="62" customFormat="1" x14ac:dyDescent="0.25">
      <c r="B648" s="81">
        <v>14215</v>
      </c>
      <c r="C648" s="69" t="str">
        <f t="shared" si="12"/>
        <v>1</v>
      </c>
      <c r="D648" s="69"/>
      <c r="E648" s="69"/>
      <c r="F648" s="69"/>
      <c r="G648" s="69"/>
      <c r="H648" s="69"/>
      <c r="J648" s="63"/>
      <c r="M648" s="65"/>
    </row>
    <row r="649" spans="2:13" s="62" customFormat="1" x14ac:dyDescent="0.25">
      <c r="B649" s="81">
        <v>100000</v>
      </c>
      <c r="C649" s="69" t="str">
        <f t="shared" si="12"/>
        <v>1</v>
      </c>
      <c r="D649" s="69"/>
      <c r="E649" s="69"/>
      <c r="F649" s="69"/>
      <c r="G649" s="69"/>
      <c r="H649" s="69"/>
      <c r="J649" s="63"/>
      <c r="M649" s="65"/>
    </row>
    <row r="650" spans="2:13" s="62" customFormat="1" x14ac:dyDescent="0.25">
      <c r="B650" s="81">
        <v>1812000</v>
      </c>
      <c r="C650" s="69" t="str">
        <f t="shared" si="12"/>
        <v>1</v>
      </c>
      <c r="D650" s="69"/>
      <c r="E650" s="69"/>
      <c r="F650" s="69"/>
      <c r="G650" s="69"/>
      <c r="H650" s="69"/>
      <c r="J650" s="63"/>
      <c r="M650" s="65"/>
    </row>
    <row r="651" spans="2:13" s="62" customFormat="1" x14ac:dyDescent="0.25">
      <c r="B651" s="81">
        <v>91235.199999999997</v>
      </c>
      <c r="C651" s="69" t="str">
        <f t="shared" si="12"/>
        <v>9</v>
      </c>
      <c r="D651" s="69"/>
      <c r="E651" s="69"/>
      <c r="F651" s="69"/>
      <c r="G651" s="69"/>
      <c r="H651" s="69"/>
      <c r="J651" s="63"/>
      <c r="M651" s="65"/>
    </row>
    <row r="652" spans="2:13" s="62" customFormat="1" x14ac:dyDescent="0.25">
      <c r="B652" s="81">
        <v>139896</v>
      </c>
      <c r="C652" s="69" t="str">
        <f t="shared" si="12"/>
        <v>1</v>
      </c>
      <c r="D652" s="69"/>
      <c r="E652" s="69"/>
      <c r="F652" s="69"/>
      <c r="G652" s="69"/>
      <c r="H652" s="69"/>
      <c r="J652" s="63"/>
      <c r="M652" s="65"/>
    </row>
    <row r="653" spans="2:13" s="62" customFormat="1" x14ac:dyDescent="0.25">
      <c r="B653" s="81">
        <v>23100</v>
      </c>
      <c r="C653" s="69" t="str">
        <f t="shared" si="12"/>
        <v>2</v>
      </c>
      <c r="D653" s="69"/>
      <c r="E653" s="69"/>
      <c r="F653" s="69"/>
      <c r="G653" s="69"/>
      <c r="H653" s="69"/>
      <c r="J653" s="63"/>
      <c r="M653" s="65"/>
    </row>
    <row r="654" spans="2:13" s="62" customFormat="1" x14ac:dyDescent="0.25">
      <c r="B654" s="81">
        <v>23309.89</v>
      </c>
      <c r="C654" s="69" t="str">
        <f t="shared" si="12"/>
        <v>2</v>
      </c>
      <c r="D654" s="69"/>
      <c r="E654" s="69"/>
      <c r="F654" s="69"/>
      <c r="G654" s="69"/>
      <c r="H654" s="69"/>
      <c r="J654" s="63"/>
      <c r="M654" s="65"/>
    </row>
    <row r="655" spans="2:13" s="62" customFormat="1" x14ac:dyDescent="0.25">
      <c r="B655" s="81">
        <v>1138.05</v>
      </c>
      <c r="C655" s="69" t="str">
        <f t="shared" si="12"/>
        <v>1</v>
      </c>
      <c r="D655" s="69"/>
      <c r="E655" s="69"/>
      <c r="F655" s="69"/>
      <c r="G655" s="69"/>
      <c r="H655" s="69"/>
      <c r="J655" s="63"/>
      <c r="M655" s="65"/>
    </row>
    <row r="656" spans="2:13" s="62" customFormat="1" x14ac:dyDescent="0.25">
      <c r="B656" s="81">
        <v>32008.5</v>
      </c>
      <c r="C656" s="69" t="str">
        <f t="shared" si="12"/>
        <v>3</v>
      </c>
      <c r="D656" s="69"/>
      <c r="E656" s="69"/>
      <c r="F656" s="69"/>
      <c r="G656" s="69"/>
      <c r="H656" s="69"/>
      <c r="J656" s="63"/>
      <c r="M656" s="65"/>
    </row>
    <row r="657" spans="2:13" s="62" customFormat="1" x14ac:dyDescent="0.25">
      <c r="B657" s="81">
        <v>42553.2</v>
      </c>
      <c r="C657" s="69" t="str">
        <f t="shared" si="12"/>
        <v>4</v>
      </c>
      <c r="D657" s="69"/>
      <c r="E657" s="69"/>
      <c r="F657" s="69"/>
      <c r="G657" s="69"/>
      <c r="H657" s="69"/>
      <c r="J657" s="63"/>
      <c r="M657" s="65"/>
    </row>
    <row r="658" spans="2:13" s="62" customFormat="1" x14ac:dyDescent="0.25">
      <c r="B658" s="81">
        <v>25900</v>
      </c>
      <c r="C658" s="69" t="str">
        <f t="shared" si="12"/>
        <v>2</v>
      </c>
      <c r="D658" s="69"/>
      <c r="E658" s="69"/>
      <c r="F658" s="69"/>
      <c r="G658" s="69"/>
      <c r="H658" s="69"/>
      <c r="J658" s="63"/>
      <c r="M658" s="65"/>
    </row>
    <row r="659" spans="2:13" s="62" customFormat="1" x14ac:dyDescent="0.25">
      <c r="B659" s="81">
        <v>576009.67000000004</v>
      </c>
      <c r="C659" s="69" t="str">
        <f t="shared" si="12"/>
        <v>5</v>
      </c>
      <c r="D659" s="69"/>
      <c r="E659" s="69"/>
      <c r="F659" s="69"/>
      <c r="G659" s="69"/>
      <c r="H659" s="69"/>
      <c r="J659" s="63"/>
      <c r="M659" s="65"/>
    </row>
    <row r="660" spans="2:13" s="62" customFormat="1" x14ac:dyDescent="0.25">
      <c r="B660" s="81">
        <v>10000</v>
      </c>
      <c r="C660" s="69" t="str">
        <f t="shared" si="12"/>
        <v>1</v>
      </c>
      <c r="D660" s="69"/>
      <c r="E660" s="69"/>
      <c r="F660" s="69"/>
      <c r="G660" s="69"/>
      <c r="H660" s="69"/>
      <c r="J660" s="63"/>
      <c r="M660" s="65"/>
    </row>
    <row r="661" spans="2:13" s="62" customFormat="1" x14ac:dyDescent="0.25">
      <c r="B661" s="81">
        <v>111235.78</v>
      </c>
      <c r="C661" s="69" t="str">
        <f t="shared" si="12"/>
        <v>1</v>
      </c>
      <c r="D661" s="69"/>
      <c r="E661" s="69"/>
      <c r="F661" s="69"/>
      <c r="G661" s="69"/>
      <c r="H661" s="69"/>
      <c r="J661" s="63"/>
      <c r="M661" s="65"/>
    </row>
    <row r="662" spans="2:13" s="62" customFormat="1" x14ac:dyDescent="0.25">
      <c r="B662" s="81">
        <v>3168.9</v>
      </c>
      <c r="C662" s="69" t="str">
        <f t="shared" si="12"/>
        <v>3</v>
      </c>
      <c r="D662" s="69"/>
      <c r="E662" s="69"/>
      <c r="F662" s="69"/>
      <c r="G662" s="69"/>
      <c r="H662" s="69"/>
      <c r="J662" s="63"/>
      <c r="M662" s="65"/>
    </row>
    <row r="663" spans="2:13" s="62" customFormat="1" x14ac:dyDescent="0.25">
      <c r="B663" s="81">
        <v>3500</v>
      </c>
      <c r="C663" s="69" t="str">
        <f t="shared" si="12"/>
        <v>3</v>
      </c>
      <c r="D663" s="69"/>
      <c r="E663" s="69"/>
      <c r="F663" s="69"/>
      <c r="G663" s="69"/>
      <c r="H663" s="69"/>
      <c r="J663" s="63"/>
      <c r="M663" s="65"/>
    </row>
    <row r="664" spans="2:13" s="62" customFormat="1" x14ac:dyDescent="0.25">
      <c r="B664" s="81">
        <v>50000</v>
      </c>
      <c r="C664" s="69" t="str">
        <f t="shared" si="12"/>
        <v>5</v>
      </c>
      <c r="D664" s="69"/>
      <c r="E664" s="69"/>
      <c r="F664" s="69"/>
      <c r="G664" s="69"/>
      <c r="H664" s="69"/>
      <c r="J664" s="63"/>
      <c r="M664" s="65"/>
    </row>
    <row r="665" spans="2:13" s="62" customFormat="1" x14ac:dyDescent="0.25">
      <c r="B665" s="81">
        <v>150000</v>
      </c>
      <c r="C665" s="69" t="str">
        <f t="shared" si="12"/>
        <v>1</v>
      </c>
      <c r="D665" s="69"/>
      <c r="E665" s="69"/>
      <c r="F665" s="69"/>
      <c r="G665" s="69"/>
      <c r="H665" s="69"/>
      <c r="J665" s="63"/>
      <c r="M665" s="65"/>
    </row>
    <row r="666" spans="2:13" s="62" customFormat="1" x14ac:dyDescent="0.25">
      <c r="B666" s="81">
        <v>4615.33</v>
      </c>
      <c r="C666" s="69" t="str">
        <f t="shared" si="12"/>
        <v>4</v>
      </c>
      <c r="D666" s="69"/>
      <c r="E666" s="69"/>
      <c r="F666" s="69"/>
      <c r="G666" s="69"/>
      <c r="H666" s="69"/>
      <c r="J666" s="63"/>
      <c r="M666" s="65"/>
    </row>
    <row r="667" spans="2:13" s="62" customFormat="1" x14ac:dyDescent="0.25">
      <c r="B667" s="81">
        <v>5171.8999999999996</v>
      </c>
      <c r="C667" s="69" t="str">
        <f t="shared" si="12"/>
        <v>5</v>
      </c>
      <c r="D667" s="69"/>
      <c r="E667" s="69"/>
      <c r="F667" s="69"/>
      <c r="G667" s="69"/>
      <c r="H667" s="69"/>
      <c r="J667" s="63"/>
      <c r="M667" s="65"/>
    </row>
    <row r="668" spans="2:13" s="62" customFormat="1" x14ac:dyDescent="0.25">
      <c r="B668" s="81">
        <v>3306.94</v>
      </c>
      <c r="C668" s="69" t="str">
        <f t="shared" si="12"/>
        <v>3</v>
      </c>
      <c r="D668" s="69"/>
      <c r="E668" s="69"/>
      <c r="F668" s="69"/>
      <c r="G668" s="69"/>
      <c r="H668" s="69"/>
      <c r="J668" s="63"/>
      <c r="M668" s="65"/>
    </row>
    <row r="669" spans="2:13" s="62" customFormat="1" x14ac:dyDescent="0.25">
      <c r="B669" s="81">
        <v>6480</v>
      </c>
      <c r="C669" s="69" t="str">
        <f t="shared" si="12"/>
        <v>6</v>
      </c>
      <c r="D669" s="69"/>
      <c r="E669" s="69"/>
      <c r="F669" s="69"/>
      <c r="G669" s="69"/>
      <c r="H669" s="69"/>
      <c r="J669" s="63"/>
      <c r="M669" s="65"/>
    </row>
    <row r="670" spans="2:13" s="62" customFormat="1" x14ac:dyDescent="0.25">
      <c r="B670" s="81">
        <v>28295.63</v>
      </c>
      <c r="C670" s="69" t="str">
        <f t="shared" si="12"/>
        <v>2</v>
      </c>
      <c r="D670" s="69"/>
      <c r="E670" s="69"/>
      <c r="F670" s="69"/>
      <c r="G670" s="69"/>
      <c r="H670" s="69"/>
      <c r="J670" s="63"/>
      <c r="M670" s="65"/>
    </row>
    <row r="671" spans="2:13" s="62" customFormat="1" x14ac:dyDescent="0.25">
      <c r="B671" s="81">
        <v>14986</v>
      </c>
      <c r="C671" s="69" t="str">
        <f t="shared" si="12"/>
        <v>1</v>
      </c>
      <c r="D671" s="69"/>
      <c r="E671" s="69"/>
      <c r="F671" s="69"/>
      <c r="G671" s="69"/>
      <c r="H671" s="69"/>
      <c r="J671" s="63"/>
      <c r="M671" s="65"/>
    </row>
    <row r="672" spans="2:13" s="62" customFormat="1" x14ac:dyDescent="0.25">
      <c r="B672" s="81">
        <v>8612</v>
      </c>
      <c r="C672" s="69" t="str">
        <f t="shared" si="12"/>
        <v>8</v>
      </c>
      <c r="D672" s="69"/>
      <c r="E672" s="69"/>
      <c r="F672" s="69"/>
      <c r="G672" s="69"/>
      <c r="H672" s="69"/>
      <c r="J672" s="63"/>
      <c r="M672" s="65"/>
    </row>
    <row r="673" spans="2:13" s="62" customFormat="1" x14ac:dyDescent="0.25">
      <c r="B673" s="81">
        <v>9825</v>
      </c>
      <c r="C673" s="69" t="str">
        <f t="shared" si="12"/>
        <v>9</v>
      </c>
      <c r="D673" s="69"/>
      <c r="E673" s="69"/>
      <c r="F673" s="69"/>
      <c r="G673" s="69"/>
      <c r="H673" s="69"/>
      <c r="J673" s="63"/>
      <c r="M673" s="65"/>
    </row>
    <row r="674" spans="2:13" s="62" customFormat="1" x14ac:dyDescent="0.25">
      <c r="B674" s="81">
        <v>37950</v>
      </c>
      <c r="C674" s="69" t="str">
        <f t="shared" si="12"/>
        <v>3</v>
      </c>
      <c r="D674" s="69"/>
      <c r="E674" s="69"/>
      <c r="F674" s="69"/>
      <c r="G674" s="69"/>
      <c r="H674" s="69"/>
      <c r="J674" s="63"/>
      <c r="M674" s="65"/>
    </row>
    <row r="675" spans="2:13" s="62" customFormat="1" x14ac:dyDescent="0.25">
      <c r="B675" s="81">
        <v>8795</v>
      </c>
      <c r="C675" s="69" t="str">
        <f t="shared" si="12"/>
        <v>8</v>
      </c>
      <c r="D675" s="69"/>
      <c r="E675" s="69"/>
      <c r="F675" s="69"/>
      <c r="G675" s="69"/>
      <c r="H675" s="69"/>
      <c r="J675" s="63"/>
      <c r="M675" s="65"/>
    </row>
    <row r="676" spans="2:13" s="62" customFormat="1" x14ac:dyDescent="0.25">
      <c r="B676" s="81">
        <v>150000</v>
      </c>
      <c r="C676" s="69" t="str">
        <f t="shared" si="12"/>
        <v>1</v>
      </c>
      <c r="D676" s="69"/>
      <c r="E676" s="69"/>
      <c r="F676" s="69"/>
      <c r="G676" s="69"/>
      <c r="H676" s="69"/>
      <c r="J676" s="63"/>
      <c r="M676" s="65"/>
    </row>
    <row r="677" spans="2:13" s="62" customFormat="1" x14ac:dyDescent="0.25">
      <c r="B677" s="81">
        <v>16711</v>
      </c>
      <c r="C677" s="69" t="str">
        <f t="shared" si="12"/>
        <v>1</v>
      </c>
      <c r="D677" s="69"/>
      <c r="E677" s="69"/>
      <c r="F677" s="69"/>
      <c r="G677" s="69"/>
      <c r="H677" s="69"/>
      <c r="J677" s="63"/>
      <c r="M677" s="65"/>
    </row>
    <row r="678" spans="2:13" s="62" customFormat="1" x14ac:dyDescent="0.25">
      <c r="B678" s="81">
        <v>93275</v>
      </c>
      <c r="C678" s="69" t="str">
        <f t="shared" si="12"/>
        <v>9</v>
      </c>
      <c r="D678" s="69"/>
      <c r="E678" s="69"/>
      <c r="F678" s="69"/>
      <c r="G678" s="69"/>
      <c r="H678" s="69"/>
      <c r="J678" s="63"/>
      <c r="M678" s="65"/>
    </row>
    <row r="679" spans="2:13" s="62" customFormat="1" x14ac:dyDescent="0.25">
      <c r="B679" s="81">
        <v>27598</v>
      </c>
      <c r="C679" s="69" t="str">
        <f t="shared" si="12"/>
        <v>2</v>
      </c>
      <c r="D679" s="69"/>
      <c r="E679" s="69"/>
      <c r="F679" s="69"/>
      <c r="G679" s="69"/>
      <c r="H679" s="69"/>
      <c r="J679" s="63"/>
      <c r="M679" s="65"/>
    </row>
    <row r="680" spans="2:13" s="62" customFormat="1" x14ac:dyDescent="0.25">
      <c r="B680" s="81">
        <v>199080</v>
      </c>
      <c r="C680" s="69" t="str">
        <f t="shared" si="12"/>
        <v>1</v>
      </c>
      <c r="D680" s="69"/>
      <c r="E680" s="69"/>
      <c r="F680" s="69"/>
      <c r="G680" s="69"/>
      <c r="H680" s="69"/>
      <c r="J680" s="63"/>
      <c r="M680" s="65"/>
    </row>
    <row r="681" spans="2:13" s="62" customFormat="1" x14ac:dyDescent="0.25">
      <c r="B681" s="81">
        <v>7733.29</v>
      </c>
      <c r="C681" s="69" t="str">
        <f t="shared" si="12"/>
        <v>7</v>
      </c>
      <c r="D681" s="69"/>
      <c r="E681" s="69"/>
      <c r="F681" s="69"/>
      <c r="G681" s="69"/>
      <c r="H681" s="69"/>
      <c r="J681" s="63"/>
      <c r="M681" s="65"/>
    </row>
    <row r="682" spans="2:13" s="62" customFormat="1" x14ac:dyDescent="0.25">
      <c r="B682" s="81">
        <v>5000</v>
      </c>
      <c r="C682" s="69" t="str">
        <f t="shared" si="12"/>
        <v>5</v>
      </c>
      <c r="D682" s="69"/>
      <c r="E682" s="69"/>
      <c r="F682" s="69"/>
      <c r="G682" s="69"/>
      <c r="H682" s="69"/>
      <c r="J682" s="63"/>
      <c r="M682" s="65"/>
    </row>
    <row r="683" spans="2:13" s="62" customFormat="1" x14ac:dyDescent="0.25">
      <c r="B683" s="81">
        <v>409242.48</v>
      </c>
      <c r="C683" s="69" t="str">
        <f t="shared" si="12"/>
        <v>4</v>
      </c>
      <c r="D683" s="69"/>
      <c r="E683" s="69"/>
      <c r="F683" s="69"/>
      <c r="G683" s="69"/>
      <c r="H683" s="69"/>
      <c r="J683" s="63"/>
      <c r="M683" s="65"/>
    </row>
    <row r="684" spans="2:13" s="62" customFormat="1" x14ac:dyDescent="0.25">
      <c r="B684" s="81">
        <v>129000</v>
      </c>
      <c r="C684" s="69" t="str">
        <f t="shared" si="12"/>
        <v>1</v>
      </c>
      <c r="D684" s="69"/>
      <c r="E684" s="69"/>
      <c r="F684" s="69"/>
      <c r="G684" s="69"/>
      <c r="H684" s="69"/>
      <c r="J684" s="63"/>
      <c r="M684" s="65"/>
    </row>
    <row r="685" spans="2:13" s="62" customFormat="1" x14ac:dyDescent="0.25">
      <c r="B685" s="81">
        <v>25000</v>
      </c>
      <c r="C685" s="69" t="str">
        <f t="shared" si="12"/>
        <v>2</v>
      </c>
      <c r="D685" s="69"/>
      <c r="E685" s="69"/>
      <c r="F685" s="69"/>
      <c r="G685" s="69"/>
      <c r="H685" s="69"/>
      <c r="J685" s="63"/>
      <c r="M685" s="65"/>
    </row>
    <row r="686" spans="2:13" s="62" customFormat="1" x14ac:dyDescent="0.25">
      <c r="B686" s="81">
        <v>58342</v>
      </c>
      <c r="C686" s="69" t="str">
        <f t="shared" si="12"/>
        <v>5</v>
      </c>
      <c r="D686" s="69"/>
      <c r="E686" s="69"/>
      <c r="F686" s="69"/>
      <c r="G686" s="69"/>
      <c r="H686" s="69"/>
      <c r="J686" s="63"/>
      <c r="M686" s="65"/>
    </row>
    <row r="687" spans="2:13" s="62" customFormat="1" x14ac:dyDescent="0.25">
      <c r="B687" s="81">
        <v>3000</v>
      </c>
      <c r="C687" s="69" t="str">
        <f t="shared" si="12"/>
        <v>3</v>
      </c>
      <c r="D687" s="69"/>
      <c r="E687" s="69"/>
      <c r="F687" s="69"/>
      <c r="G687" s="69"/>
      <c r="H687" s="69"/>
      <c r="J687" s="63"/>
      <c r="M687" s="65"/>
    </row>
    <row r="688" spans="2:13" s="62" customFormat="1" x14ac:dyDescent="0.25">
      <c r="B688" s="81">
        <v>17772</v>
      </c>
      <c r="C688" s="69" t="str">
        <f t="shared" si="12"/>
        <v>1</v>
      </c>
      <c r="D688" s="69"/>
      <c r="E688" s="69"/>
      <c r="F688" s="69"/>
      <c r="G688" s="69"/>
      <c r="H688" s="69"/>
      <c r="J688" s="63"/>
      <c r="M688" s="65"/>
    </row>
    <row r="689" spans="2:13" s="62" customFormat="1" x14ac:dyDescent="0.25">
      <c r="B689" s="81">
        <v>30000</v>
      </c>
      <c r="C689" s="69" t="str">
        <f t="shared" si="12"/>
        <v>3</v>
      </c>
      <c r="D689" s="69"/>
      <c r="E689" s="69"/>
      <c r="F689" s="69"/>
      <c r="G689" s="69"/>
      <c r="H689" s="69"/>
      <c r="J689" s="63"/>
      <c r="M689" s="65"/>
    </row>
    <row r="690" spans="2:13" s="62" customFormat="1" x14ac:dyDescent="0.25">
      <c r="B690" s="81">
        <v>98.44</v>
      </c>
      <c r="C690" s="69" t="str">
        <f t="shared" si="12"/>
        <v>9</v>
      </c>
      <c r="D690" s="69"/>
      <c r="E690" s="69"/>
      <c r="F690" s="69"/>
      <c r="G690" s="69"/>
      <c r="H690" s="69"/>
      <c r="J690" s="63"/>
      <c r="M690" s="65"/>
    </row>
    <row r="691" spans="2:13" s="62" customFormat="1" x14ac:dyDescent="0.25">
      <c r="B691" s="81">
        <v>86040</v>
      </c>
      <c r="C691" s="69" t="str">
        <f t="shared" si="12"/>
        <v>8</v>
      </c>
      <c r="D691" s="69"/>
      <c r="E691" s="69"/>
      <c r="F691" s="69"/>
      <c r="G691" s="69"/>
      <c r="H691" s="69"/>
      <c r="J691" s="63"/>
      <c r="M691" s="65"/>
    </row>
    <row r="692" spans="2:13" s="62" customFormat="1" x14ac:dyDescent="0.25">
      <c r="B692" s="81">
        <v>14546</v>
      </c>
      <c r="C692" s="69" t="str">
        <f t="shared" si="12"/>
        <v>1</v>
      </c>
      <c r="D692" s="69"/>
      <c r="E692" s="69"/>
      <c r="F692" s="69"/>
      <c r="G692" s="69"/>
      <c r="H692" s="69"/>
      <c r="J692" s="63"/>
      <c r="M692" s="65"/>
    </row>
    <row r="693" spans="2:13" s="62" customFormat="1" x14ac:dyDescent="0.25">
      <c r="B693" s="81">
        <v>43291</v>
      </c>
      <c r="C693" s="69" t="str">
        <f t="shared" si="12"/>
        <v>4</v>
      </c>
      <c r="D693" s="69"/>
      <c r="E693" s="69"/>
      <c r="F693" s="69"/>
      <c r="G693" s="69"/>
      <c r="H693" s="69"/>
      <c r="J693" s="63"/>
      <c r="M693" s="65"/>
    </row>
    <row r="694" spans="2:13" s="62" customFormat="1" x14ac:dyDescent="0.25">
      <c r="B694" s="81">
        <v>124451.36</v>
      </c>
      <c r="C694" s="69" t="str">
        <f t="shared" si="12"/>
        <v>1</v>
      </c>
      <c r="D694" s="69"/>
      <c r="E694" s="69"/>
      <c r="F694" s="69"/>
      <c r="G694" s="69"/>
      <c r="H694" s="69"/>
      <c r="J694" s="63"/>
      <c r="M694" s="65"/>
    </row>
    <row r="695" spans="2:13" s="62" customFormat="1" x14ac:dyDescent="0.25">
      <c r="B695" s="81">
        <v>240</v>
      </c>
      <c r="C695" s="69" t="str">
        <f t="shared" si="12"/>
        <v>2</v>
      </c>
      <c r="D695" s="69"/>
      <c r="E695" s="69"/>
      <c r="F695" s="69"/>
      <c r="G695" s="69"/>
      <c r="H695" s="69"/>
      <c r="J695" s="63"/>
      <c r="M695" s="65"/>
    </row>
    <row r="696" spans="2:13" s="62" customFormat="1" x14ac:dyDescent="0.25">
      <c r="B696" s="81">
        <v>18111.88</v>
      </c>
      <c r="C696" s="69" t="str">
        <f t="shared" si="12"/>
        <v>1</v>
      </c>
      <c r="D696" s="69"/>
      <c r="E696" s="69"/>
      <c r="F696" s="69"/>
      <c r="G696" s="69"/>
      <c r="H696" s="69"/>
      <c r="J696" s="63"/>
      <c r="M696" s="65"/>
    </row>
    <row r="697" spans="2:13" s="62" customFormat="1" x14ac:dyDescent="0.25">
      <c r="B697" s="81">
        <v>58953.27</v>
      </c>
      <c r="C697" s="69" t="str">
        <f t="shared" si="12"/>
        <v>5</v>
      </c>
      <c r="D697" s="69"/>
      <c r="E697" s="69"/>
      <c r="F697" s="69"/>
      <c r="G697" s="69"/>
      <c r="H697" s="69"/>
      <c r="J697" s="63"/>
      <c r="M697" s="65"/>
    </row>
    <row r="698" spans="2:13" s="62" customFormat="1" x14ac:dyDescent="0.25">
      <c r="B698" s="81">
        <v>5195.8599999999997</v>
      </c>
      <c r="C698" s="69" t="str">
        <f t="shared" si="12"/>
        <v>5</v>
      </c>
      <c r="D698" s="69"/>
      <c r="E698" s="69"/>
      <c r="F698" s="69"/>
      <c r="G698" s="69"/>
      <c r="H698" s="69"/>
      <c r="J698" s="63"/>
      <c r="M698" s="65"/>
    </row>
    <row r="699" spans="2:13" s="62" customFormat="1" x14ac:dyDescent="0.25">
      <c r="B699" s="81">
        <v>408.8</v>
      </c>
      <c r="C699" s="69" t="str">
        <f t="shared" si="12"/>
        <v>4</v>
      </c>
      <c r="D699" s="69"/>
      <c r="E699" s="69"/>
      <c r="F699" s="69"/>
      <c r="G699" s="69"/>
      <c r="H699" s="69"/>
      <c r="J699" s="63"/>
      <c r="M699" s="65"/>
    </row>
    <row r="700" spans="2:13" s="62" customFormat="1" x14ac:dyDescent="0.25">
      <c r="B700" s="81">
        <v>24650</v>
      </c>
      <c r="C700" s="69" t="str">
        <f t="shared" ref="C700:C758" si="13">LEFT(B700,1)</f>
        <v>2</v>
      </c>
      <c r="D700" s="69"/>
      <c r="E700" s="69"/>
      <c r="F700" s="69"/>
      <c r="G700" s="69"/>
      <c r="H700" s="69"/>
      <c r="J700" s="63"/>
      <c r="M700" s="65"/>
    </row>
    <row r="701" spans="2:13" s="62" customFormat="1" x14ac:dyDescent="0.25">
      <c r="B701" s="81">
        <v>35000</v>
      </c>
      <c r="C701" s="69" t="str">
        <f t="shared" si="13"/>
        <v>3</v>
      </c>
      <c r="D701" s="69"/>
      <c r="E701" s="69"/>
      <c r="F701" s="69"/>
      <c r="G701" s="69"/>
      <c r="H701" s="69"/>
      <c r="J701" s="63"/>
      <c r="M701" s="65"/>
    </row>
    <row r="702" spans="2:13" s="62" customFormat="1" x14ac:dyDescent="0.25">
      <c r="B702" s="81">
        <v>131355.35999999999</v>
      </c>
      <c r="C702" s="69" t="str">
        <f t="shared" si="13"/>
        <v>1</v>
      </c>
      <c r="D702" s="69"/>
      <c r="E702" s="69"/>
      <c r="F702" s="69"/>
      <c r="G702" s="69"/>
      <c r="H702" s="69"/>
      <c r="J702" s="63"/>
      <c r="M702" s="65"/>
    </row>
    <row r="703" spans="2:13" s="62" customFormat="1" x14ac:dyDescent="0.25">
      <c r="B703" s="81">
        <v>21500</v>
      </c>
      <c r="C703" s="69" t="str">
        <f t="shared" si="13"/>
        <v>2</v>
      </c>
      <c r="D703" s="69"/>
      <c r="E703" s="69"/>
      <c r="F703" s="69"/>
      <c r="G703" s="69"/>
      <c r="H703" s="69"/>
      <c r="J703" s="63"/>
      <c r="M703" s="65"/>
    </row>
    <row r="704" spans="2:13" s="62" customFormat="1" x14ac:dyDescent="0.25">
      <c r="B704" s="81">
        <v>10968.47</v>
      </c>
      <c r="C704" s="69" t="str">
        <f t="shared" si="13"/>
        <v>1</v>
      </c>
      <c r="D704" s="69"/>
      <c r="E704" s="69"/>
      <c r="F704" s="69"/>
      <c r="G704" s="69"/>
      <c r="H704" s="69"/>
      <c r="J704" s="63"/>
      <c r="M704" s="65"/>
    </row>
    <row r="705" spans="2:13" s="62" customFormat="1" x14ac:dyDescent="0.25">
      <c r="B705" s="81">
        <v>7787.3</v>
      </c>
      <c r="C705" s="69" t="str">
        <f t="shared" si="13"/>
        <v>7</v>
      </c>
      <c r="D705" s="69"/>
      <c r="E705" s="69"/>
      <c r="F705" s="69"/>
      <c r="G705" s="69"/>
      <c r="H705" s="69"/>
      <c r="J705" s="63"/>
      <c r="M705" s="65"/>
    </row>
    <row r="706" spans="2:13" s="62" customFormat="1" x14ac:dyDescent="0.25">
      <c r="B706" s="81">
        <v>3591.1</v>
      </c>
      <c r="C706" s="69" t="str">
        <f t="shared" si="13"/>
        <v>3</v>
      </c>
      <c r="D706" s="69"/>
      <c r="E706" s="69"/>
      <c r="F706" s="69"/>
      <c r="G706" s="69"/>
      <c r="H706" s="69"/>
      <c r="J706" s="63"/>
      <c r="M706" s="65"/>
    </row>
    <row r="707" spans="2:13" s="62" customFormat="1" x14ac:dyDescent="0.25">
      <c r="B707" s="81">
        <v>244598.34</v>
      </c>
      <c r="C707" s="69" t="str">
        <f t="shared" si="13"/>
        <v>2</v>
      </c>
      <c r="D707" s="69"/>
      <c r="E707" s="69"/>
      <c r="F707" s="69"/>
      <c r="G707" s="69"/>
      <c r="H707" s="69"/>
      <c r="J707" s="63"/>
      <c r="M707" s="65"/>
    </row>
    <row r="708" spans="2:13" s="62" customFormat="1" x14ac:dyDescent="0.25">
      <c r="B708" s="81">
        <v>20086.810000000001</v>
      </c>
      <c r="C708" s="69" t="str">
        <f t="shared" si="13"/>
        <v>2</v>
      </c>
      <c r="D708" s="69"/>
      <c r="E708" s="69"/>
      <c r="F708" s="69"/>
      <c r="G708" s="69"/>
      <c r="H708" s="69"/>
      <c r="J708" s="63"/>
      <c r="M708" s="65"/>
    </row>
    <row r="709" spans="2:13" s="62" customFormat="1" x14ac:dyDescent="0.25">
      <c r="B709" s="81">
        <v>47071</v>
      </c>
      <c r="C709" s="69" t="str">
        <f t="shared" si="13"/>
        <v>4</v>
      </c>
      <c r="D709" s="69"/>
      <c r="E709" s="69"/>
      <c r="F709" s="69"/>
      <c r="G709" s="69"/>
      <c r="H709" s="69"/>
      <c r="J709" s="63"/>
      <c r="M709" s="65"/>
    </row>
    <row r="710" spans="2:13" s="62" customFormat="1" x14ac:dyDescent="0.25">
      <c r="B710" s="81">
        <v>59732.9</v>
      </c>
      <c r="C710" s="69" t="str">
        <f t="shared" si="13"/>
        <v>5</v>
      </c>
      <c r="D710" s="69"/>
      <c r="E710" s="69"/>
      <c r="F710" s="69"/>
      <c r="G710" s="69"/>
      <c r="H710" s="69"/>
      <c r="J710" s="63"/>
      <c r="M710" s="65"/>
    </row>
    <row r="711" spans="2:13" s="62" customFormat="1" x14ac:dyDescent="0.25">
      <c r="B711" s="81">
        <v>10721.25</v>
      </c>
      <c r="C711" s="69" t="str">
        <f t="shared" si="13"/>
        <v>1</v>
      </c>
      <c r="D711" s="69"/>
      <c r="E711" s="69"/>
      <c r="F711" s="69"/>
      <c r="G711" s="69"/>
      <c r="H711" s="69"/>
      <c r="J711" s="63"/>
      <c r="M711" s="65"/>
    </row>
    <row r="712" spans="2:13" s="62" customFormat="1" x14ac:dyDescent="0.25">
      <c r="B712" s="81">
        <v>2415.38</v>
      </c>
      <c r="C712" s="69" t="str">
        <f t="shared" si="13"/>
        <v>2</v>
      </c>
      <c r="D712" s="69"/>
      <c r="E712" s="69"/>
      <c r="F712" s="69"/>
      <c r="G712" s="69"/>
      <c r="H712" s="69"/>
      <c r="J712" s="63"/>
      <c r="M712" s="65"/>
    </row>
    <row r="713" spans="2:13" s="62" customFormat="1" x14ac:dyDescent="0.25">
      <c r="B713" s="81">
        <v>4214.96</v>
      </c>
      <c r="C713" s="69" t="str">
        <f t="shared" si="13"/>
        <v>4</v>
      </c>
      <c r="D713" s="69"/>
      <c r="E713" s="69"/>
      <c r="F713" s="69"/>
      <c r="G713" s="69"/>
      <c r="H713" s="69"/>
      <c r="J713" s="63"/>
      <c r="M713" s="65"/>
    </row>
    <row r="714" spans="2:13" s="62" customFormat="1" x14ac:dyDescent="0.25">
      <c r="B714" s="81">
        <v>12563.17</v>
      </c>
      <c r="C714" s="69" t="str">
        <f t="shared" si="13"/>
        <v>1</v>
      </c>
      <c r="D714" s="69"/>
      <c r="E714" s="69"/>
      <c r="F714" s="69"/>
      <c r="G714" s="69"/>
      <c r="H714" s="69"/>
      <c r="J714" s="63"/>
      <c r="M714" s="65"/>
    </row>
    <row r="715" spans="2:13" s="62" customFormat="1" x14ac:dyDescent="0.25">
      <c r="B715" s="81">
        <v>807.2</v>
      </c>
      <c r="C715" s="69" t="str">
        <f t="shared" si="13"/>
        <v>8</v>
      </c>
      <c r="D715" s="69"/>
      <c r="E715" s="69"/>
      <c r="F715" s="69"/>
      <c r="G715" s="69"/>
      <c r="H715" s="69"/>
      <c r="J715" s="63"/>
      <c r="M715" s="65"/>
    </row>
    <row r="716" spans="2:13" s="62" customFormat="1" x14ac:dyDescent="0.25">
      <c r="B716" s="81">
        <v>6460</v>
      </c>
      <c r="C716" s="69" t="str">
        <f t="shared" si="13"/>
        <v>6</v>
      </c>
      <c r="D716" s="69"/>
      <c r="E716" s="69"/>
      <c r="F716" s="69"/>
      <c r="G716" s="69"/>
      <c r="H716" s="69"/>
      <c r="J716" s="63"/>
      <c r="M716" s="65"/>
    </row>
    <row r="717" spans="2:13" s="62" customFormat="1" x14ac:dyDescent="0.25">
      <c r="B717" s="81">
        <v>1000000</v>
      </c>
      <c r="C717" s="69" t="str">
        <f t="shared" si="13"/>
        <v>1</v>
      </c>
      <c r="D717" s="69"/>
      <c r="E717" s="69"/>
      <c r="F717" s="69"/>
      <c r="G717" s="69"/>
      <c r="H717" s="69"/>
      <c r="J717" s="63"/>
      <c r="M717" s="65"/>
    </row>
    <row r="718" spans="2:13" s="62" customFormat="1" x14ac:dyDescent="0.25">
      <c r="B718" s="81">
        <v>2500000</v>
      </c>
      <c r="C718" s="69" t="str">
        <f t="shared" si="13"/>
        <v>2</v>
      </c>
      <c r="D718" s="69"/>
      <c r="E718" s="69"/>
      <c r="F718" s="69"/>
      <c r="G718" s="69"/>
      <c r="H718" s="69"/>
      <c r="J718" s="63"/>
      <c r="M718" s="65"/>
    </row>
    <row r="719" spans="2:13" s="62" customFormat="1" x14ac:dyDescent="0.25">
      <c r="B719" s="81">
        <v>2587.85</v>
      </c>
      <c r="C719" s="69" t="str">
        <f t="shared" si="13"/>
        <v>2</v>
      </c>
      <c r="D719" s="69"/>
      <c r="E719" s="69"/>
      <c r="F719" s="69"/>
      <c r="G719" s="69"/>
      <c r="H719" s="69"/>
      <c r="J719" s="63"/>
      <c r="M719" s="65"/>
    </row>
    <row r="720" spans="2:13" s="62" customFormat="1" x14ac:dyDescent="0.25">
      <c r="B720" s="81">
        <v>3184.8</v>
      </c>
      <c r="C720" s="69" t="str">
        <f t="shared" si="13"/>
        <v>3</v>
      </c>
      <c r="D720" s="69"/>
      <c r="E720" s="69"/>
      <c r="F720" s="69"/>
      <c r="G720" s="69"/>
      <c r="H720" s="69"/>
      <c r="J720" s="63"/>
      <c r="M720" s="65"/>
    </row>
    <row r="721" spans="2:13" s="62" customFormat="1" x14ac:dyDescent="0.25">
      <c r="B721" s="81">
        <v>3315.38</v>
      </c>
      <c r="C721" s="69" t="str">
        <f t="shared" si="13"/>
        <v>3</v>
      </c>
      <c r="D721" s="69"/>
      <c r="E721" s="69"/>
      <c r="F721" s="69"/>
      <c r="G721" s="69"/>
      <c r="H721" s="69"/>
      <c r="J721" s="63"/>
      <c r="M721" s="65"/>
    </row>
    <row r="722" spans="2:13" s="62" customFormat="1" x14ac:dyDescent="0.25">
      <c r="B722" s="81">
        <v>7138.56</v>
      </c>
      <c r="C722" s="69" t="str">
        <f t="shared" si="13"/>
        <v>7</v>
      </c>
      <c r="D722" s="69"/>
      <c r="E722" s="69"/>
      <c r="F722" s="69"/>
      <c r="G722" s="69"/>
      <c r="H722" s="69"/>
      <c r="J722" s="63"/>
      <c r="M722" s="65"/>
    </row>
    <row r="723" spans="2:13" s="62" customFormat="1" x14ac:dyDescent="0.25">
      <c r="B723" s="81">
        <v>13860</v>
      </c>
      <c r="C723" s="69" t="str">
        <f t="shared" si="13"/>
        <v>1</v>
      </c>
      <c r="D723" s="69"/>
      <c r="E723" s="69"/>
      <c r="F723" s="69"/>
      <c r="G723" s="69"/>
      <c r="H723" s="69"/>
      <c r="J723" s="63"/>
      <c r="M723" s="65"/>
    </row>
    <row r="724" spans="2:13" s="62" customFormat="1" x14ac:dyDescent="0.25">
      <c r="B724" s="81">
        <v>28000</v>
      </c>
      <c r="C724" s="69" t="str">
        <f t="shared" si="13"/>
        <v>2</v>
      </c>
      <c r="D724" s="69"/>
      <c r="E724" s="69"/>
      <c r="F724" s="69"/>
      <c r="G724" s="69"/>
      <c r="H724" s="69"/>
      <c r="J724" s="63"/>
      <c r="M724" s="65"/>
    </row>
    <row r="725" spans="2:13" s="62" customFormat="1" x14ac:dyDescent="0.25">
      <c r="B725" s="81">
        <v>120000</v>
      </c>
      <c r="C725" s="69" t="str">
        <f t="shared" si="13"/>
        <v>1</v>
      </c>
      <c r="D725" s="69"/>
      <c r="E725" s="69"/>
      <c r="F725" s="69"/>
      <c r="G725" s="69"/>
      <c r="H725" s="69"/>
      <c r="J725" s="63"/>
      <c r="M725" s="65"/>
    </row>
    <row r="726" spans="2:13" s="62" customFormat="1" x14ac:dyDescent="0.25">
      <c r="B726" s="81">
        <v>30000</v>
      </c>
      <c r="C726" s="69" t="str">
        <f t="shared" si="13"/>
        <v>3</v>
      </c>
      <c r="D726" s="69"/>
      <c r="E726" s="69"/>
      <c r="F726" s="69"/>
      <c r="G726" s="69"/>
      <c r="H726" s="69"/>
      <c r="J726" s="63"/>
      <c r="M726" s="65"/>
    </row>
    <row r="727" spans="2:13" s="62" customFormat="1" x14ac:dyDescent="0.25">
      <c r="B727" s="81">
        <v>7209</v>
      </c>
      <c r="C727" s="69" t="str">
        <f t="shared" si="13"/>
        <v>7</v>
      </c>
      <c r="D727" s="69"/>
      <c r="E727" s="69"/>
      <c r="F727" s="69"/>
      <c r="G727" s="69"/>
      <c r="H727" s="69"/>
      <c r="J727" s="63"/>
      <c r="M727" s="65"/>
    </row>
    <row r="728" spans="2:13" s="62" customFormat="1" x14ac:dyDescent="0.25">
      <c r="B728" s="81">
        <v>11240.78</v>
      </c>
      <c r="C728" s="69" t="str">
        <f t="shared" si="13"/>
        <v>1</v>
      </c>
      <c r="D728" s="69"/>
      <c r="E728" s="69"/>
      <c r="F728" s="69"/>
      <c r="G728" s="69"/>
      <c r="H728" s="69"/>
      <c r="J728" s="63"/>
      <c r="M728" s="65"/>
    </row>
    <row r="729" spans="2:13" s="62" customFormat="1" x14ac:dyDescent="0.25">
      <c r="B729" s="81">
        <v>2367.9299999999998</v>
      </c>
      <c r="C729" s="69" t="str">
        <f t="shared" si="13"/>
        <v>2</v>
      </c>
      <c r="D729" s="69"/>
      <c r="E729" s="69"/>
      <c r="F729" s="69"/>
      <c r="G729" s="69"/>
      <c r="H729" s="69"/>
      <c r="J729" s="63"/>
      <c r="M729" s="65"/>
    </row>
    <row r="730" spans="2:13" s="62" customFormat="1" x14ac:dyDescent="0.25">
      <c r="B730" s="81">
        <v>4172</v>
      </c>
      <c r="C730" s="69" t="str">
        <f t="shared" si="13"/>
        <v>4</v>
      </c>
      <c r="D730" s="69"/>
      <c r="E730" s="69"/>
      <c r="F730" s="69"/>
      <c r="G730" s="69"/>
      <c r="H730" s="69"/>
      <c r="J730" s="63"/>
      <c r="M730" s="65"/>
    </row>
    <row r="731" spans="2:13" s="62" customFormat="1" x14ac:dyDescent="0.25">
      <c r="B731" s="81">
        <v>161.55000000000001</v>
      </c>
      <c r="C731" s="69" t="str">
        <f t="shared" si="13"/>
        <v>1</v>
      </c>
      <c r="D731" s="69"/>
      <c r="E731" s="69"/>
      <c r="F731" s="69"/>
      <c r="G731" s="69"/>
      <c r="H731" s="69"/>
      <c r="J731" s="63"/>
      <c r="M731" s="65"/>
    </row>
    <row r="732" spans="2:13" s="62" customFormat="1" x14ac:dyDescent="0.25">
      <c r="B732" s="81">
        <v>1800</v>
      </c>
      <c r="C732" s="69" t="str">
        <f t="shared" si="13"/>
        <v>1</v>
      </c>
      <c r="D732" s="69"/>
      <c r="E732" s="69"/>
      <c r="F732" s="69"/>
      <c r="G732" s="69"/>
      <c r="H732" s="69"/>
      <c r="J732" s="63"/>
      <c r="M732" s="65"/>
    </row>
    <row r="733" spans="2:13" s="62" customFormat="1" x14ac:dyDescent="0.25">
      <c r="B733" s="81">
        <v>137838</v>
      </c>
      <c r="C733" s="69" t="str">
        <f t="shared" si="13"/>
        <v>1</v>
      </c>
      <c r="D733" s="69"/>
      <c r="E733" s="69"/>
      <c r="F733" s="69"/>
      <c r="G733" s="69"/>
      <c r="H733" s="69"/>
      <c r="J733" s="63"/>
      <c r="M733" s="65"/>
    </row>
    <row r="734" spans="2:13" s="62" customFormat="1" x14ac:dyDescent="0.25">
      <c r="B734" s="81">
        <v>100000</v>
      </c>
      <c r="C734" s="69" t="str">
        <f t="shared" si="13"/>
        <v>1</v>
      </c>
      <c r="D734" s="69"/>
      <c r="E734" s="69"/>
      <c r="F734" s="69"/>
      <c r="G734" s="69"/>
      <c r="H734" s="69"/>
      <c r="J734" s="63"/>
      <c r="M734" s="65"/>
    </row>
    <row r="735" spans="2:13" s="62" customFormat="1" x14ac:dyDescent="0.25">
      <c r="B735" s="81">
        <v>364875</v>
      </c>
      <c r="C735" s="69" t="str">
        <f t="shared" si="13"/>
        <v>3</v>
      </c>
      <c r="D735" s="69"/>
      <c r="E735" s="69"/>
      <c r="F735" s="69"/>
      <c r="G735" s="69"/>
      <c r="H735" s="69"/>
      <c r="J735" s="63"/>
      <c r="M735" s="65"/>
    </row>
    <row r="736" spans="2:13" s="62" customFormat="1" x14ac:dyDescent="0.25">
      <c r="B736" s="81">
        <v>10000</v>
      </c>
      <c r="C736" s="69" t="str">
        <f t="shared" si="13"/>
        <v>1</v>
      </c>
      <c r="D736" s="69"/>
      <c r="E736" s="69"/>
      <c r="F736" s="69"/>
      <c r="G736" s="69"/>
      <c r="H736" s="69"/>
      <c r="J736" s="63"/>
      <c r="M736" s="65"/>
    </row>
    <row r="737" spans="2:13" s="62" customFormat="1" x14ac:dyDescent="0.25">
      <c r="B737" s="81">
        <v>88711.73</v>
      </c>
      <c r="C737" s="69" t="str">
        <f t="shared" si="13"/>
        <v>8</v>
      </c>
      <c r="D737" s="69"/>
      <c r="E737" s="69"/>
      <c r="F737" s="69"/>
      <c r="G737" s="69"/>
      <c r="H737" s="69"/>
      <c r="J737" s="63"/>
      <c r="M737" s="65"/>
    </row>
    <row r="738" spans="2:13" s="62" customFormat="1" x14ac:dyDescent="0.25">
      <c r="B738" s="81">
        <v>12600</v>
      </c>
      <c r="C738" s="69" t="str">
        <f t="shared" si="13"/>
        <v>1</v>
      </c>
      <c r="D738" s="69"/>
      <c r="E738" s="69"/>
      <c r="F738" s="69"/>
      <c r="G738" s="69"/>
      <c r="H738" s="69"/>
      <c r="J738" s="63"/>
      <c r="M738" s="65"/>
    </row>
    <row r="739" spans="2:13" s="62" customFormat="1" x14ac:dyDescent="0.25">
      <c r="B739" s="81">
        <v>9145</v>
      </c>
      <c r="C739" s="69" t="str">
        <f t="shared" si="13"/>
        <v>9</v>
      </c>
      <c r="D739" s="69"/>
      <c r="E739" s="69"/>
      <c r="F739" s="69"/>
      <c r="G739" s="69"/>
      <c r="H739" s="69"/>
      <c r="J739" s="63"/>
      <c r="M739" s="65"/>
    </row>
    <row r="740" spans="2:13" s="62" customFormat="1" x14ac:dyDescent="0.25">
      <c r="B740" s="81">
        <v>5065</v>
      </c>
      <c r="C740" s="69" t="str">
        <f t="shared" si="13"/>
        <v>5</v>
      </c>
      <c r="D740" s="69"/>
      <c r="E740" s="69"/>
      <c r="F740" s="69"/>
      <c r="G740" s="69"/>
      <c r="H740" s="69"/>
      <c r="J740" s="63"/>
      <c r="M740" s="65"/>
    </row>
    <row r="741" spans="2:13" s="62" customFormat="1" x14ac:dyDescent="0.25">
      <c r="B741" s="81">
        <v>1380404.62</v>
      </c>
      <c r="C741" s="69" t="str">
        <f t="shared" si="13"/>
        <v>1</v>
      </c>
      <c r="D741" s="69"/>
      <c r="E741" s="69"/>
      <c r="F741" s="69"/>
      <c r="G741" s="69"/>
      <c r="H741" s="69"/>
      <c r="J741" s="63"/>
      <c r="M741" s="65"/>
    </row>
    <row r="742" spans="2:13" s="62" customFormat="1" x14ac:dyDescent="0.25">
      <c r="B742" s="81">
        <v>1086441.49</v>
      </c>
      <c r="C742" s="69" t="str">
        <f t="shared" si="13"/>
        <v>1</v>
      </c>
      <c r="D742" s="69"/>
      <c r="E742" s="69"/>
      <c r="F742" s="69"/>
      <c r="G742" s="69"/>
      <c r="H742" s="69"/>
      <c r="J742" s="63"/>
      <c r="M742" s="65"/>
    </row>
    <row r="743" spans="2:13" s="62" customFormat="1" x14ac:dyDescent="0.25">
      <c r="B743" s="81">
        <v>15369</v>
      </c>
      <c r="C743" s="69" t="str">
        <f t="shared" si="13"/>
        <v>1</v>
      </c>
      <c r="D743" s="69"/>
      <c r="E743" s="69"/>
      <c r="F743" s="69"/>
      <c r="G743" s="69"/>
      <c r="H743" s="69"/>
      <c r="J743" s="63"/>
      <c r="M743" s="65"/>
    </row>
    <row r="744" spans="2:13" s="62" customFormat="1" x14ac:dyDescent="0.25">
      <c r="B744" s="81">
        <v>17020</v>
      </c>
      <c r="C744" s="69" t="str">
        <f t="shared" si="13"/>
        <v>1</v>
      </c>
      <c r="D744" s="69"/>
      <c r="E744" s="69"/>
      <c r="F744" s="69"/>
      <c r="G744" s="69"/>
      <c r="H744" s="69"/>
      <c r="J744" s="63"/>
      <c r="M744" s="65"/>
    </row>
    <row r="745" spans="2:13" s="62" customFormat="1" x14ac:dyDescent="0.25">
      <c r="B745" s="81">
        <v>30000</v>
      </c>
      <c r="C745" s="69" t="str">
        <f t="shared" si="13"/>
        <v>3</v>
      </c>
      <c r="D745" s="69"/>
      <c r="E745" s="69"/>
      <c r="F745" s="69"/>
      <c r="G745" s="69"/>
      <c r="H745" s="69"/>
      <c r="J745" s="63"/>
      <c r="M745" s="65"/>
    </row>
    <row r="746" spans="2:13" s="62" customFormat="1" x14ac:dyDescent="0.25">
      <c r="B746" s="81">
        <v>31000</v>
      </c>
      <c r="C746" s="69" t="str">
        <f t="shared" si="13"/>
        <v>3</v>
      </c>
      <c r="D746" s="69"/>
      <c r="E746" s="69"/>
      <c r="F746" s="69"/>
      <c r="G746" s="69"/>
      <c r="H746" s="69"/>
      <c r="J746" s="63"/>
      <c r="M746" s="65"/>
    </row>
    <row r="747" spans="2:13" s="62" customFormat="1" x14ac:dyDescent="0.25">
      <c r="B747" s="81">
        <v>71932</v>
      </c>
      <c r="C747" s="69" t="str">
        <f t="shared" si="13"/>
        <v>7</v>
      </c>
      <c r="D747" s="69"/>
      <c r="E747" s="69"/>
      <c r="F747" s="69"/>
      <c r="G747" s="69"/>
      <c r="H747" s="69"/>
      <c r="J747" s="63"/>
      <c r="M747" s="65"/>
    </row>
    <row r="748" spans="2:13" s="62" customFormat="1" x14ac:dyDescent="0.25">
      <c r="B748" s="81">
        <v>2100</v>
      </c>
      <c r="C748" s="69" t="str">
        <f t="shared" si="13"/>
        <v>2</v>
      </c>
      <c r="D748" s="69"/>
      <c r="E748" s="69"/>
      <c r="F748" s="69"/>
      <c r="G748" s="69"/>
      <c r="H748" s="69"/>
      <c r="J748" s="63"/>
      <c r="M748" s="65"/>
    </row>
    <row r="749" spans="2:13" s="62" customFormat="1" x14ac:dyDescent="0.25">
      <c r="B749" s="81">
        <v>833200</v>
      </c>
      <c r="C749" s="69" t="str">
        <f t="shared" si="13"/>
        <v>8</v>
      </c>
      <c r="D749" s="69"/>
      <c r="E749" s="69"/>
      <c r="F749" s="69"/>
      <c r="G749" s="69"/>
      <c r="H749" s="69"/>
      <c r="J749" s="63"/>
      <c r="M749" s="65"/>
    </row>
    <row r="750" spans="2:13" s="62" customFormat="1" x14ac:dyDescent="0.25">
      <c r="B750" s="81">
        <v>560000</v>
      </c>
      <c r="C750" s="69" t="str">
        <f t="shared" si="13"/>
        <v>5</v>
      </c>
      <c r="D750" s="69"/>
      <c r="E750" s="69"/>
      <c r="F750" s="69"/>
      <c r="G750" s="69"/>
      <c r="H750" s="69"/>
      <c r="J750" s="63"/>
      <c r="M750" s="65"/>
    </row>
    <row r="751" spans="2:13" s="62" customFormat="1" x14ac:dyDescent="0.25">
      <c r="B751" s="81">
        <v>3543.72</v>
      </c>
      <c r="C751" s="69" t="str">
        <f t="shared" si="13"/>
        <v>3</v>
      </c>
      <c r="D751" s="69"/>
      <c r="E751" s="69"/>
      <c r="F751" s="69"/>
      <c r="G751" s="69"/>
      <c r="H751" s="69"/>
      <c r="J751" s="63"/>
      <c r="M751" s="65"/>
    </row>
    <row r="752" spans="2:13" s="62" customFormat="1" x14ac:dyDescent="0.25">
      <c r="B752" s="81">
        <v>2621.9</v>
      </c>
      <c r="C752" s="69" t="str">
        <f t="shared" si="13"/>
        <v>2</v>
      </c>
      <c r="D752" s="69"/>
      <c r="E752" s="69"/>
      <c r="F752" s="69"/>
      <c r="G752" s="69"/>
      <c r="H752" s="69"/>
      <c r="J752" s="63"/>
      <c r="M752" s="65"/>
    </row>
    <row r="753" spans="2:13" s="62" customFormat="1" x14ac:dyDescent="0.25">
      <c r="B753" s="81">
        <v>369.33</v>
      </c>
      <c r="C753" s="69" t="str">
        <f t="shared" si="13"/>
        <v>3</v>
      </c>
      <c r="D753" s="69"/>
      <c r="E753" s="69"/>
      <c r="F753" s="69"/>
      <c r="G753" s="69"/>
      <c r="H753" s="69"/>
      <c r="J753" s="63"/>
      <c r="M753" s="65"/>
    </row>
    <row r="754" spans="2:13" s="62" customFormat="1" x14ac:dyDescent="0.25">
      <c r="B754" s="81">
        <v>7816.38</v>
      </c>
      <c r="C754" s="69" t="str">
        <f t="shared" si="13"/>
        <v>7</v>
      </c>
      <c r="D754" s="69"/>
      <c r="E754" s="69"/>
      <c r="F754" s="69"/>
      <c r="G754" s="69"/>
      <c r="H754" s="69"/>
      <c r="J754" s="63"/>
      <c r="M754" s="65"/>
    </row>
    <row r="755" spans="2:13" s="62" customFormat="1" x14ac:dyDescent="0.25">
      <c r="B755" s="81">
        <v>8225</v>
      </c>
      <c r="C755" s="69" t="str">
        <f t="shared" si="13"/>
        <v>8</v>
      </c>
      <c r="D755" s="69"/>
      <c r="E755" s="69"/>
      <c r="F755" s="69"/>
      <c r="G755" s="69"/>
      <c r="H755" s="69"/>
      <c r="J755" s="63"/>
      <c r="M755" s="65"/>
    </row>
    <row r="756" spans="2:13" s="62" customFormat="1" x14ac:dyDescent="0.25">
      <c r="B756" s="81">
        <v>54800</v>
      </c>
      <c r="C756" s="69" t="str">
        <f t="shared" si="13"/>
        <v>5</v>
      </c>
      <c r="D756" s="69"/>
      <c r="E756" s="69"/>
      <c r="F756" s="69"/>
      <c r="G756" s="69"/>
      <c r="H756" s="69"/>
      <c r="J756" s="63"/>
      <c r="M756" s="65"/>
    </row>
    <row r="757" spans="2:13" s="62" customFormat="1" x14ac:dyDescent="0.25">
      <c r="B757" s="81">
        <v>8250</v>
      </c>
      <c r="C757" s="69" t="str">
        <f t="shared" si="13"/>
        <v>8</v>
      </c>
      <c r="D757" s="69"/>
      <c r="E757" s="69"/>
      <c r="F757" s="69"/>
      <c r="G757" s="69"/>
      <c r="H757" s="69"/>
      <c r="J757" s="63"/>
      <c r="M757" s="65"/>
    </row>
    <row r="758" spans="2:13" s="62" customFormat="1" x14ac:dyDescent="0.25">
      <c r="B758" s="81">
        <v>123379.2</v>
      </c>
      <c r="C758" s="69" t="str">
        <f t="shared" si="13"/>
        <v>1</v>
      </c>
      <c r="D758" s="69"/>
      <c r="E758" s="69"/>
      <c r="F758" s="69"/>
      <c r="G758" s="69"/>
      <c r="H758" s="69"/>
      <c r="J758" s="63"/>
      <c r="M758" s="65"/>
    </row>
    <row r="759" spans="2:13" s="62" customFormat="1" x14ac:dyDescent="0.25">
      <c r="B759" s="80"/>
    </row>
    <row r="760" spans="2:13" s="62" customFormat="1" x14ac:dyDescent="0.25">
      <c r="B760" s="80"/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'Benfords Law'!O9:O9</xm:f>
              <xm:sqref>P9</xm:sqref>
            </x14:sparkline>
            <x14:sparkline>
              <xm:f>'Benfords Law'!O10:O10</xm:f>
              <xm:sqref>P10</xm:sqref>
            </x14:sparkline>
            <x14:sparkline>
              <xm:f>'Benfords Law'!O11:O11</xm:f>
              <xm:sqref>P11</xm:sqref>
            </x14:sparkline>
            <x14:sparkline>
              <xm:f>'Benfords Law'!O12:O12</xm:f>
              <xm:sqref>P12</xm:sqref>
            </x14:sparkline>
            <x14:sparkline>
              <xm:f>'Benfords Law'!O13:O13</xm:f>
              <xm:sqref>P13</xm:sqref>
            </x14:sparkline>
            <x14:sparkline>
              <xm:f>'Benfords Law'!O14:O14</xm:f>
              <xm:sqref>P14</xm:sqref>
            </x14:sparkline>
            <x14:sparkline>
              <xm:f>'Benfords Law'!O15:O15</xm:f>
              <xm:sqref>P15</xm:sqref>
            </x14:sparkline>
            <x14:sparkline>
              <xm:f>'Benfords Law'!O16:O16</xm:f>
              <xm:sqref>P16</xm:sqref>
            </x14:sparkline>
            <x14:sparkline>
              <xm:f>'Benfords Law'!O17:O17</xm:f>
              <xm:sqref>P17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F28"/>
  <sheetViews>
    <sheetView topLeftCell="A5" workbookViewId="0">
      <selection activeCell="D21" sqref="D21"/>
    </sheetView>
  </sheetViews>
  <sheetFormatPr defaultRowHeight="15" x14ac:dyDescent="0.25"/>
  <cols>
    <col min="3" max="3" width="12" customWidth="1"/>
    <col min="4" max="4" width="55.42578125" customWidth="1"/>
    <col min="5" max="5" width="16" customWidth="1"/>
    <col min="6" max="6" width="12" customWidth="1"/>
  </cols>
  <sheetData>
    <row r="1" spans="2:6" ht="6" customHeight="1" x14ac:dyDescent="0.25"/>
    <row r="2" spans="2:6" ht="6" customHeight="1" x14ac:dyDescent="0.25"/>
    <row r="3" spans="2:6" x14ac:dyDescent="0.25">
      <c r="B3" s="107" t="s">
        <v>324</v>
      </c>
    </row>
    <row r="4" spans="2:6" ht="4.5" customHeight="1" x14ac:dyDescent="0.25"/>
    <row r="5" spans="2:6" x14ac:dyDescent="0.25">
      <c r="B5" t="s">
        <v>321</v>
      </c>
    </row>
    <row r="6" spans="2:6" x14ac:dyDescent="0.25">
      <c r="B6" t="s">
        <v>320</v>
      </c>
    </row>
    <row r="7" spans="2:6" x14ac:dyDescent="0.25">
      <c r="B7" s="62" t="s">
        <v>258</v>
      </c>
      <c r="C7" s="62" t="s">
        <v>259</v>
      </c>
      <c r="D7" s="62" t="s">
        <v>260</v>
      </c>
      <c r="E7" s="62" t="s">
        <v>261</v>
      </c>
      <c r="F7" s="62" t="s">
        <v>262</v>
      </c>
    </row>
    <row r="8" spans="2:6" x14ac:dyDescent="0.25">
      <c r="B8" s="82">
        <v>411</v>
      </c>
      <c r="C8" s="83">
        <v>41892</v>
      </c>
      <c r="D8" s="82" t="s">
        <v>263</v>
      </c>
      <c r="E8" s="82" t="s">
        <v>264</v>
      </c>
      <c r="F8" s="84">
        <v>58667</v>
      </c>
    </row>
    <row r="9" spans="2:6" x14ac:dyDescent="0.25">
      <c r="B9" s="82">
        <v>149</v>
      </c>
      <c r="C9" s="83">
        <v>41822</v>
      </c>
      <c r="D9" s="82" t="s">
        <v>266</v>
      </c>
      <c r="E9" s="82" t="s">
        <v>265</v>
      </c>
      <c r="F9" s="84">
        <v>104518.63</v>
      </c>
    </row>
    <row r="10" spans="2:6" x14ac:dyDescent="0.25">
      <c r="B10" s="82">
        <v>250</v>
      </c>
      <c r="C10" s="83">
        <v>41849</v>
      </c>
      <c r="D10" s="82" t="s">
        <v>268</v>
      </c>
      <c r="E10" s="82" t="s">
        <v>267</v>
      </c>
      <c r="F10" s="84">
        <v>2485.9499999999998</v>
      </c>
    </row>
    <row r="11" spans="2:6" x14ac:dyDescent="0.25">
      <c r="B11" s="82">
        <v>268</v>
      </c>
      <c r="C11" s="83">
        <v>41856</v>
      </c>
      <c r="D11" s="82" t="s">
        <v>274</v>
      </c>
      <c r="E11" s="82" t="s">
        <v>269</v>
      </c>
      <c r="F11" s="84">
        <v>88711.46</v>
      </c>
    </row>
    <row r="12" spans="2:6" x14ac:dyDescent="0.25">
      <c r="B12" s="82">
        <v>32</v>
      </c>
      <c r="C12" s="83">
        <v>41780</v>
      </c>
      <c r="D12" s="82" t="s">
        <v>271</v>
      </c>
      <c r="E12" s="82" t="s">
        <v>270</v>
      </c>
      <c r="F12" s="84">
        <v>91235.199999999997</v>
      </c>
    </row>
    <row r="13" spans="2:6" x14ac:dyDescent="0.25">
      <c r="B13" s="86">
        <v>492</v>
      </c>
      <c r="C13" s="87">
        <v>41914</v>
      </c>
      <c r="D13" s="86" t="s">
        <v>272</v>
      </c>
      <c r="E13" s="86" t="s">
        <v>273</v>
      </c>
      <c r="F13" s="88">
        <v>282351.28999999998</v>
      </c>
    </row>
    <row r="15" spans="2:6" x14ac:dyDescent="0.25">
      <c r="B15" t="s">
        <v>325</v>
      </c>
    </row>
    <row r="16" spans="2:6" x14ac:dyDescent="0.25">
      <c r="D16" s="89" t="s">
        <v>260</v>
      </c>
    </row>
    <row r="17" spans="2:6" x14ac:dyDescent="0.25">
      <c r="D17" t="s">
        <v>283</v>
      </c>
    </row>
    <row r="18" spans="2:6" x14ac:dyDescent="0.25">
      <c r="D18" t="s">
        <v>504</v>
      </c>
    </row>
    <row r="20" spans="2:6" x14ac:dyDescent="0.25">
      <c r="B20" t="s">
        <v>322</v>
      </c>
    </row>
    <row r="25" spans="2:6" ht="21" customHeight="1" x14ac:dyDescent="0.25">
      <c r="B25" s="106" t="s">
        <v>323</v>
      </c>
    </row>
    <row r="26" spans="2:6" x14ac:dyDescent="0.25">
      <c r="B26" s="62" t="s">
        <v>258</v>
      </c>
      <c r="C26" s="62" t="s">
        <v>259</v>
      </c>
      <c r="D26" s="62" t="s">
        <v>260</v>
      </c>
      <c r="E26" s="62" t="s">
        <v>261</v>
      </c>
      <c r="F26" s="62" t="s">
        <v>262</v>
      </c>
    </row>
    <row r="27" spans="2:6" x14ac:dyDescent="0.25">
      <c r="B27" s="82">
        <v>32</v>
      </c>
      <c r="C27" s="83">
        <v>41780</v>
      </c>
      <c r="D27" s="82" t="s">
        <v>271</v>
      </c>
      <c r="E27" s="82" t="s">
        <v>270</v>
      </c>
      <c r="F27" s="84">
        <v>91235.199999999997</v>
      </c>
    </row>
    <row r="28" spans="2:6" x14ac:dyDescent="0.25">
      <c r="B28" s="86">
        <v>492</v>
      </c>
      <c r="C28" s="87">
        <v>41914</v>
      </c>
      <c r="D28" s="86" t="s">
        <v>272</v>
      </c>
      <c r="E28" s="86" t="s">
        <v>273</v>
      </c>
      <c r="F28" s="88">
        <v>282351.28999999998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tabSelected="1" topLeftCell="A37" workbookViewId="0">
      <selection activeCell="A55" sqref="A55"/>
    </sheetView>
  </sheetViews>
  <sheetFormatPr defaultRowHeight="15" x14ac:dyDescent="0.25"/>
  <cols>
    <col min="4" max="4" width="14.140625" style="13" customWidth="1"/>
    <col min="5" max="5" width="15.7109375" customWidth="1"/>
    <col min="6" max="6" width="19" customWidth="1"/>
    <col min="7" max="7" width="17.7109375" customWidth="1"/>
    <col min="8" max="8" width="14.85546875" customWidth="1"/>
    <col min="9" max="9" width="20.140625" customWidth="1"/>
    <col min="10" max="10" width="14.28515625" customWidth="1"/>
    <col min="11" max="11" width="16.85546875" customWidth="1"/>
  </cols>
  <sheetData>
    <row r="1" spans="2:14" x14ac:dyDescent="0.25">
      <c r="B1" t="s">
        <v>510</v>
      </c>
    </row>
    <row r="2" spans="2:14" ht="23.25" x14ac:dyDescent="0.35">
      <c r="B2" s="14" t="s">
        <v>428</v>
      </c>
    </row>
    <row r="4" spans="2:14" ht="23.25" x14ac:dyDescent="0.35">
      <c r="B4" s="14" t="s">
        <v>427</v>
      </c>
      <c r="F4" t="s">
        <v>433</v>
      </c>
      <c r="H4" t="s">
        <v>434</v>
      </c>
      <c r="K4" t="s">
        <v>434</v>
      </c>
    </row>
    <row r="5" spans="2:14" ht="23.25" x14ac:dyDescent="0.35">
      <c r="B5" s="14"/>
      <c r="H5" t="s">
        <v>435</v>
      </c>
      <c r="K5" t="s">
        <v>436</v>
      </c>
    </row>
    <row r="7" spans="2:14" s="13" customFormat="1" x14ac:dyDescent="0.25">
      <c r="B7" s="13" t="s">
        <v>429</v>
      </c>
      <c r="F7" s="13">
        <v>1000000</v>
      </c>
      <c r="H7" s="13">
        <v>1000000</v>
      </c>
      <c r="K7" s="13">
        <v>1000000</v>
      </c>
      <c r="M7" s="13" t="s">
        <v>520</v>
      </c>
    </row>
    <row r="9" spans="2:14" x14ac:dyDescent="0.25">
      <c r="B9" t="s">
        <v>430</v>
      </c>
      <c r="F9">
        <f>0.15/12</f>
        <v>1.2499999999999999E-2</v>
      </c>
      <c r="H9">
        <f>0.15/12</f>
        <v>1.2499999999999999E-2</v>
      </c>
      <c r="K9">
        <f>0.15/12</f>
        <v>1.2499999999999999E-2</v>
      </c>
      <c r="M9" t="s">
        <v>521</v>
      </c>
    </row>
    <row r="11" spans="2:14" x14ac:dyDescent="0.25">
      <c r="B11" t="s">
        <v>431</v>
      </c>
      <c r="F11">
        <v>48</v>
      </c>
      <c r="H11">
        <v>43.388659845142691</v>
      </c>
      <c r="K11">
        <v>48</v>
      </c>
      <c r="M11" t="s">
        <v>522</v>
      </c>
    </row>
    <row r="12" spans="2:14" x14ac:dyDescent="0.25">
      <c r="M12" t="s">
        <v>523</v>
      </c>
      <c r="N12">
        <v>0</v>
      </c>
    </row>
    <row r="13" spans="2:14" x14ac:dyDescent="0.25">
      <c r="B13" t="s">
        <v>432</v>
      </c>
      <c r="F13" s="123">
        <f>PMT(F9,F11,F7)</f>
        <v>-27830.748266476246</v>
      </c>
      <c r="H13" s="123">
        <f>PMT(H9,H11,H7)</f>
        <v>-30000.000256023955</v>
      </c>
      <c r="K13" s="123">
        <f>PMT(K9,K11,K7)</f>
        <v>-27830.748266476246</v>
      </c>
      <c r="M13" t="s">
        <v>524</v>
      </c>
    </row>
    <row r="14" spans="2:14" x14ac:dyDescent="0.25">
      <c r="F14" s="123">
        <f>PMT(F9,F11,F7)</f>
        <v>-27830.748266476246</v>
      </c>
    </row>
    <row r="16" spans="2:14" ht="23.25" x14ac:dyDescent="0.35">
      <c r="B16" s="14"/>
    </row>
    <row r="19" spans="2:11" ht="23.25" x14ac:dyDescent="0.35">
      <c r="B19" s="14" t="s">
        <v>437</v>
      </c>
    </row>
    <row r="20" spans="2:11" x14ac:dyDescent="0.25">
      <c r="B20" t="s">
        <v>519</v>
      </c>
    </row>
    <row r="22" spans="2:11" x14ac:dyDescent="0.25">
      <c r="D22" s="123">
        <f>F13</f>
        <v>-27830.748266476246</v>
      </c>
      <c r="E22">
        <v>18</v>
      </c>
      <c r="F22">
        <v>24</v>
      </c>
      <c r="G22">
        <v>30</v>
      </c>
      <c r="H22">
        <v>36</v>
      </c>
      <c r="I22">
        <v>40</v>
      </c>
      <c r="J22">
        <v>48</v>
      </c>
      <c r="K22">
        <v>54</v>
      </c>
    </row>
    <row r="23" spans="2:11" x14ac:dyDescent="0.25">
      <c r="D23" s="13">
        <v>500000</v>
      </c>
      <c r="E23" s="123">
        <f t="dataTable" ref="E23:K27" dt2D="1" dtr="1" r1="F11" r2="F7"/>
        <v>-31192.393632583429</v>
      </c>
      <c r="F23" s="123">
        <v>-24243.324023475507</v>
      </c>
      <c r="G23" s="123">
        <v>-20089.271716631862</v>
      </c>
      <c r="H23" s="123">
        <v>-17332.664252097064</v>
      </c>
      <c r="I23" s="123">
        <v>-15960.70695429041</v>
      </c>
      <c r="J23" s="123">
        <v>-13915.374133238123</v>
      </c>
      <c r="K23" s="123">
        <v>-12788.800609750013</v>
      </c>
    </row>
    <row r="24" spans="2:11" x14ac:dyDescent="0.25">
      <c r="D24" s="13">
        <v>1000000</v>
      </c>
      <c r="E24" s="123">
        <v>-62384.787265166859</v>
      </c>
      <c r="F24" s="123">
        <v>-48486.648046951013</v>
      </c>
      <c r="G24" s="123">
        <v>-40178.543433263723</v>
      </c>
      <c r="H24" s="123">
        <v>-34665.328504194127</v>
      </c>
      <c r="I24" s="123">
        <v>-31921.41390858082</v>
      </c>
      <c r="J24" s="123">
        <v>-27830.748266476246</v>
      </c>
      <c r="K24" s="123">
        <v>-25577.601219500026</v>
      </c>
    </row>
    <row r="25" spans="2:11" x14ac:dyDescent="0.25">
      <c r="D25" s="13">
        <v>1500000</v>
      </c>
      <c r="E25" s="123">
        <v>-93577.180897750295</v>
      </c>
      <c r="F25" s="123">
        <v>-72729.97207042652</v>
      </c>
      <c r="G25" s="123">
        <v>-60267.815149895578</v>
      </c>
      <c r="H25" s="123">
        <v>-51997.992756291198</v>
      </c>
      <c r="I25" s="123">
        <v>-47882.120862871227</v>
      </c>
      <c r="J25" s="123">
        <v>-41746.122399714368</v>
      </c>
      <c r="K25" s="123">
        <v>-38366.40182925004</v>
      </c>
    </row>
    <row r="26" spans="2:11" x14ac:dyDescent="0.25">
      <c r="D26" s="13">
        <v>2000000</v>
      </c>
      <c r="E26" s="123">
        <v>-124769.57453033372</v>
      </c>
      <c r="F26" s="123">
        <v>-96973.296093902027</v>
      </c>
      <c r="G26" s="123">
        <v>-80357.086866527447</v>
      </c>
      <c r="H26" s="123">
        <v>-69330.657008388254</v>
      </c>
      <c r="I26" s="123">
        <v>-63842.82781716164</v>
      </c>
      <c r="J26" s="123">
        <v>-55661.496532952493</v>
      </c>
      <c r="K26" s="123">
        <v>-51155.202439000052</v>
      </c>
    </row>
    <row r="27" spans="2:11" x14ac:dyDescent="0.25">
      <c r="D27" s="13">
        <v>25000000</v>
      </c>
      <c r="E27" s="123">
        <v>-1559619.6816291714</v>
      </c>
      <c r="F27" s="123">
        <v>-1212166.2011737754</v>
      </c>
      <c r="G27" s="123">
        <v>-1004463.5858315929</v>
      </c>
      <c r="H27" s="123">
        <v>-866633.21260485321</v>
      </c>
      <c r="I27" s="123">
        <v>-798035.34771452053</v>
      </c>
      <c r="J27" s="123">
        <v>-695768.70666190621</v>
      </c>
      <c r="K27" s="123">
        <v>-639440.0304875006</v>
      </c>
    </row>
    <row r="32" spans="2:11" ht="23.25" x14ac:dyDescent="0.35">
      <c r="B32" s="14" t="s">
        <v>460</v>
      </c>
    </row>
    <row r="34" spans="2:14" x14ac:dyDescent="0.25">
      <c r="B34" t="s">
        <v>514</v>
      </c>
    </row>
    <row r="35" spans="2:14" x14ac:dyDescent="0.25">
      <c r="C35">
        <v>1</v>
      </c>
      <c r="D35" s="13" t="s">
        <v>515</v>
      </c>
    </row>
    <row r="36" spans="2:14" x14ac:dyDescent="0.25">
      <c r="C36">
        <v>2</v>
      </c>
      <c r="D36" s="13" t="s">
        <v>516</v>
      </c>
    </row>
    <row r="37" spans="2:14" x14ac:dyDescent="0.25">
      <c r="C37">
        <v>3</v>
      </c>
      <c r="D37" s="13" t="s">
        <v>517</v>
      </c>
    </row>
    <row r="38" spans="2:14" x14ac:dyDescent="0.25">
      <c r="C38">
        <v>4</v>
      </c>
      <c r="D38" s="13" t="s">
        <v>518</v>
      </c>
    </row>
    <row r="40" spans="2:14" x14ac:dyDescent="0.25">
      <c r="D40" s="131" t="s">
        <v>461</v>
      </c>
      <c r="E40" s="10" t="s">
        <v>462</v>
      </c>
      <c r="F40" s="10" t="s">
        <v>463</v>
      </c>
      <c r="G40" s="10" t="s">
        <v>464</v>
      </c>
      <c r="H40" s="10" t="s">
        <v>465</v>
      </c>
      <c r="I40" s="10" t="s">
        <v>466</v>
      </c>
      <c r="J40" s="10" t="s">
        <v>467</v>
      </c>
    </row>
    <row r="41" spans="2:14" x14ac:dyDescent="0.25">
      <c r="B41" t="s">
        <v>478</v>
      </c>
      <c r="D41" s="13">
        <v>6</v>
      </c>
      <c r="E41">
        <v>10</v>
      </c>
      <c r="F41">
        <v>15</v>
      </c>
      <c r="G41">
        <v>18</v>
      </c>
      <c r="H41">
        <v>26</v>
      </c>
      <c r="I41">
        <v>28</v>
      </c>
      <c r="J41">
        <v>15</v>
      </c>
    </row>
    <row r="43" spans="2:14" x14ac:dyDescent="0.25">
      <c r="B43" s="107" t="s">
        <v>468</v>
      </c>
      <c r="K43" t="s">
        <v>473</v>
      </c>
      <c r="L43" t="s">
        <v>474</v>
      </c>
      <c r="N43" t="s">
        <v>476</v>
      </c>
    </row>
    <row r="44" spans="2:14" x14ac:dyDescent="0.25">
      <c r="B44" t="s">
        <v>469</v>
      </c>
      <c r="D44" s="13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500</v>
      </c>
      <c r="L44">
        <f>SUM(D44:J44)*K44</f>
        <v>3500</v>
      </c>
      <c r="N44" t="s">
        <v>477</v>
      </c>
    </row>
    <row r="45" spans="2:14" x14ac:dyDescent="0.25">
      <c r="B45" t="s">
        <v>470</v>
      </c>
      <c r="D45" s="13">
        <v>3</v>
      </c>
      <c r="E45">
        <v>1</v>
      </c>
      <c r="F45">
        <v>1</v>
      </c>
      <c r="G45">
        <v>3</v>
      </c>
      <c r="H45">
        <v>4</v>
      </c>
      <c r="I45">
        <v>4</v>
      </c>
      <c r="J45">
        <v>2</v>
      </c>
      <c r="K45">
        <v>300</v>
      </c>
      <c r="L45">
        <f>SUM(D45:J45)*K45</f>
        <v>5400</v>
      </c>
    </row>
    <row r="46" spans="2:14" x14ac:dyDescent="0.25">
      <c r="B46" t="s">
        <v>471</v>
      </c>
      <c r="D46" s="13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600</v>
      </c>
      <c r="L46">
        <f>SUM(D46:J46)*K46</f>
        <v>4200</v>
      </c>
      <c r="N46" t="s">
        <v>477</v>
      </c>
    </row>
    <row r="47" spans="2:14" x14ac:dyDescent="0.25">
      <c r="B47" t="s">
        <v>472</v>
      </c>
      <c r="D47" s="13">
        <v>1</v>
      </c>
      <c r="E47">
        <v>1</v>
      </c>
      <c r="F47">
        <v>1</v>
      </c>
      <c r="G47">
        <v>3</v>
      </c>
      <c r="H47">
        <v>3</v>
      </c>
      <c r="I47">
        <v>3</v>
      </c>
      <c r="J47">
        <v>1</v>
      </c>
      <c r="K47">
        <v>200</v>
      </c>
      <c r="L47">
        <f>SUM(D47:J47)*K47</f>
        <v>2600</v>
      </c>
    </row>
    <row r="49" spans="4:12" x14ac:dyDescent="0.25">
      <c r="K49" t="s">
        <v>475</v>
      </c>
      <c r="L49" s="101">
        <f>SUM(L44:L48)</f>
        <v>15700</v>
      </c>
    </row>
    <row r="51" spans="4:12" x14ac:dyDescent="0.25">
      <c r="D51" s="132"/>
      <c r="E51" s="132"/>
      <c r="F51" s="132"/>
      <c r="G51" s="132"/>
      <c r="H51" s="132"/>
      <c r="I51" s="132"/>
      <c r="J51" s="1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17.140625" customWidth="1"/>
    <col min="2" max="2" width="14" customWidth="1"/>
  </cols>
  <sheetData>
    <row r="1" spans="1:2" x14ac:dyDescent="0.25">
      <c r="A1" s="138" t="s">
        <v>459</v>
      </c>
      <c r="B1" s="138"/>
    </row>
    <row r="2" spans="1:2" x14ac:dyDescent="0.25">
      <c r="A2" s="127"/>
      <c r="B2" s="127"/>
    </row>
    <row r="3" spans="1:2" x14ac:dyDescent="0.25">
      <c r="A3" s="127" t="s">
        <v>525</v>
      </c>
      <c r="B3" s="127">
        <v>7.2802570379436187</v>
      </c>
    </row>
    <row r="4" spans="1:2" x14ac:dyDescent="0.25">
      <c r="A4" s="127" t="s">
        <v>526</v>
      </c>
      <c r="B4" s="127">
        <v>0.30174598632610278</v>
      </c>
    </row>
    <row r="5" spans="1:2" x14ac:dyDescent="0.25">
      <c r="A5" s="127" t="s">
        <v>527</v>
      </c>
      <c r="B5" s="127">
        <v>3.99</v>
      </c>
    </row>
    <row r="6" spans="1:2" x14ac:dyDescent="0.25">
      <c r="A6" s="127" t="s">
        <v>528</v>
      </c>
      <c r="B6" s="127">
        <v>3.75</v>
      </c>
    </row>
    <row r="7" spans="1:2" x14ac:dyDescent="0.25">
      <c r="A7" s="127" t="s">
        <v>454</v>
      </c>
      <c r="B7" s="127">
        <v>8.6248694538303941</v>
      </c>
    </row>
    <row r="8" spans="1:2" x14ac:dyDescent="0.25">
      <c r="A8" s="127" t="s">
        <v>529</v>
      </c>
      <c r="B8" s="127">
        <v>74.388373095616586</v>
      </c>
    </row>
    <row r="9" spans="1:2" x14ac:dyDescent="0.25">
      <c r="A9" s="127" t="s">
        <v>530</v>
      </c>
      <c r="B9" s="127">
        <v>19.69841570428531</v>
      </c>
    </row>
    <row r="10" spans="1:2" x14ac:dyDescent="0.25">
      <c r="A10" s="127" t="s">
        <v>531</v>
      </c>
      <c r="B10" s="127">
        <v>3.8578099552440084</v>
      </c>
    </row>
    <row r="11" spans="1:2" x14ac:dyDescent="0.25">
      <c r="A11" s="127" t="s">
        <v>532</v>
      </c>
      <c r="B11" s="127">
        <v>82.22999999999999</v>
      </c>
    </row>
    <row r="12" spans="1:2" x14ac:dyDescent="0.25">
      <c r="A12" s="127" t="s">
        <v>533</v>
      </c>
      <c r="B12" s="127">
        <v>-2.4900000000000002</v>
      </c>
    </row>
    <row r="13" spans="1:2" x14ac:dyDescent="0.25">
      <c r="A13" s="127" t="s">
        <v>534</v>
      </c>
      <c r="B13" s="127">
        <v>79.739999999999995</v>
      </c>
    </row>
    <row r="14" spans="1:2" x14ac:dyDescent="0.25">
      <c r="A14" s="127" t="s">
        <v>535</v>
      </c>
      <c r="B14" s="127">
        <v>5947.9699999999366</v>
      </c>
    </row>
    <row r="15" spans="1:2" ht="15.75" thickBot="1" x14ac:dyDescent="0.3">
      <c r="A15" s="136" t="s">
        <v>256</v>
      </c>
      <c r="B15" s="136">
        <v>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s="137" t="s">
        <v>536</v>
      </c>
      <c r="B1" s="137" t="s">
        <v>538</v>
      </c>
    </row>
    <row r="2" spans="1:2" x14ac:dyDescent="0.25">
      <c r="A2" s="139" t="s">
        <v>539</v>
      </c>
      <c r="B2" s="127">
        <v>21</v>
      </c>
    </row>
    <row r="3" spans="1:2" x14ac:dyDescent="0.25">
      <c r="A3" s="139" t="s">
        <v>540</v>
      </c>
      <c r="B3" s="127">
        <v>16</v>
      </c>
    </row>
    <row r="4" spans="1:2" x14ac:dyDescent="0.25">
      <c r="A4" s="139" t="s">
        <v>541</v>
      </c>
      <c r="B4" s="127">
        <v>25</v>
      </c>
    </row>
    <row r="5" spans="1:2" x14ac:dyDescent="0.25">
      <c r="A5" s="139" t="s">
        <v>542</v>
      </c>
      <c r="B5" s="127">
        <v>25</v>
      </c>
    </row>
    <row r="6" spans="1:2" x14ac:dyDescent="0.25">
      <c r="A6" s="139" t="s">
        <v>543</v>
      </c>
      <c r="B6" s="127">
        <v>13</v>
      </c>
    </row>
    <row r="7" spans="1:2" ht="15.75" thickBot="1" x14ac:dyDescent="0.3">
      <c r="A7" s="136" t="s">
        <v>537</v>
      </c>
      <c r="B7" s="136">
        <v>0</v>
      </c>
    </row>
  </sheetData>
  <sortState ref="A2:A6">
    <sortCondition ref="A2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s="137" t="s">
        <v>536</v>
      </c>
      <c r="B1" s="137" t="s">
        <v>538</v>
      </c>
    </row>
    <row r="2" spans="1:2" x14ac:dyDescent="0.25">
      <c r="A2" s="126">
        <v>-9.2355621631926041</v>
      </c>
      <c r="B2" s="127">
        <v>0</v>
      </c>
    </row>
    <row r="3" spans="1:2" x14ac:dyDescent="0.25">
      <c r="A3" s="126">
        <v>20.132218918403698</v>
      </c>
      <c r="B3" s="127">
        <v>21</v>
      </c>
    </row>
    <row r="4" spans="1:2" x14ac:dyDescent="0.25">
      <c r="A4" s="126">
        <v>49.5</v>
      </c>
      <c r="B4" s="127">
        <v>29</v>
      </c>
    </row>
    <row r="5" spans="1:2" x14ac:dyDescent="0.25">
      <c r="A5" s="126">
        <v>78.867781081596306</v>
      </c>
      <c r="B5" s="127">
        <v>37</v>
      </c>
    </row>
    <row r="6" spans="1:2" x14ac:dyDescent="0.25">
      <c r="A6" s="126">
        <v>108.23556216319261</v>
      </c>
      <c r="B6" s="127">
        <v>13</v>
      </c>
    </row>
    <row r="7" spans="1:2" ht="15.75" thickBot="1" x14ac:dyDescent="0.3">
      <c r="A7" s="136" t="s">
        <v>537</v>
      </c>
      <c r="B7" s="136">
        <v>0</v>
      </c>
    </row>
  </sheetData>
  <sortState ref="A2:A6">
    <sortCondition ref="A2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22"/>
  <sheetViews>
    <sheetView topLeftCell="O1" workbookViewId="0">
      <selection activeCell="AA9" sqref="AA9"/>
    </sheetView>
  </sheetViews>
  <sheetFormatPr defaultRowHeight="15" x14ac:dyDescent="0.25"/>
  <cols>
    <col min="1" max="1" width="2.28515625" customWidth="1"/>
    <col min="26" max="26" width="10.5703125" customWidth="1"/>
    <col min="27" max="27" width="18.5703125" customWidth="1"/>
  </cols>
  <sheetData>
    <row r="1" spans="2:33" x14ac:dyDescent="0.25">
      <c r="B1" t="s">
        <v>510</v>
      </c>
    </row>
    <row r="2" spans="2:33" ht="23.25" x14ac:dyDescent="0.35">
      <c r="B2" s="14" t="s">
        <v>458</v>
      </c>
    </row>
    <row r="3" spans="2:33" ht="23.25" x14ac:dyDescent="0.35">
      <c r="B3" s="14" t="s">
        <v>511</v>
      </c>
      <c r="I3" s="14" t="s">
        <v>411</v>
      </c>
      <c r="T3" s="14" t="s">
        <v>457</v>
      </c>
    </row>
    <row r="5" spans="2:33" x14ac:dyDescent="0.25">
      <c r="B5" t="s">
        <v>459</v>
      </c>
      <c r="I5" t="s">
        <v>319</v>
      </c>
      <c r="J5" t="s">
        <v>81</v>
      </c>
      <c r="K5" t="s">
        <v>25</v>
      </c>
      <c r="T5" t="s">
        <v>451</v>
      </c>
      <c r="V5" t="s">
        <v>452</v>
      </c>
      <c r="X5" s="129"/>
      <c r="Y5" s="129"/>
      <c r="AA5" t="s">
        <v>513</v>
      </c>
      <c r="AC5" s="129"/>
      <c r="AD5" s="129"/>
      <c r="AE5" s="129"/>
      <c r="AF5" s="129"/>
      <c r="AG5" s="129"/>
    </row>
    <row r="6" spans="2:33" x14ac:dyDescent="0.25">
      <c r="B6">
        <v>4.49</v>
      </c>
      <c r="I6" s="124" t="s">
        <v>449</v>
      </c>
      <c r="J6" s="125" t="s">
        <v>438</v>
      </c>
      <c r="K6">
        <v>67.060000000000016</v>
      </c>
      <c r="L6" t="e">
        <v>#N/A</v>
      </c>
      <c r="T6">
        <v>14</v>
      </c>
      <c r="V6">
        <v>20</v>
      </c>
      <c r="X6" s="130"/>
      <c r="Y6" s="130"/>
      <c r="AC6" s="129"/>
      <c r="AD6" s="128">
        <f>AB7-AB10*AB8</f>
        <v>-97.338905407981514</v>
      </c>
      <c r="AE6" s="129"/>
      <c r="AF6" s="129"/>
      <c r="AG6" s="129"/>
    </row>
    <row r="7" spans="2:33" x14ac:dyDescent="0.25">
      <c r="B7">
        <v>18.75</v>
      </c>
      <c r="I7" s="124" t="s">
        <v>449</v>
      </c>
      <c r="J7" s="125" t="s">
        <v>439</v>
      </c>
      <c r="K7">
        <v>15.96</v>
      </c>
      <c r="L7" t="e">
        <v>#N/A</v>
      </c>
      <c r="T7">
        <v>34</v>
      </c>
      <c r="V7">
        <v>40</v>
      </c>
      <c r="X7" s="126"/>
      <c r="Y7" s="127"/>
      <c r="AA7" t="s">
        <v>453</v>
      </c>
      <c r="AB7">
        <f>MEDIAN(T6:T105)</f>
        <v>49.5</v>
      </c>
      <c r="AC7" s="129"/>
      <c r="AD7" s="128">
        <f>AD6+AB8</f>
        <v>-67.971124326385208</v>
      </c>
      <c r="AE7" s="129"/>
      <c r="AF7" s="129"/>
      <c r="AG7" s="129"/>
    </row>
    <row r="8" spans="2:33" x14ac:dyDescent="0.25">
      <c r="B8">
        <v>3.75</v>
      </c>
      <c r="I8" s="124" t="s">
        <v>449</v>
      </c>
      <c r="J8" s="125" t="s">
        <v>440</v>
      </c>
      <c r="K8">
        <v>47.100000000000009</v>
      </c>
      <c r="L8">
        <f t="shared" ref="L8:L28" si="0">AVERAGE(K6:K8)</f>
        <v>43.373333333333335</v>
      </c>
      <c r="T8">
        <v>54</v>
      </c>
      <c r="V8">
        <v>60</v>
      </c>
      <c r="X8" s="126"/>
      <c r="Y8" s="127"/>
      <c r="AA8" t="s">
        <v>454</v>
      </c>
      <c r="AB8">
        <f>STDEVA(T6:T105)</f>
        <v>29.367781081596302</v>
      </c>
      <c r="AC8" s="129"/>
      <c r="AD8" s="128">
        <f>AD7+AB8</f>
        <v>-38.603343244788903</v>
      </c>
      <c r="AE8" s="129"/>
      <c r="AF8" s="129"/>
      <c r="AG8" s="129"/>
    </row>
    <row r="9" spans="2:33" x14ac:dyDescent="0.25">
      <c r="B9">
        <v>3.75</v>
      </c>
      <c r="I9" s="124" t="s">
        <v>449</v>
      </c>
      <c r="J9" s="125" t="s">
        <v>72</v>
      </c>
      <c r="K9">
        <v>31.920000000000005</v>
      </c>
      <c r="L9">
        <f t="shared" si="0"/>
        <v>31.660000000000007</v>
      </c>
      <c r="T9">
        <v>66</v>
      </c>
      <c r="V9">
        <v>80</v>
      </c>
      <c r="X9" s="126"/>
      <c r="Y9" s="127"/>
      <c r="AA9" s="124" t="s">
        <v>455</v>
      </c>
      <c r="AB9">
        <v>10</v>
      </c>
      <c r="AC9" s="129"/>
      <c r="AD9" s="128">
        <f>AD8+AB8</f>
        <v>-9.2355621631926006</v>
      </c>
      <c r="AE9" s="129"/>
      <c r="AF9" s="129"/>
      <c r="AG9" s="129"/>
    </row>
    <row r="10" spans="2:33" x14ac:dyDescent="0.25">
      <c r="B10">
        <v>2.99</v>
      </c>
      <c r="I10" s="124" t="s">
        <v>449</v>
      </c>
      <c r="J10" s="125" t="s">
        <v>441</v>
      </c>
      <c r="K10">
        <v>50.050000000000004</v>
      </c>
      <c r="L10">
        <f t="shared" si="0"/>
        <v>43.023333333333341</v>
      </c>
      <c r="T10">
        <v>71</v>
      </c>
      <c r="V10">
        <v>100</v>
      </c>
      <c r="X10" s="126"/>
      <c r="Y10" s="127"/>
      <c r="AA10" t="s">
        <v>456</v>
      </c>
      <c r="AB10">
        <f>INT(AB9/2)</f>
        <v>5</v>
      </c>
      <c r="AC10" s="129"/>
      <c r="AD10" s="128">
        <f>AD9+$AB$8</f>
        <v>20.132218918403701</v>
      </c>
      <c r="AE10" s="129"/>
      <c r="AF10" s="129"/>
      <c r="AG10" s="129"/>
    </row>
    <row r="11" spans="2:33" x14ac:dyDescent="0.25">
      <c r="B11">
        <v>4.49</v>
      </c>
      <c r="I11" s="124" t="s">
        <v>449</v>
      </c>
      <c r="J11" s="125" t="s">
        <v>442</v>
      </c>
      <c r="K11">
        <v>15.96</v>
      </c>
      <c r="L11">
        <f t="shared" si="0"/>
        <v>32.643333333333338</v>
      </c>
      <c r="T11">
        <v>23</v>
      </c>
      <c r="X11" s="126"/>
      <c r="Y11" s="127"/>
      <c r="Z11" s="129"/>
      <c r="AA11" s="129"/>
      <c r="AB11" s="129"/>
      <c r="AC11" s="129"/>
      <c r="AD11" s="128">
        <f t="shared" ref="AD11:AD15" si="1">AD10+$AB$8</f>
        <v>49.5</v>
      </c>
      <c r="AE11" s="129"/>
      <c r="AF11" s="129"/>
      <c r="AG11" s="129"/>
    </row>
    <row r="12" spans="2:33" x14ac:dyDescent="0.25">
      <c r="B12">
        <v>9.43</v>
      </c>
      <c r="I12" s="124" t="s">
        <v>449</v>
      </c>
      <c r="J12" s="125" t="s">
        <v>443</v>
      </c>
      <c r="K12">
        <v>70.959999999999994</v>
      </c>
      <c r="L12">
        <f t="shared" si="0"/>
        <v>45.656666666666666</v>
      </c>
      <c r="T12">
        <v>24</v>
      </c>
      <c r="X12" s="127"/>
      <c r="Y12" s="127"/>
      <c r="Z12" s="129"/>
      <c r="AA12" s="129"/>
      <c r="AB12" s="129"/>
      <c r="AC12" s="129"/>
      <c r="AD12" s="128">
        <f t="shared" si="1"/>
        <v>78.867781081596306</v>
      </c>
      <c r="AE12" s="129"/>
      <c r="AF12" s="129"/>
      <c r="AG12" s="129"/>
    </row>
    <row r="13" spans="2:33" x14ac:dyDescent="0.25">
      <c r="B13">
        <v>5.98</v>
      </c>
      <c r="I13" s="124" t="s">
        <v>449</v>
      </c>
      <c r="J13" s="125" t="s">
        <v>444</v>
      </c>
      <c r="K13">
        <v>69.349999999999994</v>
      </c>
      <c r="L13">
        <f t="shared" si="0"/>
        <v>52.089999999999996</v>
      </c>
      <c r="T13">
        <v>26</v>
      </c>
      <c r="X13" s="129"/>
      <c r="Y13" s="129"/>
      <c r="Z13" s="129"/>
      <c r="AA13" s="129"/>
      <c r="AB13" s="129"/>
      <c r="AC13" s="129"/>
      <c r="AD13" s="128">
        <f t="shared" si="1"/>
        <v>108.23556216319261</v>
      </c>
      <c r="AE13" s="129"/>
      <c r="AF13" s="129"/>
      <c r="AG13" s="129"/>
    </row>
    <row r="14" spans="2:33" x14ac:dyDescent="0.25">
      <c r="B14">
        <v>4.49</v>
      </c>
      <c r="I14" s="124" t="s">
        <v>449</v>
      </c>
      <c r="J14" s="125" t="s">
        <v>445</v>
      </c>
      <c r="K14">
        <v>37.910000000000004</v>
      </c>
      <c r="L14">
        <f t="shared" si="0"/>
        <v>59.406666666666666</v>
      </c>
      <c r="T14">
        <v>55</v>
      </c>
      <c r="AD14" s="128">
        <f t="shared" si="1"/>
        <v>137.6033432447889</v>
      </c>
    </row>
    <row r="15" spans="2:33" x14ac:dyDescent="0.25">
      <c r="B15">
        <v>4.49</v>
      </c>
      <c r="I15" s="124" t="s">
        <v>449</v>
      </c>
      <c r="J15" s="125" t="s">
        <v>446</v>
      </c>
      <c r="K15">
        <v>67.350000000000009</v>
      </c>
      <c r="L15">
        <f t="shared" si="0"/>
        <v>58.20333333333334</v>
      </c>
      <c r="T15">
        <v>68</v>
      </c>
      <c r="AD15" s="128">
        <f t="shared" si="1"/>
        <v>166.97112432638519</v>
      </c>
    </row>
    <row r="16" spans="2:33" x14ac:dyDescent="0.25">
      <c r="B16">
        <v>4.25</v>
      </c>
      <c r="I16" s="124" t="s">
        <v>449</v>
      </c>
      <c r="J16" s="125" t="s">
        <v>447</v>
      </c>
      <c r="K16">
        <v>185.05000000000007</v>
      </c>
      <c r="L16">
        <f t="shared" si="0"/>
        <v>96.770000000000024</v>
      </c>
      <c r="T16">
        <v>76</v>
      </c>
    </row>
    <row r="17" spans="2:22" x14ac:dyDescent="0.25">
      <c r="B17">
        <v>3.75</v>
      </c>
      <c r="I17" s="124" t="s">
        <v>450</v>
      </c>
      <c r="J17" s="125" t="s">
        <v>448</v>
      </c>
      <c r="K17">
        <v>108.50000000000001</v>
      </c>
      <c r="L17">
        <f t="shared" si="0"/>
        <v>120.30000000000003</v>
      </c>
      <c r="T17">
        <v>98</v>
      </c>
    </row>
    <row r="18" spans="2:22" x14ac:dyDescent="0.25">
      <c r="B18">
        <v>6.99</v>
      </c>
      <c r="I18" s="124" t="s">
        <v>450</v>
      </c>
      <c r="J18" s="125" t="s">
        <v>438</v>
      </c>
      <c r="K18">
        <v>147.82000000000002</v>
      </c>
      <c r="L18">
        <f t="shared" si="0"/>
        <v>147.12333333333336</v>
      </c>
      <c r="T18">
        <v>45</v>
      </c>
    </row>
    <row r="19" spans="2:22" x14ac:dyDescent="0.25">
      <c r="B19">
        <v>7.5</v>
      </c>
      <c r="I19" s="124" t="s">
        <v>450</v>
      </c>
      <c r="J19" s="125" t="s">
        <v>439</v>
      </c>
      <c r="K19">
        <v>88.28</v>
      </c>
      <c r="L19">
        <f t="shared" si="0"/>
        <v>114.86666666666667</v>
      </c>
      <c r="T19">
        <v>66</v>
      </c>
    </row>
    <row r="20" spans="2:22" x14ac:dyDescent="0.25">
      <c r="B20">
        <v>7.5</v>
      </c>
      <c r="I20" s="124" t="s">
        <v>450</v>
      </c>
      <c r="J20" s="125" t="s">
        <v>440</v>
      </c>
      <c r="K20">
        <v>46.95</v>
      </c>
      <c r="L20">
        <f t="shared" si="0"/>
        <v>94.350000000000009</v>
      </c>
      <c r="T20">
        <v>78</v>
      </c>
    </row>
    <row r="21" spans="2:22" x14ac:dyDescent="0.25">
      <c r="B21">
        <v>6.98</v>
      </c>
      <c r="I21" s="124" t="s">
        <v>450</v>
      </c>
      <c r="J21" s="125" t="s">
        <v>72</v>
      </c>
      <c r="K21">
        <v>133.16999999999999</v>
      </c>
      <c r="L21">
        <f t="shared" si="0"/>
        <v>89.466666666666654</v>
      </c>
      <c r="T21">
        <v>99</v>
      </c>
    </row>
    <row r="22" spans="2:22" x14ac:dyDescent="0.25">
      <c r="B22">
        <v>3.75</v>
      </c>
      <c r="I22" s="124" t="s">
        <v>450</v>
      </c>
      <c r="J22" s="125" t="s">
        <v>441</v>
      </c>
      <c r="K22">
        <v>48.150000000000006</v>
      </c>
      <c r="L22">
        <f t="shared" si="0"/>
        <v>76.09</v>
      </c>
      <c r="T22">
        <v>12</v>
      </c>
    </row>
    <row r="23" spans="2:22" x14ac:dyDescent="0.25">
      <c r="B23">
        <v>7.5</v>
      </c>
      <c r="I23" s="124" t="s">
        <v>450</v>
      </c>
      <c r="J23" s="125" t="s">
        <v>442</v>
      </c>
      <c r="K23">
        <v>32.49</v>
      </c>
      <c r="L23">
        <f t="shared" si="0"/>
        <v>71.27</v>
      </c>
      <c r="T23">
        <v>12</v>
      </c>
    </row>
    <row r="24" spans="2:22" x14ac:dyDescent="0.25">
      <c r="B24">
        <v>3.75</v>
      </c>
      <c r="I24" s="124" t="s">
        <v>450</v>
      </c>
      <c r="J24" s="125" t="s">
        <v>443</v>
      </c>
      <c r="K24">
        <v>140.31000000000003</v>
      </c>
      <c r="L24">
        <f t="shared" si="0"/>
        <v>73.65000000000002</v>
      </c>
      <c r="T24">
        <v>34</v>
      </c>
    </row>
    <row r="25" spans="2:22" x14ac:dyDescent="0.25">
      <c r="B25">
        <v>3.99</v>
      </c>
      <c r="I25" s="124" t="s">
        <v>450</v>
      </c>
      <c r="J25" s="125" t="s">
        <v>444</v>
      </c>
      <c r="K25">
        <v>101.82</v>
      </c>
      <c r="L25">
        <f t="shared" si="0"/>
        <v>91.54</v>
      </c>
      <c r="T25">
        <v>33</v>
      </c>
    </row>
    <row r="26" spans="2:22" x14ac:dyDescent="0.25">
      <c r="B26">
        <v>3.75</v>
      </c>
      <c r="I26" s="124" t="s">
        <v>450</v>
      </c>
      <c r="J26" s="125" t="s">
        <v>445</v>
      </c>
      <c r="K26">
        <v>161.11999999999995</v>
      </c>
      <c r="L26">
        <f t="shared" si="0"/>
        <v>134.41666666666666</v>
      </c>
      <c r="T26">
        <v>4</v>
      </c>
      <c r="V26" t="s">
        <v>512</v>
      </c>
    </row>
    <row r="27" spans="2:22" x14ac:dyDescent="0.25">
      <c r="B27">
        <v>2.99</v>
      </c>
      <c r="I27" s="124" t="s">
        <v>450</v>
      </c>
      <c r="J27" s="125" t="s">
        <v>446</v>
      </c>
      <c r="K27">
        <v>693.09000000000026</v>
      </c>
      <c r="L27">
        <f t="shared" si="0"/>
        <v>318.67666666666673</v>
      </c>
      <c r="T27">
        <v>5</v>
      </c>
    </row>
    <row r="28" spans="2:22" x14ac:dyDescent="0.25">
      <c r="B28">
        <v>6.99</v>
      </c>
      <c r="I28" s="124" t="s">
        <v>450</v>
      </c>
      <c r="J28" s="125" t="s">
        <v>447</v>
      </c>
      <c r="K28">
        <v>480.68000000000023</v>
      </c>
      <c r="L28">
        <f t="shared" si="0"/>
        <v>444.96333333333354</v>
      </c>
      <c r="T28">
        <v>77</v>
      </c>
    </row>
    <row r="29" spans="2:22" x14ac:dyDescent="0.25">
      <c r="B29">
        <v>3.75</v>
      </c>
      <c r="T29">
        <v>8</v>
      </c>
    </row>
    <row r="30" spans="2:22" x14ac:dyDescent="0.25">
      <c r="B30">
        <v>3.75</v>
      </c>
      <c r="T30">
        <v>9</v>
      </c>
    </row>
    <row r="31" spans="2:22" x14ac:dyDescent="0.25">
      <c r="B31">
        <v>13.98</v>
      </c>
      <c r="T31">
        <v>22</v>
      </c>
    </row>
    <row r="32" spans="2:22" x14ac:dyDescent="0.25">
      <c r="B32">
        <v>7.5</v>
      </c>
      <c r="T32">
        <v>3</v>
      </c>
    </row>
    <row r="33" spans="2:20" x14ac:dyDescent="0.25">
      <c r="B33">
        <v>38.25</v>
      </c>
      <c r="T33">
        <v>4</v>
      </c>
    </row>
    <row r="34" spans="2:20" x14ac:dyDescent="0.25">
      <c r="B34">
        <v>4.9800000000000004</v>
      </c>
      <c r="T34">
        <v>55</v>
      </c>
    </row>
    <row r="35" spans="2:20" x14ac:dyDescent="0.25">
      <c r="B35">
        <v>24.9</v>
      </c>
      <c r="T35">
        <v>78</v>
      </c>
    </row>
    <row r="36" spans="2:20" x14ac:dyDescent="0.25">
      <c r="B36">
        <v>3.75</v>
      </c>
      <c r="T36">
        <v>99</v>
      </c>
    </row>
    <row r="37" spans="2:20" x14ac:dyDescent="0.25">
      <c r="B37">
        <v>4.25</v>
      </c>
      <c r="T37">
        <v>12</v>
      </c>
    </row>
    <row r="38" spans="2:20" x14ac:dyDescent="0.25">
      <c r="B38">
        <v>3.75</v>
      </c>
      <c r="T38">
        <v>34</v>
      </c>
    </row>
    <row r="39" spans="2:20" x14ac:dyDescent="0.25">
      <c r="B39">
        <v>3.99</v>
      </c>
      <c r="T39">
        <v>65</v>
      </c>
    </row>
    <row r="40" spans="2:20" x14ac:dyDescent="0.25">
      <c r="B40">
        <v>2.99</v>
      </c>
      <c r="T40">
        <v>78</v>
      </c>
    </row>
    <row r="41" spans="2:20" x14ac:dyDescent="0.25">
      <c r="B41">
        <v>4.25</v>
      </c>
      <c r="T41">
        <v>23</v>
      </c>
    </row>
    <row r="42" spans="2:20" x14ac:dyDescent="0.25">
      <c r="B42">
        <v>2.25</v>
      </c>
      <c r="T42">
        <v>45</v>
      </c>
    </row>
    <row r="43" spans="2:20" x14ac:dyDescent="0.25">
      <c r="B43">
        <v>4.49</v>
      </c>
      <c r="T43">
        <v>66</v>
      </c>
    </row>
    <row r="44" spans="2:20" x14ac:dyDescent="0.25">
      <c r="B44">
        <v>2.99</v>
      </c>
      <c r="T44">
        <v>98</v>
      </c>
    </row>
    <row r="45" spans="2:20" x14ac:dyDescent="0.25">
      <c r="B45">
        <v>3.75</v>
      </c>
      <c r="T45">
        <v>23</v>
      </c>
    </row>
    <row r="46" spans="2:20" x14ac:dyDescent="0.25">
      <c r="B46">
        <v>45</v>
      </c>
      <c r="T46">
        <v>43</v>
      </c>
    </row>
    <row r="47" spans="2:20" x14ac:dyDescent="0.25">
      <c r="B47">
        <v>2.99</v>
      </c>
      <c r="T47">
        <v>56</v>
      </c>
    </row>
    <row r="48" spans="2:20" x14ac:dyDescent="0.25">
      <c r="B48">
        <v>2.4900000000000002</v>
      </c>
      <c r="T48">
        <v>77</v>
      </c>
    </row>
    <row r="49" spans="2:20" x14ac:dyDescent="0.25">
      <c r="B49">
        <v>3.99</v>
      </c>
      <c r="T49">
        <v>89</v>
      </c>
    </row>
    <row r="50" spans="2:20" x14ac:dyDescent="0.25">
      <c r="B50">
        <v>1.99</v>
      </c>
      <c r="T50">
        <v>9</v>
      </c>
    </row>
    <row r="51" spans="2:20" x14ac:dyDescent="0.25">
      <c r="B51">
        <v>2.99</v>
      </c>
      <c r="T51">
        <v>19</v>
      </c>
    </row>
    <row r="52" spans="2:20" x14ac:dyDescent="0.25">
      <c r="B52">
        <v>3.75</v>
      </c>
      <c r="T52">
        <v>99</v>
      </c>
    </row>
    <row r="53" spans="2:20" x14ac:dyDescent="0.25">
      <c r="B53">
        <v>4.49</v>
      </c>
      <c r="T53">
        <v>100</v>
      </c>
    </row>
    <row r="54" spans="2:20" x14ac:dyDescent="0.25">
      <c r="B54">
        <v>4.49</v>
      </c>
      <c r="T54">
        <v>12</v>
      </c>
    </row>
    <row r="55" spans="2:20" x14ac:dyDescent="0.25">
      <c r="B55">
        <v>3.75</v>
      </c>
      <c r="T55">
        <v>3</v>
      </c>
    </row>
    <row r="56" spans="2:20" x14ac:dyDescent="0.25">
      <c r="B56">
        <v>3.75</v>
      </c>
      <c r="T56">
        <v>4</v>
      </c>
    </row>
    <row r="57" spans="2:20" x14ac:dyDescent="0.25">
      <c r="B57">
        <v>11.25</v>
      </c>
      <c r="T57">
        <v>65</v>
      </c>
    </row>
    <row r="58" spans="2:20" x14ac:dyDescent="0.25">
      <c r="B58">
        <v>15</v>
      </c>
      <c r="T58">
        <v>77</v>
      </c>
    </row>
    <row r="59" spans="2:20" x14ac:dyDescent="0.25">
      <c r="B59">
        <v>2.99</v>
      </c>
      <c r="T59">
        <v>87</v>
      </c>
    </row>
    <row r="60" spans="2:20" x14ac:dyDescent="0.25">
      <c r="B60">
        <v>3.25</v>
      </c>
      <c r="T60">
        <v>92</v>
      </c>
    </row>
    <row r="61" spans="2:20" x14ac:dyDescent="0.25">
      <c r="B61">
        <v>3.99</v>
      </c>
      <c r="T61">
        <v>32</v>
      </c>
    </row>
    <row r="62" spans="2:20" x14ac:dyDescent="0.25">
      <c r="B62">
        <v>3.75</v>
      </c>
      <c r="T62">
        <v>42</v>
      </c>
    </row>
    <row r="63" spans="2:20" x14ac:dyDescent="0.25">
      <c r="B63">
        <v>4.49</v>
      </c>
      <c r="T63">
        <v>33</v>
      </c>
    </row>
    <row r="64" spans="2:20" x14ac:dyDescent="0.25">
      <c r="B64">
        <v>3.75</v>
      </c>
      <c r="T64">
        <v>23</v>
      </c>
    </row>
    <row r="65" spans="2:20" x14ac:dyDescent="0.25">
      <c r="B65">
        <v>3.99</v>
      </c>
      <c r="T65">
        <v>45</v>
      </c>
    </row>
    <row r="66" spans="2:20" x14ac:dyDescent="0.25">
      <c r="B66">
        <v>2.75</v>
      </c>
      <c r="T66">
        <v>65</v>
      </c>
    </row>
    <row r="67" spans="2:20" x14ac:dyDescent="0.25">
      <c r="B67">
        <v>4.49</v>
      </c>
      <c r="T67">
        <v>65</v>
      </c>
    </row>
    <row r="68" spans="2:20" x14ac:dyDescent="0.25">
      <c r="B68">
        <v>7.5</v>
      </c>
      <c r="T68">
        <v>66</v>
      </c>
    </row>
    <row r="69" spans="2:20" x14ac:dyDescent="0.25">
      <c r="B69">
        <v>3.25</v>
      </c>
      <c r="T69">
        <v>6</v>
      </c>
    </row>
    <row r="70" spans="2:20" x14ac:dyDescent="0.25">
      <c r="B70">
        <v>4.49</v>
      </c>
      <c r="T70">
        <v>76</v>
      </c>
    </row>
    <row r="71" spans="2:20" x14ac:dyDescent="0.25">
      <c r="B71">
        <v>4.49</v>
      </c>
      <c r="T71">
        <v>5</v>
      </c>
    </row>
    <row r="72" spans="2:20" x14ac:dyDescent="0.25">
      <c r="B72">
        <v>12.48</v>
      </c>
      <c r="T72">
        <v>55</v>
      </c>
    </row>
    <row r="73" spans="2:20" x14ac:dyDescent="0.25">
      <c r="B73">
        <v>11.99</v>
      </c>
      <c r="T73">
        <v>54</v>
      </c>
    </row>
    <row r="74" spans="2:20" x14ac:dyDescent="0.25">
      <c r="B74">
        <v>3.75</v>
      </c>
      <c r="T74">
        <v>56</v>
      </c>
    </row>
    <row r="75" spans="2:20" x14ac:dyDescent="0.25">
      <c r="B75">
        <v>3.75</v>
      </c>
      <c r="T75">
        <v>67</v>
      </c>
    </row>
    <row r="76" spans="2:20" x14ac:dyDescent="0.25">
      <c r="B76">
        <v>2.4900000000000002</v>
      </c>
      <c r="T76">
        <v>78</v>
      </c>
    </row>
    <row r="77" spans="2:20" x14ac:dyDescent="0.25">
      <c r="B77">
        <v>3.75</v>
      </c>
      <c r="T77">
        <v>43</v>
      </c>
    </row>
    <row r="78" spans="2:20" x14ac:dyDescent="0.25">
      <c r="B78">
        <v>3.99</v>
      </c>
      <c r="T78">
        <v>54</v>
      </c>
    </row>
    <row r="79" spans="2:20" x14ac:dyDescent="0.25">
      <c r="B79">
        <v>3.75</v>
      </c>
      <c r="T79">
        <v>67</v>
      </c>
    </row>
    <row r="80" spans="2:20" x14ac:dyDescent="0.25">
      <c r="B80">
        <v>3.75</v>
      </c>
      <c r="T80">
        <v>89</v>
      </c>
    </row>
    <row r="81" spans="2:20" x14ac:dyDescent="0.25">
      <c r="B81">
        <v>3.75</v>
      </c>
      <c r="T81">
        <v>76</v>
      </c>
    </row>
    <row r="82" spans="2:20" x14ac:dyDescent="0.25">
      <c r="B82">
        <v>3.75</v>
      </c>
      <c r="T82">
        <v>22</v>
      </c>
    </row>
    <row r="83" spans="2:20" x14ac:dyDescent="0.25">
      <c r="B83">
        <v>7.98</v>
      </c>
      <c r="T83">
        <v>43</v>
      </c>
    </row>
    <row r="84" spans="2:20" x14ac:dyDescent="0.25">
      <c r="B84">
        <v>11.25</v>
      </c>
      <c r="T84">
        <v>45</v>
      </c>
    </row>
    <row r="85" spans="2:20" x14ac:dyDescent="0.25">
      <c r="B85">
        <v>3.75</v>
      </c>
      <c r="T85">
        <v>43</v>
      </c>
    </row>
    <row r="86" spans="2:20" x14ac:dyDescent="0.25">
      <c r="B86">
        <v>3.98</v>
      </c>
      <c r="T86">
        <v>1</v>
      </c>
    </row>
    <row r="87" spans="2:20" x14ac:dyDescent="0.25">
      <c r="B87">
        <v>3.25</v>
      </c>
      <c r="T87">
        <v>2</v>
      </c>
    </row>
    <row r="88" spans="2:20" x14ac:dyDescent="0.25">
      <c r="B88">
        <v>3.25</v>
      </c>
      <c r="T88">
        <v>4</v>
      </c>
    </row>
    <row r="89" spans="2:20" x14ac:dyDescent="0.25">
      <c r="B89">
        <v>7.5</v>
      </c>
      <c r="T89">
        <v>88</v>
      </c>
    </row>
    <row r="90" spans="2:20" x14ac:dyDescent="0.25">
      <c r="B90">
        <v>8.1999999999999993</v>
      </c>
      <c r="T90">
        <v>99</v>
      </c>
    </row>
    <row r="91" spans="2:20" x14ac:dyDescent="0.25">
      <c r="B91">
        <v>9.99</v>
      </c>
      <c r="T91">
        <v>76</v>
      </c>
    </row>
    <row r="92" spans="2:20" x14ac:dyDescent="0.25">
      <c r="B92">
        <v>3.75</v>
      </c>
      <c r="T92">
        <v>54</v>
      </c>
    </row>
    <row r="93" spans="2:20" x14ac:dyDescent="0.25">
      <c r="B93">
        <v>10.72</v>
      </c>
      <c r="T93">
        <v>56</v>
      </c>
    </row>
    <row r="94" spans="2:20" x14ac:dyDescent="0.25">
      <c r="B94">
        <v>3.99</v>
      </c>
      <c r="T94">
        <v>76</v>
      </c>
    </row>
    <row r="95" spans="2:20" x14ac:dyDescent="0.25">
      <c r="B95">
        <v>0</v>
      </c>
      <c r="T95">
        <v>34</v>
      </c>
    </row>
    <row r="96" spans="2:20" x14ac:dyDescent="0.25">
      <c r="B96">
        <v>4.25</v>
      </c>
      <c r="T96">
        <v>56</v>
      </c>
    </row>
    <row r="97" spans="2:20" x14ac:dyDescent="0.25">
      <c r="B97">
        <v>3.75</v>
      </c>
      <c r="T97">
        <v>43</v>
      </c>
    </row>
    <row r="98" spans="2:20" x14ac:dyDescent="0.25">
      <c r="B98">
        <v>7.5</v>
      </c>
      <c r="T98">
        <v>42</v>
      </c>
    </row>
    <row r="99" spans="2:20" x14ac:dyDescent="0.25">
      <c r="B99">
        <v>2.99</v>
      </c>
      <c r="T99">
        <v>45</v>
      </c>
    </row>
    <row r="100" spans="2:20" x14ac:dyDescent="0.25">
      <c r="B100">
        <v>5.5</v>
      </c>
      <c r="T100">
        <v>65</v>
      </c>
    </row>
    <row r="101" spans="2:20" x14ac:dyDescent="0.25">
      <c r="B101">
        <v>29.99</v>
      </c>
      <c r="T101">
        <v>44</v>
      </c>
    </row>
    <row r="102" spans="2:20" x14ac:dyDescent="0.25">
      <c r="B102">
        <v>10.95</v>
      </c>
      <c r="T102">
        <v>54</v>
      </c>
    </row>
    <row r="103" spans="2:20" x14ac:dyDescent="0.25">
      <c r="B103">
        <v>2.75</v>
      </c>
      <c r="T103">
        <v>88</v>
      </c>
    </row>
    <row r="104" spans="2:20" x14ac:dyDescent="0.25">
      <c r="B104">
        <v>7.5</v>
      </c>
      <c r="T104">
        <v>32</v>
      </c>
    </row>
    <row r="105" spans="2:20" x14ac:dyDescent="0.25">
      <c r="B105">
        <v>17.940000000000001</v>
      </c>
      <c r="T105">
        <v>4</v>
      </c>
    </row>
    <row r="106" spans="2:20" x14ac:dyDescent="0.25">
      <c r="B106">
        <v>3.75</v>
      </c>
    </row>
    <row r="107" spans="2:20" x14ac:dyDescent="0.25">
      <c r="B107">
        <v>3.99</v>
      </c>
    </row>
    <row r="108" spans="2:20" x14ac:dyDescent="0.25">
      <c r="B108">
        <v>30</v>
      </c>
    </row>
    <row r="109" spans="2:20" x14ac:dyDescent="0.25">
      <c r="B109">
        <v>15</v>
      </c>
    </row>
    <row r="110" spans="2:20" x14ac:dyDescent="0.25">
      <c r="B110">
        <v>33</v>
      </c>
    </row>
    <row r="111" spans="2:20" x14ac:dyDescent="0.25">
      <c r="B111">
        <v>2.99</v>
      </c>
    </row>
    <row r="112" spans="2:20" x14ac:dyDescent="0.25">
      <c r="B112">
        <v>3.75</v>
      </c>
    </row>
    <row r="113" spans="2:2" x14ac:dyDescent="0.25">
      <c r="B113">
        <v>2.4900000000000002</v>
      </c>
    </row>
    <row r="114" spans="2:2" x14ac:dyDescent="0.25">
      <c r="B114">
        <v>29.99</v>
      </c>
    </row>
    <row r="115" spans="2:2" x14ac:dyDescent="0.25">
      <c r="B115">
        <v>29.99</v>
      </c>
    </row>
    <row r="116" spans="2:2" x14ac:dyDescent="0.25">
      <c r="B116">
        <v>9.9600000000000009</v>
      </c>
    </row>
    <row r="117" spans="2:2" x14ac:dyDescent="0.25">
      <c r="B117">
        <v>4.25</v>
      </c>
    </row>
    <row r="118" spans="2:2" x14ac:dyDescent="0.25">
      <c r="B118">
        <v>5.48</v>
      </c>
    </row>
    <row r="119" spans="2:2" x14ac:dyDescent="0.25">
      <c r="B119">
        <v>3.75</v>
      </c>
    </row>
    <row r="120" spans="2:2" x14ac:dyDescent="0.25">
      <c r="B120">
        <v>3.75</v>
      </c>
    </row>
    <row r="121" spans="2:2" x14ac:dyDescent="0.25">
      <c r="B121">
        <v>3.99</v>
      </c>
    </row>
    <row r="122" spans="2:2" x14ac:dyDescent="0.25">
      <c r="B122">
        <v>21.3</v>
      </c>
    </row>
    <row r="123" spans="2:2" x14ac:dyDescent="0.25">
      <c r="B123">
        <v>2.75</v>
      </c>
    </row>
    <row r="124" spans="2:2" x14ac:dyDescent="0.25">
      <c r="B124">
        <v>4.25</v>
      </c>
    </row>
    <row r="125" spans="2:2" x14ac:dyDescent="0.25">
      <c r="B125">
        <v>3.75</v>
      </c>
    </row>
    <row r="126" spans="2:2" x14ac:dyDescent="0.25">
      <c r="B126">
        <v>2.25</v>
      </c>
    </row>
    <row r="127" spans="2:2" x14ac:dyDescent="0.25">
      <c r="B127">
        <v>5.5</v>
      </c>
    </row>
    <row r="128" spans="2:2" x14ac:dyDescent="0.25">
      <c r="B128">
        <v>4.49</v>
      </c>
    </row>
    <row r="129" spans="2:2" x14ac:dyDescent="0.25">
      <c r="B129">
        <v>9.9600000000000009</v>
      </c>
    </row>
    <row r="130" spans="2:2" x14ac:dyDescent="0.25">
      <c r="B130">
        <v>3.99</v>
      </c>
    </row>
    <row r="131" spans="2:2" x14ac:dyDescent="0.25">
      <c r="B131">
        <v>7.98</v>
      </c>
    </row>
    <row r="132" spans="2:2" x14ac:dyDescent="0.25">
      <c r="B132">
        <v>3.75</v>
      </c>
    </row>
    <row r="133" spans="2:2" x14ac:dyDescent="0.25">
      <c r="B133">
        <v>3.75</v>
      </c>
    </row>
    <row r="134" spans="2:2" x14ac:dyDescent="0.25">
      <c r="B134">
        <v>2.75</v>
      </c>
    </row>
    <row r="135" spans="2:2" x14ac:dyDescent="0.25">
      <c r="B135">
        <v>3.99</v>
      </c>
    </row>
    <row r="136" spans="2:2" x14ac:dyDescent="0.25">
      <c r="B136">
        <v>5.5</v>
      </c>
    </row>
    <row r="137" spans="2:2" x14ac:dyDescent="0.25">
      <c r="B137">
        <v>17.940000000000001</v>
      </c>
    </row>
    <row r="138" spans="2:2" x14ac:dyDescent="0.25">
      <c r="B138">
        <v>3.49</v>
      </c>
    </row>
    <row r="139" spans="2:2" x14ac:dyDescent="0.25">
      <c r="B139">
        <v>8.9700000000000006</v>
      </c>
    </row>
    <row r="140" spans="2:2" x14ac:dyDescent="0.25">
      <c r="B140">
        <v>3.75</v>
      </c>
    </row>
    <row r="141" spans="2:2" x14ac:dyDescent="0.25">
      <c r="B141">
        <v>3.75</v>
      </c>
    </row>
    <row r="142" spans="2:2" x14ac:dyDescent="0.25">
      <c r="B142">
        <v>3.99</v>
      </c>
    </row>
    <row r="143" spans="2:2" x14ac:dyDescent="0.25">
      <c r="B143">
        <v>5.5</v>
      </c>
    </row>
    <row r="144" spans="2:2" x14ac:dyDescent="0.25">
      <c r="B144">
        <v>4.9800000000000004</v>
      </c>
    </row>
    <row r="145" spans="2:2" x14ac:dyDescent="0.25">
      <c r="B145">
        <v>7.98</v>
      </c>
    </row>
    <row r="146" spans="2:2" x14ac:dyDescent="0.25">
      <c r="B146">
        <v>13.45</v>
      </c>
    </row>
    <row r="147" spans="2:2" x14ac:dyDescent="0.25">
      <c r="B147">
        <v>7.47</v>
      </c>
    </row>
    <row r="148" spans="2:2" x14ac:dyDescent="0.25">
      <c r="B148">
        <v>2.75</v>
      </c>
    </row>
    <row r="149" spans="2:2" x14ac:dyDescent="0.25">
      <c r="B149">
        <v>3.55</v>
      </c>
    </row>
    <row r="150" spans="2:2" x14ac:dyDescent="0.25">
      <c r="B150">
        <v>2.75</v>
      </c>
    </row>
    <row r="151" spans="2:2" x14ac:dyDescent="0.25">
      <c r="B151">
        <v>3.75</v>
      </c>
    </row>
    <row r="152" spans="2:2" x14ac:dyDescent="0.25">
      <c r="B152">
        <v>3.75</v>
      </c>
    </row>
    <row r="153" spans="2:2" x14ac:dyDescent="0.25">
      <c r="B153">
        <v>22</v>
      </c>
    </row>
    <row r="154" spans="2:2" x14ac:dyDescent="0.25">
      <c r="B154">
        <v>3.75</v>
      </c>
    </row>
    <row r="155" spans="2:2" x14ac:dyDescent="0.25">
      <c r="B155">
        <v>3.55</v>
      </c>
    </row>
    <row r="156" spans="2:2" x14ac:dyDescent="0.25">
      <c r="B156">
        <v>22</v>
      </c>
    </row>
    <row r="157" spans="2:2" x14ac:dyDescent="0.25">
      <c r="B157">
        <v>3.99</v>
      </c>
    </row>
    <row r="158" spans="2:2" x14ac:dyDescent="0.25">
      <c r="B158">
        <v>3.99</v>
      </c>
    </row>
    <row r="159" spans="2:2" x14ac:dyDescent="0.25">
      <c r="B159">
        <v>3.75</v>
      </c>
    </row>
    <row r="160" spans="2:2" x14ac:dyDescent="0.25">
      <c r="B160">
        <v>8.5</v>
      </c>
    </row>
    <row r="161" spans="2:2" x14ac:dyDescent="0.25">
      <c r="B161">
        <v>13.5</v>
      </c>
    </row>
    <row r="162" spans="2:2" x14ac:dyDescent="0.25">
      <c r="B162">
        <v>4.9800000000000004</v>
      </c>
    </row>
    <row r="163" spans="2:2" x14ac:dyDescent="0.25">
      <c r="B163">
        <v>3.75</v>
      </c>
    </row>
    <row r="164" spans="2:2" x14ac:dyDescent="0.25">
      <c r="B164">
        <v>3.75</v>
      </c>
    </row>
    <row r="165" spans="2:2" x14ac:dyDescent="0.25">
      <c r="B165">
        <v>3.99</v>
      </c>
    </row>
    <row r="166" spans="2:2" x14ac:dyDescent="0.25">
      <c r="B166">
        <v>3.99</v>
      </c>
    </row>
    <row r="167" spans="2:2" x14ac:dyDescent="0.25">
      <c r="B167">
        <v>3.99</v>
      </c>
    </row>
    <row r="168" spans="2:2" x14ac:dyDescent="0.25">
      <c r="B168">
        <v>11</v>
      </c>
    </row>
    <row r="169" spans="2:2" x14ac:dyDescent="0.25">
      <c r="B169">
        <v>2.99</v>
      </c>
    </row>
    <row r="170" spans="2:2" x14ac:dyDescent="0.25">
      <c r="B170">
        <v>3.99</v>
      </c>
    </row>
    <row r="171" spans="2:2" x14ac:dyDescent="0.25">
      <c r="B171">
        <v>6.5</v>
      </c>
    </row>
    <row r="172" spans="2:2" x14ac:dyDescent="0.25">
      <c r="B172">
        <v>3.99</v>
      </c>
    </row>
    <row r="173" spans="2:2" x14ac:dyDescent="0.25">
      <c r="B173">
        <v>2.4900000000000002</v>
      </c>
    </row>
    <row r="174" spans="2:2" x14ac:dyDescent="0.25">
      <c r="B174">
        <v>7.5</v>
      </c>
    </row>
    <row r="175" spans="2:2" x14ac:dyDescent="0.25">
      <c r="B175">
        <v>1.99</v>
      </c>
    </row>
    <row r="176" spans="2:2" x14ac:dyDescent="0.25">
      <c r="B176">
        <v>2.75</v>
      </c>
    </row>
    <row r="177" spans="2:2" x14ac:dyDescent="0.25">
      <c r="B177">
        <v>5.5</v>
      </c>
    </row>
    <row r="178" spans="2:2" x14ac:dyDescent="0.25">
      <c r="B178">
        <v>5.98</v>
      </c>
    </row>
    <row r="179" spans="2:2" x14ac:dyDescent="0.25">
      <c r="B179">
        <v>3.99</v>
      </c>
    </row>
    <row r="180" spans="2:2" x14ac:dyDescent="0.25">
      <c r="B180">
        <v>22.5</v>
      </c>
    </row>
    <row r="181" spans="2:2" x14ac:dyDescent="0.25">
      <c r="B181">
        <v>3.75</v>
      </c>
    </row>
    <row r="182" spans="2:2" x14ac:dyDescent="0.25">
      <c r="B182">
        <v>3.99</v>
      </c>
    </row>
    <row r="183" spans="2:2" x14ac:dyDescent="0.25">
      <c r="B183">
        <v>17.5</v>
      </c>
    </row>
    <row r="184" spans="2:2" x14ac:dyDescent="0.25">
      <c r="B184">
        <v>2.4900000000000002</v>
      </c>
    </row>
    <row r="185" spans="2:2" x14ac:dyDescent="0.25">
      <c r="B185">
        <v>3.49</v>
      </c>
    </row>
    <row r="186" spans="2:2" x14ac:dyDescent="0.25">
      <c r="B186">
        <v>2.75</v>
      </c>
    </row>
    <row r="187" spans="2:2" x14ac:dyDescent="0.25">
      <c r="B187">
        <v>5.5</v>
      </c>
    </row>
    <row r="188" spans="2:2" x14ac:dyDescent="0.25">
      <c r="B188">
        <v>2.75</v>
      </c>
    </row>
    <row r="189" spans="2:2" x14ac:dyDescent="0.25">
      <c r="B189">
        <v>5.49</v>
      </c>
    </row>
    <row r="190" spans="2:2" x14ac:dyDescent="0.25">
      <c r="B190">
        <v>2.75</v>
      </c>
    </row>
    <row r="191" spans="2:2" x14ac:dyDescent="0.25">
      <c r="B191">
        <v>3.75</v>
      </c>
    </row>
    <row r="192" spans="2:2" x14ac:dyDescent="0.25">
      <c r="B192">
        <v>3.99</v>
      </c>
    </row>
    <row r="193" spans="2:2" x14ac:dyDescent="0.25">
      <c r="B193">
        <v>4.49</v>
      </c>
    </row>
    <row r="194" spans="2:2" x14ac:dyDescent="0.25">
      <c r="B194">
        <v>2.75</v>
      </c>
    </row>
    <row r="195" spans="2:2" x14ac:dyDescent="0.25">
      <c r="B195">
        <v>3.75</v>
      </c>
    </row>
    <row r="196" spans="2:2" x14ac:dyDescent="0.25">
      <c r="B196">
        <v>3.99</v>
      </c>
    </row>
    <row r="197" spans="2:2" x14ac:dyDescent="0.25">
      <c r="B197">
        <v>3.75</v>
      </c>
    </row>
    <row r="198" spans="2:2" x14ac:dyDescent="0.25">
      <c r="B198">
        <v>3.75</v>
      </c>
    </row>
    <row r="199" spans="2:2" x14ac:dyDescent="0.25">
      <c r="B199">
        <v>19.98</v>
      </c>
    </row>
    <row r="200" spans="2:2" x14ac:dyDescent="0.25">
      <c r="B200">
        <v>2.4900000000000002</v>
      </c>
    </row>
    <row r="201" spans="2:2" x14ac:dyDescent="0.25">
      <c r="B201">
        <v>3.75</v>
      </c>
    </row>
    <row r="202" spans="2:2" x14ac:dyDescent="0.25">
      <c r="B202">
        <v>2.4900000000000002</v>
      </c>
    </row>
    <row r="203" spans="2:2" x14ac:dyDescent="0.25">
      <c r="B203">
        <v>3.75</v>
      </c>
    </row>
    <row r="204" spans="2:2" x14ac:dyDescent="0.25">
      <c r="B204">
        <v>2.75</v>
      </c>
    </row>
    <row r="205" spans="2:2" x14ac:dyDescent="0.25">
      <c r="B205">
        <v>7.5</v>
      </c>
    </row>
    <row r="206" spans="2:2" x14ac:dyDescent="0.25">
      <c r="B206">
        <v>4.25</v>
      </c>
    </row>
    <row r="207" spans="2:2" x14ac:dyDescent="0.25">
      <c r="B207">
        <v>10.97</v>
      </c>
    </row>
    <row r="208" spans="2:2" x14ac:dyDescent="0.25">
      <c r="B208">
        <v>3.75</v>
      </c>
    </row>
    <row r="209" spans="2:2" x14ac:dyDescent="0.25">
      <c r="B209">
        <v>4.25</v>
      </c>
    </row>
    <row r="210" spans="2:2" x14ac:dyDescent="0.25">
      <c r="B210">
        <v>3.99</v>
      </c>
    </row>
    <row r="211" spans="2:2" x14ac:dyDescent="0.25">
      <c r="B211">
        <v>3.99</v>
      </c>
    </row>
    <row r="212" spans="2:2" x14ac:dyDescent="0.25">
      <c r="B212">
        <v>4.25</v>
      </c>
    </row>
    <row r="213" spans="2:2" x14ac:dyDescent="0.25">
      <c r="B213">
        <v>2.99</v>
      </c>
    </row>
    <row r="214" spans="2:2" x14ac:dyDescent="0.25">
      <c r="B214">
        <v>3.99</v>
      </c>
    </row>
    <row r="215" spans="2:2" x14ac:dyDescent="0.25">
      <c r="B215">
        <v>11.99</v>
      </c>
    </row>
    <row r="216" spans="2:2" x14ac:dyDescent="0.25">
      <c r="B216">
        <v>3.99</v>
      </c>
    </row>
    <row r="217" spans="2:2" x14ac:dyDescent="0.25">
      <c r="B217">
        <v>15.96</v>
      </c>
    </row>
    <row r="218" spans="2:2" x14ac:dyDescent="0.25">
      <c r="B218">
        <v>4.49</v>
      </c>
    </row>
    <row r="219" spans="2:2" x14ac:dyDescent="0.25">
      <c r="B219">
        <v>6</v>
      </c>
    </row>
    <row r="220" spans="2:2" x14ac:dyDescent="0.25">
      <c r="B220">
        <v>6</v>
      </c>
    </row>
    <row r="221" spans="2:2" x14ac:dyDescent="0.25">
      <c r="B221">
        <v>6</v>
      </c>
    </row>
    <row r="222" spans="2:2" x14ac:dyDescent="0.25">
      <c r="B222">
        <v>2.99</v>
      </c>
    </row>
    <row r="223" spans="2:2" x14ac:dyDescent="0.25">
      <c r="B223">
        <v>2.99</v>
      </c>
    </row>
    <row r="224" spans="2:2" x14ac:dyDescent="0.25">
      <c r="B224">
        <v>3.75</v>
      </c>
    </row>
    <row r="225" spans="2:2" x14ac:dyDescent="0.25">
      <c r="B225">
        <v>3.99</v>
      </c>
    </row>
    <row r="226" spans="2:2" x14ac:dyDescent="0.25">
      <c r="B226">
        <v>3.25</v>
      </c>
    </row>
    <row r="227" spans="2:2" x14ac:dyDescent="0.25">
      <c r="B227">
        <v>3.99</v>
      </c>
    </row>
    <row r="228" spans="2:2" x14ac:dyDescent="0.25">
      <c r="B228">
        <v>3.99</v>
      </c>
    </row>
    <row r="229" spans="2:2" x14ac:dyDescent="0.25">
      <c r="B229">
        <v>3.75</v>
      </c>
    </row>
    <row r="230" spans="2:2" x14ac:dyDescent="0.25">
      <c r="B230">
        <v>11.45</v>
      </c>
    </row>
    <row r="231" spans="2:2" x14ac:dyDescent="0.25">
      <c r="B231">
        <v>3.98</v>
      </c>
    </row>
    <row r="232" spans="2:2" x14ac:dyDescent="0.25">
      <c r="B232">
        <v>3.75</v>
      </c>
    </row>
    <row r="233" spans="2:2" x14ac:dyDescent="0.25">
      <c r="B233">
        <v>3.75</v>
      </c>
    </row>
    <row r="234" spans="2:2" x14ac:dyDescent="0.25">
      <c r="B234">
        <v>30.25</v>
      </c>
    </row>
    <row r="235" spans="2:2" x14ac:dyDescent="0.25">
      <c r="B235">
        <v>3.75</v>
      </c>
    </row>
    <row r="236" spans="2:2" x14ac:dyDescent="0.25">
      <c r="B236">
        <v>2.99</v>
      </c>
    </row>
    <row r="237" spans="2:2" x14ac:dyDescent="0.25">
      <c r="B237">
        <v>5.5</v>
      </c>
    </row>
    <row r="238" spans="2:2" x14ac:dyDescent="0.25">
      <c r="B238">
        <v>5.49</v>
      </c>
    </row>
    <row r="239" spans="2:2" x14ac:dyDescent="0.25">
      <c r="B239">
        <v>5.49</v>
      </c>
    </row>
    <row r="240" spans="2:2" x14ac:dyDescent="0.25">
      <c r="B240">
        <v>5.49</v>
      </c>
    </row>
    <row r="241" spans="2:2" x14ac:dyDescent="0.25">
      <c r="B241">
        <v>3.75</v>
      </c>
    </row>
    <row r="242" spans="2:2" x14ac:dyDescent="0.25">
      <c r="B242">
        <v>6.99</v>
      </c>
    </row>
    <row r="243" spans="2:2" x14ac:dyDescent="0.25">
      <c r="B243">
        <v>9.9600000000000009</v>
      </c>
    </row>
    <row r="244" spans="2:2" x14ac:dyDescent="0.25">
      <c r="B244">
        <v>3.99</v>
      </c>
    </row>
    <row r="245" spans="2:2" x14ac:dyDescent="0.25">
      <c r="B245">
        <v>2.75</v>
      </c>
    </row>
    <row r="246" spans="2:2" x14ac:dyDescent="0.25">
      <c r="B246">
        <v>2.99</v>
      </c>
    </row>
    <row r="247" spans="2:2" x14ac:dyDescent="0.25">
      <c r="B247">
        <v>29.88</v>
      </c>
    </row>
    <row r="248" spans="2:2" x14ac:dyDescent="0.25">
      <c r="B248">
        <v>2.75</v>
      </c>
    </row>
    <row r="249" spans="2:2" x14ac:dyDescent="0.25">
      <c r="B249">
        <v>4.9800000000000004</v>
      </c>
    </row>
    <row r="250" spans="2:2" x14ac:dyDescent="0.25">
      <c r="B250">
        <v>2.99</v>
      </c>
    </row>
    <row r="251" spans="2:2" x14ac:dyDescent="0.25">
      <c r="B251">
        <v>2.75</v>
      </c>
    </row>
    <row r="252" spans="2:2" x14ac:dyDescent="0.25">
      <c r="B252">
        <v>3.99</v>
      </c>
    </row>
    <row r="253" spans="2:2" x14ac:dyDescent="0.25">
      <c r="B253">
        <v>2.25</v>
      </c>
    </row>
    <row r="254" spans="2:2" x14ac:dyDescent="0.25">
      <c r="B254">
        <v>75</v>
      </c>
    </row>
    <row r="255" spans="2:2" x14ac:dyDescent="0.25">
      <c r="B255">
        <v>15</v>
      </c>
    </row>
    <row r="256" spans="2:2" x14ac:dyDescent="0.25">
      <c r="B256">
        <v>5.49</v>
      </c>
    </row>
    <row r="257" spans="2:2" x14ac:dyDescent="0.25">
      <c r="B257">
        <v>5.97</v>
      </c>
    </row>
    <row r="258" spans="2:2" x14ac:dyDescent="0.25">
      <c r="B258">
        <v>4.25</v>
      </c>
    </row>
    <row r="259" spans="2:2" x14ac:dyDescent="0.25">
      <c r="B259">
        <v>17.940000000000001</v>
      </c>
    </row>
    <row r="260" spans="2:2" x14ac:dyDescent="0.25">
      <c r="B260">
        <v>3.49</v>
      </c>
    </row>
    <row r="261" spans="2:2" x14ac:dyDescent="0.25">
      <c r="B261">
        <v>2.75</v>
      </c>
    </row>
    <row r="262" spans="2:2" x14ac:dyDescent="0.25">
      <c r="B262">
        <v>7.5</v>
      </c>
    </row>
    <row r="263" spans="2:2" x14ac:dyDescent="0.25">
      <c r="B263">
        <v>2.99</v>
      </c>
    </row>
    <row r="264" spans="2:2" x14ac:dyDescent="0.25">
      <c r="B264">
        <v>44.97</v>
      </c>
    </row>
    <row r="265" spans="2:2" x14ac:dyDescent="0.25">
      <c r="B265">
        <v>3.99</v>
      </c>
    </row>
    <row r="266" spans="2:2" x14ac:dyDescent="0.25">
      <c r="B266">
        <v>9.9600000000000009</v>
      </c>
    </row>
    <row r="267" spans="2:2" x14ac:dyDescent="0.25">
      <c r="B267">
        <v>3.49</v>
      </c>
    </row>
    <row r="268" spans="2:2" x14ac:dyDescent="0.25">
      <c r="B268">
        <v>29.99</v>
      </c>
    </row>
    <row r="269" spans="2:2" x14ac:dyDescent="0.25">
      <c r="B269">
        <v>7.98</v>
      </c>
    </row>
    <row r="270" spans="2:2" x14ac:dyDescent="0.25">
      <c r="B270">
        <v>3.75</v>
      </c>
    </row>
    <row r="271" spans="2:2" x14ac:dyDescent="0.25">
      <c r="B271">
        <v>15.96</v>
      </c>
    </row>
    <row r="272" spans="2:2" x14ac:dyDescent="0.25">
      <c r="B272">
        <v>3.75</v>
      </c>
    </row>
    <row r="273" spans="2:2" x14ac:dyDescent="0.25">
      <c r="B273">
        <v>2.75</v>
      </c>
    </row>
    <row r="274" spans="2:2" x14ac:dyDescent="0.25">
      <c r="B274">
        <v>5.5</v>
      </c>
    </row>
    <row r="275" spans="2:2" x14ac:dyDescent="0.25">
      <c r="B275">
        <v>6.5</v>
      </c>
    </row>
    <row r="276" spans="2:2" x14ac:dyDescent="0.25">
      <c r="B276">
        <v>3.99</v>
      </c>
    </row>
    <row r="277" spans="2:2" x14ac:dyDescent="0.25">
      <c r="B277">
        <v>12.48</v>
      </c>
    </row>
    <row r="278" spans="2:2" x14ac:dyDescent="0.25">
      <c r="B278">
        <v>2.4900000000000002</v>
      </c>
    </row>
    <row r="279" spans="2:2" x14ac:dyDescent="0.25">
      <c r="B279">
        <v>2.99</v>
      </c>
    </row>
    <row r="280" spans="2:2" x14ac:dyDescent="0.25">
      <c r="B280">
        <v>3.99</v>
      </c>
    </row>
    <row r="281" spans="2:2" x14ac:dyDescent="0.25">
      <c r="B281">
        <v>11.96</v>
      </c>
    </row>
    <row r="282" spans="2:2" x14ac:dyDescent="0.25">
      <c r="B282">
        <v>2.75</v>
      </c>
    </row>
    <row r="283" spans="2:2" x14ac:dyDescent="0.25">
      <c r="B283">
        <v>2.4900000000000002</v>
      </c>
    </row>
    <row r="284" spans="2:2" x14ac:dyDescent="0.25">
      <c r="B284">
        <v>2.4900000000000002</v>
      </c>
    </row>
    <row r="285" spans="2:2" x14ac:dyDescent="0.25">
      <c r="B285">
        <v>3.99</v>
      </c>
    </row>
    <row r="286" spans="2:2" x14ac:dyDescent="0.25">
      <c r="B286">
        <v>2.4900000000000002</v>
      </c>
    </row>
    <row r="287" spans="2:2" x14ac:dyDescent="0.25">
      <c r="B287">
        <v>3.99</v>
      </c>
    </row>
    <row r="288" spans="2:2" x14ac:dyDescent="0.25">
      <c r="B288">
        <v>3.99</v>
      </c>
    </row>
    <row r="289" spans="2:2" x14ac:dyDescent="0.25">
      <c r="B289">
        <v>2.25</v>
      </c>
    </row>
    <row r="290" spans="2:2" x14ac:dyDescent="0.25">
      <c r="B290">
        <v>32.24</v>
      </c>
    </row>
    <row r="291" spans="2:2" x14ac:dyDescent="0.25">
      <c r="B291">
        <v>2.4900000000000002</v>
      </c>
    </row>
    <row r="292" spans="2:2" x14ac:dyDescent="0.25">
      <c r="B292">
        <v>5.98</v>
      </c>
    </row>
    <row r="293" spans="2:2" x14ac:dyDescent="0.25">
      <c r="B293">
        <v>3.75</v>
      </c>
    </row>
    <row r="294" spans="2:2" x14ac:dyDescent="0.25">
      <c r="B294">
        <v>17.940000000000001</v>
      </c>
    </row>
    <row r="295" spans="2:2" x14ac:dyDescent="0.25">
      <c r="B295">
        <v>2.4900000000000002</v>
      </c>
    </row>
    <row r="296" spans="2:2" x14ac:dyDescent="0.25">
      <c r="B296">
        <v>5.99</v>
      </c>
    </row>
    <row r="297" spans="2:2" x14ac:dyDescent="0.25">
      <c r="B297">
        <v>2.4900000000000002</v>
      </c>
    </row>
    <row r="298" spans="2:2" x14ac:dyDescent="0.25">
      <c r="B298">
        <v>4.9800000000000004</v>
      </c>
    </row>
    <row r="299" spans="2:2" x14ac:dyDescent="0.25">
      <c r="B299">
        <v>3.99</v>
      </c>
    </row>
    <row r="300" spans="2:2" x14ac:dyDescent="0.25">
      <c r="B300">
        <v>7.5</v>
      </c>
    </row>
    <row r="301" spans="2:2" x14ac:dyDescent="0.25">
      <c r="B301">
        <v>3.75</v>
      </c>
    </row>
    <row r="302" spans="2:2" x14ac:dyDescent="0.25">
      <c r="B302">
        <v>7.98</v>
      </c>
    </row>
    <row r="303" spans="2:2" x14ac:dyDescent="0.25">
      <c r="B303">
        <v>26</v>
      </c>
    </row>
    <row r="304" spans="2:2" x14ac:dyDescent="0.25">
      <c r="B304">
        <v>3.49</v>
      </c>
    </row>
    <row r="305" spans="2:2" x14ac:dyDescent="0.25">
      <c r="B305">
        <v>2.99</v>
      </c>
    </row>
    <row r="306" spans="2:2" x14ac:dyDescent="0.25">
      <c r="B306">
        <v>3.99</v>
      </c>
    </row>
    <row r="307" spans="2:2" x14ac:dyDescent="0.25">
      <c r="B307">
        <v>3.99</v>
      </c>
    </row>
    <row r="308" spans="2:2" x14ac:dyDescent="0.25">
      <c r="B308">
        <v>3.75</v>
      </c>
    </row>
    <row r="309" spans="2:2" x14ac:dyDescent="0.25">
      <c r="B309">
        <v>20.98</v>
      </c>
    </row>
    <row r="310" spans="2:2" x14ac:dyDescent="0.25">
      <c r="B310">
        <v>6.74</v>
      </c>
    </row>
    <row r="311" spans="2:2" x14ac:dyDescent="0.25">
      <c r="B311">
        <v>2.75</v>
      </c>
    </row>
    <row r="312" spans="2:2" x14ac:dyDescent="0.25">
      <c r="B312">
        <v>8.9700000000000006</v>
      </c>
    </row>
    <row r="313" spans="2:2" x14ac:dyDescent="0.25">
      <c r="B313">
        <v>2.75</v>
      </c>
    </row>
    <row r="314" spans="2:2" x14ac:dyDescent="0.25">
      <c r="B314">
        <v>2.75</v>
      </c>
    </row>
    <row r="315" spans="2:2" x14ac:dyDescent="0.25">
      <c r="B315">
        <v>55</v>
      </c>
    </row>
    <row r="316" spans="2:2" x14ac:dyDescent="0.25">
      <c r="B316">
        <v>2.99</v>
      </c>
    </row>
    <row r="317" spans="2:2" x14ac:dyDescent="0.25">
      <c r="B317">
        <v>2.4900000000000002</v>
      </c>
    </row>
    <row r="318" spans="2:2" x14ac:dyDescent="0.25">
      <c r="B318">
        <v>2.4900000000000002</v>
      </c>
    </row>
    <row r="319" spans="2:2" x14ac:dyDescent="0.25">
      <c r="B319">
        <v>2.75</v>
      </c>
    </row>
    <row r="320" spans="2:2" x14ac:dyDescent="0.25">
      <c r="B320">
        <v>2.99</v>
      </c>
    </row>
    <row r="321" spans="2:2" x14ac:dyDescent="0.25">
      <c r="B321">
        <v>2.75</v>
      </c>
    </row>
    <row r="322" spans="2:2" x14ac:dyDescent="0.25">
      <c r="B322">
        <v>13.75</v>
      </c>
    </row>
    <row r="323" spans="2:2" x14ac:dyDescent="0.25">
      <c r="B323">
        <v>2.75</v>
      </c>
    </row>
    <row r="324" spans="2:2" x14ac:dyDescent="0.25">
      <c r="B324">
        <v>5.5</v>
      </c>
    </row>
    <row r="325" spans="2:2" x14ac:dyDescent="0.25">
      <c r="B325">
        <v>32.24</v>
      </c>
    </row>
    <row r="326" spans="2:2" x14ac:dyDescent="0.25">
      <c r="B326">
        <v>4.25</v>
      </c>
    </row>
    <row r="327" spans="2:2" x14ac:dyDescent="0.25">
      <c r="B327">
        <v>7.99</v>
      </c>
    </row>
    <row r="328" spans="2:2" x14ac:dyDescent="0.25">
      <c r="B328">
        <v>6.74</v>
      </c>
    </row>
    <row r="329" spans="2:2" x14ac:dyDescent="0.25">
      <c r="B329">
        <v>3.75</v>
      </c>
    </row>
    <row r="330" spans="2:2" x14ac:dyDescent="0.25">
      <c r="B330">
        <v>2.4900000000000002</v>
      </c>
    </row>
    <row r="331" spans="2:2" x14ac:dyDescent="0.25">
      <c r="B331">
        <v>7.98</v>
      </c>
    </row>
    <row r="332" spans="2:2" x14ac:dyDescent="0.25">
      <c r="B332">
        <v>4.25</v>
      </c>
    </row>
    <row r="333" spans="2:2" x14ac:dyDescent="0.25">
      <c r="B333">
        <v>2.99</v>
      </c>
    </row>
    <row r="334" spans="2:2" x14ac:dyDescent="0.25">
      <c r="B334">
        <v>2.75</v>
      </c>
    </row>
    <row r="335" spans="2:2" x14ac:dyDescent="0.25">
      <c r="B335">
        <v>8.9700000000000006</v>
      </c>
    </row>
    <row r="336" spans="2:2" x14ac:dyDescent="0.25">
      <c r="B336">
        <v>3.75</v>
      </c>
    </row>
    <row r="337" spans="2:2" x14ac:dyDescent="0.25">
      <c r="B337">
        <v>2.75</v>
      </c>
    </row>
    <row r="338" spans="2:2" x14ac:dyDescent="0.25">
      <c r="B338">
        <v>7.98</v>
      </c>
    </row>
    <row r="339" spans="2:2" x14ac:dyDescent="0.25">
      <c r="B339">
        <v>3.75</v>
      </c>
    </row>
    <row r="340" spans="2:2" x14ac:dyDescent="0.25">
      <c r="B340">
        <v>2.75</v>
      </c>
    </row>
    <row r="341" spans="2:2" x14ac:dyDescent="0.25">
      <c r="B341">
        <v>3.99</v>
      </c>
    </row>
    <row r="342" spans="2:2" x14ac:dyDescent="0.25">
      <c r="B342">
        <v>2.75</v>
      </c>
    </row>
    <row r="343" spans="2:2" x14ac:dyDescent="0.25">
      <c r="B343">
        <v>12</v>
      </c>
    </row>
    <row r="344" spans="2:2" x14ac:dyDescent="0.25">
      <c r="B344">
        <v>3.75</v>
      </c>
    </row>
    <row r="345" spans="2:2" x14ac:dyDescent="0.25">
      <c r="B345">
        <v>2.75</v>
      </c>
    </row>
    <row r="346" spans="2:2" x14ac:dyDescent="0.25">
      <c r="B346">
        <v>3.55</v>
      </c>
    </row>
    <row r="347" spans="2:2" x14ac:dyDescent="0.25">
      <c r="B347">
        <v>2.4900000000000002</v>
      </c>
    </row>
    <row r="348" spans="2:2" x14ac:dyDescent="0.25">
      <c r="B348">
        <v>2.99</v>
      </c>
    </row>
    <row r="349" spans="2:2" x14ac:dyDescent="0.25">
      <c r="B349">
        <v>14.99</v>
      </c>
    </row>
    <row r="350" spans="2:2" x14ac:dyDescent="0.25">
      <c r="B350">
        <v>2.75</v>
      </c>
    </row>
    <row r="351" spans="2:2" x14ac:dyDescent="0.25">
      <c r="B351">
        <v>3.5</v>
      </c>
    </row>
    <row r="352" spans="2:2" x14ac:dyDescent="0.25">
      <c r="B352">
        <v>5.98</v>
      </c>
    </row>
    <row r="353" spans="2:2" x14ac:dyDescent="0.25">
      <c r="B353">
        <v>17.940000000000001</v>
      </c>
    </row>
    <row r="354" spans="2:2" x14ac:dyDescent="0.25">
      <c r="B354">
        <v>14.99</v>
      </c>
    </row>
    <row r="355" spans="2:2" x14ac:dyDescent="0.25">
      <c r="B355">
        <v>15</v>
      </c>
    </row>
    <row r="356" spans="2:2" x14ac:dyDescent="0.25">
      <c r="B356">
        <v>39.159999999999997</v>
      </c>
    </row>
    <row r="357" spans="2:2" x14ac:dyDescent="0.25">
      <c r="B357">
        <v>2.75</v>
      </c>
    </row>
    <row r="358" spans="2:2" x14ac:dyDescent="0.25">
      <c r="B358">
        <v>4.9800000000000004</v>
      </c>
    </row>
    <row r="359" spans="2:2" x14ac:dyDescent="0.25">
      <c r="B359">
        <v>2.75</v>
      </c>
    </row>
    <row r="360" spans="2:2" x14ac:dyDescent="0.25">
      <c r="B360">
        <v>30</v>
      </c>
    </row>
    <row r="361" spans="2:2" x14ac:dyDescent="0.25">
      <c r="B361">
        <v>2.99</v>
      </c>
    </row>
    <row r="362" spans="2:2" x14ac:dyDescent="0.25">
      <c r="B362">
        <v>8.25</v>
      </c>
    </row>
    <row r="363" spans="2:2" x14ac:dyDescent="0.25">
      <c r="B363">
        <v>3.99</v>
      </c>
    </row>
    <row r="364" spans="2:2" x14ac:dyDescent="0.25">
      <c r="B364">
        <v>3.49</v>
      </c>
    </row>
    <row r="365" spans="2:2" x14ac:dyDescent="0.25">
      <c r="B365">
        <v>7.98</v>
      </c>
    </row>
    <row r="366" spans="2:2" x14ac:dyDescent="0.25">
      <c r="B366">
        <v>3.75</v>
      </c>
    </row>
    <row r="367" spans="2:2" x14ac:dyDescent="0.25">
      <c r="B367">
        <v>5.98</v>
      </c>
    </row>
    <row r="368" spans="2:2" x14ac:dyDescent="0.25">
      <c r="B368">
        <v>2.99</v>
      </c>
    </row>
    <row r="369" spans="2:2" x14ac:dyDescent="0.25">
      <c r="B369">
        <v>3.99</v>
      </c>
    </row>
    <row r="370" spans="2:2" x14ac:dyDescent="0.25">
      <c r="B370">
        <v>7.98</v>
      </c>
    </row>
    <row r="371" spans="2:2" x14ac:dyDescent="0.25">
      <c r="B371">
        <v>7.98</v>
      </c>
    </row>
    <row r="372" spans="2:2" x14ac:dyDescent="0.25">
      <c r="B372">
        <v>7.98</v>
      </c>
    </row>
    <row r="373" spans="2:2" x14ac:dyDescent="0.25">
      <c r="B373">
        <v>16.5</v>
      </c>
    </row>
    <row r="374" spans="2:2" x14ac:dyDescent="0.25">
      <c r="B374">
        <v>44</v>
      </c>
    </row>
    <row r="375" spans="2:2" x14ac:dyDescent="0.25">
      <c r="B375">
        <v>2.99</v>
      </c>
    </row>
    <row r="376" spans="2:2" x14ac:dyDescent="0.25">
      <c r="B376">
        <v>2.75</v>
      </c>
    </row>
    <row r="377" spans="2:2" x14ac:dyDescent="0.25">
      <c r="B377">
        <v>22</v>
      </c>
    </row>
    <row r="378" spans="2:2" x14ac:dyDescent="0.25">
      <c r="B378">
        <v>6.74</v>
      </c>
    </row>
    <row r="379" spans="2:2" x14ac:dyDescent="0.25">
      <c r="B379">
        <v>5.98</v>
      </c>
    </row>
    <row r="380" spans="2:2" x14ac:dyDescent="0.25">
      <c r="B380">
        <v>3.99</v>
      </c>
    </row>
    <row r="381" spans="2:2" x14ac:dyDescent="0.25">
      <c r="B381">
        <v>7.98</v>
      </c>
    </row>
    <row r="382" spans="2:2" x14ac:dyDescent="0.25">
      <c r="B382">
        <v>2.75</v>
      </c>
    </row>
    <row r="383" spans="2:2" x14ac:dyDescent="0.25">
      <c r="B383">
        <v>5.98</v>
      </c>
    </row>
    <row r="384" spans="2:2" x14ac:dyDescent="0.25">
      <c r="B384">
        <v>29.99</v>
      </c>
    </row>
    <row r="385" spans="2:2" x14ac:dyDescent="0.25">
      <c r="B385">
        <v>29.99</v>
      </c>
    </row>
    <row r="386" spans="2:2" x14ac:dyDescent="0.25">
      <c r="B386">
        <v>2.99</v>
      </c>
    </row>
    <row r="387" spans="2:2" x14ac:dyDescent="0.25">
      <c r="B387">
        <v>2.99</v>
      </c>
    </row>
    <row r="388" spans="2:2" x14ac:dyDescent="0.25">
      <c r="B388">
        <v>4.25</v>
      </c>
    </row>
    <row r="389" spans="2:2" x14ac:dyDescent="0.25">
      <c r="B389">
        <v>2.75</v>
      </c>
    </row>
    <row r="390" spans="2:2" x14ac:dyDescent="0.25">
      <c r="B390">
        <v>9.24</v>
      </c>
    </row>
    <row r="391" spans="2:2" x14ac:dyDescent="0.25">
      <c r="B391">
        <v>4.25</v>
      </c>
    </row>
    <row r="392" spans="2:2" x14ac:dyDescent="0.25">
      <c r="B392">
        <v>3.65</v>
      </c>
    </row>
    <row r="393" spans="2:2" x14ac:dyDescent="0.25">
      <c r="B393">
        <v>3.49</v>
      </c>
    </row>
    <row r="394" spans="2:2" x14ac:dyDescent="0.25">
      <c r="B394">
        <v>3.49</v>
      </c>
    </row>
    <row r="395" spans="2:2" x14ac:dyDescent="0.25">
      <c r="B395">
        <v>2.75</v>
      </c>
    </row>
    <row r="396" spans="2:2" x14ac:dyDescent="0.25">
      <c r="B396">
        <v>4.5</v>
      </c>
    </row>
    <row r="397" spans="2:2" x14ac:dyDescent="0.25">
      <c r="B397">
        <v>2.25</v>
      </c>
    </row>
    <row r="398" spans="2:2" x14ac:dyDescent="0.25">
      <c r="B398">
        <v>2.99</v>
      </c>
    </row>
    <row r="399" spans="2:2" x14ac:dyDescent="0.25">
      <c r="B399">
        <v>3.99</v>
      </c>
    </row>
    <row r="400" spans="2:2" x14ac:dyDescent="0.25">
      <c r="B400">
        <v>11.25</v>
      </c>
    </row>
    <row r="401" spans="2:2" x14ac:dyDescent="0.25">
      <c r="B401">
        <v>15</v>
      </c>
    </row>
    <row r="402" spans="2:2" x14ac:dyDescent="0.25">
      <c r="B402">
        <v>5.5</v>
      </c>
    </row>
    <row r="403" spans="2:2" x14ac:dyDescent="0.25">
      <c r="B403">
        <v>2.99</v>
      </c>
    </row>
    <row r="404" spans="2:2" x14ac:dyDescent="0.25">
      <c r="B404">
        <v>3.75</v>
      </c>
    </row>
    <row r="405" spans="2:2" x14ac:dyDescent="0.25">
      <c r="B405">
        <v>23.92</v>
      </c>
    </row>
    <row r="406" spans="2:2" x14ac:dyDescent="0.25">
      <c r="B406">
        <v>29.9</v>
      </c>
    </row>
    <row r="407" spans="2:2" x14ac:dyDescent="0.25">
      <c r="B407">
        <v>8.9700000000000006</v>
      </c>
    </row>
    <row r="408" spans="2:2" x14ac:dyDescent="0.25">
      <c r="B408">
        <v>2.99</v>
      </c>
    </row>
    <row r="409" spans="2:2" x14ac:dyDescent="0.25">
      <c r="B409">
        <v>7.98</v>
      </c>
    </row>
    <row r="410" spans="2:2" x14ac:dyDescent="0.25">
      <c r="B410">
        <v>2.75</v>
      </c>
    </row>
    <row r="411" spans="2:2" x14ac:dyDescent="0.25">
      <c r="B411">
        <v>12.98</v>
      </c>
    </row>
    <row r="412" spans="2:2" x14ac:dyDescent="0.25">
      <c r="B412">
        <v>8.9700000000000006</v>
      </c>
    </row>
    <row r="413" spans="2:2" x14ac:dyDescent="0.25">
      <c r="B413">
        <v>2.75</v>
      </c>
    </row>
    <row r="414" spans="2:2" x14ac:dyDescent="0.25">
      <c r="B414">
        <v>2.4900000000000002</v>
      </c>
    </row>
    <row r="415" spans="2:2" x14ac:dyDescent="0.25">
      <c r="B415">
        <v>4.25</v>
      </c>
    </row>
    <row r="416" spans="2:2" x14ac:dyDescent="0.25">
      <c r="B416">
        <v>3.75</v>
      </c>
    </row>
    <row r="417" spans="2:2" x14ac:dyDescent="0.25">
      <c r="B417">
        <v>3.75</v>
      </c>
    </row>
    <row r="418" spans="2:2" x14ac:dyDescent="0.25">
      <c r="B418">
        <v>2.99</v>
      </c>
    </row>
    <row r="419" spans="2:2" x14ac:dyDescent="0.25">
      <c r="B419">
        <v>4.49</v>
      </c>
    </row>
    <row r="420" spans="2:2" x14ac:dyDescent="0.25">
      <c r="B420">
        <v>2.99</v>
      </c>
    </row>
    <row r="421" spans="2:2" x14ac:dyDescent="0.25">
      <c r="B421">
        <v>3.75</v>
      </c>
    </row>
    <row r="422" spans="2:2" x14ac:dyDescent="0.25">
      <c r="B422">
        <v>2.99</v>
      </c>
    </row>
    <row r="423" spans="2:2" x14ac:dyDescent="0.25">
      <c r="B423">
        <v>3.75</v>
      </c>
    </row>
    <row r="424" spans="2:2" x14ac:dyDescent="0.25">
      <c r="B424">
        <v>2.99</v>
      </c>
    </row>
    <row r="425" spans="2:2" x14ac:dyDescent="0.25">
      <c r="B425">
        <v>4.9800000000000004</v>
      </c>
    </row>
    <row r="426" spans="2:2" x14ac:dyDescent="0.25">
      <c r="B426">
        <v>6.98</v>
      </c>
    </row>
    <row r="427" spans="2:2" x14ac:dyDescent="0.25">
      <c r="B427">
        <v>6.5</v>
      </c>
    </row>
    <row r="428" spans="2:2" x14ac:dyDescent="0.25">
      <c r="B428">
        <v>18.75</v>
      </c>
    </row>
    <row r="429" spans="2:2" x14ac:dyDescent="0.25">
      <c r="B429">
        <v>33</v>
      </c>
    </row>
    <row r="430" spans="2:2" x14ac:dyDescent="0.25">
      <c r="B430">
        <v>3.75</v>
      </c>
    </row>
    <row r="431" spans="2:2" x14ac:dyDescent="0.25">
      <c r="B431">
        <v>3.75</v>
      </c>
    </row>
    <row r="432" spans="2:2" x14ac:dyDescent="0.25">
      <c r="B432">
        <v>4.49</v>
      </c>
    </row>
    <row r="433" spans="2:2" x14ac:dyDescent="0.25">
      <c r="B433">
        <v>29.99</v>
      </c>
    </row>
    <row r="434" spans="2:2" x14ac:dyDescent="0.25">
      <c r="B434">
        <v>3.75</v>
      </c>
    </row>
    <row r="435" spans="2:2" x14ac:dyDescent="0.25">
      <c r="B435">
        <v>7.47</v>
      </c>
    </row>
    <row r="436" spans="2:2" x14ac:dyDescent="0.25">
      <c r="B436">
        <v>2.25</v>
      </c>
    </row>
    <row r="437" spans="2:2" x14ac:dyDescent="0.25">
      <c r="B437">
        <v>3.75</v>
      </c>
    </row>
    <row r="438" spans="2:2" x14ac:dyDescent="0.25">
      <c r="B438">
        <v>3.75</v>
      </c>
    </row>
    <row r="439" spans="2:2" x14ac:dyDescent="0.25">
      <c r="B439">
        <v>9.9600000000000009</v>
      </c>
    </row>
    <row r="440" spans="2:2" x14ac:dyDescent="0.25">
      <c r="B440">
        <v>3.49</v>
      </c>
    </row>
    <row r="441" spans="2:2" x14ac:dyDescent="0.25">
      <c r="B441">
        <v>3.75</v>
      </c>
    </row>
    <row r="442" spans="2:2" x14ac:dyDescent="0.25">
      <c r="B442">
        <v>5.49</v>
      </c>
    </row>
    <row r="443" spans="2:2" x14ac:dyDescent="0.25">
      <c r="B443">
        <v>7.24</v>
      </c>
    </row>
    <row r="444" spans="2:2" x14ac:dyDescent="0.25">
      <c r="B444">
        <v>29.99</v>
      </c>
    </row>
    <row r="445" spans="2:2" x14ac:dyDescent="0.25">
      <c r="B445">
        <v>2.4900000000000002</v>
      </c>
    </row>
    <row r="446" spans="2:2" x14ac:dyDescent="0.25">
      <c r="B446">
        <v>2.75</v>
      </c>
    </row>
    <row r="447" spans="2:2" x14ac:dyDescent="0.25">
      <c r="B447">
        <v>3.99</v>
      </c>
    </row>
    <row r="448" spans="2:2" x14ac:dyDescent="0.25">
      <c r="B448">
        <v>9.99</v>
      </c>
    </row>
    <row r="449" spans="2:2" x14ac:dyDescent="0.25">
      <c r="B449">
        <v>3.99</v>
      </c>
    </row>
    <row r="450" spans="2:2" x14ac:dyDescent="0.25">
      <c r="B450">
        <v>15.75</v>
      </c>
    </row>
    <row r="451" spans="2:2" x14ac:dyDescent="0.25">
      <c r="B451">
        <v>1.99</v>
      </c>
    </row>
    <row r="452" spans="2:2" x14ac:dyDescent="0.25">
      <c r="B452">
        <v>2.99</v>
      </c>
    </row>
    <row r="453" spans="2:2" x14ac:dyDescent="0.25">
      <c r="B453">
        <v>2.4900000000000002</v>
      </c>
    </row>
    <row r="454" spans="2:2" x14ac:dyDescent="0.25">
      <c r="B454">
        <v>2.99</v>
      </c>
    </row>
    <row r="455" spans="2:2" x14ac:dyDescent="0.25">
      <c r="B455">
        <v>2.25</v>
      </c>
    </row>
    <row r="456" spans="2:2" x14ac:dyDescent="0.25">
      <c r="B456">
        <v>26</v>
      </c>
    </row>
    <row r="457" spans="2:2" x14ac:dyDescent="0.25">
      <c r="B457">
        <v>2.4900000000000002</v>
      </c>
    </row>
    <row r="458" spans="2:2" x14ac:dyDescent="0.25">
      <c r="B458">
        <v>3.99</v>
      </c>
    </row>
    <row r="459" spans="2:2" x14ac:dyDescent="0.25">
      <c r="B459">
        <v>3.75</v>
      </c>
    </row>
    <row r="460" spans="2:2" x14ac:dyDescent="0.25">
      <c r="B460">
        <v>11.46</v>
      </c>
    </row>
    <row r="461" spans="2:2" x14ac:dyDescent="0.25">
      <c r="B461">
        <v>3.99</v>
      </c>
    </row>
    <row r="462" spans="2:2" x14ac:dyDescent="0.25">
      <c r="B462">
        <v>3.99</v>
      </c>
    </row>
    <row r="463" spans="2:2" x14ac:dyDescent="0.25">
      <c r="B463">
        <v>3.99</v>
      </c>
    </row>
    <row r="464" spans="2:2" x14ac:dyDescent="0.25">
      <c r="B464">
        <v>4.25</v>
      </c>
    </row>
    <row r="465" spans="2:2" x14ac:dyDescent="0.25">
      <c r="B465">
        <v>3.99</v>
      </c>
    </row>
    <row r="466" spans="2:2" x14ac:dyDescent="0.25">
      <c r="B466">
        <v>3.99</v>
      </c>
    </row>
    <row r="467" spans="2:2" x14ac:dyDescent="0.25">
      <c r="B467">
        <v>22.5</v>
      </c>
    </row>
    <row r="468" spans="2:2" x14ac:dyDescent="0.25">
      <c r="B468">
        <v>3.49</v>
      </c>
    </row>
    <row r="469" spans="2:2" x14ac:dyDescent="0.25">
      <c r="B469">
        <v>22.5</v>
      </c>
    </row>
    <row r="470" spans="2:2" x14ac:dyDescent="0.25">
      <c r="B470">
        <v>29.99</v>
      </c>
    </row>
    <row r="471" spans="2:2" x14ac:dyDescent="0.25">
      <c r="B471">
        <v>3.99</v>
      </c>
    </row>
    <row r="472" spans="2:2" x14ac:dyDescent="0.25">
      <c r="B472">
        <v>3.99</v>
      </c>
    </row>
    <row r="473" spans="2:2" x14ac:dyDescent="0.25">
      <c r="B473">
        <v>2.25</v>
      </c>
    </row>
    <row r="474" spans="2:2" x14ac:dyDescent="0.25">
      <c r="B474">
        <v>2.75</v>
      </c>
    </row>
    <row r="475" spans="2:2" x14ac:dyDescent="0.25">
      <c r="B475">
        <v>5.5</v>
      </c>
    </row>
    <row r="476" spans="2:2" x14ac:dyDescent="0.25">
      <c r="B476">
        <v>2.99</v>
      </c>
    </row>
    <row r="477" spans="2:2" x14ac:dyDescent="0.25">
      <c r="B477">
        <v>2.99</v>
      </c>
    </row>
    <row r="478" spans="2:2" x14ac:dyDescent="0.25">
      <c r="B478">
        <v>2.25</v>
      </c>
    </row>
    <row r="479" spans="2:2" x14ac:dyDescent="0.25">
      <c r="B479">
        <v>2.25</v>
      </c>
    </row>
    <row r="480" spans="2:2" x14ac:dyDescent="0.25">
      <c r="B480">
        <v>5.49</v>
      </c>
    </row>
    <row r="481" spans="2:2" x14ac:dyDescent="0.25">
      <c r="B481">
        <v>2.99</v>
      </c>
    </row>
    <row r="482" spans="2:2" x14ac:dyDescent="0.25">
      <c r="B482">
        <v>2.75</v>
      </c>
    </row>
    <row r="483" spans="2:2" x14ac:dyDescent="0.25">
      <c r="B483">
        <v>3.75</v>
      </c>
    </row>
    <row r="484" spans="2:2" x14ac:dyDescent="0.25">
      <c r="B484">
        <v>19.95</v>
      </c>
    </row>
    <row r="485" spans="2:2" x14ac:dyDescent="0.25">
      <c r="B485">
        <v>3.99</v>
      </c>
    </row>
    <row r="486" spans="2:2" x14ac:dyDescent="0.25">
      <c r="B486">
        <v>3.75</v>
      </c>
    </row>
    <row r="487" spans="2:2" x14ac:dyDescent="0.25">
      <c r="B487">
        <v>5.49</v>
      </c>
    </row>
    <row r="488" spans="2:2" x14ac:dyDescent="0.25">
      <c r="B488">
        <v>26.25</v>
      </c>
    </row>
    <row r="489" spans="2:2" x14ac:dyDescent="0.25">
      <c r="B489">
        <v>5.5</v>
      </c>
    </row>
    <row r="490" spans="2:2" x14ac:dyDescent="0.25">
      <c r="B490">
        <v>8</v>
      </c>
    </row>
    <row r="491" spans="2:2" x14ac:dyDescent="0.25">
      <c r="B491">
        <v>2.99</v>
      </c>
    </row>
    <row r="492" spans="2:2" x14ac:dyDescent="0.25">
      <c r="B492">
        <v>3.75</v>
      </c>
    </row>
    <row r="493" spans="2:2" x14ac:dyDescent="0.25">
      <c r="B493">
        <v>3.75</v>
      </c>
    </row>
    <row r="494" spans="2:2" x14ac:dyDescent="0.25">
      <c r="B494">
        <v>3.75</v>
      </c>
    </row>
    <row r="495" spans="2:2" x14ac:dyDescent="0.25">
      <c r="B495">
        <v>5.98</v>
      </c>
    </row>
    <row r="496" spans="2:2" x14ac:dyDescent="0.25">
      <c r="B496">
        <v>4.9800000000000004</v>
      </c>
    </row>
    <row r="497" spans="2:2" x14ac:dyDescent="0.25">
      <c r="B497">
        <v>3.75</v>
      </c>
    </row>
    <row r="498" spans="2:2" x14ac:dyDescent="0.25">
      <c r="B498">
        <v>2.4900000000000002</v>
      </c>
    </row>
    <row r="499" spans="2:2" x14ac:dyDescent="0.25">
      <c r="B499">
        <v>2.99</v>
      </c>
    </row>
    <row r="500" spans="2:2" x14ac:dyDescent="0.25">
      <c r="B500">
        <v>3.99</v>
      </c>
    </row>
    <row r="501" spans="2:2" x14ac:dyDescent="0.25">
      <c r="B501">
        <v>4.49</v>
      </c>
    </row>
    <row r="502" spans="2:2" x14ac:dyDescent="0.25">
      <c r="B502">
        <v>7.98</v>
      </c>
    </row>
    <row r="503" spans="2:2" x14ac:dyDescent="0.25">
      <c r="B503">
        <v>3.99</v>
      </c>
    </row>
    <row r="504" spans="2:2" x14ac:dyDescent="0.25">
      <c r="B504">
        <v>4.25</v>
      </c>
    </row>
    <row r="505" spans="2:2" x14ac:dyDescent="0.25">
      <c r="B505">
        <v>9.99</v>
      </c>
    </row>
    <row r="506" spans="2:2" x14ac:dyDescent="0.25">
      <c r="B506">
        <v>3.99</v>
      </c>
    </row>
    <row r="507" spans="2:2" x14ac:dyDescent="0.25">
      <c r="B507">
        <v>3.99</v>
      </c>
    </row>
    <row r="508" spans="2:2" x14ac:dyDescent="0.25">
      <c r="B508">
        <v>10.25</v>
      </c>
    </row>
    <row r="509" spans="2:2" x14ac:dyDescent="0.25">
      <c r="B509">
        <v>-0.24</v>
      </c>
    </row>
    <row r="510" spans="2:2" x14ac:dyDescent="0.25">
      <c r="B510">
        <v>14.6</v>
      </c>
    </row>
    <row r="511" spans="2:2" x14ac:dyDescent="0.25">
      <c r="B511">
        <v>3.49</v>
      </c>
    </row>
    <row r="512" spans="2:2" x14ac:dyDescent="0.25">
      <c r="B512">
        <v>2.99</v>
      </c>
    </row>
    <row r="513" spans="2:2" x14ac:dyDescent="0.25">
      <c r="B513">
        <v>4.9800000000000004</v>
      </c>
    </row>
    <row r="514" spans="2:2" x14ac:dyDescent="0.25">
      <c r="B514">
        <v>2.99</v>
      </c>
    </row>
    <row r="515" spans="2:2" x14ac:dyDescent="0.25">
      <c r="B515">
        <v>11.96</v>
      </c>
    </row>
    <row r="516" spans="2:2" x14ac:dyDescent="0.25">
      <c r="B516">
        <v>3.75</v>
      </c>
    </row>
    <row r="517" spans="2:2" x14ac:dyDescent="0.25">
      <c r="B517">
        <v>3.75</v>
      </c>
    </row>
    <row r="518" spans="2:2" x14ac:dyDescent="0.25">
      <c r="B518">
        <v>6.48</v>
      </c>
    </row>
    <row r="519" spans="2:2" x14ac:dyDescent="0.25">
      <c r="B519">
        <v>3.55</v>
      </c>
    </row>
    <row r="520" spans="2:2" x14ac:dyDescent="0.25">
      <c r="B520">
        <v>5.24</v>
      </c>
    </row>
    <row r="521" spans="2:2" x14ac:dyDescent="0.25">
      <c r="B521">
        <v>3.75</v>
      </c>
    </row>
    <row r="522" spans="2:2" x14ac:dyDescent="0.25">
      <c r="B522">
        <v>2.75</v>
      </c>
    </row>
    <row r="523" spans="2:2" x14ac:dyDescent="0.25">
      <c r="B523">
        <v>3.75</v>
      </c>
    </row>
    <row r="524" spans="2:2" x14ac:dyDescent="0.25">
      <c r="B524">
        <v>3.75</v>
      </c>
    </row>
    <row r="525" spans="2:2" x14ac:dyDescent="0.25">
      <c r="B525">
        <v>3.99</v>
      </c>
    </row>
    <row r="526" spans="2:2" x14ac:dyDescent="0.25">
      <c r="B526">
        <v>2.4900000000000002</v>
      </c>
    </row>
    <row r="527" spans="2:2" x14ac:dyDescent="0.25">
      <c r="B527">
        <v>3.99</v>
      </c>
    </row>
    <row r="528" spans="2:2" x14ac:dyDescent="0.25">
      <c r="B528">
        <v>3.49</v>
      </c>
    </row>
    <row r="529" spans="2:2" x14ac:dyDescent="0.25">
      <c r="B529">
        <v>3.99</v>
      </c>
    </row>
    <row r="530" spans="2:2" x14ac:dyDescent="0.25">
      <c r="B530">
        <v>6.54</v>
      </c>
    </row>
    <row r="531" spans="2:2" x14ac:dyDescent="0.25">
      <c r="B531">
        <v>3.75</v>
      </c>
    </row>
    <row r="532" spans="2:2" x14ac:dyDescent="0.25">
      <c r="B532">
        <v>3.49</v>
      </c>
    </row>
    <row r="533" spans="2:2" x14ac:dyDescent="0.25">
      <c r="B533">
        <v>7.5</v>
      </c>
    </row>
    <row r="534" spans="2:2" x14ac:dyDescent="0.25">
      <c r="B534">
        <v>3.99</v>
      </c>
    </row>
    <row r="535" spans="2:2" x14ac:dyDescent="0.25">
      <c r="B535">
        <v>3.99</v>
      </c>
    </row>
    <row r="536" spans="2:2" x14ac:dyDescent="0.25">
      <c r="B536">
        <v>3.75</v>
      </c>
    </row>
    <row r="537" spans="2:2" x14ac:dyDescent="0.25">
      <c r="B537">
        <v>2.75</v>
      </c>
    </row>
    <row r="538" spans="2:2" x14ac:dyDescent="0.25">
      <c r="B538">
        <v>5.74</v>
      </c>
    </row>
    <row r="539" spans="2:2" x14ac:dyDescent="0.25">
      <c r="B539">
        <v>13.62</v>
      </c>
    </row>
    <row r="540" spans="2:2" x14ac:dyDescent="0.25">
      <c r="B540">
        <v>23.94</v>
      </c>
    </row>
    <row r="541" spans="2:2" x14ac:dyDescent="0.25">
      <c r="B541">
        <v>3.75</v>
      </c>
    </row>
    <row r="542" spans="2:2" x14ac:dyDescent="0.25">
      <c r="B542">
        <v>66.569999999999993</v>
      </c>
    </row>
    <row r="543" spans="2:2" x14ac:dyDescent="0.25">
      <c r="B543">
        <v>7.98</v>
      </c>
    </row>
    <row r="544" spans="2:2" x14ac:dyDescent="0.25">
      <c r="B544">
        <v>3.65</v>
      </c>
    </row>
    <row r="545" spans="2:2" x14ac:dyDescent="0.25">
      <c r="B545">
        <v>2.4900000000000002</v>
      </c>
    </row>
    <row r="546" spans="2:2" x14ac:dyDescent="0.25">
      <c r="B546">
        <v>3.99</v>
      </c>
    </row>
    <row r="547" spans="2:2" x14ac:dyDescent="0.25">
      <c r="B547">
        <v>3.65</v>
      </c>
    </row>
    <row r="548" spans="2:2" x14ac:dyDescent="0.25">
      <c r="B548">
        <v>7.98</v>
      </c>
    </row>
    <row r="549" spans="2:2" x14ac:dyDescent="0.25">
      <c r="B549">
        <v>2.99</v>
      </c>
    </row>
    <row r="550" spans="2:2" x14ac:dyDescent="0.25">
      <c r="B550">
        <v>3.75</v>
      </c>
    </row>
    <row r="551" spans="2:2" x14ac:dyDescent="0.25">
      <c r="B551">
        <v>3.49</v>
      </c>
    </row>
    <row r="552" spans="2:2" x14ac:dyDescent="0.25">
      <c r="B552">
        <v>2.4900000000000002</v>
      </c>
    </row>
    <row r="553" spans="2:2" x14ac:dyDescent="0.25">
      <c r="B553">
        <v>2.25</v>
      </c>
    </row>
    <row r="554" spans="2:2" x14ac:dyDescent="0.25">
      <c r="B554">
        <v>7.5</v>
      </c>
    </row>
    <row r="555" spans="2:2" x14ac:dyDescent="0.25">
      <c r="B555">
        <v>3.99</v>
      </c>
    </row>
    <row r="556" spans="2:2" x14ac:dyDescent="0.25">
      <c r="B556">
        <v>3.99</v>
      </c>
    </row>
    <row r="557" spans="2:2" x14ac:dyDescent="0.25">
      <c r="B557">
        <v>11.97</v>
      </c>
    </row>
    <row r="558" spans="2:2" x14ac:dyDescent="0.25">
      <c r="B558">
        <v>3.75</v>
      </c>
    </row>
    <row r="559" spans="2:2" x14ac:dyDescent="0.25">
      <c r="B559">
        <v>3.75</v>
      </c>
    </row>
    <row r="560" spans="2:2" x14ac:dyDescent="0.25">
      <c r="B560">
        <v>24.9</v>
      </c>
    </row>
    <row r="561" spans="2:2" x14ac:dyDescent="0.25">
      <c r="B561">
        <v>13.96</v>
      </c>
    </row>
    <row r="562" spans="2:2" x14ac:dyDescent="0.25">
      <c r="B562">
        <v>3.49</v>
      </c>
    </row>
    <row r="563" spans="2:2" x14ac:dyDescent="0.25">
      <c r="B563">
        <v>30.14</v>
      </c>
    </row>
    <row r="564" spans="2:2" x14ac:dyDescent="0.25">
      <c r="B564">
        <v>3.49</v>
      </c>
    </row>
    <row r="565" spans="2:2" x14ac:dyDescent="0.25">
      <c r="B565">
        <v>3.75</v>
      </c>
    </row>
    <row r="566" spans="2:2" x14ac:dyDescent="0.25">
      <c r="B566">
        <v>7.98</v>
      </c>
    </row>
    <row r="567" spans="2:2" x14ac:dyDescent="0.25">
      <c r="B567">
        <v>6.74</v>
      </c>
    </row>
    <row r="568" spans="2:2" x14ac:dyDescent="0.25">
      <c r="B568">
        <v>4.12</v>
      </c>
    </row>
    <row r="569" spans="2:2" x14ac:dyDescent="0.25">
      <c r="B569">
        <v>3.99</v>
      </c>
    </row>
    <row r="570" spans="2:2" x14ac:dyDescent="0.25">
      <c r="B570">
        <v>3.99</v>
      </c>
    </row>
    <row r="571" spans="2:2" x14ac:dyDescent="0.25">
      <c r="B571">
        <v>79.739999999999995</v>
      </c>
    </row>
    <row r="572" spans="2:2" x14ac:dyDescent="0.25">
      <c r="B572">
        <v>15</v>
      </c>
    </row>
    <row r="573" spans="2:2" x14ac:dyDescent="0.25">
      <c r="B573">
        <v>3.75</v>
      </c>
    </row>
    <row r="574" spans="2:2" x14ac:dyDescent="0.25">
      <c r="B574">
        <v>5.98</v>
      </c>
    </row>
    <row r="575" spans="2:2" x14ac:dyDescent="0.25">
      <c r="B575">
        <v>4.49</v>
      </c>
    </row>
    <row r="576" spans="2:2" x14ac:dyDescent="0.25">
      <c r="B576">
        <v>2.99</v>
      </c>
    </row>
    <row r="577" spans="2:2" x14ac:dyDescent="0.25">
      <c r="B577">
        <v>11.96</v>
      </c>
    </row>
    <row r="578" spans="2:2" x14ac:dyDescent="0.25">
      <c r="B578">
        <v>5.49</v>
      </c>
    </row>
    <row r="579" spans="2:2" x14ac:dyDescent="0.25">
      <c r="B579">
        <v>5.58</v>
      </c>
    </row>
    <row r="580" spans="2:2" x14ac:dyDescent="0.25">
      <c r="B580">
        <v>4.49</v>
      </c>
    </row>
    <row r="581" spans="2:2" x14ac:dyDescent="0.25">
      <c r="B581">
        <v>4.49</v>
      </c>
    </row>
    <row r="582" spans="2:2" x14ac:dyDescent="0.25">
      <c r="B582">
        <v>3.25</v>
      </c>
    </row>
    <row r="583" spans="2:2" x14ac:dyDescent="0.25">
      <c r="B583">
        <v>2.75</v>
      </c>
    </row>
    <row r="584" spans="2:2" x14ac:dyDescent="0.25">
      <c r="B584">
        <v>0</v>
      </c>
    </row>
    <row r="585" spans="2:2" x14ac:dyDescent="0.25">
      <c r="B585">
        <v>3.55</v>
      </c>
    </row>
    <row r="586" spans="2:2" x14ac:dyDescent="0.25">
      <c r="B586">
        <v>7.1</v>
      </c>
    </row>
    <row r="587" spans="2:2" x14ac:dyDescent="0.25">
      <c r="B587">
        <v>3.75</v>
      </c>
    </row>
    <row r="588" spans="2:2" x14ac:dyDescent="0.25">
      <c r="B588">
        <v>2.99</v>
      </c>
    </row>
    <row r="589" spans="2:2" x14ac:dyDescent="0.25">
      <c r="B589">
        <v>3.75</v>
      </c>
    </row>
    <row r="590" spans="2:2" x14ac:dyDescent="0.25">
      <c r="B590">
        <v>10.98</v>
      </c>
    </row>
    <row r="591" spans="2:2" x14ac:dyDescent="0.25">
      <c r="B591">
        <v>3.55</v>
      </c>
    </row>
    <row r="592" spans="2:2" x14ac:dyDescent="0.25">
      <c r="B592">
        <v>7.54</v>
      </c>
    </row>
    <row r="593" spans="2:2" x14ac:dyDescent="0.25">
      <c r="B593">
        <v>8.98</v>
      </c>
    </row>
    <row r="594" spans="2:2" x14ac:dyDescent="0.25">
      <c r="B594">
        <v>13.44</v>
      </c>
    </row>
    <row r="595" spans="2:2" x14ac:dyDescent="0.25">
      <c r="B595">
        <v>9.9600000000000009</v>
      </c>
    </row>
    <row r="596" spans="2:2" x14ac:dyDescent="0.25">
      <c r="B596">
        <v>57.75</v>
      </c>
    </row>
    <row r="597" spans="2:2" x14ac:dyDescent="0.25">
      <c r="B597">
        <v>4.25</v>
      </c>
    </row>
    <row r="598" spans="2:2" x14ac:dyDescent="0.25">
      <c r="B598">
        <v>16.71</v>
      </c>
    </row>
    <row r="599" spans="2:2" x14ac:dyDescent="0.25">
      <c r="B599">
        <v>2.99</v>
      </c>
    </row>
    <row r="600" spans="2:2" x14ac:dyDescent="0.25">
      <c r="B600">
        <v>4.49</v>
      </c>
    </row>
    <row r="601" spans="2:2" x14ac:dyDescent="0.25">
      <c r="B601">
        <v>2.99</v>
      </c>
    </row>
    <row r="602" spans="2:2" x14ac:dyDescent="0.25">
      <c r="B602">
        <v>2.99</v>
      </c>
    </row>
    <row r="603" spans="2:2" x14ac:dyDescent="0.25">
      <c r="B603">
        <v>5.5</v>
      </c>
    </row>
    <row r="604" spans="2:2" x14ac:dyDescent="0.25">
      <c r="B604">
        <v>2.79</v>
      </c>
    </row>
    <row r="605" spans="2:2" x14ac:dyDescent="0.25">
      <c r="B605">
        <v>3.55</v>
      </c>
    </row>
    <row r="606" spans="2:2" x14ac:dyDescent="0.25">
      <c r="B606">
        <v>4.45</v>
      </c>
    </row>
    <row r="607" spans="2:2" x14ac:dyDescent="0.25">
      <c r="B607">
        <v>3.49</v>
      </c>
    </row>
    <row r="608" spans="2:2" x14ac:dyDescent="0.25">
      <c r="B608">
        <v>2.99</v>
      </c>
    </row>
    <row r="609" spans="2:2" x14ac:dyDescent="0.25">
      <c r="B609">
        <v>6.99</v>
      </c>
    </row>
    <row r="610" spans="2:2" x14ac:dyDescent="0.25">
      <c r="B610">
        <v>4.49</v>
      </c>
    </row>
    <row r="611" spans="2:2" x14ac:dyDescent="0.25">
      <c r="B611">
        <v>2.4900000000000002</v>
      </c>
    </row>
    <row r="612" spans="2:2" x14ac:dyDescent="0.25">
      <c r="B612">
        <v>2.75</v>
      </c>
    </row>
    <row r="613" spans="2:2" x14ac:dyDescent="0.25">
      <c r="B613">
        <v>3.98</v>
      </c>
    </row>
    <row r="614" spans="2:2" x14ac:dyDescent="0.25">
      <c r="B614">
        <v>2.75</v>
      </c>
    </row>
    <row r="615" spans="2:2" x14ac:dyDescent="0.25">
      <c r="B615">
        <v>2.99</v>
      </c>
    </row>
    <row r="616" spans="2:2" x14ac:dyDescent="0.25">
      <c r="B616">
        <v>8.98</v>
      </c>
    </row>
    <row r="617" spans="2:2" x14ac:dyDescent="0.25">
      <c r="B617">
        <v>2.99</v>
      </c>
    </row>
    <row r="618" spans="2:2" x14ac:dyDescent="0.25">
      <c r="B618">
        <v>2.79</v>
      </c>
    </row>
    <row r="619" spans="2:2" x14ac:dyDescent="0.25">
      <c r="B619">
        <v>4.9800000000000004</v>
      </c>
    </row>
    <row r="620" spans="2:2" x14ac:dyDescent="0.25">
      <c r="B620">
        <v>11</v>
      </c>
    </row>
    <row r="621" spans="2:2" x14ac:dyDescent="0.25">
      <c r="B621">
        <v>5.98</v>
      </c>
    </row>
    <row r="622" spans="2:2" x14ac:dyDescent="0.25">
      <c r="B622">
        <v>2.79</v>
      </c>
    </row>
    <row r="623" spans="2:2" x14ac:dyDescent="0.25">
      <c r="B623">
        <v>4.49</v>
      </c>
    </row>
    <row r="624" spans="2:2" x14ac:dyDescent="0.25">
      <c r="B624">
        <v>4.49</v>
      </c>
    </row>
    <row r="625" spans="2:2" x14ac:dyDescent="0.25">
      <c r="B625">
        <v>1.99</v>
      </c>
    </row>
    <row r="626" spans="2:2" x14ac:dyDescent="0.25">
      <c r="B626">
        <v>11</v>
      </c>
    </row>
    <row r="627" spans="2:2" x14ac:dyDescent="0.25">
      <c r="B627">
        <v>2.99</v>
      </c>
    </row>
    <row r="628" spans="2:2" x14ac:dyDescent="0.25">
      <c r="B628">
        <v>7.98</v>
      </c>
    </row>
    <row r="629" spans="2:2" x14ac:dyDescent="0.25">
      <c r="B629">
        <v>3.75</v>
      </c>
    </row>
    <row r="630" spans="2:2" x14ac:dyDescent="0.25">
      <c r="B630">
        <v>5.49</v>
      </c>
    </row>
    <row r="631" spans="2:2" x14ac:dyDescent="0.25">
      <c r="B631">
        <v>5.49</v>
      </c>
    </row>
    <row r="632" spans="2:2" x14ac:dyDescent="0.25">
      <c r="B632">
        <v>27.39</v>
      </c>
    </row>
    <row r="633" spans="2:2" x14ac:dyDescent="0.25">
      <c r="B633">
        <v>6.99</v>
      </c>
    </row>
    <row r="634" spans="2:2" x14ac:dyDescent="0.25">
      <c r="B634">
        <v>7.47</v>
      </c>
    </row>
    <row r="635" spans="2:2" x14ac:dyDescent="0.25">
      <c r="B635">
        <v>2.99</v>
      </c>
    </row>
    <row r="636" spans="2:2" x14ac:dyDescent="0.25">
      <c r="B636">
        <v>3.75</v>
      </c>
    </row>
    <row r="637" spans="2:2" x14ac:dyDescent="0.25">
      <c r="B637">
        <v>2.99</v>
      </c>
    </row>
    <row r="638" spans="2:2" x14ac:dyDescent="0.25">
      <c r="B638">
        <v>14.94</v>
      </c>
    </row>
    <row r="639" spans="2:2" x14ac:dyDescent="0.25">
      <c r="B639">
        <v>4.25</v>
      </c>
    </row>
    <row r="640" spans="2:2" x14ac:dyDescent="0.25">
      <c r="B640">
        <v>3.49</v>
      </c>
    </row>
    <row r="641" spans="2:2" x14ac:dyDescent="0.25">
      <c r="B641">
        <v>5.99</v>
      </c>
    </row>
    <row r="642" spans="2:2" x14ac:dyDescent="0.25">
      <c r="B642">
        <v>10.47</v>
      </c>
    </row>
    <row r="643" spans="2:2" x14ac:dyDescent="0.25">
      <c r="B643">
        <v>7.96</v>
      </c>
    </row>
    <row r="644" spans="2:2" x14ac:dyDescent="0.25">
      <c r="B644">
        <v>6.48</v>
      </c>
    </row>
    <row r="645" spans="2:2" x14ac:dyDescent="0.25">
      <c r="B645">
        <v>7.98</v>
      </c>
    </row>
    <row r="646" spans="2:2" x14ac:dyDescent="0.25">
      <c r="B646">
        <v>3.75</v>
      </c>
    </row>
    <row r="647" spans="2:2" x14ac:dyDescent="0.25">
      <c r="B647">
        <v>3.99</v>
      </c>
    </row>
    <row r="648" spans="2:2" x14ac:dyDescent="0.25">
      <c r="B648">
        <v>3.99</v>
      </c>
    </row>
    <row r="649" spans="2:2" x14ac:dyDescent="0.25">
      <c r="B649">
        <v>4.45</v>
      </c>
    </row>
    <row r="650" spans="2:2" x14ac:dyDescent="0.25">
      <c r="B650">
        <v>5.98</v>
      </c>
    </row>
    <row r="651" spans="2:2" x14ac:dyDescent="0.25">
      <c r="B651">
        <v>6.48</v>
      </c>
    </row>
    <row r="652" spans="2:2" x14ac:dyDescent="0.25">
      <c r="B652">
        <v>11.96</v>
      </c>
    </row>
    <row r="653" spans="2:2" x14ac:dyDescent="0.25">
      <c r="B653">
        <v>11.96</v>
      </c>
    </row>
    <row r="654" spans="2:2" x14ac:dyDescent="0.25">
      <c r="B654">
        <v>2.4900000000000002</v>
      </c>
    </row>
    <row r="655" spans="2:2" x14ac:dyDescent="0.25">
      <c r="B655">
        <v>6.5</v>
      </c>
    </row>
    <row r="656" spans="2:2" x14ac:dyDescent="0.25">
      <c r="B656">
        <v>3.75</v>
      </c>
    </row>
    <row r="657" spans="2:2" x14ac:dyDescent="0.25">
      <c r="B657">
        <v>5.78</v>
      </c>
    </row>
    <row r="658" spans="2:2" x14ac:dyDescent="0.25">
      <c r="B658">
        <v>3.99</v>
      </c>
    </row>
    <row r="659" spans="2:2" x14ac:dyDescent="0.25">
      <c r="B659">
        <v>2.4900000000000002</v>
      </c>
    </row>
    <row r="660" spans="2:2" x14ac:dyDescent="0.25">
      <c r="B660">
        <v>3.99</v>
      </c>
    </row>
    <row r="661" spans="2:2" x14ac:dyDescent="0.25">
      <c r="B661">
        <v>8.5</v>
      </c>
    </row>
    <row r="662" spans="2:2" x14ac:dyDescent="0.25">
      <c r="B662">
        <v>3.99</v>
      </c>
    </row>
    <row r="663" spans="2:2" x14ac:dyDescent="0.25">
      <c r="B663">
        <v>2.4900000000000002</v>
      </c>
    </row>
    <row r="664" spans="2:2" x14ac:dyDescent="0.25">
      <c r="B664">
        <v>3.49</v>
      </c>
    </row>
    <row r="665" spans="2:2" x14ac:dyDescent="0.25">
      <c r="B665">
        <v>2.79</v>
      </c>
    </row>
    <row r="666" spans="2:2" x14ac:dyDescent="0.25">
      <c r="B666">
        <v>4.49</v>
      </c>
    </row>
    <row r="667" spans="2:2" x14ac:dyDescent="0.25">
      <c r="B667">
        <v>19.920000000000002</v>
      </c>
    </row>
    <row r="668" spans="2:2" x14ac:dyDescent="0.25">
      <c r="B668">
        <v>3.99</v>
      </c>
    </row>
    <row r="669" spans="2:2" x14ac:dyDescent="0.25">
      <c r="B669">
        <v>-2.4900000000000002</v>
      </c>
    </row>
    <row r="670" spans="2:2" x14ac:dyDescent="0.25">
      <c r="B670">
        <v>2.99</v>
      </c>
    </row>
    <row r="671" spans="2:2" x14ac:dyDescent="0.25">
      <c r="B671">
        <v>10.48</v>
      </c>
    </row>
    <row r="672" spans="2:2" x14ac:dyDescent="0.25">
      <c r="B672">
        <v>6.98</v>
      </c>
    </row>
    <row r="673" spans="2:2" x14ac:dyDescent="0.25">
      <c r="B673">
        <v>8.3699999999999992</v>
      </c>
    </row>
    <row r="674" spans="2:2" x14ac:dyDescent="0.25">
      <c r="B674">
        <v>7.98</v>
      </c>
    </row>
    <row r="675" spans="2:2" x14ac:dyDescent="0.25">
      <c r="B675">
        <v>14.94</v>
      </c>
    </row>
    <row r="676" spans="2:2" x14ac:dyDescent="0.25">
      <c r="B676">
        <v>8.98</v>
      </c>
    </row>
    <row r="677" spans="2:2" x14ac:dyDescent="0.25">
      <c r="B677">
        <v>16.5</v>
      </c>
    </row>
    <row r="678" spans="2:2" x14ac:dyDescent="0.25">
      <c r="B678">
        <v>5.24</v>
      </c>
    </row>
    <row r="679" spans="2:2" x14ac:dyDescent="0.25">
      <c r="B679">
        <v>4.49</v>
      </c>
    </row>
    <row r="680" spans="2:2" x14ac:dyDescent="0.25">
      <c r="B680">
        <v>48.46</v>
      </c>
    </row>
    <row r="681" spans="2:2" x14ac:dyDescent="0.25">
      <c r="B681">
        <v>2.99</v>
      </c>
    </row>
    <row r="682" spans="2:2" x14ac:dyDescent="0.25">
      <c r="B682">
        <v>3.99</v>
      </c>
    </row>
    <row r="683" spans="2:2" x14ac:dyDescent="0.25">
      <c r="B683">
        <v>4.25</v>
      </c>
    </row>
    <row r="684" spans="2:2" x14ac:dyDescent="0.25">
      <c r="B684">
        <v>4.25</v>
      </c>
    </row>
    <row r="685" spans="2:2" x14ac:dyDescent="0.25">
      <c r="B685">
        <v>3.75</v>
      </c>
    </row>
    <row r="686" spans="2:2" x14ac:dyDescent="0.25">
      <c r="B686">
        <v>2.79</v>
      </c>
    </row>
    <row r="687" spans="2:2" x14ac:dyDescent="0.25">
      <c r="B687">
        <v>2.75</v>
      </c>
    </row>
    <row r="688" spans="2:2" x14ac:dyDescent="0.25">
      <c r="B688">
        <v>4.9800000000000004</v>
      </c>
    </row>
    <row r="689" spans="2:2" x14ac:dyDescent="0.25">
      <c r="B689">
        <v>11.97</v>
      </c>
    </row>
    <row r="690" spans="2:2" x14ac:dyDescent="0.25">
      <c r="B690">
        <v>5.98</v>
      </c>
    </row>
    <row r="691" spans="2:2" x14ac:dyDescent="0.25">
      <c r="B691">
        <v>6.49</v>
      </c>
    </row>
    <row r="692" spans="2:2" x14ac:dyDescent="0.25">
      <c r="B692">
        <v>3.99</v>
      </c>
    </row>
    <row r="693" spans="2:2" x14ac:dyDescent="0.25">
      <c r="B693">
        <v>2.4900000000000002</v>
      </c>
    </row>
    <row r="694" spans="2:2" x14ac:dyDescent="0.25">
      <c r="B694">
        <v>14.94</v>
      </c>
    </row>
    <row r="695" spans="2:2" x14ac:dyDescent="0.25">
      <c r="B695">
        <v>3.49</v>
      </c>
    </row>
    <row r="696" spans="2:2" x14ac:dyDescent="0.25">
      <c r="B696">
        <v>3.75</v>
      </c>
    </row>
    <row r="697" spans="2:2" x14ac:dyDescent="0.25">
      <c r="B697">
        <v>5.5</v>
      </c>
    </row>
    <row r="698" spans="2:2" x14ac:dyDescent="0.25">
      <c r="B698">
        <v>9.9600000000000009</v>
      </c>
    </row>
    <row r="699" spans="2:2" x14ac:dyDescent="0.25">
      <c r="B699">
        <v>2.4900000000000002</v>
      </c>
    </row>
    <row r="700" spans="2:2" x14ac:dyDescent="0.25">
      <c r="B700">
        <v>8.73</v>
      </c>
    </row>
    <row r="701" spans="2:2" x14ac:dyDescent="0.25">
      <c r="B701">
        <v>3.75</v>
      </c>
    </row>
    <row r="702" spans="2:2" x14ac:dyDescent="0.25">
      <c r="B702">
        <v>3.99</v>
      </c>
    </row>
    <row r="703" spans="2:2" x14ac:dyDescent="0.25">
      <c r="B703">
        <v>4.49</v>
      </c>
    </row>
    <row r="704" spans="2:2" x14ac:dyDescent="0.25">
      <c r="B704">
        <v>8.98</v>
      </c>
    </row>
    <row r="705" spans="2:2" x14ac:dyDescent="0.25">
      <c r="B705">
        <v>3.99</v>
      </c>
    </row>
    <row r="706" spans="2:2" x14ac:dyDescent="0.25">
      <c r="B706">
        <v>4.25</v>
      </c>
    </row>
    <row r="707" spans="2:2" x14ac:dyDescent="0.25">
      <c r="B707">
        <v>4.49</v>
      </c>
    </row>
    <row r="708" spans="2:2" x14ac:dyDescent="0.25">
      <c r="B708">
        <v>2.99</v>
      </c>
    </row>
    <row r="709" spans="2:2" x14ac:dyDescent="0.25">
      <c r="B709">
        <v>3.55</v>
      </c>
    </row>
    <row r="710" spans="2:2" x14ac:dyDescent="0.25">
      <c r="B710">
        <v>3.25</v>
      </c>
    </row>
    <row r="711" spans="2:2" x14ac:dyDescent="0.25">
      <c r="B711">
        <v>7.47</v>
      </c>
    </row>
    <row r="712" spans="2:2" x14ac:dyDescent="0.25">
      <c r="B712">
        <v>2.4900000000000002</v>
      </c>
    </row>
    <row r="713" spans="2:2" x14ac:dyDescent="0.25">
      <c r="B713">
        <v>2.4900000000000002</v>
      </c>
    </row>
    <row r="714" spans="2:2" x14ac:dyDescent="0.25">
      <c r="B714">
        <v>3.55</v>
      </c>
    </row>
    <row r="715" spans="2:2" x14ac:dyDescent="0.25">
      <c r="B715">
        <v>3.55</v>
      </c>
    </row>
    <row r="716" spans="2:2" x14ac:dyDescent="0.25">
      <c r="B716">
        <v>9.9600000000000009</v>
      </c>
    </row>
    <row r="717" spans="2:2" x14ac:dyDescent="0.25">
      <c r="B717">
        <v>2.4900000000000002</v>
      </c>
    </row>
    <row r="718" spans="2:2" x14ac:dyDescent="0.25">
      <c r="B718">
        <v>2.99</v>
      </c>
    </row>
    <row r="719" spans="2:2" x14ac:dyDescent="0.25">
      <c r="B719">
        <v>8.98</v>
      </c>
    </row>
    <row r="720" spans="2:2" x14ac:dyDescent="0.25">
      <c r="B720">
        <v>35.5</v>
      </c>
    </row>
    <row r="721" spans="2:2" x14ac:dyDescent="0.25">
      <c r="B721">
        <v>3.99</v>
      </c>
    </row>
    <row r="722" spans="2:2" x14ac:dyDescent="0.25">
      <c r="B722">
        <v>8.98</v>
      </c>
    </row>
    <row r="723" spans="2:2" x14ac:dyDescent="0.25">
      <c r="B723">
        <v>2.79</v>
      </c>
    </row>
    <row r="724" spans="2:2" x14ac:dyDescent="0.25">
      <c r="B724">
        <v>8.99</v>
      </c>
    </row>
    <row r="725" spans="2:2" x14ac:dyDescent="0.25">
      <c r="B725">
        <v>11.96</v>
      </c>
    </row>
    <row r="726" spans="2:2" x14ac:dyDescent="0.25">
      <c r="B726">
        <v>4.9800000000000004</v>
      </c>
    </row>
    <row r="727" spans="2:2" x14ac:dyDescent="0.25">
      <c r="B727">
        <v>8.24</v>
      </c>
    </row>
    <row r="728" spans="2:2" x14ac:dyDescent="0.25">
      <c r="B728">
        <v>8.3699999999999992</v>
      </c>
    </row>
    <row r="729" spans="2:2" x14ac:dyDescent="0.25">
      <c r="B729">
        <v>3.25</v>
      </c>
    </row>
    <row r="730" spans="2:2" x14ac:dyDescent="0.25">
      <c r="B730">
        <v>2.79</v>
      </c>
    </row>
    <row r="731" spans="2:2" x14ac:dyDescent="0.25">
      <c r="B731">
        <v>13.47</v>
      </c>
    </row>
    <row r="732" spans="2:2" x14ac:dyDescent="0.25">
      <c r="B732">
        <v>2.4900000000000002</v>
      </c>
    </row>
    <row r="733" spans="2:2" x14ac:dyDescent="0.25">
      <c r="B733">
        <v>2.4900000000000002</v>
      </c>
    </row>
    <row r="734" spans="2:2" x14ac:dyDescent="0.25">
      <c r="B734">
        <v>2.4900000000000002</v>
      </c>
    </row>
    <row r="735" spans="2:2" x14ac:dyDescent="0.25">
      <c r="B735">
        <v>2.4900000000000002</v>
      </c>
    </row>
    <row r="736" spans="2:2" x14ac:dyDescent="0.25">
      <c r="B736">
        <v>2.99</v>
      </c>
    </row>
    <row r="737" spans="2:2" x14ac:dyDescent="0.25">
      <c r="B737">
        <v>2.99</v>
      </c>
    </row>
    <row r="738" spans="2:2" x14ac:dyDescent="0.25">
      <c r="B738">
        <v>4.9800000000000004</v>
      </c>
    </row>
    <row r="739" spans="2:2" x14ac:dyDescent="0.25">
      <c r="B739">
        <v>4.9800000000000004</v>
      </c>
    </row>
    <row r="740" spans="2:2" x14ac:dyDescent="0.25">
      <c r="B740">
        <v>15.46</v>
      </c>
    </row>
    <row r="741" spans="2:2" x14ac:dyDescent="0.25">
      <c r="B741">
        <v>23.94</v>
      </c>
    </row>
    <row r="742" spans="2:2" x14ac:dyDescent="0.25">
      <c r="B742">
        <v>26.94</v>
      </c>
    </row>
    <row r="743" spans="2:2" x14ac:dyDescent="0.25">
      <c r="B743">
        <v>23.94</v>
      </c>
    </row>
    <row r="744" spans="2:2" x14ac:dyDescent="0.25">
      <c r="B744">
        <v>2.99</v>
      </c>
    </row>
    <row r="745" spans="2:2" x14ac:dyDescent="0.25">
      <c r="B745">
        <v>4.25</v>
      </c>
    </row>
    <row r="746" spans="2:2" x14ac:dyDescent="0.25">
      <c r="B746">
        <v>15.44</v>
      </c>
    </row>
    <row r="747" spans="2:2" x14ac:dyDescent="0.25">
      <c r="B747">
        <v>4.49</v>
      </c>
    </row>
    <row r="748" spans="2:2" x14ac:dyDescent="0.25">
      <c r="B748">
        <v>7.98</v>
      </c>
    </row>
    <row r="749" spans="2:2" x14ac:dyDescent="0.25">
      <c r="B749">
        <v>4.49</v>
      </c>
    </row>
    <row r="750" spans="2:2" x14ac:dyDescent="0.25">
      <c r="B750">
        <v>29.99</v>
      </c>
    </row>
    <row r="751" spans="2:2" x14ac:dyDescent="0.25">
      <c r="B751">
        <v>3.99</v>
      </c>
    </row>
    <row r="752" spans="2:2" x14ac:dyDescent="0.25">
      <c r="B752">
        <v>5.48</v>
      </c>
    </row>
    <row r="753" spans="2:2" x14ac:dyDescent="0.25">
      <c r="B753">
        <v>3.99</v>
      </c>
    </row>
    <row r="754" spans="2:2" x14ac:dyDescent="0.25">
      <c r="B754">
        <v>9.98</v>
      </c>
    </row>
    <row r="755" spans="2:2" x14ac:dyDescent="0.25">
      <c r="B755">
        <v>3.99</v>
      </c>
    </row>
    <row r="756" spans="2:2" x14ac:dyDescent="0.25">
      <c r="B756">
        <v>2.99</v>
      </c>
    </row>
    <row r="757" spans="2:2" x14ac:dyDescent="0.25">
      <c r="B757">
        <v>2.99</v>
      </c>
    </row>
    <row r="758" spans="2:2" x14ac:dyDescent="0.25">
      <c r="B758">
        <v>8.99</v>
      </c>
    </row>
    <row r="759" spans="2:2" x14ac:dyDescent="0.25">
      <c r="B759">
        <v>3.49</v>
      </c>
    </row>
    <row r="760" spans="2:2" x14ac:dyDescent="0.25">
      <c r="B760">
        <v>2.99</v>
      </c>
    </row>
    <row r="761" spans="2:2" x14ac:dyDescent="0.25">
      <c r="B761">
        <v>8.9700000000000006</v>
      </c>
    </row>
    <row r="762" spans="2:2" x14ac:dyDescent="0.25">
      <c r="B762">
        <v>3.98</v>
      </c>
    </row>
    <row r="763" spans="2:2" x14ac:dyDescent="0.25">
      <c r="B763">
        <v>2.99</v>
      </c>
    </row>
    <row r="764" spans="2:2" x14ac:dyDescent="0.25">
      <c r="B764">
        <v>1.49</v>
      </c>
    </row>
    <row r="765" spans="2:2" x14ac:dyDescent="0.25">
      <c r="B765">
        <v>2.99</v>
      </c>
    </row>
    <row r="766" spans="2:2" x14ac:dyDescent="0.25">
      <c r="B766">
        <v>0</v>
      </c>
    </row>
    <row r="767" spans="2:2" x14ac:dyDescent="0.25">
      <c r="B767">
        <v>4.25</v>
      </c>
    </row>
    <row r="768" spans="2:2" x14ac:dyDescent="0.25">
      <c r="B768">
        <v>2.99</v>
      </c>
    </row>
    <row r="769" spans="2:2" x14ac:dyDescent="0.25">
      <c r="B769">
        <v>2.99</v>
      </c>
    </row>
    <row r="770" spans="2:2" x14ac:dyDescent="0.25">
      <c r="B770">
        <v>7.96</v>
      </c>
    </row>
    <row r="771" spans="2:2" x14ac:dyDescent="0.25">
      <c r="B771">
        <v>3.99</v>
      </c>
    </row>
    <row r="772" spans="2:2" x14ac:dyDescent="0.25">
      <c r="B772">
        <v>2.99</v>
      </c>
    </row>
    <row r="773" spans="2:2" x14ac:dyDescent="0.25">
      <c r="B773">
        <v>5</v>
      </c>
    </row>
    <row r="774" spans="2:2" x14ac:dyDescent="0.25">
      <c r="B774">
        <v>4.9800000000000004</v>
      </c>
    </row>
    <row r="775" spans="2:2" x14ac:dyDescent="0.25">
      <c r="B775">
        <v>2.99</v>
      </c>
    </row>
    <row r="776" spans="2:2" x14ac:dyDescent="0.25">
      <c r="B776">
        <v>8.99</v>
      </c>
    </row>
    <row r="777" spans="2:2" x14ac:dyDescent="0.25">
      <c r="B777">
        <v>3.99</v>
      </c>
    </row>
    <row r="778" spans="2:2" x14ac:dyDescent="0.25">
      <c r="B778">
        <v>2.4900000000000002</v>
      </c>
    </row>
    <row r="779" spans="2:2" x14ac:dyDescent="0.25">
      <c r="B779">
        <v>35.92</v>
      </c>
    </row>
    <row r="780" spans="2:2" x14ac:dyDescent="0.25">
      <c r="B780">
        <v>8.99</v>
      </c>
    </row>
    <row r="781" spans="2:2" x14ac:dyDescent="0.25">
      <c r="B781">
        <v>4.9800000000000004</v>
      </c>
    </row>
    <row r="782" spans="2:2" x14ac:dyDescent="0.25">
      <c r="B782">
        <v>23.94</v>
      </c>
    </row>
    <row r="783" spans="2:2" x14ac:dyDescent="0.25">
      <c r="B783">
        <v>2.4900000000000002</v>
      </c>
    </row>
    <row r="784" spans="2:2" x14ac:dyDescent="0.25">
      <c r="B784">
        <v>11.46</v>
      </c>
    </row>
    <row r="785" spans="2:2" x14ac:dyDescent="0.25">
      <c r="B785">
        <v>6.48</v>
      </c>
    </row>
    <row r="786" spans="2:2" x14ac:dyDescent="0.25">
      <c r="B786">
        <v>3.99</v>
      </c>
    </row>
    <row r="787" spans="2:2" x14ac:dyDescent="0.25">
      <c r="B787">
        <v>29.99</v>
      </c>
    </row>
    <row r="788" spans="2:2" x14ac:dyDescent="0.25">
      <c r="B788">
        <v>14.94</v>
      </c>
    </row>
    <row r="789" spans="2:2" x14ac:dyDescent="0.25">
      <c r="B789">
        <v>1.99</v>
      </c>
    </row>
    <row r="790" spans="2:2" x14ac:dyDescent="0.25">
      <c r="B790">
        <v>8.99</v>
      </c>
    </row>
    <row r="791" spans="2:2" x14ac:dyDescent="0.25">
      <c r="B791">
        <v>59.98</v>
      </c>
    </row>
    <row r="792" spans="2:2" x14ac:dyDescent="0.25">
      <c r="B792">
        <v>15.96</v>
      </c>
    </row>
    <row r="793" spans="2:2" x14ac:dyDescent="0.25">
      <c r="B793">
        <v>4.3499999999999996</v>
      </c>
    </row>
    <row r="794" spans="2:2" x14ac:dyDescent="0.25">
      <c r="B794">
        <v>39.96</v>
      </c>
    </row>
    <row r="795" spans="2:2" x14ac:dyDescent="0.25">
      <c r="B795">
        <v>5.74</v>
      </c>
    </row>
    <row r="796" spans="2:2" x14ac:dyDescent="0.25">
      <c r="B796">
        <v>3.99</v>
      </c>
    </row>
    <row r="797" spans="2:2" x14ac:dyDescent="0.25">
      <c r="B797">
        <v>3.99</v>
      </c>
    </row>
    <row r="798" spans="2:2" x14ac:dyDescent="0.25">
      <c r="B798">
        <v>0</v>
      </c>
    </row>
    <row r="799" spans="2:2" x14ac:dyDescent="0.25">
      <c r="B799">
        <v>3.99</v>
      </c>
    </row>
    <row r="800" spans="2:2" x14ac:dyDescent="0.25">
      <c r="B800">
        <v>7.98</v>
      </c>
    </row>
    <row r="801" spans="2:2" x14ac:dyDescent="0.25">
      <c r="B801">
        <v>3.99</v>
      </c>
    </row>
    <row r="802" spans="2:2" x14ac:dyDescent="0.25">
      <c r="B802">
        <v>7.98</v>
      </c>
    </row>
    <row r="803" spans="2:2" x14ac:dyDescent="0.25">
      <c r="B803">
        <v>17.940000000000001</v>
      </c>
    </row>
    <row r="804" spans="2:2" x14ac:dyDescent="0.25">
      <c r="B804">
        <v>4.45</v>
      </c>
    </row>
    <row r="805" spans="2:2" x14ac:dyDescent="0.25">
      <c r="B805">
        <v>1.75</v>
      </c>
    </row>
    <row r="806" spans="2:2" x14ac:dyDescent="0.25">
      <c r="B806">
        <v>3.99</v>
      </c>
    </row>
    <row r="807" spans="2:2" x14ac:dyDescent="0.25">
      <c r="B807">
        <v>3.99</v>
      </c>
    </row>
    <row r="808" spans="2:2" x14ac:dyDescent="0.25">
      <c r="B808">
        <v>9.99</v>
      </c>
    </row>
    <row r="809" spans="2:2" x14ac:dyDescent="0.25">
      <c r="B809">
        <v>4.99</v>
      </c>
    </row>
    <row r="810" spans="2:2" x14ac:dyDescent="0.25">
      <c r="B810">
        <v>3.99</v>
      </c>
    </row>
    <row r="811" spans="2:2" x14ac:dyDescent="0.25">
      <c r="B811">
        <v>3.99</v>
      </c>
    </row>
    <row r="812" spans="2:2" x14ac:dyDescent="0.25">
      <c r="B812">
        <v>3.99</v>
      </c>
    </row>
    <row r="813" spans="2:2" x14ac:dyDescent="0.25">
      <c r="B813">
        <v>3.99</v>
      </c>
    </row>
    <row r="814" spans="2:2" x14ac:dyDescent="0.25">
      <c r="B814">
        <v>4.45</v>
      </c>
    </row>
    <row r="815" spans="2:2" x14ac:dyDescent="0.25">
      <c r="B815">
        <v>1.75</v>
      </c>
    </row>
    <row r="816" spans="2:2" x14ac:dyDescent="0.25">
      <c r="B816">
        <v>7.98</v>
      </c>
    </row>
    <row r="817" spans="2:2" x14ac:dyDescent="0.25">
      <c r="B817">
        <v>6.98</v>
      </c>
    </row>
    <row r="818" spans="2:2" x14ac:dyDescent="0.25">
      <c r="B818">
        <v>17.96</v>
      </c>
    </row>
    <row r="819" spans="2:2" x14ac:dyDescent="0.25">
      <c r="B819">
        <v>3.99</v>
      </c>
    </row>
    <row r="820" spans="2:2" x14ac:dyDescent="0.25">
      <c r="B820">
        <v>4.49</v>
      </c>
    </row>
    <row r="821" spans="2:2" x14ac:dyDescent="0.25">
      <c r="B821">
        <v>4.99</v>
      </c>
    </row>
    <row r="822" spans="2:2" x14ac:dyDescent="0.25">
      <c r="B822">
        <v>14.47</v>
      </c>
    </row>
  </sheetData>
  <sortState ref="X7:X11">
    <sortCondition ref="X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Content</vt:lpstr>
      <vt:lpstr>If</vt:lpstr>
      <vt:lpstr>Lookup</vt:lpstr>
      <vt:lpstr>Text</vt:lpstr>
      <vt:lpstr>Date_Time</vt:lpstr>
      <vt:lpstr>Benfords Law</vt:lpstr>
      <vt:lpstr>DataExtract</vt:lpstr>
      <vt:lpstr>GoalSeek_Solver</vt:lpstr>
      <vt:lpstr>Sheet1</vt:lpstr>
      <vt:lpstr>Sheet2</vt:lpstr>
      <vt:lpstr>Sheet3</vt:lpstr>
      <vt:lpstr>DataAnalysis</vt:lpstr>
      <vt:lpstr>DataExtract!Criteria</vt:lpstr>
      <vt:lpstr>List</vt:lpstr>
      <vt:lpstr>Date_Time!Print_Area</vt:lpstr>
      <vt:lpstr>If!Print_Area</vt:lpstr>
      <vt:lpstr>Lookup!Print_Area</vt:lpstr>
      <vt:lpstr>Text!Print_Area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Kelum Perera</dc:creator>
  <cp:lastModifiedBy>Kelum</cp:lastModifiedBy>
  <cp:lastPrinted>2015-07-07T00:58:17Z</cp:lastPrinted>
  <dcterms:created xsi:type="dcterms:W3CDTF">2015-07-05T06:55:34Z</dcterms:created>
  <dcterms:modified xsi:type="dcterms:W3CDTF">2017-01-06T06:53:32Z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70d30d35-4c30-4dd3-9453-4f7ac66f78c7</vt:lpwstr>
  </property>
</Properties>
</file>