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Набор данных" sheetId="1" r:id="rId1"/>
    <sheet name="Автобусы после пандемии" sheetId="5" r:id="rId2"/>
    <sheet name="Корр-я между изменен. кол-ва" sheetId="2" r:id="rId3"/>
  </sheets>
  <calcPr calcId="152511"/>
</workbook>
</file>

<file path=xl/calcChain.xml><?xml version="1.0" encoding="utf-8"?>
<calcChain xmlns="http://schemas.openxmlformats.org/spreadsheetml/2006/main">
  <c r="H25" i="2" l="1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4" i="5"/>
  <c r="H14" i="5" s="1"/>
  <c r="G15" i="5"/>
  <c r="H15" i="5" s="1"/>
  <c r="C56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F173" i="1"/>
  <c r="F174" i="1"/>
  <c r="F175" i="1"/>
  <c r="F176" i="1"/>
  <c r="F177" i="1"/>
  <c r="F178" i="1"/>
  <c r="F179" i="1"/>
  <c r="F180" i="1"/>
  <c r="F181" i="1"/>
  <c r="F182" i="1"/>
  <c r="F183" i="1"/>
  <c r="F172" i="1"/>
  <c r="F160" i="1"/>
  <c r="F161" i="1"/>
  <c r="F162" i="1"/>
  <c r="F163" i="1"/>
  <c r="F164" i="1"/>
  <c r="F165" i="1"/>
  <c r="F166" i="1"/>
  <c r="F167" i="1"/>
  <c r="F168" i="1"/>
  <c r="F169" i="1"/>
  <c r="F170" i="1"/>
  <c r="F159" i="1"/>
  <c r="F147" i="1"/>
  <c r="F148" i="1"/>
  <c r="F149" i="1"/>
  <c r="F150" i="1"/>
  <c r="F151" i="1"/>
  <c r="F152" i="1"/>
  <c r="F153" i="1"/>
  <c r="F154" i="1"/>
  <c r="F155" i="1"/>
  <c r="F156" i="1"/>
  <c r="F157" i="1"/>
  <c r="F146" i="1"/>
  <c r="F134" i="1"/>
  <c r="F135" i="1"/>
  <c r="F136" i="1"/>
  <c r="F137" i="1"/>
  <c r="F138" i="1"/>
  <c r="F139" i="1"/>
  <c r="F140" i="1"/>
  <c r="F141" i="1"/>
  <c r="F142" i="1"/>
  <c r="F143" i="1"/>
  <c r="F144" i="1"/>
  <c r="F133" i="1"/>
  <c r="F121" i="1"/>
  <c r="F122" i="1"/>
  <c r="F123" i="1"/>
  <c r="F124" i="1"/>
  <c r="F125" i="1"/>
  <c r="F126" i="1"/>
  <c r="F127" i="1"/>
  <c r="F128" i="1"/>
  <c r="F129" i="1"/>
  <c r="F130" i="1"/>
  <c r="F131" i="1"/>
  <c r="F120" i="1"/>
  <c r="F108" i="1"/>
  <c r="F109" i="1"/>
  <c r="F110" i="1"/>
  <c r="F111" i="1"/>
  <c r="F112" i="1"/>
  <c r="F113" i="1"/>
  <c r="F114" i="1"/>
  <c r="F115" i="1"/>
  <c r="F116" i="1"/>
  <c r="F117" i="1"/>
  <c r="F118" i="1"/>
  <c r="F107" i="1"/>
  <c r="F95" i="1"/>
  <c r="F96" i="1"/>
  <c r="F97" i="1"/>
  <c r="F98" i="1"/>
  <c r="F99" i="1"/>
  <c r="F100" i="1"/>
  <c r="F101" i="1"/>
  <c r="F102" i="1"/>
  <c r="F103" i="1"/>
  <c r="F104" i="1"/>
  <c r="F105" i="1"/>
  <c r="F94" i="1"/>
  <c r="F82" i="1"/>
  <c r="F83" i="1"/>
  <c r="F84" i="1"/>
  <c r="F85" i="1"/>
  <c r="F86" i="1"/>
  <c r="F87" i="1"/>
  <c r="F88" i="1"/>
  <c r="F89" i="1"/>
  <c r="F90" i="1"/>
  <c r="F91" i="1"/>
  <c r="F92" i="1"/>
  <c r="F81" i="1"/>
  <c r="F69" i="1"/>
  <c r="F70" i="1"/>
  <c r="F71" i="1"/>
  <c r="F72" i="1"/>
  <c r="F73" i="1"/>
  <c r="F74" i="1"/>
  <c r="F75" i="1"/>
  <c r="F76" i="1"/>
  <c r="F77" i="1"/>
  <c r="F78" i="1"/>
  <c r="F79" i="1"/>
  <c r="F68" i="1"/>
  <c r="F56" i="1"/>
  <c r="F57" i="1"/>
  <c r="F58" i="1"/>
  <c r="F59" i="1"/>
  <c r="F60" i="1"/>
  <c r="F61" i="1"/>
  <c r="F62" i="1"/>
  <c r="F63" i="1"/>
  <c r="F64" i="1"/>
  <c r="F65" i="1"/>
  <c r="F66" i="1"/>
  <c r="F55" i="1"/>
  <c r="F43" i="1"/>
  <c r="F44" i="1"/>
  <c r="F45" i="1"/>
  <c r="F46" i="1"/>
  <c r="F47" i="1"/>
  <c r="F48" i="1"/>
  <c r="F49" i="1"/>
  <c r="F50" i="1"/>
  <c r="F51" i="1"/>
  <c r="F52" i="1"/>
  <c r="F53" i="1"/>
  <c r="F42" i="1"/>
  <c r="F30" i="1"/>
  <c r="F31" i="1"/>
  <c r="F32" i="1"/>
  <c r="F33" i="1"/>
  <c r="F34" i="1"/>
  <c r="F35" i="1"/>
  <c r="F36" i="1"/>
  <c r="F37" i="1"/>
  <c r="F38" i="1"/>
  <c r="F39" i="1"/>
  <c r="F40" i="1"/>
  <c r="F29" i="1"/>
  <c r="F17" i="1"/>
  <c r="F18" i="1"/>
  <c r="F19" i="1"/>
  <c r="F20" i="1"/>
  <c r="F21" i="1"/>
  <c r="F22" i="1"/>
  <c r="F23" i="1"/>
  <c r="F24" i="1"/>
  <c r="F25" i="1"/>
  <c r="F26" i="1"/>
  <c r="F27" i="1"/>
  <c r="F16" i="1"/>
  <c r="F4" i="1"/>
  <c r="F5" i="1"/>
  <c r="F6" i="1"/>
  <c r="F7" i="1"/>
  <c r="F8" i="1"/>
  <c r="F9" i="1"/>
  <c r="F10" i="1"/>
  <c r="F11" i="1"/>
  <c r="F12" i="1"/>
  <c r="F13" i="1"/>
  <c r="F14" i="1"/>
  <c r="F3" i="1"/>
  <c r="E173" i="1"/>
  <c r="E174" i="1"/>
  <c r="E175" i="1"/>
  <c r="E176" i="1"/>
  <c r="E177" i="1"/>
  <c r="E178" i="1"/>
  <c r="E179" i="1"/>
  <c r="E180" i="1"/>
  <c r="E181" i="1"/>
  <c r="E182" i="1"/>
  <c r="E183" i="1"/>
  <c r="E172" i="1"/>
  <c r="E160" i="1"/>
  <c r="E161" i="1"/>
  <c r="E162" i="1"/>
  <c r="E163" i="1"/>
  <c r="E164" i="1"/>
  <c r="E165" i="1"/>
  <c r="E166" i="1"/>
  <c r="E167" i="1"/>
  <c r="E168" i="1"/>
  <c r="E169" i="1"/>
  <c r="E170" i="1"/>
  <c r="E159" i="1"/>
  <c r="A180" i="2"/>
  <c r="E147" i="1"/>
  <c r="E148" i="1"/>
  <c r="E149" i="1"/>
  <c r="E150" i="1"/>
  <c r="E151" i="1"/>
  <c r="E152" i="1"/>
  <c r="E153" i="1"/>
  <c r="E154" i="1"/>
  <c r="E155" i="1"/>
  <c r="E156" i="1"/>
  <c r="E157" i="1"/>
  <c r="E146" i="1"/>
  <c r="E134" i="1"/>
  <c r="E135" i="1"/>
  <c r="E136" i="1"/>
  <c r="E137" i="1"/>
  <c r="E138" i="1"/>
  <c r="E139" i="1"/>
  <c r="E140" i="1"/>
  <c r="E141" i="1"/>
  <c r="E142" i="1"/>
  <c r="E143" i="1"/>
  <c r="E144" i="1"/>
  <c r="E133" i="1"/>
  <c r="E121" i="1"/>
  <c r="E122" i="1"/>
  <c r="E123" i="1"/>
  <c r="E124" i="1"/>
  <c r="E125" i="1"/>
  <c r="E126" i="1"/>
  <c r="E127" i="1"/>
  <c r="E128" i="1"/>
  <c r="E129" i="1"/>
  <c r="E130" i="1"/>
  <c r="E131" i="1"/>
  <c r="E120" i="1"/>
  <c r="E108" i="1"/>
  <c r="E109" i="1"/>
  <c r="E110" i="1"/>
  <c r="E111" i="1"/>
  <c r="E112" i="1"/>
  <c r="E113" i="1"/>
  <c r="E114" i="1"/>
  <c r="E115" i="1"/>
  <c r="E116" i="1"/>
  <c r="E117" i="1"/>
  <c r="E118" i="1"/>
  <c r="E107" i="1"/>
  <c r="E95" i="1"/>
  <c r="E96" i="1"/>
  <c r="E97" i="1"/>
  <c r="E98" i="1"/>
  <c r="E99" i="1"/>
  <c r="E100" i="1"/>
  <c r="E101" i="1"/>
  <c r="E102" i="1"/>
  <c r="E103" i="1"/>
  <c r="E104" i="1"/>
  <c r="E105" i="1"/>
  <c r="E94" i="1"/>
  <c r="E82" i="1"/>
  <c r="E83" i="1"/>
  <c r="E84" i="1"/>
  <c r="E85" i="1"/>
  <c r="E86" i="1"/>
  <c r="E87" i="1"/>
  <c r="E88" i="1"/>
  <c r="E89" i="1"/>
  <c r="E90" i="1"/>
  <c r="E91" i="1"/>
  <c r="E92" i="1"/>
  <c r="E81" i="1"/>
  <c r="E69" i="1"/>
  <c r="E70" i="1"/>
  <c r="E71" i="1"/>
  <c r="E72" i="1"/>
  <c r="E73" i="1"/>
  <c r="E74" i="1"/>
  <c r="E75" i="1"/>
  <c r="E76" i="1"/>
  <c r="E77" i="1"/>
  <c r="E78" i="1"/>
  <c r="E79" i="1"/>
  <c r="E68" i="1"/>
  <c r="E56" i="1"/>
  <c r="E57" i="1"/>
  <c r="E58" i="1"/>
  <c r="E59" i="1"/>
  <c r="E60" i="1"/>
  <c r="E61" i="1"/>
  <c r="E62" i="1"/>
  <c r="E63" i="1"/>
  <c r="E64" i="1"/>
  <c r="E65" i="1"/>
  <c r="E66" i="1"/>
  <c r="E55" i="1"/>
  <c r="E43" i="1"/>
  <c r="E44" i="1"/>
  <c r="E45" i="1"/>
  <c r="E46" i="1"/>
  <c r="E47" i="1"/>
  <c r="E48" i="1"/>
  <c r="E49" i="1"/>
  <c r="E50" i="1"/>
  <c r="E51" i="1"/>
  <c r="E52" i="1"/>
  <c r="E53" i="1"/>
  <c r="E42" i="1"/>
  <c r="E30" i="1"/>
  <c r="E31" i="1"/>
  <c r="E32" i="1"/>
  <c r="E33" i="1"/>
  <c r="E34" i="1"/>
  <c r="E35" i="1"/>
  <c r="E36" i="1"/>
  <c r="E37" i="1"/>
  <c r="E38" i="1"/>
  <c r="E39" i="1"/>
  <c r="E40" i="1"/>
  <c r="E29" i="1"/>
  <c r="E17" i="1"/>
  <c r="E18" i="1"/>
  <c r="E19" i="1"/>
  <c r="E20" i="1"/>
  <c r="E21" i="1"/>
  <c r="E22" i="1"/>
  <c r="E23" i="1"/>
  <c r="E24" i="1"/>
  <c r="E25" i="1"/>
  <c r="E26" i="1"/>
  <c r="E27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G26" i="2" l="1"/>
  <c r="G28" i="5"/>
  <c r="H28" i="5"/>
  <c r="B5" i="5" s="1"/>
  <c r="D56" i="5"/>
  <c r="B4" i="5" s="1"/>
</calcChain>
</file>

<file path=xl/sharedStrings.xml><?xml version="1.0" encoding="utf-8"?>
<sst xmlns="http://schemas.openxmlformats.org/spreadsheetml/2006/main" count="489" uniqueCount="45">
  <si>
    <t>Регион</t>
  </si>
  <si>
    <t>Год</t>
  </si>
  <si>
    <t>Кол-во автомобилей на 1 т.чел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</si>
  <si>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</si>
  <si>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</si>
  <si>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</si>
  <si>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</si>
  <si>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</si>
  <si>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</si>
  <si>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</si>
  <si>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</si>
  <si>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</si>
  <si>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</si>
  <si>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</si>
  <si>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</si>
  <si>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</si>
  <si>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</si>
  <si>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Изменение кол-ва автомобилей, %</t>
  </si>
  <si>
    <t>Изменение кол-ва автобусов, %</t>
  </si>
  <si>
    <t>Кол-во автобусов на 100 т.чел</t>
  </si>
  <si>
    <t xml:space="preserve"> -</t>
  </si>
  <si>
    <t xml:space="preserve"> - </t>
  </si>
  <si>
    <t>Итог</t>
  </si>
  <si>
    <t>Кол-во автобусов уменьшилось</t>
  </si>
  <si>
    <t>% регионов, в которых в среднем после пандемии количество автобусов уменьшилось</t>
  </si>
  <si>
    <t xml:space="preserve">Среднее изменение кол-ва автобусов после пандемии </t>
  </si>
  <si>
    <t>Кол-во автобусов в среднем уменьшилось</t>
  </si>
  <si>
    <t>% наблюдений, в которых количество автобусов после пандемии уменьшалось</t>
  </si>
  <si>
    <t>Средняя величина корреляции</t>
  </si>
  <si>
    <t>Гипотезы:</t>
  </si>
  <si>
    <t>Что подтверждает гипотезу H0.</t>
  </si>
  <si>
    <t>Возможные причины:</t>
  </si>
  <si>
    <t xml:space="preserve"> - переход людей на удаленную работу, после которого на работу в офис многие уже не вернулись</t>
  </si>
  <si>
    <t xml:space="preserve"> - привычка избегать скопления людей, а также тесного контакта с ними, и переход на использование такси</t>
  </si>
  <si>
    <r>
      <rPr>
        <b/>
        <sz val="11"/>
        <color rgb="FF3F3F3F"/>
        <rFont val="Calibri"/>
        <family val="2"/>
        <charset val="204"/>
        <scheme val="minor"/>
      </rPr>
      <t xml:space="preserve">H0: </t>
    </r>
    <r>
      <rPr>
        <sz val="11"/>
        <color rgb="FF3F3F3F"/>
        <rFont val="Calibri"/>
        <family val="2"/>
        <charset val="204"/>
        <scheme val="minor"/>
      </rPr>
      <t>После пандемии количество автобусов общего пользования в среднем сокращается во всех регионах (погрешность 1-2 региона)</t>
    </r>
  </si>
  <si>
    <r>
      <rPr>
        <b/>
        <sz val="11"/>
        <color rgb="FF3F3F3F"/>
        <rFont val="Calibri"/>
        <family val="2"/>
        <charset val="204"/>
        <scheme val="minor"/>
      </rPr>
      <t>H1:</t>
    </r>
    <r>
      <rPr>
        <sz val="11"/>
        <color rgb="FF3F3F3F"/>
        <rFont val="Calibri"/>
        <family val="2"/>
        <charset val="204"/>
        <scheme val="minor"/>
      </rPr>
      <t xml:space="preserve"> Количество автобусов в среднем сокращается не в подавляющем большинстве регионов, либо же вообще не сокращается</t>
    </r>
  </si>
  <si>
    <r>
      <rPr>
        <b/>
        <sz val="11"/>
        <color rgb="FF3F3F3F"/>
        <rFont val="Calibri"/>
        <family val="2"/>
        <charset val="204"/>
        <scheme val="minor"/>
      </rPr>
      <t>Вывод:</t>
    </r>
    <r>
      <rPr>
        <sz val="11"/>
        <color rgb="FF3F3F3F"/>
        <rFont val="Calibri"/>
        <family val="2"/>
        <charset val="204"/>
        <scheme val="minor"/>
      </rPr>
      <t xml:space="preserve"> Из 14 наблюдаемых регионов Приволжского федерального округа за послепандемийные годы количество автобусов в среднем сократилось в 13 (то есть в 93% регионов).</t>
    </r>
  </si>
  <si>
    <r>
      <rPr>
        <b/>
        <sz val="11"/>
        <color rgb="FF3F3F3F"/>
        <rFont val="Calibri"/>
        <family val="2"/>
        <charset val="204"/>
        <scheme val="minor"/>
      </rPr>
      <t xml:space="preserve">H0: </t>
    </r>
    <r>
      <rPr>
        <sz val="11"/>
        <color rgb="FF3F3F3F"/>
        <rFont val="Calibri"/>
        <family val="2"/>
        <charset val="204"/>
        <scheme val="minor"/>
      </rPr>
      <t>Между изменением количества автомобилей и количества автобусов существует корреляция (отрицательная: чем больше личного транспорта, тем меньше общественного)</t>
    </r>
  </si>
  <si>
    <r>
      <rPr>
        <b/>
        <sz val="11"/>
        <color rgb="FF3F3F3F"/>
        <rFont val="Calibri"/>
        <family val="2"/>
        <charset val="204"/>
        <scheme val="minor"/>
      </rPr>
      <t>H1:</t>
    </r>
    <r>
      <rPr>
        <sz val="11"/>
        <color rgb="FF3F3F3F"/>
        <rFont val="Calibri"/>
        <family val="2"/>
        <charset val="204"/>
        <scheme val="minor"/>
      </rPr>
      <t xml:space="preserve"> Значимой корреляции между изменением количества автомобилей и количества автобусов нет</t>
    </r>
  </si>
  <si>
    <t>Модуль корреляции между изменением кол-ва автомобилей и автобусов (коэффициент Пирсона)</t>
  </si>
  <si>
    <t>Значение корреляции</t>
  </si>
  <si>
    <t>Что опровергает гипотезу H0.</t>
  </si>
  <si>
    <t xml:space="preserve"> - количество автобусов в регионе не учитывает наличие личного транспорта, а рассчитывается только по количеству населения</t>
  </si>
  <si>
    <t>Средняя величина корреляции (коэффициент Пирсона)</t>
  </si>
  <si>
    <r>
      <rPr>
        <b/>
        <sz val="11"/>
        <color rgb="FF3F3F3F"/>
        <rFont val="Calibri"/>
        <family val="2"/>
        <charset val="204"/>
        <scheme val="minor"/>
      </rPr>
      <t>Вывод:</t>
    </r>
    <r>
      <rPr>
        <sz val="11"/>
        <color rgb="FF3F3F3F"/>
        <rFont val="Calibri"/>
        <family val="2"/>
        <charset val="204"/>
        <scheme val="minor"/>
      </rPr>
      <t xml:space="preserve"> Величина корреляции довольно ближе к 0, кроме того корреляция в наблюдениях была как положительной, так и отрицательной. Явно выраженной корреляции нет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</si>
</sst>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3F3F3F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9FFCC"/>
        <bgColor indexed="64"/>
      </patternFill>
    </fill>
    <fill>
      <patternFill patternType="solid">
        <fgColor rgb="FFFF7C80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0">
    <xf numFmtId="0" fontId="0" fillId="0" borderId="0" xfId="0"/>
    <xf numFmtId="0" fontId="0" fillId="3" borderId="2" xfId="0" applyFont="1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2" fontId="0" fillId="3" borderId="2" xfId="0" applyNumberFormat="1" applyFont="1" applyFill="1" applyBorder="1"/>
    <xf numFmtId="0" fontId="0" fillId="0" borderId="2" xfId="0" applyFont="1" applyBorder="1"/>
    <xf numFmtId="2" fontId="0" fillId="0" borderId="2" xfId="0" applyNumberFormat="1" applyFont="1" applyBorder="1"/>
    <xf numFmtId="0" fontId="3" fillId="0" borderId="3" xfId="0" applyFont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164" fontId="4" fillId="0" borderId="5" xfId="0" applyNumberFormat="1" applyFont="1" applyFill="1" applyBorder="1"/>
    <xf numFmtId="165" fontId="4" fillId="0" borderId="5" xfId="0" applyNumberFormat="1" applyFont="1" applyBorder="1"/>
    <xf numFmtId="165" fontId="4" fillId="0" borderId="6" xfId="0" applyNumberFormat="1" applyFont="1" applyFill="1" applyBorder="1"/>
    <xf numFmtId="0" fontId="0" fillId="0" borderId="0" xfId="0" applyBorder="1"/>
    <xf numFmtId="2" fontId="4" fillId="0" borderId="0" xfId="0" applyNumberFormat="1" applyFont="1" applyFill="1" applyBorder="1"/>
    <xf numFmtId="2" fontId="4" fillId="0" borderId="0" xfId="0" applyNumberFormat="1" applyFont="1" applyBorder="1"/>
    <xf numFmtId="2" fontId="6" fillId="0" borderId="0" xfId="0" applyNumberFormat="1" applyFont="1" applyBorder="1"/>
    <xf numFmtId="0" fontId="7" fillId="0" borderId="3" xfId="0" applyFont="1" applyBorder="1" applyAlignment="1">
      <alignment wrapText="1"/>
    </xf>
    <xf numFmtId="0" fontId="7" fillId="0" borderId="3" xfId="0" applyFont="1" applyFill="1" applyBorder="1" applyAlignment="1">
      <alignment wrapText="1"/>
    </xf>
    <xf numFmtId="0" fontId="7" fillId="0" borderId="0" xfId="0" applyFont="1"/>
    <xf numFmtId="2" fontId="7" fillId="0" borderId="0" xfId="0" applyNumberFormat="1" applyFont="1"/>
    <xf numFmtId="0" fontId="7" fillId="0" borderId="0" xfId="0" applyFont="1" applyBorder="1"/>
    <xf numFmtId="0" fontId="3" fillId="0" borderId="7" xfId="0" applyFont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0" fillId="0" borderId="10" xfId="0" applyFont="1" applyBorder="1"/>
    <xf numFmtId="2" fontId="0" fillId="0" borderId="10" xfId="0" applyNumberFormat="1" applyFont="1" applyBorder="1"/>
    <xf numFmtId="0" fontId="0" fillId="0" borderId="10" xfId="0" applyBorder="1"/>
    <xf numFmtId="0" fontId="1" fillId="0" borderId="10" xfId="0" applyFont="1" applyBorder="1"/>
    <xf numFmtId="0" fontId="0" fillId="0" borderId="8" xfId="0" applyBorder="1" applyAlignment="1">
      <alignment horizontal="center" vertical="center" wrapText="1"/>
    </xf>
    <xf numFmtId="0" fontId="1" fillId="0" borderId="10" xfId="0" applyNumberFormat="1" applyFont="1" applyBorder="1"/>
    <xf numFmtId="0" fontId="3" fillId="3" borderId="11" xfId="0" applyFont="1" applyFill="1" applyBorder="1" applyAlignment="1">
      <alignment wrapText="1"/>
    </xf>
    <xf numFmtId="0" fontId="5" fillId="3" borderId="11" xfId="0" applyFont="1" applyFill="1" applyBorder="1" applyAlignment="1">
      <alignment wrapText="1"/>
    </xf>
    <xf numFmtId="0" fontId="2" fillId="2" borderId="1" xfId="1"/>
    <xf numFmtId="0" fontId="8" fillId="2" borderId="1" xfId="1" applyFont="1"/>
    <xf numFmtId="0" fontId="8" fillId="2" borderId="1" xfId="1" applyFont="1" applyAlignment="1">
      <alignment horizontal="left" vertical="top" wrapText="1"/>
    </xf>
    <xf numFmtId="0" fontId="2" fillId="2" borderId="1" xfId="1" applyFont="1"/>
    <xf numFmtId="0" fontId="2" fillId="4" borderId="1" xfId="1" applyFont="1" applyFill="1"/>
    <xf numFmtId="0" fontId="2" fillId="5" borderId="1" xfId="1" applyFont="1" applyFill="1"/>
  </cellXfs>
  <cellStyles count="2">
    <cellStyle name="Вывод" xfId="1" builtinId="21"/>
    <cellStyle name="Обычный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/>
      </border>
    </dxf>
    <dxf>
      <numFmt numFmtId="2" formatCode="0.0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Times New Roman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colors>
    <mruColors>
      <color rgb="FFFF7C8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F183" totalsRowShown="0" headerRowDxfId="31" dataDxfId="20">
  <autoFilter ref="A1:F183"/>
  <tableColumns count="6">
    <tableColumn id="1" name="Регион" dataDxfId="26"/>
    <tableColumn id="2" name="Год" dataDxfId="25"/>
    <tableColumn id="5" name="Кол-во автомобилей на 1 т.чел" dataDxfId="24"/>
    <tableColumn id="3" name="Кол-во автобусов на 100 т.чел" dataDxfId="23"/>
    <tableColumn id="6" name="Изменение кол-ва автомобилей, %" dataDxfId="22"/>
    <tableColumn id="7" name="Изменение кол-ва автобусов, %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13:D56" totalsRowCount="1" headerRowDxfId="12" headerRowBorderDxfId="17" tableBorderDxfId="18" totalsRowBorderDxfId="16">
  <autoFilter ref="A13:D55"/>
  <tableColumns count="4">
    <tableColumn id="1" name="Регион" totalsRowLabel="Итог" dataDxfId="15" totalsRowDxfId="7"/>
    <tableColumn id="2" name="Год" dataDxfId="14" totalsRowDxfId="6"/>
    <tableColumn id="4" name="Изменение кол-ва автобусов, %" totalsRowFunction="count" dataDxfId="13" totalsRowDxfId="5"/>
    <tableColumn id="5" name="Кол-во автобусов уменьшилось" totalsRowFunction="sum" dataDxfId="11" totalsRowDxfId="4">
      <calculatedColumnFormula>IF(Таблица4[[#This Row],[Изменение кол-ва автобусов, %]]&lt;0,1,0)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Таблица5" displayName="Таблица5" ref="F13:H28" totalsRowCount="1" headerRowDxfId="9">
  <autoFilter ref="F13:H27"/>
  <tableColumns count="3">
    <tableColumn id="1" name="Регион" totalsRowLabel="Итог" dataDxfId="10" totalsRowDxfId="2"/>
    <tableColumn id="2" name="Среднее изменение кол-ва автобусов после пандемии " totalsRowFunction="count" dataDxfId="8">
      <calculatedColumnFormula>AVERAGE(C16:C18)</calculatedColumnFormula>
    </tableColumn>
    <tableColumn id="3" name="Кол-во автобусов в среднем уменьшилось" totalsRowFunction="sum" dataDxfId="3">
      <calculatedColumnFormula>IF(Таблица5[[#This Row],[Среднее изменение кол-ва автобусов после пандемии ]]&lt;0,1,0)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Таблица13" displayName="Таблица13" ref="A11:D180" totalsRowCount="1" headerRowDxfId="30">
  <autoFilter ref="A11:D179"/>
  <tableColumns count="4">
    <tableColumn id="1" name="Регион" totalsRowFunction="count" dataDxfId="29" totalsRowDxfId="19"/>
    <tableColumn id="2" name="Год"/>
    <tableColumn id="6" name="Изменение кол-ва автомобилей, %" dataDxfId="28"/>
    <tableColumn id="7" name="Изменение кол-ва автобусов, %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Таблица6" displayName="Таблица6" ref="F11:H26" totalsRowCount="1" headerRowDxfId="1">
  <autoFilter ref="F11:H25"/>
  <tableColumns count="3">
    <tableColumn id="1" name="Регион" totalsRowLabel="Средняя величина корреляции" totalsRowDxfId="0"/>
    <tableColumn id="2" name="Модуль корреляции между изменением кол-ва автомобилей и автобусов (коэффициент Пирсона)" totalsRowFunction="average"/>
    <tableColumn id="3" name="Значение корреляции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topLeftCell="A64" workbookViewId="0">
      <selection activeCell="A77" sqref="A77:F79"/>
    </sheetView>
  </sheetViews>
  <sheetFormatPr defaultRowHeight="14.5" x14ac:dyDescent="0.35"/>
  <cols>
    <col min="1" max="1" width="23.7265625" customWidth="1"/>
    <col min="2" max="2" width="12.90625" customWidth="1"/>
    <col min="3" max="3" width="15.36328125" customWidth="1"/>
    <col min="4" max="4" width="14.08984375" customWidth="1"/>
    <col min="5" max="5" width="16.90625" customWidth="1"/>
    <col min="6" max="6" width="18.1796875" customWidth="1"/>
    <col min="7" max="7" width="44" customWidth="1"/>
  </cols>
  <sheetData>
    <row r="1" spans="1:6" ht="43.5" x14ac:dyDescent="0.35">
      <c r="A1" s="3" t="s">
        <v>0</v>
      </c>
      <c r="B1" s="3" t="s">
        <v>1</v>
      </c>
      <c r="C1" s="3" t="s">
        <v>2</v>
      </c>
      <c r="D1" s="3" t="s">
        <v>19</v>
      </c>
      <c r="E1" s="3" t="s">
        <v>17</v>
      </c>
      <c r="F1" s="3" t="s">
        <v>18</v>
      </c>
    </row>
    <row r="2" spans="1:6" x14ac:dyDescent="0.35">
      <c r="A2" s="18" t="s">
        <v>3</v>
      </c>
      <c r="B2" s="20">
        <v>2010</v>
      </c>
      <c r="C2" s="11">
        <v>223.5</v>
      </c>
      <c r="D2" s="16">
        <v>95.414945637814014</v>
      </c>
      <c r="E2" s="21" t="s">
        <v>20</v>
      </c>
      <c r="F2" s="21" t="s">
        <v>20</v>
      </c>
    </row>
    <row r="3" spans="1:6" x14ac:dyDescent="0.35">
      <c r="A3" s="18" t="s">
        <v>3</v>
      </c>
      <c r="B3" s="20">
        <v>2011</v>
      </c>
      <c r="C3" s="11">
        <v>238.7</v>
      </c>
      <c r="D3" s="17">
        <v>104.98874944792945</v>
      </c>
      <c r="E3" s="21">
        <f>(Таблица1[[#This Row],[Кол-во автомобилей на 1 т.чел]]-C2)/C2*100</f>
        <v>6.8008948545861241</v>
      </c>
      <c r="F3" s="21">
        <f>(Таблица1[[#This Row],[Кол-во автобусов на 100 т.чел]]-D2)/D2*100</f>
        <v>10.033861829630629</v>
      </c>
    </row>
    <row r="4" spans="1:6" x14ac:dyDescent="0.35">
      <c r="A4" s="18" t="s">
        <v>3</v>
      </c>
      <c r="B4" s="20">
        <v>2012</v>
      </c>
      <c r="C4" s="12">
        <v>263.60000000000002</v>
      </c>
      <c r="D4" s="17">
        <v>121.30145677484396</v>
      </c>
      <c r="E4" s="21">
        <f>(Таблица1[[#This Row],[Кол-во автомобилей на 1 т.чел]]-C3)*100/C3</f>
        <v>10.431503979891092</v>
      </c>
      <c r="F4" s="21">
        <f>(Таблица1[[#This Row],[Кол-во автобусов на 100 т.чел]]-D3)/D3*100</f>
        <v>15.5375765619582</v>
      </c>
    </row>
    <row r="5" spans="1:6" x14ac:dyDescent="0.35">
      <c r="A5" s="18" t="s">
        <v>3</v>
      </c>
      <c r="B5" s="20">
        <v>2013</v>
      </c>
      <c r="C5" s="12">
        <v>245</v>
      </c>
      <c r="D5" s="15">
        <v>114.67681385694958</v>
      </c>
      <c r="E5" s="21">
        <f>(Таблица1[[#This Row],[Кол-во автомобилей на 1 т.чел]]-C4)*100/C4</f>
        <v>-7.0561456752655616</v>
      </c>
      <c r="F5" s="21">
        <f>(Таблица1[[#This Row],[Кол-во автобусов на 100 т.чел]]-D4)/D4*100</f>
        <v>-5.4613053247916357</v>
      </c>
    </row>
    <row r="6" spans="1:6" x14ac:dyDescent="0.35">
      <c r="A6" s="18" t="s">
        <v>3</v>
      </c>
      <c r="B6" s="20">
        <v>2014</v>
      </c>
      <c r="C6" s="12">
        <v>297.50217768376962</v>
      </c>
      <c r="D6" s="15">
        <v>122.76561786665822</v>
      </c>
      <c r="E6" s="21">
        <f>(Таблица1[[#This Row],[Кол-во автомобилей на 1 т.чел]]-C5)*100/C5</f>
        <v>21.429460279089639</v>
      </c>
      <c r="F6" s="21">
        <f>(Таблица1[[#This Row],[Кол-во автобусов на 100 т.чел]]-D5)/D5*100</f>
        <v>7.0535653526255047</v>
      </c>
    </row>
    <row r="7" spans="1:6" x14ac:dyDescent="0.35">
      <c r="A7" s="18" t="s">
        <v>3</v>
      </c>
      <c r="B7" s="20">
        <v>2015</v>
      </c>
      <c r="C7" s="12">
        <v>302.15630304818188</v>
      </c>
      <c r="D7" s="17">
        <v>131.43983980600649</v>
      </c>
      <c r="E7" s="21">
        <f>(Таблица1[[#This Row],[Кол-во автомобилей на 1 т.чел]]-C6)*100/C6</f>
        <v>1.5644004358715571</v>
      </c>
      <c r="F7" s="21">
        <f>(Таблица1[[#This Row],[Кол-во автобусов на 100 т.чел]]-D6)/D6*100</f>
        <v>7.0656769298141535</v>
      </c>
    </row>
    <row r="8" spans="1:6" x14ac:dyDescent="0.35">
      <c r="A8" s="18" t="s">
        <v>3</v>
      </c>
      <c r="B8" s="20">
        <v>2016</v>
      </c>
      <c r="C8" s="12">
        <v>307.21627785979348</v>
      </c>
      <c r="D8" s="17">
        <v>151.80827406729134</v>
      </c>
      <c r="E8" s="21">
        <f>(Таблица1[[#This Row],[Кол-во автомобилей на 1 т.чел]]-C7)*100/C7</f>
        <v>1.67462163144243</v>
      </c>
      <c r="F8" s="21">
        <f>(Таблица1[[#This Row],[Кол-во автобусов на 100 т.чел]]-D7)/D7*100</f>
        <v>15.496393096147138</v>
      </c>
    </row>
    <row r="9" spans="1:6" x14ac:dyDescent="0.35">
      <c r="A9" s="18" t="s">
        <v>3</v>
      </c>
      <c r="B9" s="20">
        <v>2017</v>
      </c>
      <c r="C9" s="12">
        <v>333.18566984955305</v>
      </c>
      <c r="D9" s="17">
        <v>159.35350957954546</v>
      </c>
      <c r="E9" s="21">
        <f>(Таблица1[[#This Row],[Кол-во автомобилей на 1 т.чел]]-C8)*100/C8</f>
        <v>8.4531302086836071</v>
      </c>
      <c r="F9" s="21">
        <f>(Таблица1[[#This Row],[Кол-во автобусов на 100 т.чел]]-D8)/D8*100</f>
        <v>4.9702399678884319</v>
      </c>
    </row>
    <row r="10" spans="1:6" x14ac:dyDescent="0.35">
      <c r="A10" s="18" t="s">
        <v>3</v>
      </c>
      <c r="B10" s="20">
        <v>2018</v>
      </c>
      <c r="C10" s="12">
        <v>342.6117716467889</v>
      </c>
      <c r="D10" s="17">
        <v>125.22818411727461</v>
      </c>
      <c r="E10" s="21">
        <f>(Таблица1[[#This Row],[Кол-во автомобилей на 1 т.чел]]-C9)*100/C9</f>
        <v>2.8290837962785478</v>
      </c>
      <c r="F10" s="21">
        <f>(Таблица1[[#This Row],[Кол-во автобусов на 100 т.чел]]-D9)/D9*100</f>
        <v>-21.41485653645821</v>
      </c>
    </row>
    <row r="11" spans="1:6" x14ac:dyDescent="0.35">
      <c r="A11" s="18" t="s">
        <v>3</v>
      </c>
      <c r="B11" s="20">
        <v>2019</v>
      </c>
      <c r="C11" s="12">
        <v>358.27337808813985</v>
      </c>
      <c r="D11" s="17">
        <v>129.76235905987667</v>
      </c>
      <c r="E11" s="21">
        <f>(Таблица1[[#This Row],[Кол-во автомобилей на 1 т.чел]]-C10)*100/C10</f>
        <v>4.5712400265969499</v>
      </c>
      <c r="F11" s="21">
        <f>(Таблица1[[#This Row],[Кол-во автобусов на 100 т.чел]]-D10)/D10*100</f>
        <v>3.6207304087040559</v>
      </c>
    </row>
    <row r="12" spans="1:6" x14ac:dyDescent="0.35">
      <c r="A12" s="18" t="s">
        <v>3</v>
      </c>
      <c r="B12" s="20">
        <v>2020</v>
      </c>
      <c r="C12" s="12">
        <v>369.47784460855661</v>
      </c>
      <c r="D12" s="17">
        <v>117.84385116695309</v>
      </c>
      <c r="E12" s="21">
        <f>(Таблица1[[#This Row],[Кол-во автомобилей на 1 т.чел]]-C11)*100/C11</f>
        <v>3.1273511250563293</v>
      </c>
      <c r="F12" s="21">
        <f>(Таблица1[[#This Row],[Кол-во автобусов на 100 т.чел]]-D11)/D11*100</f>
        <v>-9.1848730088391726</v>
      </c>
    </row>
    <row r="13" spans="1:6" x14ac:dyDescent="0.35">
      <c r="A13" s="18" t="s">
        <v>3</v>
      </c>
      <c r="B13" s="20">
        <v>2021</v>
      </c>
      <c r="C13" s="12">
        <v>385.55251072175224</v>
      </c>
      <c r="D13" s="17">
        <v>110.25374855248224</v>
      </c>
      <c r="E13" s="21">
        <f>(Таблица1[[#This Row],[Кол-во автомобилей на 1 т.чел]]-C12)*100/C12</f>
        <v>4.3506441178430988</v>
      </c>
      <c r="F13" s="21">
        <f>(Таблица1[[#This Row],[Кол-во автобусов на 100 т.чел]]-D12)/D12*100</f>
        <v>-6.4408134487371038</v>
      </c>
    </row>
    <row r="14" spans="1:6" x14ac:dyDescent="0.35">
      <c r="A14" s="18" t="s">
        <v>3</v>
      </c>
      <c r="B14" s="20">
        <v>2022</v>
      </c>
      <c r="C14" s="13">
        <v>392.07818324504609</v>
      </c>
      <c r="D14" s="17">
        <v>101.309593878752</v>
      </c>
      <c r="E14" s="21">
        <f>(Таблица1[[#This Row],[Кол-во автомобилей на 1 т.чел]]-C13)*100/C13</f>
        <v>1.6925509085851431</v>
      </c>
      <c r="F14" s="21">
        <f>(Таблица1[[#This Row],[Кол-во автобусов на 100 т.чел]]-D13)/D13*100</f>
        <v>-8.1123361256716855</v>
      </c>
    </row>
    <row r="15" spans="1:6" x14ac:dyDescent="0.35">
      <c r="A15" s="18" t="s">
        <v>4</v>
      </c>
      <c r="B15" s="20">
        <v>2010</v>
      </c>
      <c r="C15" s="11">
        <v>155.1</v>
      </c>
      <c r="D15" s="16">
        <v>26.308678003228533</v>
      </c>
      <c r="E15" s="21" t="s">
        <v>21</v>
      </c>
      <c r="F15" s="21" t="s">
        <v>21</v>
      </c>
    </row>
    <row r="16" spans="1:6" x14ac:dyDescent="0.35">
      <c r="A16" s="18" t="s">
        <v>4</v>
      </c>
      <c r="B16" s="20">
        <v>2011</v>
      </c>
      <c r="C16" s="11">
        <v>166.1</v>
      </c>
      <c r="D16" s="17">
        <v>47.080231357455936</v>
      </c>
      <c r="E16" s="21">
        <f>(Таблица1[[#This Row],[Кол-во автомобилей на 1 т.чел]]-C15)/C15*100</f>
        <v>7.0921985815602842</v>
      </c>
      <c r="F16" s="21">
        <f>(Таблица1[[#This Row],[Кол-во автобусов на 100 т.чел]]-D15)/D15*100</f>
        <v>78.953238743802984</v>
      </c>
    </row>
    <row r="17" spans="1:6" x14ac:dyDescent="0.35">
      <c r="A17" s="18" t="s">
        <v>4</v>
      </c>
      <c r="B17" s="20">
        <v>2012</v>
      </c>
      <c r="C17" s="12">
        <v>179.7</v>
      </c>
      <c r="D17" s="17">
        <v>53.740933933416287</v>
      </c>
      <c r="E17" s="21">
        <f>(Таблица1[[#This Row],[Кол-во автомобилей на 1 т.чел]]-C16)/C16*100</f>
        <v>8.1878386514148076</v>
      </c>
      <c r="F17" s="21">
        <f>(Таблица1[[#This Row],[Кол-во автобусов на 100 т.чел]]-D16)/D16*100</f>
        <v>14.147557018972714</v>
      </c>
    </row>
    <row r="18" spans="1:6" x14ac:dyDescent="0.35">
      <c r="A18" s="18" t="s">
        <v>4</v>
      </c>
      <c r="B18" s="20">
        <v>2013</v>
      </c>
      <c r="C18" s="12">
        <v>196.7</v>
      </c>
      <c r="D18" s="15">
        <v>43.706420632915439</v>
      </c>
      <c r="E18" s="21">
        <f>(Таблица1[[#This Row],[Кол-во автомобилей на 1 т.чел]]-C17)/C17*100</f>
        <v>9.4602114635503618</v>
      </c>
      <c r="F18" s="21">
        <f>(Таблица1[[#This Row],[Кол-во автобусов на 100 т.чел]]-D17)/D17*100</f>
        <v>-18.672011381367817</v>
      </c>
    </row>
    <row r="19" spans="1:6" x14ac:dyDescent="0.35">
      <c r="A19" s="18" t="s">
        <v>4</v>
      </c>
      <c r="B19" s="20">
        <v>2014</v>
      </c>
      <c r="C19" s="12">
        <v>218.83669001432861</v>
      </c>
      <c r="D19" s="15">
        <v>93.245179544247819</v>
      </c>
      <c r="E19" s="21">
        <f>(Таблица1[[#This Row],[Кол-во автомобилей на 1 т.чел]]-C18)/C18*100</f>
        <v>11.254036611249935</v>
      </c>
      <c r="F19" s="21">
        <f>(Таблица1[[#This Row],[Кол-во автобусов на 100 т.чел]]-D18)/D18*100</f>
        <v>113.34435122793968</v>
      </c>
    </row>
    <row r="20" spans="1:6" x14ac:dyDescent="0.35">
      <c r="A20" s="18" t="s">
        <v>4</v>
      </c>
      <c r="B20" s="20">
        <v>2015</v>
      </c>
      <c r="C20" s="12">
        <v>222.89502691542782</v>
      </c>
      <c r="D20" s="17">
        <v>95.062439401339915</v>
      </c>
      <c r="E20" s="21">
        <f>(Таблица1[[#This Row],[Кол-во автомобилей на 1 т.чел]]-C19)/C19*100</f>
        <v>1.8545047911451618</v>
      </c>
      <c r="F20" s="21">
        <f>(Таблица1[[#This Row],[Кол-во автобусов на 100 т.чел]]-D19)/D19*100</f>
        <v>1.9489048827770756</v>
      </c>
    </row>
    <row r="21" spans="1:6" x14ac:dyDescent="0.35">
      <c r="A21" s="18" t="s">
        <v>4</v>
      </c>
      <c r="B21" s="20">
        <v>2016</v>
      </c>
      <c r="C21" s="12">
        <v>229.39779518726888</v>
      </c>
      <c r="D21" s="17">
        <v>81.643502696134277</v>
      </c>
      <c r="E21" s="21">
        <f>(Таблица1[[#This Row],[Кол-во автомобилей на 1 т.чел]]-C20)/C20*100</f>
        <v>2.9174129014140737</v>
      </c>
      <c r="F21" s="21">
        <f>(Таблица1[[#This Row],[Кол-во автобусов на 100 т.чел]]-D20)/D20*100</f>
        <v>-14.11591874741697</v>
      </c>
    </row>
    <row r="22" spans="1:6" x14ac:dyDescent="0.35">
      <c r="A22" s="18" t="s">
        <v>4</v>
      </c>
      <c r="B22" s="20">
        <v>2017</v>
      </c>
      <c r="C22" s="12">
        <v>239.44027329764205</v>
      </c>
      <c r="D22" s="17">
        <v>79.140243839884633</v>
      </c>
      <c r="E22" s="21">
        <f>(Таблица1[[#This Row],[Кол-во автомобилей на 1 т.чел]]-C21)/C21*100</f>
        <v>4.3777570321349391</v>
      </c>
      <c r="F22" s="21">
        <f>(Таблица1[[#This Row],[Кол-во автобусов на 100 т.чел]]-D21)/D21*100</f>
        <v>-3.0660845916501458</v>
      </c>
    </row>
    <row r="23" spans="1:6" x14ac:dyDescent="0.35">
      <c r="A23" s="18" t="s">
        <v>4</v>
      </c>
      <c r="B23" s="20">
        <v>2018</v>
      </c>
      <c r="C23" s="12">
        <v>248.05549839795407</v>
      </c>
      <c r="D23" s="17">
        <v>85.099503218789508</v>
      </c>
      <c r="E23" s="21">
        <f>(Таблица1[[#This Row],[Кол-во автомобилей на 1 т.чел]]-C22)/C22*100</f>
        <v>3.5980685210806844</v>
      </c>
      <c r="F23" s="21">
        <f>(Таблица1[[#This Row],[Кол-во автобусов на 100 т.чел]]-D22)/D22*100</f>
        <v>7.5299987588635178</v>
      </c>
    </row>
    <row r="24" spans="1:6" x14ac:dyDescent="0.35">
      <c r="A24" s="18" t="s">
        <v>4</v>
      </c>
      <c r="B24" s="20">
        <v>2019</v>
      </c>
      <c r="C24" s="12">
        <v>252.94480414826242</v>
      </c>
      <c r="D24" s="17">
        <v>89.488487924205614</v>
      </c>
      <c r="E24" s="21">
        <f>(Таблица1[[#This Row],[Кол-во автомобилей на 1 т.чел]]-C23)/C23*100</f>
        <v>1.9710531642658717</v>
      </c>
      <c r="F24" s="21">
        <f>(Таблица1[[#This Row],[Кол-во автобусов на 100 т.чел]]-D23)/D23*100</f>
        <v>5.1574739445095172</v>
      </c>
    </row>
    <row r="25" spans="1:6" x14ac:dyDescent="0.35">
      <c r="A25" s="18" t="s">
        <v>4</v>
      </c>
      <c r="B25" s="20">
        <v>2020</v>
      </c>
      <c r="C25" s="12">
        <v>256.39241143615288</v>
      </c>
      <c r="D25" s="17">
        <v>105.13347509077016</v>
      </c>
      <c r="E25" s="21">
        <f>(Таблица1[[#This Row],[Кол-во автомобилей на 1 т.чел]]-C24)/C24*100</f>
        <v>1.3629879844733495</v>
      </c>
      <c r="F25" s="21">
        <f>(Таблица1[[#This Row],[Кол-во автобусов на 100 т.чел]]-D24)/D24*100</f>
        <v>17.482681325239778</v>
      </c>
    </row>
    <row r="26" spans="1:6" x14ac:dyDescent="0.35">
      <c r="A26" s="18" t="s">
        <v>4</v>
      </c>
      <c r="B26" s="20">
        <v>2021</v>
      </c>
      <c r="C26" s="12">
        <v>259.22064769790978</v>
      </c>
      <c r="D26" s="17">
        <v>88.166742372906597</v>
      </c>
      <c r="E26" s="21">
        <f>(Таблица1[[#This Row],[Кол-во автомобилей на 1 т.чел]]-C25)/C25*100</f>
        <v>1.103088911998158</v>
      </c>
      <c r="F26" s="21">
        <f>(Таблица1[[#This Row],[Кол-во автобусов на 100 т.чел]]-D25)/D25*100</f>
        <v>-16.138278225098926</v>
      </c>
    </row>
    <row r="27" spans="1:6" x14ac:dyDescent="0.35">
      <c r="A27" s="18" t="s">
        <v>4</v>
      </c>
      <c r="B27" s="20">
        <v>2022</v>
      </c>
      <c r="C27" s="13">
        <v>255.82868897446309</v>
      </c>
      <c r="D27" s="17">
        <v>83.442284265997941</v>
      </c>
      <c r="E27" s="21">
        <f>(Таблица1[[#This Row],[Кол-во автомобилей на 1 т.чел]]-C26)/C26*100</f>
        <v>-1.3085218147435569</v>
      </c>
      <c r="F27" s="21">
        <f>(Таблица1[[#This Row],[Кол-во автобусов на 100 т.чел]]-D26)/D26*100</f>
        <v>-5.3585490171864052</v>
      </c>
    </row>
    <row r="28" spans="1:6" x14ac:dyDescent="0.35">
      <c r="A28" s="18" t="s">
        <v>7</v>
      </c>
      <c r="B28" s="20">
        <v>2010</v>
      </c>
      <c r="C28" s="11">
        <v>194.6</v>
      </c>
      <c r="D28" s="16">
        <v>58.815159754956504</v>
      </c>
      <c r="E28" s="21" t="s">
        <v>21</v>
      </c>
      <c r="F28" s="21" t="s">
        <v>21</v>
      </c>
    </row>
    <row r="29" spans="1:6" x14ac:dyDescent="0.35">
      <c r="A29" s="18" t="s">
        <v>7</v>
      </c>
      <c r="B29" s="20">
        <v>2011</v>
      </c>
      <c r="C29" s="11">
        <v>206.5</v>
      </c>
      <c r="D29" s="17">
        <v>64.488887688550946</v>
      </c>
      <c r="E29" s="21">
        <f>(Таблица1[[#This Row],[Кол-во автомобилей на 1 т.чел]]-C28)/C28*100</f>
        <v>6.1151079136690676</v>
      </c>
      <c r="F29" s="21">
        <f>(Таблица1[[#This Row],[Кол-во автобусов на 100 т.чел]]-D28)/D28*100</f>
        <v>9.6467100612037413</v>
      </c>
    </row>
    <row r="30" spans="1:6" x14ac:dyDescent="0.35">
      <c r="A30" s="18" t="s">
        <v>7</v>
      </c>
      <c r="B30" s="20">
        <v>2012</v>
      </c>
      <c r="C30" s="12">
        <v>216.4</v>
      </c>
      <c r="D30" s="17">
        <v>64.967068417043777</v>
      </c>
      <c r="E30" s="21">
        <f>(Таблица1[[#This Row],[Кол-во автомобилей на 1 т.чел]]-C29)/C29*100</f>
        <v>4.7941888619854742</v>
      </c>
      <c r="F30" s="21">
        <f>(Таблица1[[#This Row],[Кол-во автобусов на 100 т.чел]]-D29)/D29*100</f>
        <v>0.74149321787375866</v>
      </c>
    </row>
    <row r="31" spans="1:6" x14ac:dyDescent="0.35">
      <c r="A31" s="18" t="s">
        <v>7</v>
      </c>
      <c r="B31" s="20">
        <v>2013</v>
      </c>
      <c r="C31" s="12">
        <v>250.5</v>
      </c>
      <c r="D31" s="15">
        <v>83.319600540522728</v>
      </c>
      <c r="E31" s="21">
        <f>(Таблица1[[#This Row],[Кол-во автомобилей на 1 т.чел]]-C30)/C30*100</f>
        <v>15.757855822550829</v>
      </c>
      <c r="F31" s="21">
        <f>(Таблица1[[#This Row],[Кол-во автобусов на 100 т.чел]]-D30)/D30*100</f>
        <v>28.248976859581155</v>
      </c>
    </row>
    <row r="32" spans="1:6" x14ac:dyDescent="0.35">
      <c r="A32" s="18" t="s">
        <v>7</v>
      </c>
      <c r="B32" s="20">
        <v>2014</v>
      </c>
      <c r="C32" s="12">
        <v>279.27895868918836</v>
      </c>
      <c r="D32" s="15">
        <v>72.686678897534847</v>
      </c>
      <c r="E32" s="21">
        <f>(Таблица1[[#This Row],[Кол-во автомобилей на 1 т.чел]]-C31)/C31*100</f>
        <v>11.488606263149045</v>
      </c>
      <c r="F32" s="21">
        <f>(Таблица1[[#This Row],[Кол-во автобусов на 100 т.чел]]-D31)/D31*100</f>
        <v>-12.761609001973707</v>
      </c>
    </row>
    <row r="33" spans="1:6" x14ac:dyDescent="0.35">
      <c r="A33" s="18" t="s">
        <v>7</v>
      </c>
      <c r="B33" s="20">
        <v>2015</v>
      </c>
      <c r="C33" s="12">
        <v>289.69897254021623</v>
      </c>
      <c r="D33" s="17">
        <v>82.324653102762781</v>
      </c>
      <c r="E33" s="21">
        <f>(Таблица1[[#This Row],[Кол-во автомобилей на 1 т.чел]]-C32)/C32*100</f>
        <v>3.7310415005608735</v>
      </c>
      <c r="F33" s="21">
        <f>(Таблица1[[#This Row],[Кол-во автобусов на 100 т.чел]]-D32)/D32*100</f>
        <v>13.259615587629778</v>
      </c>
    </row>
    <row r="34" spans="1:6" x14ac:dyDescent="0.35">
      <c r="A34" s="18" t="s">
        <v>7</v>
      </c>
      <c r="B34" s="20">
        <v>2016</v>
      </c>
      <c r="C34" s="12">
        <v>289.67923809322889</v>
      </c>
      <c r="D34" s="17">
        <v>76.145846656109526</v>
      </c>
      <c r="E34" s="21">
        <f>(Таблица1[[#This Row],[Кол-во автомобилей на 1 т.чел]]-C33)/C33*100</f>
        <v>-6.8120528058149337E-3</v>
      </c>
      <c r="F34" s="21">
        <f>(Таблица1[[#This Row],[Кол-во автобусов на 100 т.чел]]-D33)/D33*100</f>
        <v>-7.5054144946599193</v>
      </c>
    </row>
    <row r="35" spans="1:6" x14ac:dyDescent="0.35">
      <c r="A35" s="18" t="s">
        <v>7</v>
      </c>
      <c r="B35" s="20">
        <v>2017</v>
      </c>
      <c r="C35" s="12">
        <v>304.91248106466168</v>
      </c>
      <c r="D35" s="17">
        <v>76.468364436196168</v>
      </c>
      <c r="E35" s="21">
        <f>(Таблица1[[#This Row],[Кол-во автомобилей на 1 т.чел]]-C34)/C34*100</f>
        <v>5.2586588779034962</v>
      </c>
      <c r="F35" s="21">
        <f>(Таблица1[[#This Row],[Кол-во автобусов на 100 т.чел]]-D34)/D34*100</f>
        <v>0.42355268770363697</v>
      </c>
    </row>
    <row r="36" spans="1:6" x14ac:dyDescent="0.35">
      <c r="A36" s="18" t="s">
        <v>7</v>
      </c>
      <c r="B36" s="20">
        <v>2018</v>
      </c>
      <c r="C36" s="12">
        <v>297.90498809200005</v>
      </c>
      <c r="D36" s="17">
        <v>80.801915894360448</v>
      </c>
      <c r="E36" s="21">
        <f>(Таблица1[[#This Row],[Кол-во автомобилей на 1 т.чел]]-C35)/C35*100</f>
        <v>-2.2981981413793191</v>
      </c>
      <c r="F36" s="21">
        <f>(Таблица1[[#This Row],[Кол-во автобусов на 100 т.чел]]-D35)/D35*100</f>
        <v>5.6671167091328565</v>
      </c>
    </row>
    <row r="37" spans="1:6" x14ac:dyDescent="0.35">
      <c r="A37" s="18" t="s">
        <v>7</v>
      </c>
      <c r="B37" s="20">
        <v>2019</v>
      </c>
      <c r="C37" s="12">
        <v>299.41403972803982</v>
      </c>
      <c r="D37" s="17">
        <v>77.017632107558185</v>
      </c>
      <c r="E37" s="21">
        <f>(Таблица1[[#This Row],[Кол-во автомобилей на 1 т.чел]]-C36)/C36*100</f>
        <v>0.50655467224796547</v>
      </c>
      <c r="F37" s="21">
        <f>(Таблица1[[#This Row],[Кол-во автобусов на 100 т.чел]]-D36)/D36*100</f>
        <v>-4.6834084871821533</v>
      </c>
    </row>
    <row r="38" spans="1:6" x14ac:dyDescent="0.35">
      <c r="A38" s="18" t="s">
        <v>7</v>
      </c>
      <c r="B38" s="20">
        <v>2020</v>
      </c>
      <c r="C38" s="12">
        <v>302.07465600968555</v>
      </c>
      <c r="D38" s="17">
        <v>88.458478755233187</v>
      </c>
      <c r="E38" s="21">
        <f>(Таблица1[[#This Row],[Кол-во автомобилей на 1 т.чел]]-C37)/C37*100</f>
        <v>0.88860772329259818</v>
      </c>
      <c r="F38" s="21">
        <f>(Таблица1[[#This Row],[Кол-во автобусов на 100 т.чел]]-D37)/D37*100</f>
        <v>14.854840813201587</v>
      </c>
    </row>
    <row r="39" spans="1:6" x14ac:dyDescent="0.35">
      <c r="A39" s="18" t="s">
        <v>7</v>
      </c>
      <c r="B39" s="20">
        <v>2021</v>
      </c>
      <c r="C39" s="12">
        <v>304.47839618447114</v>
      </c>
      <c r="D39" s="17">
        <v>70.867520849332408</v>
      </c>
      <c r="E39" s="21">
        <f>(Таблица1[[#This Row],[Кол-во автомобилей на 1 т.чел]]-C38)/C38*100</f>
        <v>0.79574374313233032</v>
      </c>
      <c r="F39" s="21">
        <f>(Таблица1[[#This Row],[Кол-во автобусов на 100 т.чел]]-D38)/D38*100</f>
        <v>-19.886118496990431</v>
      </c>
    </row>
    <row r="40" spans="1:6" x14ac:dyDescent="0.35">
      <c r="A40" s="18" t="s">
        <v>7</v>
      </c>
      <c r="B40" s="20">
        <v>2022</v>
      </c>
      <c r="C40" s="13">
        <v>306.75659091240016</v>
      </c>
      <c r="D40" s="17">
        <v>68.573362056951254</v>
      </c>
      <c r="E40" s="21">
        <f>(Таблица1[[#This Row],[Кол-во автомобилей на 1 т.чел]]-C39)/C39*100</f>
        <v>0.74822869421210214</v>
      </c>
      <c r="F40" s="21">
        <f>(Таблица1[[#This Row],[Кол-во автобусов на 100 т.чел]]-D39)/D39*100</f>
        <v>-3.2372499628689431</v>
      </c>
    </row>
    <row r="41" spans="1:6" x14ac:dyDescent="0.35">
      <c r="A41" s="18" t="s">
        <v>8</v>
      </c>
      <c r="B41" s="20">
        <v>2010</v>
      </c>
      <c r="C41" s="11">
        <v>139</v>
      </c>
      <c r="D41" s="16">
        <v>168.25230998557154</v>
      </c>
      <c r="E41" s="21" t="s">
        <v>21</v>
      </c>
      <c r="F41" s="21" t="s">
        <v>21</v>
      </c>
    </row>
    <row r="42" spans="1:6" x14ac:dyDescent="0.35">
      <c r="A42" s="18" t="s">
        <v>8</v>
      </c>
      <c r="B42" s="20">
        <v>2011</v>
      </c>
      <c r="C42" s="11">
        <v>149.80000000000001</v>
      </c>
      <c r="D42" s="17">
        <v>114.99488377016421</v>
      </c>
      <c r="E42" s="21">
        <f>(Таблица1[[#This Row],[Кол-во автомобилей на 1 т.чел]]-C41)/C41*100</f>
        <v>7.7697841726618782</v>
      </c>
      <c r="F42" s="21">
        <f>(Таблица1[[#This Row],[Кол-во автобусов на 100 т.чел]]-D41)/D41*100</f>
        <v>-31.653310566716392</v>
      </c>
    </row>
    <row r="43" spans="1:6" x14ac:dyDescent="0.35">
      <c r="A43" s="18" t="s">
        <v>8</v>
      </c>
      <c r="B43" s="20">
        <v>2012</v>
      </c>
      <c r="C43" s="12">
        <v>163.6</v>
      </c>
      <c r="D43" s="17">
        <v>105.83619034751426</v>
      </c>
      <c r="E43" s="21">
        <f>(Таблица1[[#This Row],[Кол-во автомобилей на 1 т.чел]]-C42)/C42*100</f>
        <v>9.2122830440587329</v>
      </c>
      <c r="F43" s="21">
        <f>(Таблица1[[#This Row],[Кол-во автобусов на 100 т.чел]]-D42)/D42*100</f>
        <v>-7.9644355665031767</v>
      </c>
    </row>
    <row r="44" spans="1:6" x14ac:dyDescent="0.35">
      <c r="A44" s="18" t="s">
        <v>8</v>
      </c>
      <c r="B44" s="20">
        <v>2013</v>
      </c>
      <c r="C44" s="12">
        <v>185.1</v>
      </c>
      <c r="D44" s="15">
        <v>120.56607182028155</v>
      </c>
      <c r="E44" s="21">
        <f>(Таблица1[[#This Row],[Кол-во автомобилей на 1 т.чел]]-C43)/C43*100</f>
        <v>13.141809290953546</v>
      </c>
      <c r="F44" s="21">
        <f>(Таблица1[[#This Row],[Кол-во автобусов на 100 т.чел]]-D43)/D43*100</f>
        <v>13.917622530064211</v>
      </c>
    </row>
    <row r="45" spans="1:6" x14ac:dyDescent="0.35">
      <c r="A45" s="18" t="s">
        <v>8</v>
      </c>
      <c r="B45" s="20">
        <v>2014</v>
      </c>
      <c r="C45" s="12">
        <v>209.10432438850438</v>
      </c>
      <c r="D45" s="15">
        <v>142.47971239129259</v>
      </c>
      <c r="E45" s="21">
        <f>(Таблица1[[#This Row],[Кол-во автомобилей на 1 т.чел]]-C44)/C44*100</f>
        <v>12.968300588062878</v>
      </c>
      <c r="F45" s="21">
        <f>(Таблица1[[#This Row],[Кол-во автобусов на 100 т.чел]]-D44)/D44*100</f>
        <v>18.175627886156896</v>
      </c>
    </row>
    <row r="46" spans="1:6" x14ac:dyDescent="0.35">
      <c r="A46" s="18" t="s">
        <v>8</v>
      </c>
      <c r="B46" s="20">
        <v>2015</v>
      </c>
      <c r="C46" s="12">
        <v>208.23670350666171</v>
      </c>
      <c r="D46" s="17">
        <v>142.48423939939903</v>
      </c>
      <c r="E46" s="21">
        <f>(Таблица1[[#This Row],[Кол-во автомобилей на 1 т.чел]]-C45)/C45*100</f>
        <v>-0.41492249592632841</v>
      </c>
      <c r="F46" s="21">
        <f>(Таблица1[[#This Row],[Кол-во автобусов на 100 т.чел]]-D45)/D45*100</f>
        <v>3.1773001436186045E-3</v>
      </c>
    </row>
    <row r="47" spans="1:6" x14ac:dyDescent="0.35">
      <c r="A47" s="18" t="s">
        <v>8</v>
      </c>
      <c r="B47" s="20">
        <v>2016</v>
      </c>
      <c r="C47" s="12">
        <v>209.60413897009619</v>
      </c>
      <c r="D47" s="17">
        <v>143.70524888276452</v>
      </c>
      <c r="E47" s="21">
        <f>(Таблица1[[#This Row],[Кол-во автомобилей на 1 т.чел]]-C46)/C46*100</f>
        <v>0.65667360287939314</v>
      </c>
      <c r="F47" s="21">
        <f>(Таблица1[[#This Row],[Кол-во автобусов на 100 т.чел]]-D46)/D46*100</f>
        <v>0.8569435388168567</v>
      </c>
    </row>
    <row r="48" spans="1:6" x14ac:dyDescent="0.35">
      <c r="A48" s="18" t="s">
        <v>8</v>
      </c>
      <c r="B48" s="20">
        <v>2017</v>
      </c>
      <c r="C48" s="12">
        <v>213.3842681077428</v>
      </c>
      <c r="D48" s="17">
        <v>120.21603145761127</v>
      </c>
      <c r="E48" s="21">
        <f>(Таблица1[[#This Row],[Кол-во автомобилей на 1 т.чел]]-C47)/C47*100</f>
        <v>1.8034611130393348</v>
      </c>
      <c r="F48" s="21">
        <f>(Таблица1[[#This Row],[Кол-во автобусов на 100 т.чел]]-D47)/D47*100</f>
        <v>-16.345413690710686</v>
      </c>
    </row>
    <row r="49" spans="1:6" x14ac:dyDescent="0.35">
      <c r="A49" s="18" t="s">
        <v>8</v>
      </c>
      <c r="B49" s="20">
        <v>2018</v>
      </c>
      <c r="C49" s="12">
        <v>225.70388141197242</v>
      </c>
      <c r="D49" s="17">
        <v>135.11580478913189</v>
      </c>
      <c r="E49" s="21">
        <f>(Таблица1[[#This Row],[Кол-во автомобилей на 1 т.чел]]-C48)/C48*100</f>
        <v>5.7734402884889127</v>
      </c>
      <c r="F49" s="21">
        <f>(Таблица1[[#This Row],[Кол-во автобусов на 100 т.чел]]-D48)/D48*100</f>
        <v>12.39416503012275</v>
      </c>
    </row>
    <row r="50" spans="1:6" x14ac:dyDescent="0.35">
      <c r="A50" s="18" t="s">
        <v>8</v>
      </c>
      <c r="B50" s="20">
        <v>2019</v>
      </c>
      <c r="C50" s="12">
        <v>232.95352835973847</v>
      </c>
      <c r="D50" s="17">
        <v>129.41178402684145</v>
      </c>
      <c r="E50" s="21">
        <f>(Таблица1[[#This Row],[Кол-во автомобилей на 1 т.чел]]-C49)/C49*100</f>
        <v>3.2120169588636482</v>
      </c>
      <c r="F50" s="21">
        <f>(Таблица1[[#This Row],[Кол-во автобусов на 100 т.чел]]-D49)/D49*100</f>
        <v>-4.2215792380413264</v>
      </c>
    </row>
    <row r="51" spans="1:6" x14ac:dyDescent="0.35">
      <c r="A51" s="18" t="s">
        <v>8</v>
      </c>
      <c r="B51" s="20">
        <v>2020</v>
      </c>
      <c r="C51" s="12">
        <v>235.55997102349167</v>
      </c>
      <c r="D51" s="17">
        <v>133.87146848804719</v>
      </c>
      <c r="E51" s="21">
        <f>(Таблица1[[#This Row],[Кол-во автомобилей на 1 т.чел]]-C50)/C50*100</f>
        <v>1.1188680772966018</v>
      </c>
      <c r="F51" s="21">
        <f>(Таблица1[[#This Row],[Кол-во автобусов на 100 т.чел]]-D50)/D50*100</f>
        <v>3.4461192964318856</v>
      </c>
    </row>
    <row r="52" spans="1:6" x14ac:dyDescent="0.35">
      <c r="A52" s="18" t="s">
        <v>8</v>
      </c>
      <c r="B52" s="20">
        <v>2021</v>
      </c>
      <c r="C52" s="12">
        <v>239.63455490479618</v>
      </c>
      <c r="D52" s="17">
        <v>110.9786228470773</v>
      </c>
      <c r="E52" s="21">
        <f>(Таблица1[[#This Row],[Кол-во автомобилей на 1 т.чел]]-C51)/C51*100</f>
        <v>1.7297437521327255</v>
      </c>
      <c r="F52" s="21">
        <f>(Таблица1[[#This Row],[Кол-во автобусов на 100 т.чел]]-D51)/D51*100</f>
        <v>-17.100615911308903</v>
      </c>
    </row>
    <row r="53" spans="1:6" x14ac:dyDescent="0.35">
      <c r="A53" s="18" t="s">
        <v>8</v>
      </c>
      <c r="B53" s="20">
        <v>2022</v>
      </c>
      <c r="C53" s="13">
        <v>246.58853693858643</v>
      </c>
      <c r="D53" s="17">
        <v>104.75827603166445</v>
      </c>
      <c r="E53" s="21">
        <f>(Таблица1[[#This Row],[Кол-во автомобилей на 1 т.чел]]-C52)/C52*100</f>
        <v>2.9019112191699499</v>
      </c>
      <c r="F53" s="21">
        <f>(Таблица1[[#This Row],[Кол-во автобусов на 100 т.чел]]-D52)/D52*100</f>
        <v>-5.6049954989837669</v>
      </c>
    </row>
    <row r="54" spans="1:6" x14ac:dyDescent="0.35">
      <c r="A54" s="18" t="s">
        <v>9</v>
      </c>
      <c r="B54" s="20">
        <v>2010</v>
      </c>
      <c r="C54" s="11">
        <v>187.9</v>
      </c>
      <c r="D54" s="16">
        <v>118.24874068111578</v>
      </c>
      <c r="E54" s="21" t="s">
        <v>21</v>
      </c>
      <c r="F54" s="21" t="s">
        <v>21</v>
      </c>
    </row>
    <row r="55" spans="1:6" x14ac:dyDescent="0.35">
      <c r="A55" s="18" t="s">
        <v>9</v>
      </c>
      <c r="B55" s="20">
        <v>2011</v>
      </c>
      <c r="C55" s="11">
        <v>202.7</v>
      </c>
      <c r="D55" s="17">
        <v>106.30643847586137</v>
      </c>
      <c r="E55" s="21">
        <f>(Таблица1[[#This Row],[Кол-во автомобилей на 1 т.чел]]-C54)/C54*100</f>
        <v>7.8765300691857281</v>
      </c>
      <c r="F55" s="21">
        <f>(Таблица1[[#This Row],[Кол-во автобусов на 100 т.чел]]-D54)/D54*100</f>
        <v>-10.09930603612896</v>
      </c>
    </row>
    <row r="56" spans="1:6" x14ac:dyDescent="0.35">
      <c r="A56" s="18" t="s">
        <v>9</v>
      </c>
      <c r="B56" s="20">
        <v>2012</v>
      </c>
      <c r="C56" s="12">
        <v>219.2</v>
      </c>
      <c r="D56" s="17">
        <v>108.56110604787847</v>
      </c>
      <c r="E56" s="21">
        <f>(Таблица1[[#This Row],[Кол-во автомобилей на 1 т.чел]]-C55)/C55*100</f>
        <v>8.1401085347804649</v>
      </c>
      <c r="F56" s="21">
        <f>(Таблица1[[#This Row],[Кол-во автобусов на 100 т.чел]]-D55)/D55*100</f>
        <v>2.1209134689702331</v>
      </c>
    </row>
    <row r="57" spans="1:6" x14ac:dyDescent="0.35">
      <c r="A57" s="18" t="s">
        <v>9</v>
      </c>
      <c r="B57" s="20">
        <v>2013</v>
      </c>
      <c r="C57" s="12">
        <v>258.5</v>
      </c>
      <c r="D57" s="15">
        <v>106.44294680811515</v>
      </c>
      <c r="E57" s="21">
        <f>(Таблица1[[#This Row],[Кол-во автомобилей на 1 т.чел]]-C56)/C56*100</f>
        <v>17.928832116788325</v>
      </c>
      <c r="F57" s="21">
        <f>(Таблица1[[#This Row],[Кол-во автобусов на 100 т.чел]]-D56)/D56*100</f>
        <v>-1.9511216464846521</v>
      </c>
    </row>
    <row r="58" spans="1:6" x14ac:dyDescent="0.35">
      <c r="A58" s="18" t="s">
        <v>9</v>
      </c>
      <c r="B58" s="20">
        <v>2014</v>
      </c>
      <c r="C58" s="12">
        <v>282.34090447139056</v>
      </c>
      <c r="D58" s="15">
        <v>82.289483024855215</v>
      </c>
      <c r="E58" s="21">
        <f>(Таблица1[[#This Row],[Кол-во автомобилей на 1 т.чел]]-C57)/C57*100</f>
        <v>9.2227870295514727</v>
      </c>
      <c r="F58" s="21">
        <f>(Таблица1[[#This Row],[Кол-во автобусов на 100 т.чел]]-D57)/D57*100</f>
        <v>-22.691464777653536</v>
      </c>
    </row>
    <row r="59" spans="1:6" x14ac:dyDescent="0.35">
      <c r="A59" s="18" t="s">
        <v>9</v>
      </c>
      <c r="B59" s="20">
        <v>2015</v>
      </c>
      <c r="C59" s="12">
        <v>283.85351210848006</v>
      </c>
      <c r="D59" s="17">
        <v>95.353454987437416</v>
      </c>
      <c r="E59" s="21">
        <f>(Таблица1[[#This Row],[Кол-во автомобилей на 1 т.чел]]-C58)/C58*100</f>
        <v>0.53573804331379615</v>
      </c>
      <c r="F59" s="21">
        <f>(Таблица1[[#This Row],[Кол-во автобусов на 100 т.чел]]-D58)/D58*100</f>
        <v>15.8756277015816</v>
      </c>
    </row>
    <row r="60" spans="1:6" x14ac:dyDescent="0.35">
      <c r="A60" s="18" t="s">
        <v>9</v>
      </c>
      <c r="B60" s="20">
        <v>2016</v>
      </c>
      <c r="C60" s="12">
        <v>294.03931542036634</v>
      </c>
      <c r="D60" s="17">
        <v>104.78337234532009</v>
      </c>
      <c r="E60" s="21">
        <f>(Таблица1[[#This Row],[Кол-во автомобилей на 1 т.чел]]-C59)/C59*100</f>
        <v>3.5884013680949538</v>
      </c>
      <c r="F60" s="21">
        <f>(Таблица1[[#This Row],[Кол-во автобусов на 100 т.чел]]-D59)/D59*100</f>
        <v>9.8894343777318205</v>
      </c>
    </row>
    <row r="61" spans="1:6" x14ac:dyDescent="0.35">
      <c r="A61" s="18" t="s">
        <v>9</v>
      </c>
      <c r="B61" s="20">
        <v>2017</v>
      </c>
      <c r="C61" s="12">
        <v>309.94364730271792</v>
      </c>
      <c r="D61" s="17">
        <v>104.91315310534547</v>
      </c>
      <c r="E61" s="21">
        <f>(Таблица1[[#This Row],[Кол-во автомобилей на 1 т.чел]]-C60)/C60*100</f>
        <v>5.4089133827611908</v>
      </c>
      <c r="F61" s="21">
        <f>(Таблица1[[#This Row],[Кол-во автобусов на 100 т.чел]]-D60)/D60*100</f>
        <v>0.12385625421339062</v>
      </c>
    </row>
    <row r="62" spans="1:6" x14ac:dyDescent="0.35">
      <c r="A62" s="18" t="s">
        <v>9</v>
      </c>
      <c r="B62" s="20">
        <v>2018</v>
      </c>
      <c r="C62" s="12">
        <v>323.89842193963534</v>
      </c>
      <c r="D62" s="17">
        <v>121.6868392829784</v>
      </c>
      <c r="E62" s="21">
        <f>(Таблица1[[#This Row],[Кол-во автомобилей на 1 т.чел]]-C61)/C61*100</f>
        <v>4.5023586572458365</v>
      </c>
      <c r="F62" s="21">
        <f>(Таблица1[[#This Row],[Кол-во автобусов на 100 т.чел]]-D61)/D61*100</f>
        <v>15.988163238969777</v>
      </c>
    </row>
    <row r="63" spans="1:6" x14ac:dyDescent="0.35">
      <c r="A63" s="18" t="s">
        <v>9</v>
      </c>
      <c r="B63" s="20">
        <v>2019</v>
      </c>
      <c r="C63" s="12">
        <v>338.34899163608105</v>
      </c>
      <c r="D63" s="17">
        <v>112.9936982064126</v>
      </c>
      <c r="E63" s="21">
        <f>(Таблица1[[#This Row],[Кол-во автомобилей на 1 т.чел]]-C62)/C62*100</f>
        <v>4.4614510962757485</v>
      </c>
      <c r="F63" s="21">
        <f>(Таблица1[[#This Row],[Кол-во автобусов на 100 т.чел]]-D62)/D62*100</f>
        <v>-7.1438629910915887</v>
      </c>
    </row>
    <row r="64" spans="1:6" x14ac:dyDescent="0.35">
      <c r="A64" s="18" t="s">
        <v>9</v>
      </c>
      <c r="B64" s="20">
        <v>2020</v>
      </c>
      <c r="C64" s="12">
        <v>342.80051534140983</v>
      </c>
      <c r="D64" s="17">
        <v>98.051341062420605</v>
      </c>
      <c r="E64" s="21">
        <f>(Таблица1[[#This Row],[Кол-во автомобилей на 1 т.чел]]-C63)/C63*100</f>
        <v>1.3156604025339373</v>
      </c>
      <c r="F64" s="21">
        <f>(Таблица1[[#This Row],[Кол-во автобусов на 100 т.чел]]-D63)/D63*100</f>
        <v>-13.224062386820782</v>
      </c>
    </row>
    <row r="65" spans="1:6" x14ac:dyDescent="0.35">
      <c r="A65" s="18" t="s">
        <v>9</v>
      </c>
      <c r="B65" s="20">
        <v>2021</v>
      </c>
      <c r="C65" s="12">
        <v>348.1511640094929</v>
      </c>
      <c r="D65" s="17">
        <v>83.579338968387688</v>
      </c>
      <c r="E65" s="21">
        <f>(Таблица1[[#This Row],[Кол-во автомобилей на 1 т.чел]]-C64)/C64*100</f>
        <v>1.5608636593658927</v>
      </c>
      <c r="F65" s="21">
        <f>(Таблица1[[#This Row],[Кол-во автобусов на 100 т.чел]]-D64)/D64*100</f>
        <v>-14.759616683692142</v>
      </c>
    </row>
    <row r="66" spans="1:6" x14ac:dyDescent="0.35">
      <c r="A66" s="18" t="s">
        <v>9</v>
      </c>
      <c r="B66" s="20">
        <v>2022</v>
      </c>
      <c r="C66" s="13">
        <v>357.3673072997729</v>
      </c>
      <c r="D66" s="17">
        <v>92.012604291582676</v>
      </c>
      <c r="E66" s="21">
        <f>(Таблица1[[#This Row],[Кол-во автомобилей на 1 т.чел]]-C65)/C65*100</f>
        <v>2.6471671627180626</v>
      </c>
      <c r="F66" s="21">
        <f>(Таблица1[[#This Row],[Кол-во автобусов на 100 т.чел]]-D65)/D65*100</f>
        <v>10.090131636940454</v>
      </c>
    </row>
    <row r="67" spans="1:6" x14ac:dyDescent="0.35">
      <c r="A67" s="18" t="s">
        <v>10</v>
      </c>
      <c r="B67" s="20">
        <v>2010</v>
      </c>
      <c r="C67" s="11">
        <v>195.3</v>
      </c>
      <c r="D67" s="16">
        <v>79.249378276799149</v>
      </c>
      <c r="E67" s="21" t="s">
        <v>21</v>
      </c>
      <c r="F67" s="21" t="s">
        <v>21</v>
      </c>
    </row>
    <row r="68" spans="1:6" x14ac:dyDescent="0.35">
      <c r="A68" s="18" t="s">
        <v>10</v>
      </c>
      <c r="B68" s="20">
        <v>2011</v>
      </c>
      <c r="C68" s="11">
        <v>225.5</v>
      </c>
      <c r="D68" s="17">
        <v>100.75946126069816</v>
      </c>
      <c r="E68" s="21">
        <f>(Таблица1[[#This Row],[Кол-во автомобилей на 1 т.чел]]-C67)/C67*100</f>
        <v>15.463389656938038</v>
      </c>
      <c r="F68" s="21">
        <f>(Таблица1[[#This Row],[Кол-во автобусов на 100 т.чел]]-D67)/D67*100</f>
        <v>27.142273481022688</v>
      </c>
    </row>
    <row r="69" spans="1:6" x14ac:dyDescent="0.35">
      <c r="A69" s="18" t="s">
        <v>10</v>
      </c>
      <c r="B69" s="20">
        <v>2012</v>
      </c>
      <c r="C69" s="12">
        <v>232.2</v>
      </c>
      <c r="D69" s="17">
        <v>113.41272223890056</v>
      </c>
      <c r="E69" s="21">
        <f>(Таблица1[[#This Row],[Кол-во автомобилей на 1 т.чел]]-C68)/C68*100</f>
        <v>2.9711751662971122</v>
      </c>
      <c r="F69" s="21">
        <f>(Таблица1[[#This Row],[Кол-во автобусов на 100 т.чел]]-D68)/D68*100</f>
        <v>12.557888678527382</v>
      </c>
    </row>
    <row r="70" spans="1:6" x14ac:dyDescent="0.35">
      <c r="A70" s="18" t="s">
        <v>10</v>
      </c>
      <c r="B70" s="20">
        <v>2013</v>
      </c>
      <c r="C70" s="12">
        <v>239.5</v>
      </c>
      <c r="D70" s="15">
        <v>109.46435695602125</v>
      </c>
      <c r="E70" s="21">
        <f>(Таблица1[[#This Row],[Кол-во автомобилей на 1 т.чел]]-C69)/C69*100</f>
        <v>3.1438415159345445</v>
      </c>
      <c r="F70" s="21">
        <f>(Таблица1[[#This Row],[Кол-во автобусов на 100 т.чел]]-D69)/D69*100</f>
        <v>-3.4814130239834937</v>
      </c>
    </row>
    <row r="71" spans="1:6" x14ac:dyDescent="0.35">
      <c r="A71" s="18" t="s">
        <v>10</v>
      </c>
      <c r="B71" s="20">
        <v>2014</v>
      </c>
      <c r="C71" s="12">
        <v>253.93146614247121</v>
      </c>
      <c r="D71" s="15">
        <v>99.973320003557319</v>
      </c>
      <c r="E71" s="21">
        <f>(Таблица1[[#This Row],[Кол-во автомобилей на 1 т.чел]]-C70)/C70*100</f>
        <v>6.0256643601132396</v>
      </c>
      <c r="F71" s="21">
        <f>(Таблица1[[#This Row],[Кол-во автобусов на 100 т.чел]]-D70)/D70*100</f>
        <v>-8.6704359449871689</v>
      </c>
    </row>
    <row r="72" spans="1:6" x14ac:dyDescent="0.35">
      <c r="A72" s="18" t="s">
        <v>10</v>
      </c>
      <c r="B72" s="20">
        <v>2015</v>
      </c>
      <c r="C72" s="12">
        <v>257.92277005115045</v>
      </c>
      <c r="D72" s="17">
        <v>93.258130798767439</v>
      </c>
      <c r="E72" s="21">
        <f>(Таблица1[[#This Row],[Кол-во автомобилей на 1 т.чел]]-C71)/C71*100</f>
        <v>1.5718035930371366</v>
      </c>
      <c r="F72" s="21">
        <f>(Таблица1[[#This Row],[Кол-во автобусов на 100 т.чел]]-D71)/D71*100</f>
        <v>-6.716981295160485</v>
      </c>
    </row>
    <row r="73" spans="1:6" x14ac:dyDescent="0.35">
      <c r="A73" s="18" t="s">
        <v>10</v>
      </c>
      <c r="B73" s="20">
        <v>2016</v>
      </c>
      <c r="C73" s="12">
        <v>263.566011501265</v>
      </c>
      <c r="D73" s="17">
        <v>99.714790924095993</v>
      </c>
      <c r="E73" s="21">
        <f>(Таблица1[[#This Row],[Кол-во автомобилей на 1 т.чел]]-C72)/C72*100</f>
        <v>2.1879578328797393</v>
      </c>
      <c r="F73" s="21">
        <f>(Таблица1[[#This Row],[Кол-во автобусов на 100 т.чел]]-D72)/D72*100</f>
        <v>6.9234286276450758</v>
      </c>
    </row>
    <row r="74" spans="1:6" x14ac:dyDescent="0.35">
      <c r="A74" s="18" t="s">
        <v>10</v>
      </c>
      <c r="B74" s="20">
        <v>2017</v>
      </c>
      <c r="C74" s="12">
        <v>269.09271701742</v>
      </c>
      <c r="D74" s="17">
        <v>90.708037012619641</v>
      </c>
      <c r="E74" s="21">
        <f>(Таблица1[[#This Row],[Кол-во автомобилей на 1 т.чел]]-C73)/C73*100</f>
        <v>2.0968961379637068</v>
      </c>
      <c r="F74" s="21">
        <f>(Таблица1[[#This Row],[Кол-во автобусов на 100 т.чел]]-D73)/D73*100</f>
        <v>-9.0325154653660089</v>
      </c>
    </row>
    <row r="75" spans="1:6" x14ac:dyDescent="0.35">
      <c r="A75" s="18" t="s">
        <v>10</v>
      </c>
      <c r="B75" s="20">
        <v>2018</v>
      </c>
      <c r="C75" s="12">
        <v>272.901142905207</v>
      </c>
      <c r="D75" s="17">
        <v>85.055604511877519</v>
      </c>
      <c r="E75" s="21">
        <f>(Таблица1[[#This Row],[Кол-во автомобилей на 1 т.чел]]-C74)/C74*100</f>
        <v>1.4152838954539424</v>
      </c>
      <c r="F75" s="21">
        <f>(Таблица1[[#This Row],[Кол-во автобусов на 100 т.чел]]-D74)/D74*100</f>
        <v>-6.2314571970681438</v>
      </c>
    </row>
    <row r="76" spans="1:6" x14ac:dyDescent="0.35">
      <c r="A76" s="18" t="s">
        <v>10</v>
      </c>
      <c r="B76" s="20">
        <v>2019</v>
      </c>
      <c r="C76" s="12">
        <v>279.70250363988652</v>
      </c>
      <c r="D76" s="17">
        <v>80.719137010239209</v>
      </c>
      <c r="E76" s="21">
        <f>(Таблица1[[#This Row],[Кол-во автомобилей на 1 т.чел]]-C75)/C75*100</f>
        <v>2.4922434044338146</v>
      </c>
      <c r="F76" s="21">
        <f>(Таблица1[[#This Row],[Кол-во автобусов на 100 т.чел]]-D75)/D75*100</f>
        <v>-5.0983912541974208</v>
      </c>
    </row>
    <row r="77" spans="1:6" x14ac:dyDescent="0.35">
      <c r="A77" s="18" t="s">
        <v>10</v>
      </c>
      <c r="B77" s="20">
        <v>2020</v>
      </c>
      <c r="C77" s="12">
        <v>284.39823928368315</v>
      </c>
      <c r="D77" s="17">
        <v>81.588708122795808</v>
      </c>
      <c r="E77" s="21">
        <f>(Таблица1[[#This Row],[Кол-во автомобилей на 1 т.чел]]-C76)/C76*100</f>
        <v>1.6788321815818779</v>
      </c>
      <c r="F77" s="21">
        <f>(Таблица1[[#This Row],[Кол-во автобусов на 100 т.чел]]-D76)/D76*100</f>
        <v>1.0772799917896723</v>
      </c>
    </row>
    <row r="78" spans="1:6" x14ac:dyDescent="0.35">
      <c r="A78" s="18" t="s">
        <v>10</v>
      </c>
      <c r="B78" s="20">
        <v>2021</v>
      </c>
      <c r="C78" s="12">
        <v>289.11142065793092</v>
      </c>
      <c r="D78" s="17">
        <v>86.655112651646448</v>
      </c>
      <c r="E78" s="21">
        <f>(Таблица1[[#This Row],[Кол-во автомобилей на 1 т.чел]]-C77)/C77*100</f>
        <v>1.6572470301218838</v>
      </c>
      <c r="F78" s="21">
        <f>(Таблица1[[#This Row],[Кол-во автобусов на 100 т.чел]]-D77)/D77*100</f>
        <v>6.2096883814184229</v>
      </c>
    </row>
    <row r="79" spans="1:6" x14ac:dyDescent="0.35">
      <c r="A79" s="18" t="s">
        <v>10</v>
      </c>
      <c r="B79" s="20">
        <v>2022</v>
      </c>
      <c r="C79" s="13">
        <v>310.40266687285612</v>
      </c>
      <c r="D79" s="17">
        <v>101.13240173199122</v>
      </c>
      <c r="E79" s="21">
        <f>(Таблица1[[#This Row],[Кол-во автомобилей на 1 т.чел]]-C78)/C78*100</f>
        <v>7.364373972661717</v>
      </c>
      <c r="F79" s="21">
        <f>(Таблица1[[#This Row],[Кол-во автобусов на 100 т.чел]]-D78)/D78*100</f>
        <v>16.706791598717871</v>
      </c>
    </row>
    <row r="80" spans="1:6" x14ac:dyDescent="0.35">
      <c r="A80" s="19" t="s">
        <v>11</v>
      </c>
      <c r="B80" s="20">
        <v>2010</v>
      </c>
      <c r="C80" s="11">
        <v>207.6</v>
      </c>
      <c r="D80" s="16">
        <v>112.17946791102112</v>
      </c>
      <c r="E80" s="21" t="s">
        <v>21</v>
      </c>
      <c r="F80" s="21" t="s">
        <v>21</v>
      </c>
    </row>
    <row r="81" spans="1:6" x14ac:dyDescent="0.35">
      <c r="A81" s="19" t="s">
        <v>11</v>
      </c>
      <c r="B81" s="20">
        <v>2011</v>
      </c>
      <c r="C81" s="11">
        <v>227.6</v>
      </c>
      <c r="D81" s="17">
        <v>127.6635626839012</v>
      </c>
      <c r="E81" s="21">
        <f>(Таблица1[[#This Row],[Кол-во автомобилей на 1 т.чел]]-C80)/C80*100</f>
        <v>9.6339113680154149</v>
      </c>
      <c r="F81" s="21">
        <f>(Таблица1[[#This Row],[Кол-во автобусов на 100 т.чел]]-D80)/D80*100</f>
        <v>13.802966854114345</v>
      </c>
    </row>
    <row r="82" spans="1:6" x14ac:dyDescent="0.35">
      <c r="A82" s="19" t="s">
        <v>11</v>
      </c>
      <c r="B82" s="20">
        <v>2012</v>
      </c>
      <c r="C82" s="12">
        <v>240.6</v>
      </c>
      <c r="D82" s="17">
        <v>129.2159712277888</v>
      </c>
      <c r="E82" s="21">
        <f>(Таблица1[[#This Row],[Кол-во автомобилей на 1 т.чел]]-C81)/C81*100</f>
        <v>5.7117750439367319</v>
      </c>
      <c r="F82" s="21">
        <f>(Таблица1[[#This Row],[Кол-во автобусов на 100 т.чел]]-D81)/D81*100</f>
        <v>1.2160153698133933</v>
      </c>
    </row>
    <row r="83" spans="1:6" x14ac:dyDescent="0.35">
      <c r="A83" s="19" t="s">
        <v>11</v>
      </c>
      <c r="B83" s="20">
        <v>2013</v>
      </c>
      <c r="C83" s="12">
        <v>269.8</v>
      </c>
      <c r="D83" s="15">
        <v>118.97012825857473</v>
      </c>
      <c r="E83" s="21">
        <f>(Таблица1[[#This Row],[Кол-во автомобилей на 1 т.чел]]-C82)/C82*100</f>
        <v>12.136325852036583</v>
      </c>
      <c r="F83" s="21">
        <f>(Таблица1[[#This Row],[Кол-во автобусов на 100 т.чел]]-D82)/D82*100</f>
        <v>-7.9292388331409498</v>
      </c>
    </row>
    <row r="84" spans="1:6" x14ac:dyDescent="0.35">
      <c r="A84" s="19" t="s">
        <v>11</v>
      </c>
      <c r="B84" s="20">
        <v>2014</v>
      </c>
      <c r="C84" s="12">
        <v>301.76352966467221</v>
      </c>
      <c r="D84" s="15">
        <v>125.19100496207727</v>
      </c>
      <c r="E84" s="21">
        <f>(Таблица1[[#This Row],[Кол-во автомобилей на 1 т.чел]]-C83)/C83*100</f>
        <v>11.847119964667232</v>
      </c>
      <c r="F84" s="21">
        <f>(Таблица1[[#This Row],[Кол-во автобусов на 100 т.чел]]-D83)/D83*100</f>
        <v>5.2289400663516323</v>
      </c>
    </row>
    <row r="85" spans="1:6" x14ac:dyDescent="0.35">
      <c r="A85" s="19" t="s">
        <v>11</v>
      </c>
      <c r="B85" s="20">
        <v>2015</v>
      </c>
      <c r="C85" s="12">
        <v>305.33181736580696</v>
      </c>
      <c r="D85" s="17">
        <v>130.75616199532126</v>
      </c>
      <c r="E85" s="21">
        <f>(Таблица1[[#This Row],[Кол-во автомобилей на 1 т.чел]]-C84)/C84*100</f>
        <v>1.1824781162587565</v>
      </c>
      <c r="F85" s="21">
        <f>(Таблица1[[#This Row],[Кол-во автобусов на 100 т.чел]]-D84)/D84*100</f>
        <v>4.445332981335028</v>
      </c>
    </row>
    <row r="86" spans="1:6" x14ac:dyDescent="0.35">
      <c r="A86" s="19" t="s">
        <v>11</v>
      </c>
      <c r="B86" s="20">
        <v>2016</v>
      </c>
      <c r="C86" s="12">
        <v>317.9954632690758</v>
      </c>
      <c r="D86" s="17">
        <v>134.18673386472264</v>
      </c>
      <c r="E86" s="21">
        <f>(Таблица1[[#This Row],[Кол-во автомобилей на 1 т.чел]]-C85)/C85*100</f>
        <v>4.1475028749123091</v>
      </c>
      <c r="F86" s="21">
        <f>(Таблица1[[#This Row],[Кол-во автобусов на 100 т.чел]]-D85)/D85*100</f>
        <v>2.6236406889368085</v>
      </c>
    </row>
    <row r="87" spans="1:6" x14ac:dyDescent="0.35">
      <c r="A87" s="19" t="s">
        <v>11</v>
      </c>
      <c r="B87" s="20">
        <v>2017</v>
      </c>
      <c r="C87" s="12">
        <v>321.50409057634096</v>
      </c>
      <c r="D87" s="17">
        <v>127.33588231802622</v>
      </c>
      <c r="E87" s="21">
        <f>(Таблица1[[#This Row],[Кол-во автомобилей на 1 т.чел]]-C86)/C86*100</f>
        <v>1.1033576615199348</v>
      </c>
      <c r="F87" s="21">
        <f>(Таблица1[[#This Row],[Кол-во автобусов на 100 т.чел]]-D86)/D86*100</f>
        <v>-5.1054611356760136</v>
      </c>
    </row>
    <row r="88" spans="1:6" x14ac:dyDescent="0.35">
      <c r="A88" s="19" t="s">
        <v>11</v>
      </c>
      <c r="B88" s="20">
        <v>2018</v>
      </c>
      <c r="C88" s="12">
        <v>341.14233613086196</v>
      </c>
      <c r="D88" s="17">
        <v>122.53380878566476</v>
      </c>
      <c r="E88" s="21">
        <f>(Таблица1[[#This Row],[Кол-во автомобилей на 1 т.чел]]-C87)/C87*100</f>
        <v>6.108241272861167</v>
      </c>
      <c r="F88" s="21">
        <f>(Таблица1[[#This Row],[Кол-во автобусов на 100 т.чел]]-D87)/D87*100</f>
        <v>-3.7711864440284786</v>
      </c>
    </row>
    <row r="89" spans="1:6" x14ac:dyDescent="0.35">
      <c r="A89" s="19" t="s">
        <v>11</v>
      </c>
      <c r="B89" s="20">
        <v>2019</v>
      </c>
      <c r="C89" s="12">
        <v>360.31515985595763</v>
      </c>
      <c r="D89" s="17">
        <v>127.44517078964179</v>
      </c>
      <c r="E89" s="21">
        <f>(Таблица1[[#This Row],[Кол-во автомобилей на 1 т.чел]]-C88)/C88*100</f>
        <v>5.6201830422304973</v>
      </c>
      <c r="F89" s="21">
        <f>(Таблица1[[#This Row],[Кол-во автобусов на 100 т.чел]]-D88)/D88*100</f>
        <v>4.0081688904063624</v>
      </c>
    </row>
    <row r="90" spans="1:6" x14ac:dyDescent="0.35">
      <c r="A90" s="19" t="s">
        <v>11</v>
      </c>
      <c r="B90" s="20">
        <v>2020</v>
      </c>
      <c r="C90" s="12">
        <v>381.95313660849877</v>
      </c>
      <c r="D90" s="17">
        <v>127.65413567918927</v>
      </c>
      <c r="E90" s="21">
        <f>(Таблица1[[#This Row],[Кол-во автомобилей на 1 т.чел]]-C89)/C89*100</f>
        <v>6.0052918009864751</v>
      </c>
      <c r="F90" s="21">
        <f>(Таблица1[[#This Row],[Кол-во автобусов на 100 т.чел]]-D89)/D89*100</f>
        <v>0.16396454118484149</v>
      </c>
    </row>
    <row r="91" spans="1:6" x14ac:dyDescent="0.35">
      <c r="A91" s="19" t="s">
        <v>11</v>
      </c>
      <c r="B91" s="20">
        <v>2021</v>
      </c>
      <c r="C91" s="12">
        <v>405.3371642367315</v>
      </c>
      <c r="D91" s="17">
        <v>109.15148712540399</v>
      </c>
      <c r="E91" s="21">
        <f>(Таблица1[[#This Row],[Кол-во автомобилей на 1 т.чел]]-C90)/C90*100</f>
        <v>6.1222242696756055</v>
      </c>
      <c r="F91" s="21">
        <f>(Таблица1[[#This Row],[Кол-во автобусов на 100 т.чел]]-D90)/D90*100</f>
        <v>-14.494358882570587</v>
      </c>
    </row>
    <row r="92" spans="1:6" x14ac:dyDescent="0.35">
      <c r="A92" s="19" t="s">
        <v>11</v>
      </c>
      <c r="B92" s="20">
        <v>2022</v>
      </c>
      <c r="C92" s="13">
        <v>427.59450025747799</v>
      </c>
      <c r="D92" s="17">
        <v>104.22422875855379</v>
      </c>
      <c r="E92" s="21">
        <f>(Таблица1[[#This Row],[Кол-во автомобилей на 1 т.чел]]-C91)/C91*100</f>
        <v>5.4910671866612777</v>
      </c>
      <c r="F92" s="21">
        <f>(Таблица1[[#This Row],[Кол-во автобусов на 100 т.чел]]-D91)/D91*100</f>
        <v>-4.5141468033223182</v>
      </c>
    </row>
    <row r="93" spans="1:6" x14ac:dyDescent="0.35">
      <c r="A93" s="18" t="s">
        <v>12</v>
      </c>
      <c r="B93" s="20">
        <v>2010</v>
      </c>
      <c r="C93" s="11">
        <v>247.2</v>
      </c>
      <c r="D93" s="16">
        <v>225.60739416359007</v>
      </c>
      <c r="E93" s="21" t="s">
        <v>21</v>
      </c>
      <c r="F93" s="21" t="s">
        <v>21</v>
      </c>
    </row>
    <row r="94" spans="1:6" x14ac:dyDescent="0.35">
      <c r="A94" s="18" t="s">
        <v>12</v>
      </c>
      <c r="B94" s="20">
        <v>2011</v>
      </c>
      <c r="C94" s="11">
        <v>260.39999999999998</v>
      </c>
      <c r="D94" s="17">
        <v>192.27490716101727</v>
      </c>
      <c r="E94" s="21">
        <f>(Таблица1[[#This Row],[Кол-во автомобилей на 1 т.чел]]-C93)/C93*100</f>
        <v>5.3398058252427143</v>
      </c>
      <c r="F94" s="21">
        <f>(Таблица1[[#This Row],[Кол-во автобусов на 100 т.чел]]-D93)/D93*100</f>
        <v>-14.77455432085843</v>
      </c>
    </row>
    <row r="95" spans="1:6" x14ac:dyDescent="0.35">
      <c r="A95" s="18" t="s">
        <v>12</v>
      </c>
      <c r="B95" s="20">
        <v>2012</v>
      </c>
      <c r="C95" s="12">
        <v>253</v>
      </c>
      <c r="D95" s="17">
        <v>188.28561876824699</v>
      </c>
      <c r="E95" s="21">
        <f>(Таблица1[[#This Row],[Кол-во автомобилей на 1 т.чел]]-C94)/C94*100</f>
        <v>-2.8417818740399303</v>
      </c>
      <c r="F95" s="21">
        <f>(Таблица1[[#This Row],[Кол-во автобусов на 100 т.чел]]-D94)/D94*100</f>
        <v>-2.0747836790941823</v>
      </c>
    </row>
    <row r="96" spans="1:6" x14ac:dyDescent="0.35">
      <c r="A96" s="18" t="s">
        <v>12</v>
      </c>
      <c r="B96" s="20">
        <v>2013</v>
      </c>
      <c r="C96" s="12">
        <v>298.10000000000002</v>
      </c>
      <c r="D96" s="15">
        <v>298.17292536068021</v>
      </c>
      <c r="E96" s="21">
        <f>(Таблица1[[#This Row],[Кол-во автомобилей на 1 т.чел]]-C95)/C95*100</f>
        <v>17.826086956521749</v>
      </c>
      <c r="F96" s="21">
        <f>(Таблица1[[#This Row],[Кол-во автобусов на 100 т.чел]]-D95)/D95*100</f>
        <v>58.362028556035916</v>
      </c>
    </row>
    <row r="97" spans="1:6" x14ac:dyDescent="0.35">
      <c r="A97" s="18" t="s">
        <v>12</v>
      </c>
      <c r="B97" s="20">
        <v>2014</v>
      </c>
      <c r="C97" s="12">
        <v>317.12799396335032</v>
      </c>
      <c r="D97" s="15">
        <v>178.30104292117875</v>
      </c>
      <c r="E97" s="21">
        <f>(Таблица1[[#This Row],[Кол-во автомобилей на 1 т.чел]]-C96)/C96*100</f>
        <v>6.3830908967964772</v>
      </c>
      <c r="F97" s="21">
        <f>(Таблица1[[#This Row],[Кол-во автобусов на 100 т.чел]]-D96)/D96*100</f>
        <v>-40.202135151774868</v>
      </c>
    </row>
    <row r="98" spans="1:6" x14ac:dyDescent="0.35">
      <c r="A98" s="18" t="s">
        <v>12</v>
      </c>
      <c r="B98" s="20">
        <v>2015</v>
      </c>
      <c r="C98" s="12">
        <v>325.90132042407998</v>
      </c>
      <c r="D98" s="17">
        <v>181.72594023748195</v>
      </c>
      <c r="E98" s="21">
        <f>(Таблица1[[#This Row],[Кол-во автомобилей на 1 т.чел]]-C97)/C97*100</f>
        <v>2.7664938535018053</v>
      </c>
      <c r="F98" s="21">
        <f>(Таблица1[[#This Row],[Кол-во автобусов на 100 т.чел]]-D97)/D97*100</f>
        <v>1.9208509721489631</v>
      </c>
    </row>
    <row r="99" spans="1:6" x14ac:dyDescent="0.35">
      <c r="A99" s="18" t="s">
        <v>12</v>
      </c>
      <c r="B99" s="20">
        <v>2016</v>
      </c>
      <c r="C99" s="12">
        <v>342.7446573136462</v>
      </c>
      <c r="D99" s="17">
        <v>171.84453673597912</v>
      </c>
      <c r="E99" s="21">
        <f>(Таблица1[[#This Row],[Кол-во автомобилей на 1 т.чел]]-C98)/C98*100</f>
        <v>5.1682321715201329</v>
      </c>
      <c r="F99" s="21">
        <f>(Таблица1[[#This Row],[Кол-во автобусов на 100 т.чел]]-D98)/D98*100</f>
        <v>-5.4375305410937358</v>
      </c>
    </row>
    <row r="100" spans="1:6" x14ac:dyDescent="0.35">
      <c r="A100" s="18" t="s">
        <v>12</v>
      </c>
      <c r="B100" s="20">
        <v>2017</v>
      </c>
      <c r="C100" s="12">
        <v>359.8097809598932</v>
      </c>
      <c r="D100" s="17">
        <v>165.44303541451774</v>
      </c>
      <c r="E100" s="21">
        <f>(Таблица1[[#This Row],[Кол-во автомобилей на 1 т.чел]]-C99)/C99*100</f>
        <v>4.9789612418759548</v>
      </c>
      <c r="F100" s="21">
        <f>(Таблица1[[#This Row],[Кол-во автобусов на 100 т.чел]]-D99)/D99*100</f>
        <v>-3.7251701119230858</v>
      </c>
    </row>
    <row r="101" spans="1:6" x14ac:dyDescent="0.35">
      <c r="A101" s="18" t="s">
        <v>12</v>
      </c>
      <c r="B101" s="20">
        <v>2018</v>
      </c>
      <c r="C101" s="12">
        <v>363.76080166805315</v>
      </c>
      <c r="D101" s="17">
        <v>161.89448127286352</v>
      </c>
      <c r="E101" s="21">
        <f>(Таблица1[[#This Row],[Кол-во автомобилей на 1 т.чел]]-C100)/C100*100</f>
        <v>1.0980859657621014</v>
      </c>
      <c r="F101" s="21">
        <f>(Таблица1[[#This Row],[Кол-во автобусов на 100 т.чел]]-D100)/D100*100</f>
        <v>-2.1448797362568421</v>
      </c>
    </row>
    <row r="102" spans="1:6" x14ac:dyDescent="0.35">
      <c r="A102" s="18" t="s">
        <v>12</v>
      </c>
      <c r="B102" s="20">
        <v>2019</v>
      </c>
      <c r="C102" s="12">
        <v>380.00137977908207</v>
      </c>
      <c r="D102" s="17">
        <v>160.36099109020435</v>
      </c>
      <c r="E102" s="21">
        <f>(Таблица1[[#This Row],[Кол-во автомобилей на 1 т.чел]]-C101)/C101*100</f>
        <v>4.4646311632689679</v>
      </c>
      <c r="F102" s="21">
        <f>(Таблица1[[#This Row],[Кол-во автобусов на 100 т.чел]]-D101)/D101*100</f>
        <v>-0.94721584738553144</v>
      </c>
    </row>
    <row r="103" spans="1:6" x14ac:dyDescent="0.35">
      <c r="A103" s="18" t="s">
        <v>12</v>
      </c>
      <c r="B103" s="20">
        <v>2020</v>
      </c>
      <c r="C103" s="12">
        <v>390.90078567513245</v>
      </c>
      <c r="D103" s="17">
        <v>136.59887334237473</v>
      </c>
      <c r="E103" s="21">
        <f>(Таблица1[[#This Row],[Кол-во автомобилей на 1 т.чел]]-C102)/C102*100</f>
        <v>2.8682542948625267</v>
      </c>
      <c r="F103" s="21">
        <f>(Таблица1[[#This Row],[Кол-во автобусов на 100 т.чел]]-D102)/D102*100</f>
        <v>-14.817891549736832</v>
      </c>
    </row>
    <row r="104" spans="1:6" x14ac:dyDescent="0.35">
      <c r="A104" s="18" t="s">
        <v>12</v>
      </c>
      <c r="B104" s="20">
        <v>2021</v>
      </c>
      <c r="C104" s="12">
        <v>397.93814540122565</v>
      </c>
      <c r="D104" s="17">
        <v>98.670981378774982</v>
      </c>
      <c r="E104" s="21">
        <f>(Таблица1[[#This Row],[Кол-во автомобилей на 1 т.чел]]-C103)/C103*100</f>
        <v>1.8002930625833451</v>
      </c>
      <c r="F104" s="21">
        <f>(Таблица1[[#This Row],[Кол-во автобусов на 100 т.чел]]-D103)/D103*100</f>
        <v>-27.765889304618462</v>
      </c>
    </row>
    <row r="105" spans="1:6" x14ac:dyDescent="0.35">
      <c r="A105" s="18" t="s">
        <v>12</v>
      </c>
      <c r="B105" s="20">
        <v>2022</v>
      </c>
      <c r="C105" s="13">
        <v>427.69568643466278</v>
      </c>
      <c r="D105" s="17">
        <v>105.2473230631207</v>
      </c>
      <c r="E105" s="21">
        <f>(Таблица1[[#This Row],[Кол-во автомобилей на 1 т.чел]]-C104)/C104*100</f>
        <v>7.4779312758352781</v>
      </c>
      <c r="F105" s="21">
        <f>(Таблица1[[#This Row],[Кол-во автобусов на 100 т.чел]]-D104)/D104*100</f>
        <v>6.6649197083595153</v>
      </c>
    </row>
    <row r="106" spans="1:6" x14ac:dyDescent="0.35">
      <c r="A106" s="18" t="s">
        <v>13</v>
      </c>
      <c r="B106" s="20">
        <v>2010</v>
      </c>
      <c r="C106" s="11">
        <v>223</v>
      </c>
      <c r="D106" s="16">
        <v>105.42841425035944</v>
      </c>
      <c r="E106" s="21" t="s">
        <v>21</v>
      </c>
      <c r="F106" s="21" t="s">
        <v>21</v>
      </c>
    </row>
    <row r="107" spans="1:6" x14ac:dyDescent="0.35">
      <c r="A107" s="18" t="s">
        <v>13</v>
      </c>
      <c r="B107" s="20">
        <v>2011</v>
      </c>
      <c r="C107" s="11">
        <v>238.7</v>
      </c>
      <c r="D107" s="17">
        <v>102.21294290459109</v>
      </c>
      <c r="E107" s="21">
        <f>(Таблица1[[#This Row],[Кол-во автомобилей на 1 т.чел]]-C106)/C106*100</f>
        <v>7.040358744394613</v>
      </c>
      <c r="F107" s="21">
        <f>(Таблица1[[#This Row],[Кол-во автобусов на 100 т.чел]]-D106)/D106*100</f>
        <v>-3.0499096174704983</v>
      </c>
    </row>
    <row r="108" spans="1:6" x14ac:dyDescent="0.35">
      <c r="A108" s="18" t="s">
        <v>13</v>
      </c>
      <c r="B108" s="20">
        <v>2012</v>
      </c>
      <c r="C108" s="12">
        <v>256.60000000000002</v>
      </c>
      <c r="D108" s="17">
        <v>103.67827731856849</v>
      </c>
      <c r="E108" s="21">
        <f>(Таблица1[[#This Row],[Кол-во автомобилей на 1 т.чел]]-C107)/C107*100</f>
        <v>7.4989526602429972</v>
      </c>
      <c r="F108" s="21">
        <f>(Таблица1[[#This Row],[Кол-во автобусов на 100 т.чел]]-D107)/D107*100</f>
        <v>1.4336094552577292</v>
      </c>
    </row>
    <row r="109" spans="1:6" x14ac:dyDescent="0.35">
      <c r="A109" s="18" t="s">
        <v>13</v>
      </c>
      <c r="B109" s="20">
        <v>2013</v>
      </c>
      <c r="C109" s="12">
        <v>276.39999999999998</v>
      </c>
      <c r="D109" s="15">
        <v>108.7030818315918</v>
      </c>
      <c r="E109" s="21">
        <f>(Таблица1[[#This Row],[Кол-во автомобилей на 1 т.чел]]-C108)/C108*100</f>
        <v>7.716289945440356</v>
      </c>
      <c r="F109" s="21">
        <f>(Таблица1[[#This Row],[Кол-во автобусов на 100 т.чел]]-D108)/D108*100</f>
        <v>4.8465354970972143</v>
      </c>
    </row>
    <row r="110" spans="1:6" x14ac:dyDescent="0.35">
      <c r="A110" s="18" t="s">
        <v>13</v>
      </c>
      <c r="B110" s="20">
        <v>2014</v>
      </c>
      <c r="C110" s="12">
        <v>294.62724749892669</v>
      </c>
      <c r="D110" s="15">
        <v>118.02734988765272</v>
      </c>
      <c r="E110" s="21">
        <f>(Таблица1[[#This Row],[Кол-во автомобилей на 1 т.чел]]-C109)/C109*100</f>
        <v>6.5945179084394772</v>
      </c>
      <c r="F110" s="21">
        <f>(Таблица1[[#This Row],[Кол-во автобусов на 100 т.чел]]-D109)/D109*100</f>
        <v>8.5777402985745468</v>
      </c>
    </row>
    <row r="111" spans="1:6" x14ac:dyDescent="0.35">
      <c r="A111" s="18" t="s">
        <v>13</v>
      </c>
      <c r="B111" s="20">
        <v>2015</v>
      </c>
      <c r="C111" s="12">
        <v>300.6069496626327</v>
      </c>
      <c r="D111" s="17">
        <v>120.56027160909407</v>
      </c>
      <c r="E111" s="21">
        <f>(Таблица1[[#This Row],[Кол-во автомобилей на 1 т.чел]]-C110)/C110*100</f>
        <v>2.0295821973247032</v>
      </c>
      <c r="F111" s="21">
        <f>(Таблица1[[#This Row],[Кол-во автобусов на 100 т.чел]]-D110)/D110*100</f>
        <v>2.1460464238605539</v>
      </c>
    </row>
    <row r="112" spans="1:6" x14ac:dyDescent="0.35">
      <c r="A112" s="18" t="s">
        <v>13</v>
      </c>
      <c r="B112" s="20">
        <v>2016</v>
      </c>
      <c r="C112" s="12">
        <v>305.45885804673185</v>
      </c>
      <c r="D112" s="17">
        <v>122.6960938513305</v>
      </c>
      <c r="E112" s="21">
        <f>(Таблица1[[#This Row],[Кол-во автомобилей на 1 т.чел]]-C111)/C111*100</f>
        <v>1.6140373299900024</v>
      </c>
      <c r="F112" s="21">
        <f>(Таблица1[[#This Row],[Кол-во автобусов на 100 т.чел]]-D111)/D111*100</f>
        <v>1.7715804831309956</v>
      </c>
    </row>
    <row r="113" spans="1:6" x14ac:dyDescent="0.35">
      <c r="A113" s="18" t="s">
        <v>13</v>
      </c>
      <c r="B113" s="20">
        <v>2017</v>
      </c>
      <c r="C113" s="12">
        <v>311.62350608828865</v>
      </c>
      <c r="D113" s="17">
        <v>125.33276261494156</v>
      </c>
      <c r="E113" s="21">
        <f>(Таблица1[[#This Row],[Кол-во автомобилей на 1 т.чел]]-C112)/C112*100</f>
        <v>2.0181598533356917</v>
      </c>
      <c r="F113" s="21">
        <f>(Таблица1[[#This Row],[Кол-во автобусов на 100 т.чел]]-D112)/D112*100</f>
        <v>2.1489427094605618</v>
      </c>
    </row>
    <row r="114" spans="1:6" x14ac:dyDescent="0.35">
      <c r="A114" s="18" t="s">
        <v>13</v>
      </c>
      <c r="B114" s="20">
        <v>2018</v>
      </c>
      <c r="C114" s="12">
        <v>319.58352268373562</v>
      </c>
      <c r="D114" s="17">
        <v>132.76655921426473</v>
      </c>
      <c r="E114" s="21">
        <f>(Таблица1[[#This Row],[Кол-во автомобилей на 1 т.чел]]-C113)/C113*100</f>
        <v>2.5543697570720978</v>
      </c>
      <c r="F114" s="21">
        <f>(Таблица1[[#This Row],[Кол-во автобусов на 100 т.чел]]-D113)/D113*100</f>
        <v>5.9312476995037153</v>
      </c>
    </row>
    <row r="115" spans="1:6" x14ac:dyDescent="0.35">
      <c r="A115" s="18" t="s">
        <v>13</v>
      </c>
      <c r="B115" s="20">
        <v>2019</v>
      </c>
      <c r="C115" s="12">
        <v>320.44413023347016</v>
      </c>
      <c r="D115" s="17">
        <v>132.35669209375573</v>
      </c>
      <c r="E115" s="21">
        <f>(Таблица1[[#This Row],[Кол-во автомобилей на 1 т.чел]]-C114)/C114*100</f>
        <v>0.26929033840903244</v>
      </c>
      <c r="F115" s="21">
        <f>(Таблица1[[#This Row],[Кол-во автобусов на 100 т.чел]]-D114)/D114*100</f>
        <v>-0.30871261779673254</v>
      </c>
    </row>
    <row r="116" spans="1:6" x14ac:dyDescent="0.35">
      <c r="A116" s="18" t="s">
        <v>13</v>
      </c>
      <c r="B116" s="20">
        <v>2020</v>
      </c>
      <c r="C116" s="12">
        <v>326.1148440852802</v>
      </c>
      <c r="D116" s="17">
        <v>125.33910502611361</v>
      </c>
      <c r="E116" s="21">
        <f>(Таблица1[[#This Row],[Кол-во автомобилей на 1 т.чел]]-C115)/C115*100</f>
        <v>1.7696419802348848</v>
      </c>
      <c r="F116" s="21">
        <f>(Таблица1[[#This Row],[Кол-во автобусов на 100 т.чел]]-D115)/D115*100</f>
        <v>-5.3020266347176142</v>
      </c>
    </row>
    <row r="117" spans="1:6" x14ac:dyDescent="0.35">
      <c r="A117" s="18" t="s">
        <v>13</v>
      </c>
      <c r="B117" s="20">
        <v>2021</v>
      </c>
      <c r="C117" s="12">
        <v>332.45477849586598</v>
      </c>
      <c r="D117" s="17">
        <v>110.51267520732901</v>
      </c>
      <c r="E117" s="21">
        <f>(Таблица1[[#This Row],[Кол-во автомобилей на 1 т.чел]]-C116)/C116*100</f>
        <v>1.9440802912141797</v>
      </c>
      <c r="F117" s="21">
        <f>(Таблица1[[#This Row],[Кол-во автобусов на 100 т.чел]]-D116)/D116*100</f>
        <v>-11.829053522997162</v>
      </c>
    </row>
    <row r="118" spans="1:6" x14ac:dyDescent="0.35">
      <c r="A118" s="18" t="s">
        <v>13</v>
      </c>
      <c r="B118" s="20">
        <v>2022</v>
      </c>
      <c r="C118" s="13">
        <v>336.90034325117182</v>
      </c>
      <c r="D118" s="17">
        <v>112.62553053924688</v>
      </c>
      <c r="E118" s="21">
        <f>(Таблица1[[#This Row],[Кол-во автомобилей на 1 т.чел]]-C117)/C117*100</f>
        <v>1.3371938208916789</v>
      </c>
      <c r="F118" s="21">
        <f>(Таблица1[[#This Row],[Кол-во автобусов на 100 т.чел]]-D117)/D117*100</f>
        <v>1.9118669672542228</v>
      </c>
    </row>
    <row r="119" spans="1:6" x14ac:dyDescent="0.35">
      <c r="A119" s="18" t="s">
        <v>14</v>
      </c>
      <c r="B119" s="20">
        <v>2010</v>
      </c>
      <c r="C119" s="11">
        <v>236.3</v>
      </c>
      <c r="D119" s="16">
        <v>78.797606887494524</v>
      </c>
      <c r="E119" s="21" t="s">
        <v>21</v>
      </c>
      <c r="F119" s="21" t="s">
        <v>21</v>
      </c>
    </row>
    <row r="120" spans="1:6" x14ac:dyDescent="0.35">
      <c r="A120" s="18" t="s">
        <v>14</v>
      </c>
      <c r="B120" s="20">
        <v>2011</v>
      </c>
      <c r="C120" s="11">
        <v>254.8</v>
      </c>
      <c r="D120" s="17">
        <v>132.63577432317018</v>
      </c>
      <c r="E120" s="21">
        <f>(Таблица1[[#This Row],[Кол-во автомобилей на 1 т.чел]]-C119)/C119*100</f>
        <v>7.8290308929327121</v>
      </c>
      <c r="F120" s="21">
        <f>(Таблица1[[#This Row],[Кол-во автобусов на 100 т.чел]]-D119)/D119*100</f>
        <v>68.324622488275054</v>
      </c>
    </row>
    <row r="121" spans="1:6" x14ac:dyDescent="0.35">
      <c r="A121" s="18" t="s">
        <v>14</v>
      </c>
      <c r="B121" s="20">
        <v>2012</v>
      </c>
      <c r="C121" s="12">
        <v>257.2</v>
      </c>
      <c r="D121" s="17">
        <v>147.10783872848037</v>
      </c>
      <c r="E121" s="21">
        <f>(Таблица1[[#This Row],[Кол-во автомобилей на 1 т.чел]]-C120)/C120*100</f>
        <v>0.94191522762950441</v>
      </c>
      <c r="F121" s="21">
        <f>(Таблица1[[#This Row],[Кол-во автобусов на 100 т.чел]]-D120)/D120*100</f>
        <v>10.911131992224561</v>
      </c>
    </row>
    <row r="122" spans="1:6" x14ac:dyDescent="0.35">
      <c r="A122" s="18" t="s">
        <v>14</v>
      </c>
      <c r="B122" s="20">
        <v>2013</v>
      </c>
      <c r="C122" s="12">
        <v>285</v>
      </c>
      <c r="D122" s="15">
        <v>121.32585240286537</v>
      </c>
      <c r="E122" s="21">
        <f>(Таблица1[[#This Row],[Кол-во автомобилей на 1 т.чел]]-C121)/C121*100</f>
        <v>10.808709175738731</v>
      </c>
      <c r="F122" s="21">
        <f>(Таблица1[[#This Row],[Кол-во автобусов на 100 т.чел]]-D121)/D121*100</f>
        <v>-17.525909257086763</v>
      </c>
    </row>
    <row r="123" spans="1:6" x14ac:dyDescent="0.35">
      <c r="A123" s="18" t="s">
        <v>14</v>
      </c>
      <c r="B123" s="20">
        <v>2014</v>
      </c>
      <c r="C123" s="12">
        <v>295.26787014937076</v>
      </c>
      <c r="D123" s="15">
        <v>142.43577628120607</v>
      </c>
      <c r="E123" s="21">
        <f>(Таблица1[[#This Row],[Кол-во автомобилей на 1 т.чел]]-C122)/C122*100</f>
        <v>3.6027614559195666</v>
      </c>
      <c r="F123" s="21">
        <f>(Таблица1[[#This Row],[Кол-во автобусов на 100 т.чел]]-D122)/D122*100</f>
        <v>17.399361686118393</v>
      </c>
    </row>
    <row r="124" spans="1:6" x14ac:dyDescent="0.35">
      <c r="A124" s="18" t="s">
        <v>14</v>
      </c>
      <c r="B124" s="20">
        <v>2015</v>
      </c>
      <c r="C124" s="12">
        <v>295.98285388810109</v>
      </c>
      <c r="D124" s="17">
        <v>135.99606983834869</v>
      </c>
      <c r="E124" s="21">
        <f>(Таблица1[[#This Row],[Кол-во автомобилей на 1 т.чел]]-C123)/C123*100</f>
        <v>0.24214749080847417</v>
      </c>
      <c r="F124" s="21">
        <f>(Таблица1[[#This Row],[Кол-во автобусов на 100 т.чел]]-D123)/D123*100</f>
        <v>-4.5211298811217864</v>
      </c>
    </row>
    <row r="125" spans="1:6" x14ac:dyDescent="0.35">
      <c r="A125" s="18" t="s">
        <v>14</v>
      </c>
      <c r="B125" s="20">
        <v>2016</v>
      </c>
      <c r="C125" s="12">
        <v>294.05942355647989</v>
      </c>
      <c r="D125" s="17">
        <v>111.87138286950722</v>
      </c>
      <c r="E125" s="21">
        <f>(Таблица1[[#This Row],[Кол-во автомобилей на 1 т.чел]]-C124)/C124*100</f>
        <v>-0.64984518743385544</v>
      </c>
      <c r="F125" s="21">
        <f>(Таблица1[[#This Row],[Кол-во автобусов на 100 т.чел]]-D124)/D124*100</f>
        <v>-17.739253051589806</v>
      </c>
    </row>
    <row r="126" spans="1:6" x14ac:dyDescent="0.35">
      <c r="A126" s="18" t="s">
        <v>14</v>
      </c>
      <c r="B126" s="20">
        <v>2017</v>
      </c>
      <c r="C126" s="12">
        <v>298.57016440197225</v>
      </c>
      <c r="D126" s="17">
        <v>109.31531848615663</v>
      </c>
      <c r="E126" s="21">
        <f>(Таблица1[[#This Row],[Кол-во автомобилей на 1 т.чел]]-C125)/C125*100</f>
        <v>1.5339555491667445</v>
      </c>
      <c r="F126" s="21">
        <f>(Таблица1[[#This Row],[Кол-во автобусов на 100 т.чел]]-D125)/D125*100</f>
        <v>-2.2848241594833225</v>
      </c>
    </row>
    <row r="127" spans="1:6" x14ac:dyDescent="0.35">
      <c r="A127" s="18" t="s">
        <v>14</v>
      </c>
      <c r="B127" s="20">
        <v>2018</v>
      </c>
      <c r="C127" s="12">
        <v>310.72013592046341</v>
      </c>
      <c r="D127" s="17">
        <v>109.26668170471102</v>
      </c>
      <c r="E127" s="21">
        <f>(Таблица1[[#This Row],[Кол-во автомобилей на 1 т.чел]]-C126)/C126*100</f>
        <v>4.0693856811939702</v>
      </c>
      <c r="F127" s="21">
        <f>(Таблица1[[#This Row],[Кол-во автобусов на 100 т.чел]]-D126)/D126*100</f>
        <v>-4.4492192054280122E-2</v>
      </c>
    </row>
    <row r="128" spans="1:6" x14ac:dyDescent="0.35">
      <c r="A128" s="18" t="s">
        <v>14</v>
      </c>
      <c r="B128" s="20">
        <v>2019</v>
      </c>
      <c r="C128" s="12">
        <v>314.30160161935783</v>
      </c>
      <c r="D128" s="17">
        <v>113.75888023772052</v>
      </c>
      <c r="E128" s="21">
        <f>(Таблица1[[#This Row],[Кол-во автомобилей на 1 т.чел]]-C127)/C127*100</f>
        <v>1.152633925150955</v>
      </c>
      <c r="F128" s="21">
        <f>(Таблица1[[#This Row],[Кол-во автобусов на 100 т.чел]]-D127)/D127*100</f>
        <v>4.1112244491413152</v>
      </c>
    </row>
    <row r="129" spans="1:6" x14ac:dyDescent="0.35">
      <c r="A129" s="18" t="s">
        <v>14</v>
      </c>
      <c r="B129" s="20">
        <v>2020</v>
      </c>
      <c r="C129" s="12">
        <v>319.14764102310471</v>
      </c>
      <c r="D129" s="17">
        <v>121.64871579283766</v>
      </c>
      <c r="E129" s="21">
        <f>(Таблица1[[#This Row],[Кол-во автомобилей на 1 т.чел]]-C128)/C128*100</f>
        <v>1.5418436873305512</v>
      </c>
      <c r="F129" s="21">
        <f>(Таблица1[[#This Row],[Кол-во автобусов на 100 т.чел]]-D128)/D128*100</f>
        <v>6.9355777224862383</v>
      </c>
    </row>
    <row r="130" spans="1:6" x14ac:dyDescent="0.35">
      <c r="A130" s="18" t="s">
        <v>14</v>
      </c>
      <c r="B130" s="20">
        <v>2021</v>
      </c>
      <c r="C130" s="12">
        <v>322.04124251210197</v>
      </c>
      <c r="D130" s="17">
        <v>93.558811132540583</v>
      </c>
      <c r="E130" s="21">
        <f>(Таблица1[[#This Row],[Кол-во автомобилей на 1 т.чел]]-C129)/C129*100</f>
        <v>0.90666547925001895</v>
      </c>
      <c r="F130" s="21">
        <f>(Таблица1[[#This Row],[Кол-во автобусов на 100 т.чел]]-D129)/D129*100</f>
        <v>-23.09099975057109</v>
      </c>
    </row>
    <row r="131" spans="1:6" x14ac:dyDescent="0.35">
      <c r="A131" s="18" t="s">
        <v>14</v>
      </c>
      <c r="B131" s="20">
        <v>2022</v>
      </c>
      <c r="C131" s="13">
        <v>319.43151759181563</v>
      </c>
      <c r="D131" s="17">
        <v>82.986416383707805</v>
      </c>
      <c r="E131" s="21">
        <f>(Таблица1[[#This Row],[Кол-во автомобилей на 1 т.чел]]-C130)/C130*100</f>
        <v>-0.81036978367398671</v>
      </c>
      <c r="F131" s="21">
        <f>(Таблица1[[#This Row],[Кол-во автобусов на 100 т.чел]]-D130)/D130*100</f>
        <v>-11.30026623986846</v>
      </c>
    </row>
    <row r="132" spans="1:6" x14ac:dyDescent="0.35">
      <c r="A132" s="18" t="s">
        <v>15</v>
      </c>
      <c r="B132" s="20">
        <v>2010</v>
      </c>
      <c r="C132" s="11">
        <v>239.7</v>
      </c>
      <c r="D132" s="16">
        <v>107.04281791598599</v>
      </c>
      <c r="E132" s="21" t="s">
        <v>21</v>
      </c>
      <c r="F132" s="21" t="s">
        <v>21</v>
      </c>
    </row>
    <row r="133" spans="1:6" x14ac:dyDescent="0.35">
      <c r="A133" s="18" t="s">
        <v>15</v>
      </c>
      <c r="B133" s="20">
        <v>2011</v>
      </c>
      <c r="C133" s="11">
        <v>248.9</v>
      </c>
      <c r="D133" s="17">
        <v>113.72179177392442</v>
      </c>
      <c r="E133" s="21">
        <f>(Таблица1[[#This Row],[Кол-во автомобилей на 1 т.чел]]-C132)/C132*100</f>
        <v>3.8381309970796904</v>
      </c>
      <c r="F133" s="21">
        <f>(Таблица1[[#This Row],[Кол-во автобусов на 100 т.чел]]-D132)/D132*100</f>
        <v>6.2395347842771791</v>
      </c>
    </row>
    <row r="134" spans="1:6" x14ac:dyDescent="0.35">
      <c r="A134" s="18" t="s">
        <v>15</v>
      </c>
      <c r="B134" s="20">
        <v>2012</v>
      </c>
      <c r="C134" s="12">
        <v>264.3</v>
      </c>
      <c r="D134" s="17">
        <v>99.668238588585893</v>
      </c>
      <c r="E134" s="21">
        <f>(Таблица1[[#This Row],[Кол-во автомобилей на 1 т.чел]]-C133)/C133*100</f>
        <v>6.1872237846524731</v>
      </c>
      <c r="F134" s="21">
        <f>(Таблица1[[#This Row],[Кол-во автобусов на 100 т.чел]]-D133)/D133*100</f>
        <v>-12.357836581819411</v>
      </c>
    </row>
    <row r="135" spans="1:6" x14ac:dyDescent="0.35">
      <c r="A135" s="18" t="s">
        <v>15</v>
      </c>
      <c r="B135" s="20">
        <v>2013</v>
      </c>
      <c r="C135" s="12">
        <v>280.3</v>
      </c>
      <c r="D135" s="15">
        <v>110.67263970468071</v>
      </c>
      <c r="E135" s="21">
        <f>(Таблица1[[#This Row],[Кол-во автомобилей на 1 т.чел]]-C134)/C134*100</f>
        <v>6.0537268255769963</v>
      </c>
      <c r="F135" s="21">
        <f>(Таблица1[[#This Row],[Кол-во автобусов на 100 т.чел]]-D134)/D134*100</f>
        <v>11.041030996363014</v>
      </c>
    </row>
    <row r="136" spans="1:6" x14ac:dyDescent="0.35">
      <c r="A136" s="18" t="s">
        <v>15</v>
      </c>
      <c r="B136" s="20">
        <v>2014</v>
      </c>
      <c r="C136" s="12">
        <v>313.69373098694598</v>
      </c>
      <c r="D136" s="15">
        <v>103.207991579704</v>
      </c>
      <c r="E136" s="21">
        <f>(Таблица1[[#This Row],[Кол-во автомобилей на 1 т.чел]]-C135)/C135*100</f>
        <v>11.913567958239732</v>
      </c>
      <c r="F136" s="21">
        <f>(Таблица1[[#This Row],[Кол-во автобусов на 100 т.чел]]-D135)/D135*100</f>
        <v>-6.7447999296803616</v>
      </c>
    </row>
    <row r="137" spans="1:6" x14ac:dyDescent="0.35">
      <c r="A137" s="18" t="s">
        <v>15</v>
      </c>
      <c r="B137" s="20">
        <v>2015</v>
      </c>
      <c r="C137" s="12">
        <v>317.79531852843218</v>
      </c>
      <c r="D137" s="17">
        <v>98.853118898312331</v>
      </c>
      <c r="E137" s="21">
        <f>(Таблица1[[#This Row],[Кол-во автомобилей на 1 т.чел]]-C136)/C136*100</f>
        <v>1.3075133916708332</v>
      </c>
      <c r="F137" s="21">
        <f>(Таблица1[[#This Row],[Кол-во автобусов на 100 т.чел]]-D136)/D136*100</f>
        <v>-4.2195111199587192</v>
      </c>
    </row>
    <row r="138" spans="1:6" x14ac:dyDescent="0.35">
      <c r="A138" s="18" t="s">
        <v>15</v>
      </c>
      <c r="B138" s="20">
        <v>2016</v>
      </c>
      <c r="C138" s="12">
        <v>313.04421480603082</v>
      </c>
      <c r="D138" s="17">
        <v>90.268870550083491</v>
      </c>
      <c r="E138" s="21">
        <f>(Таблица1[[#This Row],[Кол-во автомобилей на 1 т.чел]]-C137)/C137*100</f>
        <v>-1.4950200476210875</v>
      </c>
      <c r="F138" s="21">
        <f>(Таблица1[[#This Row],[Кол-во автобусов на 100 т.чел]]-D137)/D137*100</f>
        <v>-8.6838416874425945</v>
      </c>
    </row>
    <row r="139" spans="1:6" x14ac:dyDescent="0.35">
      <c r="A139" s="18" t="s">
        <v>15</v>
      </c>
      <c r="B139" s="20">
        <v>2017</v>
      </c>
      <c r="C139" s="12">
        <v>319.57855417284151</v>
      </c>
      <c r="D139" s="17">
        <v>89.973405875068508</v>
      </c>
      <c r="E139" s="21">
        <f>(Таблица1[[#This Row],[Кол-во автомобилей на 1 т.чел]]-C138)/C138*100</f>
        <v>2.087353497607201</v>
      </c>
      <c r="F139" s="21">
        <f>(Таблица1[[#This Row],[Кол-во автобусов на 100 т.чел]]-D138)/D138*100</f>
        <v>-0.32731624225989625</v>
      </c>
    </row>
    <row r="140" spans="1:6" x14ac:dyDescent="0.35">
      <c r="A140" s="18" t="s">
        <v>15</v>
      </c>
      <c r="B140" s="20">
        <v>2018</v>
      </c>
      <c r="C140" s="12">
        <v>327.33042037188397</v>
      </c>
      <c r="D140" s="17">
        <v>94.107910677376211</v>
      </c>
      <c r="E140" s="21">
        <f>(Таблица1[[#This Row],[Кол-во автомобилей на 1 т.чел]]-C139)/C139*100</f>
        <v>2.4256528161304378</v>
      </c>
      <c r="F140" s="21">
        <f>(Таблица1[[#This Row],[Кол-во автобусов на 100 т.чел]]-D139)/D139*100</f>
        <v>4.5952520770955578</v>
      </c>
    </row>
    <row r="141" spans="1:6" x14ac:dyDescent="0.35">
      <c r="A141" s="18" t="s">
        <v>15</v>
      </c>
      <c r="B141" s="20">
        <v>2019</v>
      </c>
      <c r="C141" s="12">
        <v>336.5872591503761</v>
      </c>
      <c r="D141" s="17">
        <v>88.071530764133044</v>
      </c>
      <c r="E141" s="21">
        <f>(Таблица1[[#This Row],[Кол-во автомобилей на 1 т.чел]]-C140)/C140*100</f>
        <v>2.827979986698248</v>
      </c>
      <c r="F141" s="21">
        <f>(Таблица1[[#This Row],[Кол-во автобусов на 100 т.чел]]-D140)/D140*100</f>
        <v>-6.4143172128613921</v>
      </c>
    </row>
    <row r="142" spans="1:6" x14ac:dyDescent="0.35">
      <c r="A142" s="18" t="s">
        <v>15</v>
      </c>
      <c r="B142" s="20">
        <v>2020</v>
      </c>
      <c r="C142" s="12">
        <v>337.17685735650667</v>
      </c>
      <c r="D142" s="17">
        <v>88.680649873847187</v>
      </c>
      <c r="E142" s="21">
        <f>(Таблица1[[#This Row],[Кол-во автомобилей на 1 т.чел]]-C141)/C141*100</f>
        <v>0.17516949620103162</v>
      </c>
      <c r="F142" s="21">
        <f>(Таблица1[[#This Row],[Кол-во автобусов на 100 т.чел]]-D141)/D141*100</f>
        <v>0.69161862457624701</v>
      </c>
    </row>
    <row r="143" spans="1:6" x14ac:dyDescent="0.35">
      <c r="A143" s="18" t="s">
        <v>15</v>
      </c>
      <c r="B143" s="20">
        <v>2021</v>
      </c>
      <c r="C143" s="12">
        <v>341.19016891017588</v>
      </c>
      <c r="D143" s="17">
        <v>87.083257269609504</v>
      </c>
      <c r="E143" s="21">
        <f>(Таблица1[[#This Row],[Кол-во автомобилей на 1 т.чел]]-C142)/C142*100</f>
        <v>1.1902689838009324</v>
      </c>
      <c r="F143" s="21">
        <f>(Таблица1[[#This Row],[Кол-во автобусов на 100 т.чел]]-D142)/D142*100</f>
        <v>-1.801286533770396</v>
      </c>
    </row>
    <row r="144" spans="1:6" x14ac:dyDescent="0.35">
      <c r="A144" s="18" t="s">
        <v>15</v>
      </c>
      <c r="B144" s="20">
        <v>2022</v>
      </c>
      <c r="C144" s="13">
        <v>331.38775788542267</v>
      </c>
      <c r="D144" s="17">
        <v>75.05372266464417</v>
      </c>
      <c r="E144" s="21">
        <f>(Таблица1[[#This Row],[Кол-во автомобилей на 1 т.чел]]-C143)/C143*100</f>
        <v>-2.87300512088725</v>
      </c>
      <c r="F144" s="21">
        <f>(Таблица1[[#This Row],[Кол-во автобусов на 100 т.чел]]-D143)/D143*100</f>
        <v>-13.813831707881494</v>
      </c>
    </row>
    <row r="145" spans="1:6" x14ac:dyDescent="0.35">
      <c r="A145" s="18" t="s">
        <v>16</v>
      </c>
      <c r="B145" s="20">
        <v>2010</v>
      </c>
      <c r="C145" s="11">
        <v>196.1</v>
      </c>
      <c r="D145" s="16">
        <v>80.894898858329455</v>
      </c>
      <c r="E145" s="21" t="s">
        <v>21</v>
      </c>
      <c r="F145" s="21" t="s">
        <v>21</v>
      </c>
    </row>
    <row r="146" spans="1:6" x14ac:dyDescent="0.35">
      <c r="A146" s="18" t="s">
        <v>16</v>
      </c>
      <c r="B146" s="20">
        <v>2011</v>
      </c>
      <c r="C146" s="11">
        <v>212</v>
      </c>
      <c r="D146" s="17">
        <v>80.805307567151857</v>
      </c>
      <c r="E146" s="21">
        <f>(Таблица1[[#This Row],[Кол-во автомобилей на 1 т.чел]]-C145)/C145*100</f>
        <v>8.1081081081081106</v>
      </c>
      <c r="F146" s="21">
        <f>(Таблица1[[#This Row],[Кол-во автобусов на 100 т.чел]]-D145)/D145*100</f>
        <v>-0.11075023572808772</v>
      </c>
    </row>
    <row r="147" spans="1:6" x14ac:dyDescent="0.35">
      <c r="A147" s="18" t="s">
        <v>16</v>
      </c>
      <c r="B147" s="20">
        <v>2012</v>
      </c>
      <c r="C147" s="12">
        <v>231.7</v>
      </c>
      <c r="D147" s="17">
        <v>204.86674246186897</v>
      </c>
      <c r="E147" s="21">
        <f>(Таблица1[[#This Row],[Кол-во автомобилей на 1 т.чел]]-C146)/C146*100</f>
        <v>9.2924528301886742</v>
      </c>
      <c r="F147" s="21">
        <f>(Таблица1[[#This Row],[Кол-во автобусов на 100 т.чел]]-D146)/D146*100</f>
        <v>153.53129470068288</v>
      </c>
    </row>
    <row r="148" spans="1:6" x14ac:dyDescent="0.35">
      <c r="A148" s="18" t="s">
        <v>16</v>
      </c>
      <c r="B148" s="20">
        <v>2013</v>
      </c>
      <c r="C148" s="12">
        <v>243.9</v>
      </c>
      <c r="D148" s="15">
        <v>226.10351691161216</v>
      </c>
      <c r="E148" s="21">
        <f>(Таблица1[[#This Row],[Кол-во автомобилей на 1 т.чел]]-C147)/C147*100</f>
        <v>5.2654294346137327</v>
      </c>
      <c r="F148" s="21">
        <f>(Таблица1[[#This Row],[Кол-во автобусов на 100 т.чел]]-D147)/D147*100</f>
        <v>10.366140543136673</v>
      </c>
    </row>
    <row r="149" spans="1:6" x14ac:dyDescent="0.35">
      <c r="A149" s="18" t="s">
        <v>16</v>
      </c>
      <c r="B149" s="20">
        <v>2014</v>
      </c>
      <c r="C149" s="12">
        <v>258.4446227433549</v>
      </c>
      <c r="D149" s="15">
        <v>207.75431290191511</v>
      </c>
      <c r="E149" s="21">
        <f>(Таблица1[[#This Row],[Кол-во автомобилей на 1 т.чел]]-C148)/C148*100</f>
        <v>5.9633549583250893</v>
      </c>
      <c r="F149" s="21">
        <f>(Таблица1[[#This Row],[Кол-во автобусов на 100 т.чел]]-D148)/D148*100</f>
        <v>-8.1153996454066988</v>
      </c>
    </row>
    <row r="150" spans="1:6" x14ac:dyDescent="0.35">
      <c r="A150" s="18" t="s">
        <v>16</v>
      </c>
      <c r="B150" s="20">
        <v>2015</v>
      </c>
      <c r="C150" s="12">
        <v>263.20841139629056</v>
      </c>
      <c r="D150" s="17">
        <v>222.80162306450038</v>
      </c>
      <c r="E150" s="21">
        <f>(Таблица1[[#This Row],[Кол-во автомобилей на 1 т.чел]]-C149)/C149*100</f>
        <v>1.8432531512432657</v>
      </c>
      <c r="F150" s="21">
        <f>(Таблица1[[#This Row],[Кол-во автобусов на 100 т.чел]]-D149)/D149*100</f>
        <v>7.2428388861844679</v>
      </c>
    </row>
    <row r="151" spans="1:6" x14ac:dyDescent="0.35">
      <c r="A151" s="18" t="s">
        <v>16</v>
      </c>
      <c r="B151" s="20">
        <v>2016</v>
      </c>
      <c r="C151" s="12">
        <v>270.86321432020605</v>
      </c>
      <c r="D151" s="17">
        <v>226.59665237168238</v>
      </c>
      <c r="E151" s="21">
        <f>(Таблица1[[#This Row],[Кол-во автомобилей на 1 т.чел]]-C150)/C150*100</f>
        <v>2.9082668305726407</v>
      </c>
      <c r="F151" s="21">
        <f>(Таблица1[[#This Row],[Кол-во автобусов на 100 т.чел]]-D150)/D150*100</f>
        <v>1.70332211003838</v>
      </c>
    </row>
    <row r="152" spans="1:6" x14ac:dyDescent="0.35">
      <c r="A152" s="18" t="s">
        <v>16</v>
      </c>
      <c r="B152" s="20">
        <v>2017</v>
      </c>
      <c r="C152" s="12">
        <v>280.60079350691228</v>
      </c>
      <c r="D152" s="17">
        <v>206.63908270215896</v>
      </c>
      <c r="E152" s="21">
        <f>(Таблица1[[#This Row],[Кол-во автомобилей на 1 т.чел]]-C151)/C151*100</f>
        <v>3.5950172160309539</v>
      </c>
      <c r="F152" s="21">
        <f>(Таблица1[[#This Row],[Кол-во автобусов на 100 т.чел]]-D151)/D151*100</f>
        <v>-8.8075306764847436</v>
      </c>
    </row>
    <row r="153" spans="1:6" x14ac:dyDescent="0.35">
      <c r="A153" s="18" t="s">
        <v>16</v>
      </c>
      <c r="B153" s="20">
        <v>2018</v>
      </c>
      <c r="C153" s="12">
        <v>290.87883231482795</v>
      </c>
      <c r="D153" s="17">
        <v>170.29818736192038</v>
      </c>
      <c r="E153" s="21">
        <f>(Таблица1[[#This Row],[Кол-во автомобилей на 1 т.чел]]-C152)/C152*100</f>
        <v>3.6628687607978829</v>
      </c>
      <c r="F153" s="21">
        <f>(Таблица1[[#This Row],[Кол-во автобусов на 100 т.чел]]-D152)/D152*100</f>
        <v>-17.586651501264569</v>
      </c>
    </row>
    <row r="154" spans="1:6" x14ac:dyDescent="0.35">
      <c r="A154" s="18" t="s">
        <v>16</v>
      </c>
      <c r="B154" s="20">
        <v>2019</v>
      </c>
      <c r="C154" s="12">
        <v>300.46250520399667</v>
      </c>
      <c r="D154" s="17">
        <v>164.90164446294756</v>
      </c>
      <c r="E154" s="21">
        <f>(Таблица1[[#This Row],[Кол-во автомобилей на 1 т.чел]]-C153)/C153*100</f>
        <v>3.2947302534534351</v>
      </c>
      <c r="F154" s="21">
        <f>(Таблица1[[#This Row],[Кол-во автобусов на 100 т.чел]]-D153)/D153*100</f>
        <v>-3.1688786490158041</v>
      </c>
    </row>
    <row r="155" spans="1:6" x14ac:dyDescent="0.35">
      <c r="A155" s="18" t="s">
        <v>16</v>
      </c>
      <c r="B155" s="20">
        <v>2020</v>
      </c>
      <c r="C155" s="12">
        <v>313.95964439526927</v>
      </c>
      <c r="D155" s="17">
        <v>151.6023307524548</v>
      </c>
      <c r="E155" s="21">
        <f>(Таблица1[[#This Row],[Кол-во автомобилей на 1 т.чел]]-C154)/C154*100</f>
        <v>4.4921209660116546</v>
      </c>
      <c r="F155" s="21">
        <f>(Таблица1[[#This Row],[Кол-во автобусов на 100 т.чел]]-D154)/D154*100</f>
        <v>-8.0649976255882834</v>
      </c>
    </row>
    <row r="156" spans="1:6" x14ac:dyDescent="0.35">
      <c r="A156" s="18" t="s">
        <v>16</v>
      </c>
      <c r="B156" s="20">
        <v>2021</v>
      </c>
      <c r="C156" s="12">
        <v>319.13114041972841</v>
      </c>
      <c r="D156" s="17">
        <v>120.01970150394237</v>
      </c>
      <c r="E156" s="21">
        <f>(Таблица1[[#This Row],[Кол-во автомобилей на 1 т.чел]]-C155)/C155*100</f>
        <v>1.6471849541109589</v>
      </c>
      <c r="F156" s="21">
        <f>(Таблица1[[#This Row],[Кол-во автобусов на 100 т.чел]]-D155)/D155*100</f>
        <v>-20.832548610405212</v>
      </c>
    </row>
    <row r="157" spans="1:6" x14ac:dyDescent="0.35">
      <c r="A157" s="18" t="s">
        <v>16</v>
      </c>
      <c r="B157" s="20">
        <v>2022</v>
      </c>
      <c r="C157" s="13">
        <v>323.97803228772761</v>
      </c>
      <c r="D157" s="17">
        <v>112.19248674435185</v>
      </c>
      <c r="E157" s="21">
        <f>(Таблица1[[#This Row],[Кол-во автомобилей на 1 т.чел]]-C156)/C156*100</f>
        <v>1.5187774723658944</v>
      </c>
      <c r="F157" s="21">
        <f>(Таблица1[[#This Row],[Кол-во автобусов на 100 т.чел]]-D156)/D156*100</f>
        <v>-6.5216082539027251</v>
      </c>
    </row>
    <row r="158" spans="1:6" x14ac:dyDescent="0.35">
      <c r="A158" s="18" t="s">
        <v>5</v>
      </c>
      <c r="B158" s="20">
        <v>2010</v>
      </c>
      <c r="C158" s="11">
        <v>176</v>
      </c>
      <c r="D158" s="16">
        <v>47.427024347461348</v>
      </c>
      <c r="E158" s="21" t="s">
        <v>21</v>
      </c>
      <c r="F158" s="21" t="s">
        <v>21</v>
      </c>
    </row>
    <row r="159" spans="1:6" x14ac:dyDescent="0.35">
      <c r="A159" s="18" t="s">
        <v>5</v>
      </c>
      <c r="B159" s="20">
        <v>2011</v>
      </c>
      <c r="C159" s="11">
        <v>196.6</v>
      </c>
      <c r="D159" s="17">
        <v>52.213690890104111</v>
      </c>
      <c r="E159" s="21">
        <f>(Таблица1[[#This Row],[Кол-во автомобилей на 1 т.чел]]-C158)/C158*100</f>
        <v>11.704545454545451</v>
      </c>
      <c r="F159" s="21">
        <f>(Таблица1[[#This Row],[Кол-во автобусов на 100 т.чел]]-D158)/D158*100</f>
        <v>10.092698431962624</v>
      </c>
    </row>
    <row r="160" spans="1:6" x14ac:dyDescent="0.35">
      <c r="A160" s="18" t="s">
        <v>5</v>
      </c>
      <c r="B160" s="20">
        <v>2012</v>
      </c>
      <c r="C160" s="12">
        <v>189.4</v>
      </c>
      <c r="D160" s="17">
        <v>46.666976150976218</v>
      </c>
      <c r="E160" s="21">
        <f>(Таблица1[[#This Row],[Кол-во автомобилей на 1 т.чел]]-C159)/C159*100</f>
        <v>-3.6622583926754779</v>
      </c>
      <c r="F160" s="21">
        <f>(Таблица1[[#This Row],[Кол-во автобусов на 100 т.чел]]-D159)/D159*100</f>
        <v>-10.623104102719433</v>
      </c>
    </row>
    <row r="161" spans="1:6" x14ac:dyDescent="0.35">
      <c r="A161" s="18" t="s">
        <v>5</v>
      </c>
      <c r="B161" s="20">
        <v>2013</v>
      </c>
      <c r="C161" s="12">
        <v>234.3</v>
      </c>
      <c r="D161" s="15">
        <v>53.684267554509233</v>
      </c>
      <c r="E161" s="21">
        <f>(Таблица1[[#This Row],[Кол-во автомобилей на 1 т.чел]]-C160)/C160*100</f>
        <v>23.706441393875398</v>
      </c>
      <c r="F161" s="21">
        <f>(Таблица1[[#This Row],[Кол-во автобусов на 100 т.чел]]-D160)/D160*100</f>
        <v>15.036953285404206</v>
      </c>
    </row>
    <row r="162" spans="1:6" x14ac:dyDescent="0.35">
      <c r="A162" s="18" t="s">
        <v>5</v>
      </c>
      <c r="B162" s="20">
        <v>2014</v>
      </c>
      <c r="C162" s="12">
        <v>253.8732185419984</v>
      </c>
      <c r="D162" s="15">
        <v>124.73914806499788</v>
      </c>
      <c r="E162" s="21">
        <f>(Таблица1[[#This Row],[Кол-во автомобилей на 1 т.чел]]-C161)/C161*100</f>
        <v>8.3539131634649522</v>
      </c>
      <c r="F162" s="21">
        <f>(Таблица1[[#This Row],[Кол-во автобусов на 100 т.чел]]-D161)/D161*100</f>
        <v>132.35698976118445</v>
      </c>
    </row>
    <row r="163" spans="1:6" x14ac:dyDescent="0.35">
      <c r="A163" s="18" t="s">
        <v>5</v>
      </c>
      <c r="B163" s="20">
        <v>2015</v>
      </c>
      <c r="C163" s="12">
        <v>260.06757124952316</v>
      </c>
      <c r="D163" s="17">
        <v>117.90159922620883</v>
      </c>
      <c r="E163" s="21">
        <f>(Таблица1[[#This Row],[Кол-во автомобилей на 1 т.чел]]-C162)/C162*100</f>
        <v>2.4399394087722657</v>
      </c>
      <c r="F163" s="21">
        <f>(Таблица1[[#This Row],[Кол-во автобусов на 100 т.чел]]-D162)/D162*100</f>
        <v>-5.4814779039746231</v>
      </c>
    </row>
    <row r="164" spans="1:6" x14ac:dyDescent="0.35">
      <c r="A164" s="18" t="s">
        <v>5</v>
      </c>
      <c r="B164" s="20">
        <v>2016</v>
      </c>
      <c r="C164" s="12">
        <v>261.0492232304855</v>
      </c>
      <c r="D164" s="17">
        <v>107.47754288279754</v>
      </c>
      <c r="E164" s="21">
        <f>(Таблица1[[#This Row],[Кол-во автомобилей на 1 т.чел]]-C163)/C163*100</f>
        <v>0.37746035626275337</v>
      </c>
      <c r="F164" s="21">
        <f>(Таблица1[[#This Row],[Кол-во автобусов на 100 т.чел]]-D163)/D163*100</f>
        <v>-8.8413188725383183</v>
      </c>
    </row>
    <row r="165" spans="1:6" x14ac:dyDescent="0.35">
      <c r="A165" s="18" t="s">
        <v>5</v>
      </c>
      <c r="B165" s="20">
        <v>2017</v>
      </c>
      <c r="C165" s="12">
        <v>273.26173582955721</v>
      </c>
      <c r="D165" s="17">
        <v>122.22752206057716</v>
      </c>
      <c r="E165" s="21">
        <f>(Таблица1[[#This Row],[Кол-во автомобилей на 1 т.чел]]-C164)/C164*100</f>
        <v>4.6782413094135302</v>
      </c>
      <c r="F165" s="21">
        <f>(Таблица1[[#This Row],[Кол-во автобусов на 100 т.чел]]-D164)/D164*100</f>
        <v>13.723777807112903</v>
      </c>
    </row>
    <row r="166" spans="1:6" x14ac:dyDescent="0.35">
      <c r="A166" s="18" t="s">
        <v>5</v>
      </c>
      <c r="B166" s="20">
        <v>2018</v>
      </c>
      <c r="C166" s="12">
        <v>264.39087672720689</v>
      </c>
      <c r="D166" s="17">
        <v>106.09626098674551</v>
      </c>
      <c r="E166" s="21">
        <f>(Таблица1[[#This Row],[Кол-во автомобилей на 1 т.чел]]-C165)/C165*100</f>
        <v>-3.2462865960433565</v>
      </c>
      <c r="F166" s="21">
        <f>(Таблица1[[#This Row],[Кол-во автобусов на 100 т.чел]]-D165)/D165*100</f>
        <v>-13.197732230746558</v>
      </c>
    </row>
    <row r="167" spans="1:6" x14ac:dyDescent="0.35">
      <c r="A167" s="18" t="s">
        <v>5</v>
      </c>
      <c r="B167" s="20">
        <v>2019</v>
      </c>
      <c r="C167" s="12">
        <v>321.35404209330079</v>
      </c>
      <c r="D167" s="17">
        <v>103.39193897218036</v>
      </c>
      <c r="E167" s="21">
        <f>(Таблица1[[#This Row],[Кол-во автомобилей на 1 т.чел]]-C166)/C166*100</f>
        <v>21.545057103035873</v>
      </c>
      <c r="F167" s="21">
        <f>(Таблица1[[#This Row],[Кол-во автобусов на 100 т.чел]]-D166)/D166*100</f>
        <v>-2.5489324406097578</v>
      </c>
    </row>
    <row r="168" spans="1:6" x14ac:dyDescent="0.35">
      <c r="A168" s="18" t="s">
        <v>5</v>
      </c>
      <c r="B168" s="20">
        <v>2020</v>
      </c>
      <c r="C168" s="12">
        <v>333.31279325772016</v>
      </c>
      <c r="D168" s="17">
        <v>99.362615778629348</v>
      </c>
      <c r="E168" s="21">
        <f>(Таблица1[[#This Row],[Кол-во автомобилей на 1 т.чел]]-C167)/C167*100</f>
        <v>3.7213632311951148</v>
      </c>
      <c r="F168" s="21">
        <f>(Таблица1[[#This Row],[Кол-во автобусов на 100 т.чел]]-D167)/D167*100</f>
        <v>-3.8971347608010105</v>
      </c>
    </row>
    <row r="169" spans="1:6" x14ac:dyDescent="0.35">
      <c r="A169" s="18" t="s">
        <v>5</v>
      </c>
      <c r="B169" s="20">
        <v>2021</v>
      </c>
      <c r="C169" s="12">
        <v>340.29737644889599</v>
      </c>
      <c r="D169" s="17">
        <v>79.670625544167237</v>
      </c>
      <c r="E169" s="21">
        <f>(Таблица1[[#This Row],[Кол-во автомобилей на 1 т.чел]]-C168)/C168*100</f>
        <v>2.0955040827896734</v>
      </c>
      <c r="F169" s="21">
        <f>(Таблица1[[#This Row],[Кол-во автобусов на 100 т.чел]]-D168)/D168*100</f>
        <v>-19.818309009028134</v>
      </c>
    </row>
    <row r="170" spans="1:6" x14ac:dyDescent="0.35">
      <c r="A170" s="18" t="s">
        <v>5</v>
      </c>
      <c r="B170" s="22">
        <v>2022</v>
      </c>
      <c r="C170" s="13">
        <v>337.64210051427779</v>
      </c>
      <c r="D170" s="17">
        <v>79.33904868332182</v>
      </c>
      <c r="E170" s="21">
        <f>(Таблица1[[#This Row],[Кол-во автомобилей на 1 т.чел]]-C169)/C169*100</f>
        <v>-0.78028104780788921</v>
      </c>
      <c r="F170" s="21">
        <f>(Таблица1[[#This Row],[Кол-во автобусов на 100 т.чел]]-D169)/D169*100</f>
        <v>-0.41618458318944562</v>
      </c>
    </row>
    <row r="171" spans="1:6" x14ac:dyDescent="0.35">
      <c r="A171" s="18" t="s">
        <v>6</v>
      </c>
      <c r="B171" s="20">
        <v>2010</v>
      </c>
      <c r="C171" s="11">
        <v>197.4</v>
      </c>
      <c r="D171" s="16">
        <v>104.50637845630735</v>
      </c>
      <c r="E171" s="21" t="s">
        <v>21</v>
      </c>
      <c r="F171" s="21" t="s">
        <v>21</v>
      </c>
    </row>
    <row r="172" spans="1:6" x14ac:dyDescent="0.35">
      <c r="A172" s="18" t="s">
        <v>6</v>
      </c>
      <c r="B172" s="20">
        <v>2011</v>
      </c>
      <c r="C172" s="11">
        <v>212.2</v>
      </c>
      <c r="D172" s="17">
        <v>103.3606270947881</v>
      </c>
      <c r="E172" s="21">
        <f>(Таблица1[[#This Row],[Кол-во автомобилей на 1 т.чел]]-C171)/C171*100</f>
        <v>7.4974670719351488</v>
      </c>
      <c r="F172" s="21">
        <f>(Таблица1[[#This Row],[Кол-во автобусов на 100 т.чел]]-D171)/D171*100</f>
        <v>-1.0963458675379016</v>
      </c>
    </row>
    <row r="173" spans="1:6" x14ac:dyDescent="0.35">
      <c r="A173" s="18" t="s">
        <v>6</v>
      </c>
      <c r="B173" s="20">
        <v>2012</v>
      </c>
      <c r="C173" s="12">
        <v>230.2</v>
      </c>
      <c r="D173" s="17">
        <v>101.93514559509875</v>
      </c>
      <c r="E173" s="21">
        <f>(Таблица1[[#This Row],[Кол-во автомобилей на 1 т.чел]]-C172)/C172*100</f>
        <v>8.482563619227145</v>
      </c>
      <c r="F173" s="21">
        <f>(Таблица1[[#This Row],[Кол-во автобусов на 100 т.чел]]-D172)/D172*100</f>
        <v>-1.3791339504762288</v>
      </c>
    </row>
    <row r="174" spans="1:6" x14ac:dyDescent="0.35">
      <c r="A174" s="18" t="s">
        <v>6</v>
      </c>
      <c r="B174" s="20">
        <v>2013</v>
      </c>
      <c r="C174" s="12">
        <v>250.1</v>
      </c>
      <c r="D174" s="15">
        <v>75.659874473390076</v>
      </c>
      <c r="E174" s="21">
        <f>(Таблица1[[#This Row],[Кол-во автомобилей на 1 т.чел]]-C173)/C173*100</f>
        <v>8.6446568201563885</v>
      </c>
      <c r="F174" s="21">
        <f>(Таблица1[[#This Row],[Кол-во автобусов на 100 т.чел]]-D173)/D173*100</f>
        <v>-25.776459108694343</v>
      </c>
    </row>
    <row r="175" spans="1:6" x14ac:dyDescent="0.35">
      <c r="A175" s="18" t="s">
        <v>6</v>
      </c>
      <c r="B175" s="20">
        <v>2014</v>
      </c>
      <c r="C175" s="12">
        <v>263.46387855680763</v>
      </c>
      <c r="D175" s="15">
        <v>78.235306172158658</v>
      </c>
      <c r="E175" s="21">
        <f>(Таблица1[[#This Row],[Кол-во автомобилей на 1 т.чел]]-C174)/C174*100</f>
        <v>5.3434140571002136</v>
      </c>
      <c r="F175" s="21">
        <f>(Таблица1[[#This Row],[Кол-во автобусов на 100 т.чел]]-D174)/D174*100</f>
        <v>3.4039597827701571</v>
      </c>
    </row>
    <row r="176" spans="1:6" x14ac:dyDescent="0.35">
      <c r="A176" s="18" t="s">
        <v>6</v>
      </c>
      <c r="B176" s="20">
        <v>2015</v>
      </c>
      <c r="C176" s="12">
        <v>265.99719739012448</v>
      </c>
      <c r="D176" s="17">
        <v>71.548027388833034</v>
      </c>
      <c r="E176" s="21">
        <f>(Таблица1[[#This Row],[Кол-во автомобилей на 1 т.чел]]-C175)/C175*100</f>
        <v>0.96154313342450282</v>
      </c>
      <c r="F176" s="21">
        <f>(Таблица1[[#This Row],[Кол-во автобусов на 100 т.чел]]-D175)/D175*100</f>
        <v>-8.547648255648296</v>
      </c>
    </row>
    <row r="177" spans="1:6" x14ac:dyDescent="0.35">
      <c r="A177" s="18" t="s">
        <v>6</v>
      </c>
      <c r="B177" s="20">
        <v>2016</v>
      </c>
      <c r="C177" s="12">
        <v>272.00751147994737</v>
      </c>
      <c r="D177" s="17">
        <v>73.328558011537481</v>
      </c>
      <c r="E177" s="21">
        <f>(Таблица1[[#This Row],[Кол-во автомобилей на 1 т.чел]]-C176)/C176*100</f>
        <v>2.2595403819266049</v>
      </c>
      <c r="F177" s="21">
        <f>(Таблица1[[#This Row],[Кол-во автобусов на 100 т.чел]]-D176)/D176*100</f>
        <v>2.4885810101067105</v>
      </c>
    </row>
    <row r="178" spans="1:6" x14ac:dyDescent="0.35">
      <c r="A178" s="18" t="s">
        <v>6</v>
      </c>
      <c r="B178" s="20">
        <v>2017</v>
      </c>
      <c r="C178" s="12">
        <v>293.09469982158464</v>
      </c>
      <c r="D178" s="17">
        <v>66.738840824141221</v>
      </c>
      <c r="E178" s="21">
        <f>(Таблица1[[#This Row],[Кол-во автомобилей на 1 т.чел]]-C177)/C177*100</f>
        <v>7.7524286836438483</v>
      </c>
      <c r="F178" s="21">
        <f>(Таблица1[[#This Row],[Кол-во автобусов на 100 т.чел]]-D177)/D177*100</f>
        <v>-8.9865631700536621</v>
      </c>
    </row>
    <row r="179" spans="1:6" x14ac:dyDescent="0.35">
      <c r="A179" s="18" t="s">
        <v>6</v>
      </c>
      <c r="B179" s="20">
        <v>2018</v>
      </c>
      <c r="C179" s="12">
        <v>314.47832416942578</v>
      </c>
      <c r="D179" s="17">
        <v>61.867918662667996</v>
      </c>
      <c r="E179" s="21">
        <f>(Таблица1[[#This Row],[Кол-во автомобилей на 1 т.чел]]-C178)/C178*100</f>
        <v>7.2958072462101757</v>
      </c>
      <c r="F179" s="21">
        <f>(Таблица1[[#This Row],[Кол-во автобусов на 100 т.чел]]-D178)/D178*100</f>
        <v>-7.2984818155716029</v>
      </c>
    </row>
    <row r="180" spans="1:6" x14ac:dyDescent="0.35">
      <c r="A180" s="18" t="s">
        <v>6</v>
      </c>
      <c r="B180" s="20">
        <v>2019</v>
      </c>
      <c r="C180" s="12">
        <v>287.82404209395708</v>
      </c>
      <c r="D180" s="17">
        <v>60.673019569098578</v>
      </c>
      <c r="E180" s="21">
        <f>(Таблица1[[#This Row],[Кол-во автомобилей на 1 т.чел]]-C179)/C179*100</f>
        <v>-8.4757135951629721</v>
      </c>
      <c r="F180" s="21">
        <f>(Таблица1[[#This Row],[Кол-во автобусов на 100 т.чел]]-D179)/D179*100</f>
        <v>-1.9313710876303292</v>
      </c>
    </row>
    <row r="181" spans="1:6" x14ac:dyDescent="0.35">
      <c r="A181" s="18" t="s">
        <v>6</v>
      </c>
      <c r="B181" s="20">
        <v>2020</v>
      </c>
      <c r="C181" s="12">
        <v>289.02910028453152</v>
      </c>
      <c r="D181" s="17">
        <v>55.365525458897004</v>
      </c>
      <c r="E181" s="21">
        <f>(Таблица1[[#This Row],[Кол-во автомобилей на 1 т.чел]]-C180)/C180*100</f>
        <v>0.41867878089943222</v>
      </c>
      <c r="F181" s="21">
        <f>(Таблица1[[#This Row],[Кол-во автобусов на 100 т.чел]]-D180)/D180*100</f>
        <v>-8.7477006219494928</v>
      </c>
    </row>
    <row r="182" spans="1:6" x14ac:dyDescent="0.35">
      <c r="A182" s="18" t="s">
        <v>6</v>
      </c>
      <c r="B182" s="20">
        <v>2021</v>
      </c>
      <c r="C182" s="12">
        <v>291.73591464583501</v>
      </c>
      <c r="D182" s="17">
        <v>55.089613896683169</v>
      </c>
      <c r="E182" s="21">
        <f>(Таблица1[[#This Row],[Кол-во автомобилей на 1 т.чел]]-C181)/C181*100</f>
        <v>0.9365196648499382</v>
      </c>
      <c r="F182" s="21">
        <f>(Таблица1[[#This Row],[Кол-во автобусов на 100 т.чел]]-D181)/D181*100</f>
        <v>-0.49834542330618753</v>
      </c>
    </row>
    <row r="183" spans="1:6" x14ac:dyDescent="0.35">
      <c r="A183" s="18" t="s">
        <v>6</v>
      </c>
      <c r="B183" s="22">
        <v>2022</v>
      </c>
      <c r="C183" s="13">
        <v>282.31430981163902</v>
      </c>
      <c r="D183" s="17">
        <v>52.403710992409337</v>
      </c>
      <c r="E183" s="21">
        <f>(Таблица1[[#This Row],[Кол-во автомобилей на 1 т.чел]]-C182)/C182*100</f>
        <v>-3.2294977619172256</v>
      </c>
      <c r="F183" s="21">
        <f>(Таблица1[[#This Row],[Кол-во автобусов на 100 т.чел]]-D182)/D182*100</f>
        <v>-4.8755159353831381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sqref="A1:G11"/>
    </sheetView>
  </sheetViews>
  <sheetFormatPr defaultRowHeight="14.5" x14ac:dyDescent="0.35"/>
  <cols>
    <col min="1" max="1" width="31.6328125" customWidth="1"/>
    <col min="2" max="2" width="21.7265625" customWidth="1"/>
    <col min="3" max="3" width="24.54296875" customWidth="1"/>
    <col min="4" max="4" width="18.1796875" customWidth="1"/>
    <col min="5" max="5" width="19.54296875" customWidth="1"/>
    <col min="6" max="6" width="21.453125" customWidth="1"/>
    <col min="7" max="7" width="19.90625" customWidth="1"/>
    <col min="8" max="8" width="24.1796875" customWidth="1"/>
  </cols>
  <sheetData>
    <row r="1" spans="1:8" x14ac:dyDescent="0.35">
      <c r="A1" s="37" t="s">
        <v>29</v>
      </c>
      <c r="B1" s="35"/>
      <c r="C1" s="35"/>
      <c r="D1" s="35"/>
      <c r="E1" s="35"/>
      <c r="F1" s="34"/>
      <c r="G1" s="34"/>
    </row>
    <row r="2" spans="1:8" x14ac:dyDescent="0.35">
      <c r="A2" s="35" t="s">
        <v>34</v>
      </c>
      <c r="B2" s="35"/>
      <c r="C2" s="35"/>
      <c r="D2" s="35"/>
      <c r="E2" s="35"/>
      <c r="F2" s="34"/>
      <c r="G2" s="34"/>
    </row>
    <row r="3" spans="1:8" x14ac:dyDescent="0.35">
      <c r="A3" s="35" t="s">
        <v>35</v>
      </c>
      <c r="B3" s="35"/>
      <c r="C3" s="35"/>
      <c r="D3" s="35"/>
      <c r="E3" s="35"/>
      <c r="F3" s="34"/>
      <c r="G3" s="34"/>
    </row>
    <row r="4" spans="1:8" ht="43.5" x14ac:dyDescent="0.35">
      <c r="A4" s="36" t="s">
        <v>27</v>
      </c>
      <c r="B4" s="35">
        <f>Таблица4[[#Totals],[Кол-во автобусов уменьшилось]]/Таблица4[[#Totals],[Изменение кол-ва автобусов, %]]*100</f>
        <v>71.428571428571431</v>
      </c>
      <c r="C4" s="35"/>
      <c r="D4" s="35"/>
      <c r="E4" s="35"/>
      <c r="F4" s="34"/>
      <c r="G4" s="34"/>
    </row>
    <row r="5" spans="1:8" ht="43.5" x14ac:dyDescent="0.35">
      <c r="A5" s="36" t="s">
        <v>24</v>
      </c>
      <c r="B5" s="35">
        <f>Таблица5[[#Totals],[Кол-во автобусов в среднем уменьшилось]]/Таблица5[[#Totals],[Среднее изменение кол-ва автобусов после пандемии ]]*100</f>
        <v>92.857142857142861</v>
      </c>
      <c r="C5" s="35"/>
      <c r="D5" s="35"/>
      <c r="E5" s="35"/>
      <c r="F5" s="34"/>
      <c r="G5" s="34"/>
    </row>
    <row r="6" spans="1:8" x14ac:dyDescent="0.35">
      <c r="A6" s="34"/>
      <c r="B6" s="34"/>
      <c r="C6" s="34"/>
      <c r="D6" s="34"/>
      <c r="E6" s="34"/>
      <c r="F6" s="34"/>
      <c r="G6" s="34"/>
    </row>
    <row r="7" spans="1:8" ht="24" customHeight="1" x14ac:dyDescent="0.35">
      <c r="A7" s="35" t="s">
        <v>36</v>
      </c>
      <c r="B7" s="35"/>
      <c r="C7" s="35"/>
      <c r="D7" s="35"/>
      <c r="E7" s="34"/>
      <c r="F7" s="34"/>
      <c r="G7" s="34"/>
    </row>
    <row r="8" spans="1:8" ht="24" customHeight="1" x14ac:dyDescent="0.35">
      <c r="A8" s="38" t="s">
        <v>30</v>
      </c>
      <c r="B8" s="35"/>
      <c r="C8" s="35"/>
      <c r="D8" s="35"/>
      <c r="E8" s="34"/>
      <c r="F8" s="34"/>
      <c r="G8" s="34"/>
    </row>
    <row r="9" spans="1:8" x14ac:dyDescent="0.35">
      <c r="A9" s="37" t="s">
        <v>31</v>
      </c>
      <c r="B9" s="35"/>
      <c r="C9" s="35"/>
      <c r="D9" s="35"/>
      <c r="E9" s="34"/>
      <c r="F9" s="34"/>
      <c r="G9" s="34"/>
    </row>
    <row r="10" spans="1:8" x14ac:dyDescent="0.35">
      <c r="A10" s="35" t="s">
        <v>32</v>
      </c>
      <c r="B10" s="35"/>
      <c r="C10" s="35"/>
      <c r="D10" s="35"/>
      <c r="E10" s="34"/>
      <c r="F10" s="34"/>
      <c r="G10" s="34"/>
    </row>
    <row r="11" spans="1:8" x14ac:dyDescent="0.35">
      <c r="A11" s="35" t="s">
        <v>33</v>
      </c>
      <c r="B11" s="35"/>
      <c r="C11" s="35"/>
      <c r="D11" s="35"/>
      <c r="E11" s="34"/>
      <c r="F11" s="34"/>
      <c r="G11" s="34"/>
    </row>
    <row r="13" spans="1:8" ht="43.5" x14ac:dyDescent="0.35">
      <c r="A13" s="3" t="s">
        <v>0</v>
      </c>
      <c r="B13" s="3" t="s">
        <v>1</v>
      </c>
      <c r="C13" s="3" t="s">
        <v>18</v>
      </c>
      <c r="D13" s="30" t="s">
        <v>23</v>
      </c>
      <c r="F13" s="3" t="s">
        <v>0</v>
      </c>
      <c r="G13" s="3" t="s">
        <v>25</v>
      </c>
      <c r="H13" s="3" t="s">
        <v>26</v>
      </c>
    </row>
    <row r="14" spans="1:8" x14ac:dyDescent="0.35">
      <c r="A14" s="24" t="s">
        <v>3</v>
      </c>
      <c r="B14" s="1">
        <v>2020</v>
      </c>
      <c r="C14" s="5">
        <v>-9.1848730088391726</v>
      </c>
      <c r="D14">
        <f>IF(Таблица4[[#This Row],[Изменение кол-ва автобусов, %]]&lt;0,1,0)</f>
        <v>1</v>
      </c>
      <c r="F14" s="10" t="s">
        <v>3</v>
      </c>
      <c r="G14" s="4">
        <f>AVERAGE(C14:C16)</f>
        <v>-7.9126741944159873</v>
      </c>
      <c r="H14">
        <f>IF(Таблица5[[#This Row],[Среднее изменение кол-ва автобусов после пандемии ]]&lt;0,1,0)</f>
        <v>1</v>
      </c>
    </row>
    <row r="15" spans="1:8" x14ac:dyDescent="0.35">
      <c r="A15" s="23" t="s">
        <v>3</v>
      </c>
      <c r="B15" s="6">
        <v>2021</v>
      </c>
      <c r="C15" s="7">
        <v>-6.4408134487371038</v>
      </c>
      <c r="D15">
        <f>IF(Таблица4[[#This Row],[Изменение кол-ва автобусов, %]]&lt;0,1,0)</f>
        <v>1</v>
      </c>
      <c r="F15" s="10" t="s">
        <v>4</v>
      </c>
      <c r="G15" s="4">
        <f t="shared" ref="G15" si="0">AVERAGE(C17:C19)</f>
        <v>-1.3380486390151844</v>
      </c>
      <c r="H15">
        <f>IF(Таблица5[[#This Row],[Среднее изменение кол-ва автобусов после пандемии ]]&lt;0,1,0)</f>
        <v>1</v>
      </c>
    </row>
    <row r="16" spans="1:8" x14ac:dyDescent="0.35">
      <c r="A16" s="24" t="s">
        <v>3</v>
      </c>
      <c r="B16" s="1">
        <v>2022</v>
      </c>
      <c r="C16" s="5">
        <v>-8.1123361256716855</v>
      </c>
      <c r="D16">
        <f>IF(Таблица4[[#This Row],[Изменение кол-ва автобусов, %]]&lt;0,1,0)</f>
        <v>1</v>
      </c>
      <c r="F16" s="10" t="s">
        <v>7</v>
      </c>
      <c r="G16" s="4">
        <f>AVERAGE(C20:C22)</f>
        <v>-2.7561758822192624</v>
      </c>
      <c r="H16">
        <f>IF(Таблица5[[#This Row],[Среднее изменение кол-ва автобусов после пандемии ]]&lt;0,1,0)</f>
        <v>1</v>
      </c>
    </row>
    <row r="17" spans="1:8" x14ac:dyDescent="0.35">
      <c r="A17" s="23" t="s">
        <v>4</v>
      </c>
      <c r="B17" s="6">
        <v>2020</v>
      </c>
      <c r="C17" s="7">
        <v>17.482681325239778</v>
      </c>
      <c r="D17">
        <f>IF(Таблица4[[#This Row],[Изменение кол-ва автобусов, %]]&lt;0,1,0)</f>
        <v>0</v>
      </c>
      <c r="F17" s="10" t="s">
        <v>8</v>
      </c>
      <c r="G17" s="4">
        <f>AVERAGE(C23:C25)</f>
        <v>-6.4198307046202627</v>
      </c>
      <c r="H17">
        <f>IF(Таблица5[[#This Row],[Среднее изменение кол-ва автобусов после пандемии ]]&lt;0,1,0)</f>
        <v>1</v>
      </c>
    </row>
    <row r="18" spans="1:8" x14ac:dyDescent="0.35">
      <c r="A18" s="24" t="s">
        <v>4</v>
      </c>
      <c r="B18" s="1">
        <v>2021</v>
      </c>
      <c r="C18" s="5">
        <v>-16.138278225098926</v>
      </c>
      <c r="D18">
        <f>IF(Таблица4[[#This Row],[Изменение кол-ва автобусов, %]]&lt;0,1,0)</f>
        <v>1</v>
      </c>
      <c r="F18" s="10" t="s">
        <v>9</v>
      </c>
      <c r="G18" s="4">
        <f>AVERAGE(C26:C28)</f>
        <v>-5.9645158111908243</v>
      </c>
      <c r="H18">
        <f>IF(Таблица5[[#This Row],[Среднее изменение кол-ва автобусов после пандемии ]]&lt;0,1,0)</f>
        <v>1</v>
      </c>
    </row>
    <row r="19" spans="1:8" x14ac:dyDescent="0.35">
      <c r="A19" s="23" t="s">
        <v>4</v>
      </c>
      <c r="B19" s="6">
        <v>2022</v>
      </c>
      <c r="C19" s="7">
        <v>-5.3585490171864052</v>
      </c>
      <c r="D19">
        <f>IF(Таблица4[[#This Row],[Изменение кол-ва автобусов, %]]&lt;0,1,0)</f>
        <v>1</v>
      </c>
      <c r="F19" s="10" t="s">
        <v>10</v>
      </c>
      <c r="G19" s="4">
        <f>AVERAGE(C29:C31)</f>
        <v>7.9979199906419893</v>
      </c>
      <c r="H19">
        <f>IF(Таблица5[[#This Row],[Среднее изменение кол-ва автобусов после пандемии ]]&lt;0,1,0)</f>
        <v>0</v>
      </c>
    </row>
    <row r="20" spans="1:8" x14ac:dyDescent="0.35">
      <c r="A20" s="24" t="s">
        <v>7</v>
      </c>
      <c r="B20" s="1">
        <v>2020</v>
      </c>
      <c r="C20" s="5">
        <v>14.854840813201587</v>
      </c>
      <c r="D20">
        <f>IF(Таблица4[[#This Row],[Изменение кол-ва автобусов, %]]&lt;0,1,0)</f>
        <v>0</v>
      </c>
      <c r="F20" s="10" t="s">
        <v>11</v>
      </c>
      <c r="G20" s="4">
        <f>AVERAGE(C32:C34)</f>
        <v>-6.2815137149026876</v>
      </c>
      <c r="H20">
        <f>IF(Таблица5[[#This Row],[Среднее изменение кол-ва автобусов после пандемии ]]&lt;0,1,0)</f>
        <v>1</v>
      </c>
    </row>
    <row r="21" spans="1:8" x14ac:dyDescent="0.35">
      <c r="A21" s="23" t="s">
        <v>7</v>
      </c>
      <c r="B21" s="6">
        <v>2021</v>
      </c>
      <c r="C21" s="7">
        <v>-19.886118496990431</v>
      </c>
      <c r="D21">
        <f>IF(Таблица4[[#This Row],[Изменение кол-ва автобусов, %]]&lt;0,1,0)</f>
        <v>1</v>
      </c>
      <c r="F21" s="10" t="s">
        <v>12</v>
      </c>
      <c r="G21" s="4">
        <f>AVERAGE(C35:C37)</f>
        <v>-11.972953715331927</v>
      </c>
      <c r="H21">
        <f>IF(Таблица5[[#This Row],[Среднее изменение кол-ва автобусов после пандемии ]]&lt;0,1,0)</f>
        <v>1</v>
      </c>
    </row>
    <row r="22" spans="1:8" x14ac:dyDescent="0.35">
      <c r="A22" s="24" t="s">
        <v>7</v>
      </c>
      <c r="B22" s="1">
        <v>2022</v>
      </c>
      <c r="C22" s="5">
        <v>-3.2372499628689431</v>
      </c>
      <c r="D22">
        <f>IF(Таблица4[[#This Row],[Изменение кол-ва автобусов, %]]&lt;0,1,0)</f>
        <v>1</v>
      </c>
      <c r="F22" s="10" t="s">
        <v>13</v>
      </c>
      <c r="G22" s="4">
        <f>AVERAGE(C38:C40)</f>
        <v>-5.073071063486851</v>
      </c>
      <c r="H22">
        <f>IF(Таблица5[[#This Row],[Среднее изменение кол-ва автобусов после пандемии ]]&lt;0,1,0)</f>
        <v>1</v>
      </c>
    </row>
    <row r="23" spans="1:8" x14ac:dyDescent="0.35">
      <c r="A23" s="23" t="s">
        <v>8</v>
      </c>
      <c r="B23" s="6">
        <v>2020</v>
      </c>
      <c r="C23" s="7">
        <v>3.4461192964318856</v>
      </c>
      <c r="D23">
        <f>IF(Таблица4[[#This Row],[Изменение кол-ва автобусов, %]]&lt;0,1,0)</f>
        <v>0</v>
      </c>
      <c r="F23" s="10" t="s">
        <v>14</v>
      </c>
      <c r="G23" s="4">
        <f>AVERAGE(C41:C43)</f>
        <v>-9.1518960893177699</v>
      </c>
      <c r="H23">
        <f>IF(Таблица5[[#This Row],[Среднее изменение кол-ва автобусов после пандемии ]]&lt;0,1,0)</f>
        <v>1</v>
      </c>
    </row>
    <row r="24" spans="1:8" x14ac:dyDescent="0.35">
      <c r="A24" s="24" t="s">
        <v>8</v>
      </c>
      <c r="B24" s="1">
        <v>2021</v>
      </c>
      <c r="C24" s="5">
        <v>-17.100615911308903</v>
      </c>
      <c r="D24">
        <f>IF(Таблица4[[#This Row],[Изменение кол-ва автобусов, %]]&lt;0,1,0)</f>
        <v>1</v>
      </c>
      <c r="F24" s="10" t="s">
        <v>15</v>
      </c>
      <c r="G24" s="4">
        <f>AVERAGE(C44:C46)</f>
        <v>-4.9744998723585478</v>
      </c>
      <c r="H24">
        <f>IF(Таблица5[[#This Row],[Среднее изменение кол-ва автобусов после пандемии ]]&lt;0,1,0)</f>
        <v>1</v>
      </c>
    </row>
    <row r="25" spans="1:8" x14ac:dyDescent="0.35">
      <c r="A25" s="23" t="s">
        <v>8</v>
      </c>
      <c r="B25" s="6">
        <v>2022</v>
      </c>
      <c r="C25" s="7">
        <v>-5.6049954989837669</v>
      </c>
      <c r="D25">
        <f>IF(Таблица4[[#This Row],[Изменение кол-ва автобусов, %]]&lt;0,1,0)</f>
        <v>1</v>
      </c>
      <c r="F25" s="10" t="s">
        <v>16</v>
      </c>
      <c r="G25" s="4">
        <f>AVERAGE(C47:C49)</f>
        <v>-11.806384829965408</v>
      </c>
      <c r="H25">
        <f>IF(Таблица5[[#This Row],[Среднее изменение кол-ва автобусов после пандемии ]]&lt;0,1,0)</f>
        <v>1</v>
      </c>
    </row>
    <row r="26" spans="1:8" x14ac:dyDescent="0.35">
      <c r="A26" s="24" t="s">
        <v>9</v>
      </c>
      <c r="B26" s="1">
        <v>2020</v>
      </c>
      <c r="C26" s="5">
        <v>-13.224062386820782</v>
      </c>
      <c r="D26">
        <f>IF(Таблица4[[#This Row],[Изменение кол-ва автобусов, %]]&lt;0,1,0)</f>
        <v>1</v>
      </c>
      <c r="F26" s="10" t="s">
        <v>5</v>
      </c>
      <c r="G26" s="4">
        <f>AVERAGE(C50:C52)</f>
        <v>-8.0438761176728626</v>
      </c>
      <c r="H26">
        <f>IF(Таблица5[[#This Row],[Среднее изменение кол-ва автобусов после пандемии ]]&lt;0,1,0)</f>
        <v>1</v>
      </c>
    </row>
    <row r="27" spans="1:8" x14ac:dyDescent="0.35">
      <c r="A27" s="23" t="s">
        <v>9</v>
      </c>
      <c r="B27" s="6">
        <v>2021</v>
      </c>
      <c r="C27" s="7">
        <v>-14.759616683692142</v>
      </c>
      <c r="D27">
        <f>IF(Таблица4[[#This Row],[Изменение кол-ва автобусов, %]]&lt;0,1,0)</f>
        <v>1</v>
      </c>
      <c r="F27" s="10" t="s">
        <v>6</v>
      </c>
      <c r="G27" s="4">
        <f>AVERAGE(C53:C55)</f>
        <v>-4.7071873268796063</v>
      </c>
      <c r="H27">
        <f>IF(Таблица5[[#This Row],[Среднее изменение кол-ва автобусов после пандемии ]]&lt;0,1,0)</f>
        <v>1</v>
      </c>
    </row>
    <row r="28" spans="1:8" x14ac:dyDescent="0.35">
      <c r="A28" s="24" t="s">
        <v>9</v>
      </c>
      <c r="B28" s="1">
        <v>2022</v>
      </c>
      <c r="C28" s="5">
        <v>10.090131636940454</v>
      </c>
      <c r="D28">
        <f>IF(Таблица4[[#This Row],[Изменение кол-ва автобусов, %]]&lt;0,1,0)</f>
        <v>0</v>
      </c>
      <c r="F28" s="32" t="s">
        <v>22</v>
      </c>
      <c r="G28">
        <f>SUBTOTAL(103,Таблица5[Среднее изменение кол-ва автобусов после пандемии ])</f>
        <v>14</v>
      </c>
      <c r="H28">
        <f>SUBTOTAL(109,Таблица5[Кол-во автобусов в среднем уменьшилось])</f>
        <v>13</v>
      </c>
    </row>
    <row r="29" spans="1:8" x14ac:dyDescent="0.35">
      <c r="A29" s="23" t="s">
        <v>10</v>
      </c>
      <c r="B29" s="6">
        <v>2020</v>
      </c>
      <c r="C29" s="7">
        <v>1.0772799917896723</v>
      </c>
      <c r="D29">
        <f>IF(Таблица4[[#This Row],[Изменение кол-ва автобусов, %]]&lt;0,1,0)</f>
        <v>0</v>
      </c>
    </row>
    <row r="30" spans="1:8" x14ac:dyDescent="0.35">
      <c r="A30" s="24" t="s">
        <v>10</v>
      </c>
      <c r="B30" s="1">
        <v>2021</v>
      </c>
      <c r="C30" s="5">
        <v>6.2096883814184229</v>
      </c>
      <c r="D30">
        <f>IF(Таблица4[[#This Row],[Изменение кол-ва автобусов, %]]&lt;0,1,0)</f>
        <v>0</v>
      </c>
    </row>
    <row r="31" spans="1:8" x14ac:dyDescent="0.35">
      <c r="A31" s="23" t="s">
        <v>10</v>
      </c>
      <c r="B31" s="6">
        <v>2022</v>
      </c>
      <c r="C31" s="7">
        <v>16.706791598717871</v>
      </c>
      <c r="D31">
        <f>IF(Таблица4[[#This Row],[Изменение кол-ва автобусов, %]]&lt;0,1,0)</f>
        <v>0</v>
      </c>
    </row>
    <row r="32" spans="1:8" x14ac:dyDescent="0.35">
      <c r="A32" s="24" t="s">
        <v>11</v>
      </c>
      <c r="B32" s="1">
        <v>2020</v>
      </c>
      <c r="C32" s="5">
        <v>0.16396454118484149</v>
      </c>
      <c r="D32">
        <f>IF(Таблица4[[#This Row],[Изменение кол-ва автобусов, %]]&lt;0,1,0)</f>
        <v>0</v>
      </c>
    </row>
    <row r="33" spans="1:4" x14ac:dyDescent="0.35">
      <c r="A33" s="23" t="s">
        <v>11</v>
      </c>
      <c r="B33" s="6">
        <v>2021</v>
      </c>
      <c r="C33" s="7">
        <v>-14.494358882570587</v>
      </c>
      <c r="D33">
        <f>IF(Таблица4[[#This Row],[Изменение кол-ва автобусов, %]]&lt;0,1,0)</f>
        <v>1</v>
      </c>
    </row>
    <row r="34" spans="1:4" x14ac:dyDescent="0.35">
      <c r="A34" s="24" t="s">
        <v>11</v>
      </c>
      <c r="B34" s="1">
        <v>2022</v>
      </c>
      <c r="C34" s="5">
        <v>-4.5141468033223182</v>
      </c>
      <c r="D34">
        <f>IF(Таблица4[[#This Row],[Изменение кол-ва автобусов, %]]&lt;0,1,0)</f>
        <v>1</v>
      </c>
    </row>
    <row r="35" spans="1:4" x14ac:dyDescent="0.35">
      <c r="A35" s="23" t="s">
        <v>12</v>
      </c>
      <c r="B35" s="6">
        <v>2020</v>
      </c>
      <c r="C35" s="7">
        <v>-14.817891549736832</v>
      </c>
      <c r="D35">
        <f>IF(Таблица4[[#This Row],[Изменение кол-ва автобусов, %]]&lt;0,1,0)</f>
        <v>1</v>
      </c>
    </row>
    <row r="36" spans="1:4" x14ac:dyDescent="0.35">
      <c r="A36" s="24" t="s">
        <v>12</v>
      </c>
      <c r="B36" s="1">
        <v>2021</v>
      </c>
      <c r="C36" s="5">
        <v>-27.765889304618462</v>
      </c>
      <c r="D36">
        <f>IF(Таблица4[[#This Row],[Изменение кол-ва автобусов, %]]&lt;0,1,0)</f>
        <v>1</v>
      </c>
    </row>
    <row r="37" spans="1:4" x14ac:dyDescent="0.35">
      <c r="A37" s="23" t="s">
        <v>12</v>
      </c>
      <c r="B37" s="6">
        <v>2022</v>
      </c>
      <c r="C37" s="7">
        <v>6.6649197083595153</v>
      </c>
      <c r="D37">
        <f>IF(Таблица4[[#This Row],[Изменение кол-ва автобусов, %]]&lt;0,1,0)</f>
        <v>0</v>
      </c>
    </row>
    <row r="38" spans="1:4" x14ac:dyDescent="0.35">
      <c r="A38" s="24" t="s">
        <v>13</v>
      </c>
      <c r="B38" s="1">
        <v>2020</v>
      </c>
      <c r="C38" s="5">
        <v>-5.3020266347176142</v>
      </c>
      <c r="D38">
        <f>IF(Таблица4[[#This Row],[Изменение кол-ва автобусов, %]]&lt;0,1,0)</f>
        <v>1</v>
      </c>
    </row>
    <row r="39" spans="1:4" x14ac:dyDescent="0.35">
      <c r="A39" s="23" t="s">
        <v>13</v>
      </c>
      <c r="B39" s="6">
        <v>2021</v>
      </c>
      <c r="C39" s="7">
        <v>-11.829053522997162</v>
      </c>
      <c r="D39">
        <f>IF(Таблица4[[#This Row],[Изменение кол-ва автобусов, %]]&lt;0,1,0)</f>
        <v>1</v>
      </c>
    </row>
    <row r="40" spans="1:4" x14ac:dyDescent="0.35">
      <c r="A40" s="24" t="s">
        <v>13</v>
      </c>
      <c r="B40" s="1">
        <v>2022</v>
      </c>
      <c r="C40" s="5">
        <v>1.9118669672542228</v>
      </c>
      <c r="D40">
        <f>IF(Таблица4[[#This Row],[Изменение кол-ва автобусов, %]]&lt;0,1,0)</f>
        <v>0</v>
      </c>
    </row>
    <row r="41" spans="1:4" x14ac:dyDescent="0.35">
      <c r="A41" s="23" t="s">
        <v>14</v>
      </c>
      <c r="B41" s="6">
        <v>2020</v>
      </c>
      <c r="C41" s="7">
        <v>6.9355777224862383</v>
      </c>
      <c r="D41">
        <f>IF(Таблица4[[#This Row],[Изменение кол-ва автобусов, %]]&lt;0,1,0)</f>
        <v>0</v>
      </c>
    </row>
    <row r="42" spans="1:4" x14ac:dyDescent="0.35">
      <c r="A42" s="24" t="s">
        <v>14</v>
      </c>
      <c r="B42" s="1">
        <v>2021</v>
      </c>
      <c r="C42" s="5">
        <v>-23.09099975057109</v>
      </c>
      <c r="D42">
        <f>IF(Таблица4[[#This Row],[Изменение кол-ва автобусов, %]]&lt;0,1,0)</f>
        <v>1</v>
      </c>
    </row>
    <row r="43" spans="1:4" x14ac:dyDescent="0.35">
      <c r="A43" s="23" t="s">
        <v>14</v>
      </c>
      <c r="B43" s="6">
        <v>2022</v>
      </c>
      <c r="C43" s="7">
        <v>-11.30026623986846</v>
      </c>
      <c r="D43">
        <f>IF(Таблица4[[#This Row],[Изменение кол-ва автобусов, %]]&lt;0,1,0)</f>
        <v>1</v>
      </c>
    </row>
    <row r="44" spans="1:4" x14ac:dyDescent="0.35">
      <c r="A44" s="24" t="s">
        <v>15</v>
      </c>
      <c r="B44" s="1">
        <v>2020</v>
      </c>
      <c r="C44" s="5">
        <v>0.69161862457624701</v>
      </c>
      <c r="D44">
        <f>IF(Таблица4[[#This Row],[Изменение кол-ва автобусов, %]]&lt;0,1,0)</f>
        <v>0</v>
      </c>
    </row>
    <row r="45" spans="1:4" x14ac:dyDescent="0.35">
      <c r="A45" s="23" t="s">
        <v>15</v>
      </c>
      <c r="B45" s="6">
        <v>2021</v>
      </c>
      <c r="C45" s="7">
        <v>-1.801286533770396</v>
      </c>
      <c r="D45">
        <f>IF(Таблица4[[#This Row],[Изменение кол-ва автобусов, %]]&lt;0,1,0)</f>
        <v>1</v>
      </c>
    </row>
    <row r="46" spans="1:4" x14ac:dyDescent="0.35">
      <c r="A46" s="24" t="s">
        <v>15</v>
      </c>
      <c r="B46" s="1">
        <v>2022</v>
      </c>
      <c r="C46" s="5">
        <v>-13.813831707881494</v>
      </c>
      <c r="D46">
        <f>IF(Таблица4[[#This Row],[Изменение кол-ва автобусов, %]]&lt;0,1,0)</f>
        <v>1</v>
      </c>
    </row>
    <row r="47" spans="1:4" x14ac:dyDescent="0.35">
      <c r="A47" s="23" t="s">
        <v>16</v>
      </c>
      <c r="B47" s="6">
        <v>2020</v>
      </c>
      <c r="C47" s="7">
        <v>-8.0649976255882834</v>
      </c>
      <c r="D47">
        <f>IF(Таблица4[[#This Row],[Изменение кол-ва автобусов, %]]&lt;0,1,0)</f>
        <v>1</v>
      </c>
    </row>
    <row r="48" spans="1:4" x14ac:dyDescent="0.35">
      <c r="A48" s="24" t="s">
        <v>16</v>
      </c>
      <c r="B48" s="1">
        <v>2021</v>
      </c>
      <c r="C48" s="5">
        <v>-20.832548610405212</v>
      </c>
      <c r="D48">
        <f>IF(Таблица4[[#This Row],[Изменение кол-ва автобусов, %]]&lt;0,1,0)</f>
        <v>1</v>
      </c>
    </row>
    <row r="49" spans="1:4" x14ac:dyDescent="0.35">
      <c r="A49" s="23" t="s">
        <v>16</v>
      </c>
      <c r="B49" s="6">
        <v>2022</v>
      </c>
      <c r="C49" s="7">
        <v>-6.5216082539027251</v>
      </c>
      <c r="D49">
        <f>IF(Таблица4[[#This Row],[Изменение кол-ва автобусов, %]]&lt;0,1,0)</f>
        <v>1</v>
      </c>
    </row>
    <row r="50" spans="1:4" x14ac:dyDescent="0.35">
      <c r="A50" s="24" t="s">
        <v>5</v>
      </c>
      <c r="B50" s="1">
        <v>2020</v>
      </c>
      <c r="C50" s="5">
        <v>-3.8971347608010105</v>
      </c>
      <c r="D50">
        <f>IF(Таблица4[[#This Row],[Изменение кол-ва автобусов, %]]&lt;0,1,0)</f>
        <v>1</v>
      </c>
    </row>
    <row r="51" spans="1:4" x14ac:dyDescent="0.35">
      <c r="A51" s="23" t="s">
        <v>5</v>
      </c>
      <c r="B51" s="6">
        <v>2021</v>
      </c>
      <c r="C51" s="7">
        <v>-19.818309009028134</v>
      </c>
      <c r="D51">
        <f>IF(Таблица4[[#This Row],[Изменение кол-ва автобусов, %]]&lt;0,1,0)</f>
        <v>1</v>
      </c>
    </row>
    <row r="52" spans="1:4" x14ac:dyDescent="0.35">
      <c r="A52" s="24" t="s">
        <v>5</v>
      </c>
      <c r="B52" s="1">
        <v>2022</v>
      </c>
      <c r="C52" s="5">
        <v>-0.41618458318944562</v>
      </c>
      <c r="D52">
        <f>IF(Таблица4[[#This Row],[Изменение кол-ва автобусов, %]]&lt;0,1,0)</f>
        <v>1</v>
      </c>
    </row>
    <row r="53" spans="1:4" x14ac:dyDescent="0.35">
      <c r="A53" s="23" t="s">
        <v>6</v>
      </c>
      <c r="B53" s="6">
        <v>2020</v>
      </c>
      <c r="C53" s="7">
        <v>-8.7477006219494928</v>
      </c>
      <c r="D53">
        <f>IF(Таблица4[[#This Row],[Изменение кол-ва автобусов, %]]&lt;0,1,0)</f>
        <v>1</v>
      </c>
    </row>
    <row r="54" spans="1:4" x14ac:dyDescent="0.35">
      <c r="A54" s="24" t="s">
        <v>6</v>
      </c>
      <c r="B54" s="1">
        <v>2021</v>
      </c>
      <c r="C54" s="5">
        <v>-0.49834542330618753</v>
      </c>
      <c r="D54">
        <f>IF(Таблица4[[#This Row],[Изменение кол-ва автобусов, %]]&lt;0,1,0)</f>
        <v>1</v>
      </c>
    </row>
    <row r="55" spans="1:4" x14ac:dyDescent="0.35">
      <c r="A55" s="25" t="s">
        <v>6</v>
      </c>
      <c r="B55" s="26">
        <v>2022</v>
      </c>
      <c r="C55" s="27">
        <v>-4.8755159353831381</v>
      </c>
      <c r="D55">
        <f>IF(Таблица4[[#This Row],[Изменение кол-ва автобусов, %]]&lt;0,1,0)</f>
        <v>1</v>
      </c>
    </row>
    <row r="56" spans="1:4" x14ac:dyDescent="0.35">
      <c r="A56" s="25" t="s">
        <v>22</v>
      </c>
      <c r="B56" s="29"/>
      <c r="C56" s="31">
        <f>SUBTOTAL(103,Таблица4[Изменение кол-ва автобусов, %])</f>
        <v>42</v>
      </c>
      <c r="D56" s="28">
        <f>SUBTOTAL(109,Таблица4[Кол-во автобусов уменьшилось])</f>
        <v>30</v>
      </c>
    </row>
    <row r="58" spans="1:4" x14ac:dyDescent="0.35">
      <c r="A58" s="2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"/>
  <sheetViews>
    <sheetView tabSelected="1" topLeftCell="A4" workbookViewId="0">
      <selection activeCell="C4" sqref="C4"/>
    </sheetView>
  </sheetViews>
  <sheetFormatPr defaultRowHeight="14.5" x14ac:dyDescent="0.35"/>
  <cols>
    <col min="1" max="1" width="27.54296875" customWidth="1"/>
    <col min="2" max="2" width="12.90625" customWidth="1"/>
    <col min="3" max="3" width="16.90625" customWidth="1"/>
    <col min="4" max="4" width="18.1796875" customWidth="1"/>
    <col min="5" max="5" width="25.7265625" customWidth="1"/>
    <col min="6" max="6" width="23.26953125" customWidth="1"/>
    <col min="7" max="7" width="28.36328125" customWidth="1"/>
    <col min="8" max="8" width="16" customWidth="1"/>
  </cols>
  <sheetData>
    <row r="1" spans="1:8" x14ac:dyDescent="0.35">
      <c r="A1" s="37" t="s">
        <v>29</v>
      </c>
      <c r="B1" s="35"/>
      <c r="C1" s="35"/>
      <c r="D1" s="35"/>
      <c r="E1" s="35"/>
      <c r="F1" s="34"/>
      <c r="G1" s="34"/>
      <c r="H1" s="34"/>
    </row>
    <row r="2" spans="1:8" x14ac:dyDescent="0.35">
      <c r="A2" s="35" t="s">
        <v>37</v>
      </c>
      <c r="B2" s="35"/>
      <c r="C2" s="35"/>
      <c r="D2" s="35"/>
      <c r="E2" s="35"/>
      <c r="F2" s="34"/>
      <c r="G2" s="34"/>
      <c r="H2" s="34"/>
    </row>
    <row r="3" spans="1:8" x14ac:dyDescent="0.35">
      <c r="A3" s="35" t="s">
        <v>38</v>
      </c>
      <c r="B3" s="35"/>
      <c r="C3" s="35"/>
      <c r="D3" s="35"/>
      <c r="E3" s="35"/>
      <c r="F3" s="34"/>
      <c r="G3" s="34"/>
      <c r="H3" s="34"/>
    </row>
    <row r="4" spans="1:8" ht="43.5" x14ac:dyDescent="0.35">
      <c r="A4" s="36" t="s">
        <v>43</v>
      </c>
      <c r="B4" s="35">
        <v>0.38719406649472882</v>
      </c>
      <c r="C4" s="35"/>
      <c r="D4" s="35"/>
      <c r="E4" s="35"/>
      <c r="F4" s="34"/>
      <c r="G4" s="34"/>
      <c r="H4" s="34"/>
    </row>
    <row r="5" spans="1:8" x14ac:dyDescent="0.35">
      <c r="A5" s="34"/>
      <c r="B5" s="34"/>
      <c r="C5" s="34"/>
      <c r="D5" s="34"/>
      <c r="E5" s="34"/>
      <c r="F5" s="34"/>
      <c r="G5" s="34"/>
      <c r="H5" s="34"/>
    </row>
    <row r="6" spans="1:8" x14ac:dyDescent="0.35">
      <c r="A6" s="35" t="s">
        <v>44</v>
      </c>
      <c r="B6" s="35"/>
      <c r="C6" s="35"/>
      <c r="D6" s="35"/>
      <c r="E6" s="34"/>
      <c r="F6" s="34"/>
      <c r="G6" s="34"/>
      <c r="H6" s="34"/>
    </row>
    <row r="7" spans="1:8" x14ac:dyDescent="0.35">
      <c r="A7" s="39" t="s">
        <v>41</v>
      </c>
      <c r="B7" s="35"/>
      <c r="C7" s="35"/>
      <c r="D7" s="35"/>
      <c r="E7" s="34"/>
      <c r="F7" s="34"/>
      <c r="G7" s="34"/>
      <c r="H7" s="34"/>
    </row>
    <row r="8" spans="1:8" x14ac:dyDescent="0.35">
      <c r="A8" s="37" t="s">
        <v>31</v>
      </c>
      <c r="B8" s="35"/>
      <c r="C8" s="35"/>
      <c r="D8" s="35"/>
      <c r="E8" s="34"/>
      <c r="F8" s="34"/>
      <c r="G8" s="34"/>
      <c r="H8" s="34"/>
    </row>
    <row r="9" spans="1:8" x14ac:dyDescent="0.35">
      <c r="A9" s="35" t="s">
        <v>42</v>
      </c>
      <c r="B9" s="35"/>
      <c r="C9" s="35"/>
      <c r="D9" s="35"/>
      <c r="E9" s="34"/>
      <c r="F9" s="34"/>
      <c r="G9" s="34"/>
      <c r="H9" s="34"/>
    </row>
    <row r="11" spans="1:8" ht="58" x14ac:dyDescent="0.35">
      <c r="A11" s="3" t="s">
        <v>0</v>
      </c>
      <c r="B11" s="3" t="s">
        <v>1</v>
      </c>
      <c r="C11" s="3" t="s">
        <v>17</v>
      </c>
      <c r="D11" s="3" t="s">
        <v>18</v>
      </c>
      <c r="F11" s="3" t="s">
        <v>0</v>
      </c>
      <c r="G11" s="3" t="s">
        <v>39</v>
      </c>
      <c r="H11" s="3" t="s">
        <v>40</v>
      </c>
    </row>
    <row r="12" spans="1:8" x14ac:dyDescent="0.35">
      <c r="A12" s="8" t="s">
        <v>3</v>
      </c>
      <c r="B12">
        <v>2011</v>
      </c>
      <c r="C12" s="4">
        <v>6.8008948545861241</v>
      </c>
      <c r="D12" s="4">
        <v>10.033861829630629</v>
      </c>
      <c r="F12" s="10" t="s">
        <v>3</v>
      </c>
      <c r="G12">
        <f>ABS(PEARSON(C12:C23,D12:D23))</f>
        <v>0.38211702266485537</v>
      </c>
      <c r="H12">
        <f>PEARSON(C12:C23,D12:D23)</f>
        <v>0.38211702266485537</v>
      </c>
    </row>
    <row r="13" spans="1:8" x14ac:dyDescent="0.35">
      <c r="A13" s="8" t="s">
        <v>3</v>
      </c>
      <c r="B13">
        <v>2012</v>
      </c>
      <c r="C13" s="4">
        <v>10.431503979891092</v>
      </c>
      <c r="D13" s="4">
        <v>15.5375765619582</v>
      </c>
      <c r="F13" s="10" t="s">
        <v>4</v>
      </c>
      <c r="G13">
        <f>ABS(PEARSON(C24:C35,D24:D35))</f>
        <v>0.58368768828248307</v>
      </c>
      <c r="H13">
        <f>PEARSON(C24:C35,D24:D35)</f>
        <v>0.58368768828248307</v>
      </c>
    </row>
    <row r="14" spans="1:8" x14ac:dyDescent="0.35">
      <c r="A14" s="8" t="s">
        <v>3</v>
      </c>
      <c r="B14">
        <v>2013</v>
      </c>
      <c r="C14" s="4">
        <v>-7.0561456752655616</v>
      </c>
      <c r="D14" s="4">
        <v>-5.4613053247916357</v>
      </c>
      <c r="F14" s="10" t="s">
        <v>7</v>
      </c>
      <c r="G14">
        <f>ABS(PEARSON(C36:C47,D36:D47))</f>
        <v>0.38774187078388012</v>
      </c>
      <c r="H14">
        <f>PEARSON(C36:C47,D36:D47)</f>
        <v>0.38774187078388012</v>
      </c>
    </row>
    <row r="15" spans="1:8" x14ac:dyDescent="0.35">
      <c r="A15" s="8" t="s">
        <v>3</v>
      </c>
      <c r="B15">
        <v>2014</v>
      </c>
      <c r="C15" s="4">
        <v>21.429460279089639</v>
      </c>
      <c r="D15" s="4">
        <v>7.0535653526255047</v>
      </c>
      <c r="F15" s="10" t="s">
        <v>8</v>
      </c>
      <c r="G15">
        <f>ABS(PEARSON(C48:C59,D48:D59))</f>
        <v>0.34236751110656027</v>
      </c>
      <c r="H15">
        <f>PEARSON(C48:C59,D48:D59)</f>
        <v>0.34236751110656027</v>
      </c>
    </row>
    <row r="16" spans="1:8" x14ac:dyDescent="0.35">
      <c r="A16" s="8" t="s">
        <v>3</v>
      </c>
      <c r="B16">
        <v>2015</v>
      </c>
      <c r="C16" s="4">
        <v>1.5644004358715571</v>
      </c>
      <c r="D16" s="4">
        <v>7.0656769298141535</v>
      </c>
      <c r="F16" s="10" t="s">
        <v>9</v>
      </c>
      <c r="G16">
        <f>ABS(PEARSON(C60:C71,D60:D71))</f>
        <v>0.22104699661981067</v>
      </c>
      <c r="H16">
        <f>PEARSON(C60:C71,D60:D71)</f>
        <v>-0.22104699661981067</v>
      </c>
    </row>
    <row r="17" spans="1:8" x14ac:dyDescent="0.35">
      <c r="A17" s="8" t="s">
        <v>3</v>
      </c>
      <c r="B17">
        <v>2016</v>
      </c>
      <c r="C17" s="4">
        <v>1.67462163144243</v>
      </c>
      <c r="D17" s="4">
        <v>15.496393096147138</v>
      </c>
      <c r="F17" s="10" t="s">
        <v>10</v>
      </c>
      <c r="G17">
        <f>ABS(PEARSON(C72:C83,D72:D83))</f>
        <v>0.71464656829880591</v>
      </c>
      <c r="H17">
        <f>PEARSON(C72:C83,D72:D83)</f>
        <v>0.71464656829880591</v>
      </c>
    </row>
    <row r="18" spans="1:8" x14ac:dyDescent="0.35">
      <c r="A18" s="8" t="s">
        <v>3</v>
      </c>
      <c r="B18">
        <v>2017</v>
      </c>
      <c r="C18" s="4">
        <v>8.4531302086836071</v>
      </c>
      <c r="D18" s="4">
        <v>4.9702399678884319</v>
      </c>
      <c r="F18" s="10" t="s">
        <v>11</v>
      </c>
      <c r="G18">
        <f>ABS(PEARSON(C84:C95,D84:D95))</f>
        <v>0.10636974498681369</v>
      </c>
      <c r="H18">
        <f>PEARSON(C84:C95,D84:D95)</f>
        <v>0.10636974498681369</v>
      </c>
    </row>
    <row r="19" spans="1:8" x14ac:dyDescent="0.35">
      <c r="A19" s="8" t="s">
        <v>3</v>
      </c>
      <c r="B19">
        <v>2018</v>
      </c>
      <c r="C19" s="4">
        <v>2.8290837962785478</v>
      </c>
      <c r="D19" s="4">
        <v>-21.41485653645821</v>
      </c>
      <c r="F19" s="10" t="s">
        <v>12</v>
      </c>
      <c r="G19">
        <f>ABS(PEARSON(C96:C107,D96:D107))</f>
        <v>0.64850101149633055</v>
      </c>
      <c r="H19">
        <f>PEARSON(C96:C107,D96:D107)</f>
        <v>0.64850101149633055</v>
      </c>
    </row>
    <row r="20" spans="1:8" x14ac:dyDescent="0.35">
      <c r="A20" s="8" t="s">
        <v>3</v>
      </c>
      <c r="B20">
        <v>2019</v>
      </c>
      <c r="C20" s="4">
        <v>4.5712400265969499</v>
      </c>
      <c r="D20" s="4">
        <v>3.6207304087040559</v>
      </c>
      <c r="F20" s="10" t="s">
        <v>13</v>
      </c>
      <c r="G20">
        <f>ABS(PEARSON(C108:C119,D108:D119))</f>
        <v>0.30666366801756079</v>
      </c>
      <c r="H20">
        <f>PEARSON(C108:C119,D108:D119)</f>
        <v>0.30666366801756079</v>
      </c>
    </row>
    <row r="21" spans="1:8" x14ac:dyDescent="0.35">
      <c r="A21" s="8" t="s">
        <v>3</v>
      </c>
      <c r="B21">
        <v>2020</v>
      </c>
      <c r="C21" s="4">
        <v>3.1273511250563293</v>
      </c>
      <c r="D21" s="4">
        <v>-9.1848730088391726</v>
      </c>
      <c r="F21" s="10" t="s">
        <v>14</v>
      </c>
      <c r="G21">
        <f>ABS(PEARSON(C120:C131,D120:D131))</f>
        <v>0.37392297580906475</v>
      </c>
      <c r="H21">
        <f>PEARSON(C120:C131,D120:D131)</f>
        <v>0.37392297580906475</v>
      </c>
    </row>
    <row r="22" spans="1:8" x14ac:dyDescent="0.35">
      <c r="A22" s="8" t="s">
        <v>3</v>
      </c>
      <c r="B22">
        <v>2021</v>
      </c>
      <c r="C22" s="4">
        <v>4.3506441178430988</v>
      </c>
      <c r="D22" s="4">
        <v>-6.4408134487371038</v>
      </c>
      <c r="F22" s="10" t="s">
        <v>15</v>
      </c>
      <c r="G22">
        <f>ABS(PEARSON(C132:C143,D132:D143))</f>
        <v>0.18623310352267633</v>
      </c>
      <c r="H22">
        <f>PEARSON(C132:C143,D132:D143)</f>
        <v>0.18623310352267633</v>
      </c>
    </row>
    <row r="23" spans="1:8" x14ac:dyDescent="0.35">
      <c r="A23" s="8" t="s">
        <v>3</v>
      </c>
      <c r="B23">
        <v>2022</v>
      </c>
      <c r="C23" s="4">
        <v>1.6925509085851431</v>
      </c>
      <c r="D23" s="4">
        <v>-8.1123361256716855</v>
      </c>
      <c r="F23" s="10" t="s">
        <v>16</v>
      </c>
      <c r="G23">
        <f>ABS(PEARSON(C144:C155,D144:D155))</f>
        <v>0.65564776925729418</v>
      </c>
      <c r="H23">
        <f>PEARSON(C144:C155,D144:D155)</f>
        <v>0.65564776925729418</v>
      </c>
    </row>
    <row r="24" spans="1:8" x14ac:dyDescent="0.35">
      <c r="A24" s="8" t="s">
        <v>4</v>
      </c>
      <c r="B24">
        <v>2011</v>
      </c>
      <c r="C24" s="4">
        <v>7.0921985815602842</v>
      </c>
      <c r="D24" s="4">
        <v>78.953238743802984</v>
      </c>
      <c r="F24" s="10" t="s">
        <v>5</v>
      </c>
      <c r="G24">
        <f>ABS(PEARSON(C156:C167,D156:D167))</f>
        <v>0.24378977903258303</v>
      </c>
      <c r="H24">
        <f>PEARSON(C156:C167,D156:D167)</f>
        <v>0.24378977903258303</v>
      </c>
    </row>
    <row r="25" spans="1:8" x14ac:dyDescent="0.35">
      <c r="A25" s="8" t="s">
        <v>4</v>
      </c>
      <c r="B25">
        <v>2012</v>
      </c>
      <c r="C25" s="4">
        <v>8.1878386514148076</v>
      </c>
      <c r="D25" s="4">
        <v>14.147557018972714</v>
      </c>
      <c r="F25" s="10" t="s">
        <v>6</v>
      </c>
      <c r="G25">
        <f>ABS(PEARSON(C168:C179,D168:D179))</f>
        <v>0.26798122104748517</v>
      </c>
      <c r="H25">
        <f>PEARSON(C168:C179,D168:D179)</f>
        <v>-0.26798122104748517</v>
      </c>
    </row>
    <row r="26" spans="1:8" ht="24" x14ac:dyDescent="0.35">
      <c r="A26" s="8" t="s">
        <v>4</v>
      </c>
      <c r="B26">
        <v>2013</v>
      </c>
      <c r="C26" s="4">
        <v>9.4602114635503618</v>
      </c>
      <c r="D26" s="4">
        <v>-18.672011381367817</v>
      </c>
      <c r="F26" s="33" t="s">
        <v>28</v>
      </c>
      <c r="G26">
        <f>SUBTOTAL(101,Таблица6[Модуль корреляции между изменением кол-ва автомобилей и автобусов (коэффициент Пирсона)])</f>
        <v>0.38719406649472882</v>
      </c>
    </row>
    <row r="27" spans="1:8" x14ac:dyDescent="0.35">
      <c r="A27" s="8" t="s">
        <v>4</v>
      </c>
      <c r="B27">
        <v>2014</v>
      </c>
      <c r="C27" s="4">
        <v>11.254036611249935</v>
      </c>
      <c r="D27" s="4">
        <v>113.34435122793968</v>
      </c>
    </row>
    <row r="28" spans="1:8" x14ac:dyDescent="0.35">
      <c r="A28" s="8" t="s">
        <v>4</v>
      </c>
      <c r="B28">
        <v>2015</v>
      </c>
      <c r="C28" s="4">
        <v>1.8545047911451618</v>
      </c>
      <c r="D28" s="4">
        <v>1.9489048827770756</v>
      </c>
    </row>
    <row r="29" spans="1:8" x14ac:dyDescent="0.35">
      <c r="A29" s="8" t="s">
        <v>4</v>
      </c>
      <c r="B29">
        <v>2016</v>
      </c>
      <c r="C29" s="4">
        <v>2.9174129014140737</v>
      </c>
      <c r="D29" s="4">
        <v>-14.11591874741697</v>
      </c>
    </row>
    <row r="30" spans="1:8" x14ac:dyDescent="0.35">
      <c r="A30" s="8" t="s">
        <v>4</v>
      </c>
      <c r="B30">
        <v>2017</v>
      </c>
      <c r="C30" s="4">
        <v>4.3777570321349391</v>
      </c>
      <c r="D30" s="4">
        <v>-3.0660845916501458</v>
      </c>
    </row>
    <row r="31" spans="1:8" x14ac:dyDescent="0.35">
      <c r="A31" s="8" t="s">
        <v>4</v>
      </c>
      <c r="B31">
        <v>2018</v>
      </c>
      <c r="C31" s="4">
        <v>3.5980685210806844</v>
      </c>
      <c r="D31" s="4">
        <v>7.5299987588635178</v>
      </c>
    </row>
    <row r="32" spans="1:8" x14ac:dyDescent="0.35">
      <c r="A32" s="8" t="s">
        <v>4</v>
      </c>
      <c r="B32">
        <v>2019</v>
      </c>
      <c r="C32" s="4">
        <v>1.9710531642658717</v>
      </c>
      <c r="D32" s="4">
        <v>5.1574739445095172</v>
      </c>
    </row>
    <row r="33" spans="1:4" x14ac:dyDescent="0.35">
      <c r="A33" s="8" t="s">
        <v>4</v>
      </c>
      <c r="B33">
        <v>2020</v>
      </c>
      <c r="C33" s="4">
        <v>1.3629879844733495</v>
      </c>
      <c r="D33" s="4">
        <v>17.482681325239778</v>
      </c>
    </row>
    <row r="34" spans="1:4" x14ac:dyDescent="0.35">
      <c r="A34" s="8" t="s">
        <v>4</v>
      </c>
      <c r="B34">
        <v>2021</v>
      </c>
      <c r="C34" s="4">
        <v>1.103088911998158</v>
      </c>
      <c r="D34" s="4">
        <v>-16.138278225098926</v>
      </c>
    </row>
    <row r="35" spans="1:4" x14ac:dyDescent="0.35">
      <c r="A35" s="8" t="s">
        <v>4</v>
      </c>
      <c r="B35">
        <v>2022</v>
      </c>
      <c r="C35" s="4">
        <v>-1.3085218147435569</v>
      </c>
      <c r="D35" s="4">
        <v>-5.3585490171864052</v>
      </c>
    </row>
    <row r="36" spans="1:4" x14ac:dyDescent="0.35">
      <c r="A36" s="8" t="s">
        <v>7</v>
      </c>
      <c r="B36">
        <v>2011</v>
      </c>
      <c r="C36" s="4">
        <v>6.1151079136690676</v>
      </c>
      <c r="D36" s="4">
        <v>9.6467100612037413</v>
      </c>
    </row>
    <row r="37" spans="1:4" x14ac:dyDescent="0.35">
      <c r="A37" s="8" t="s">
        <v>7</v>
      </c>
      <c r="B37">
        <v>2012</v>
      </c>
      <c r="C37" s="4">
        <v>4.7941888619854742</v>
      </c>
      <c r="D37" s="4">
        <v>0.74149321787375866</v>
      </c>
    </row>
    <row r="38" spans="1:4" x14ac:dyDescent="0.35">
      <c r="A38" s="8" t="s">
        <v>7</v>
      </c>
      <c r="B38">
        <v>2013</v>
      </c>
      <c r="C38" s="4">
        <v>15.757855822550829</v>
      </c>
      <c r="D38" s="4">
        <v>28.248976859581155</v>
      </c>
    </row>
    <row r="39" spans="1:4" x14ac:dyDescent="0.35">
      <c r="A39" s="8" t="s">
        <v>7</v>
      </c>
      <c r="B39">
        <v>2014</v>
      </c>
      <c r="C39" s="4">
        <v>11.488606263149045</v>
      </c>
      <c r="D39" s="4">
        <v>-12.761609001973707</v>
      </c>
    </row>
    <row r="40" spans="1:4" x14ac:dyDescent="0.35">
      <c r="A40" s="8" t="s">
        <v>7</v>
      </c>
      <c r="B40">
        <v>2015</v>
      </c>
      <c r="C40" s="4">
        <v>3.7310415005608735</v>
      </c>
      <c r="D40" s="4">
        <v>13.259615587629778</v>
      </c>
    </row>
    <row r="41" spans="1:4" x14ac:dyDescent="0.35">
      <c r="A41" s="8" t="s">
        <v>7</v>
      </c>
      <c r="B41">
        <v>2016</v>
      </c>
      <c r="C41" s="4">
        <v>-6.8120528058149337E-3</v>
      </c>
      <c r="D41" s="4">
        <v>-7.5054144946599193</v>
      </c>
    </row>
    <row r="42" spans="1:4" x14ac:dyDescent="0.35">
      <c r="A42" s="8" t="s">
        <v>7</v>
      </c>
      <c r="B42">
        <v>2017</v>
      </c>
      <c r="C42" s="4">
        <v>5.2586588779034962</v>
      </c>
      <c r="D42" s="4">
        <v>0.42355268770363697</v>
      </c>
    </row>
    <row r="43" spans="1:4" x14ac:dyDescent="0.35">
      <c r="A43" s="8" t="s">
        <v>7</v>
      </c>
      <c r="B43">
        <v>2018</v>
      </c>
      <c r="C43" s="4">
        <v>-2.2981981413793191</v>
      </c>
      <c r="D43" s="4">
        <v>5.6671167091328565</v>
      </c>
    </row>
    <row r="44" spans="1:4" x14ac:dyDescent="0.35">
      <c r="A44" s="8" t="s">
        <v>7</v>
      </c>
      <c r="B44">
        <v>2019</v>
      </c>
      <c r="C44" s="4">
        <v>0.50655467224796547</v>
      </c>
      <c r="D44" s="4">
        <v>-4.6834084871821533</v>
      </c>
    </row>
    <row r="45" spans="1:4" x14ac:dyDescent="0.35">
      <c r="A45" s="8" t="s">
        <v>7</v>
      </c>
      <c r="B45">
        <v>2020</v>
      </c>
      <c r="C45" s="4">
        <v>0.88860772329259818</v>
      </c>
      <c r="D45" s="4">
        <v>14.854840813201587</v>
      </c>
    </row>
    <row r="46" spans="1:4" x14ac:dyDescent="0.35">
      <c r="A46" s="8" t="s">
        <v>7</v>
      </c>
      <c r="B46">
        <v>2021</v>
      </c>
      <c r="C46" s="4">
        <v>0.79574374313233032</v>
      </c>
      <c r="D46" s="4">
        <v>-19.886118496990431</v>
      </c>
    </row>
    <row r="47" spans="1:4" x14ac:dyDescent="0.35">
      <c r="A47" s="8" t="s">
        <v>7</v>
      </c>
      <c r="B47">
        <v>2022</v>
      </c>
      <c r="C47" s="4">
        <v>0.74822869421210214</v>
      </c>
      <c r="D47" s="4">
        <v>-3.2372499628689431</v>
      </c>
    </row>
    <row r="48" spans="1:4" x14ac:dyDescent="0.35">
      <c r="A48" s="8" t="s">
        <v>8</v>
      </c>
      <c r="B48">
        <v>2011</v>
      </c>
      <c r="C48" s="4">
        <v>7.7697841726618782</v>
      </c>
      <c r="D48" s="4">
        <v>-31.653310566716392</v>
      </c>
    </row>
    <row r="49" spans="1:4" x14ac:dyDescent="0.35">
      <c r="A49" s="8" t="s">
        <v>8</v>
      </c>
      <c r="B49">
        <v>2012</v>
      </c>
      <c r="C49" s="4">
        <v>9.2122830440587329</v>
      </c>
      <c r="D49" s="4">
        <v>-7.9644355665031767</v>
      </c>
    </row>
    <row r="50" spans="1:4" x14ac:dyDescent="0.35">
      <c r="A50" s="8" t="s">
        <v>8</v>
      </c>
      <c r="B50">
        <v>2013</v>
      </c>
      <c r="C50" s="4">
        <v>13.141809290953546</v>
      </c>
      <c r="D50" s="4">
        <v>13.917622530064211</v>
      </c>
    </row>
    <row r="51" spans="1:4" x14ac:dyDescent="0.35">
      <c r="A51" s="8" t="s">
        <v>8</v>
      </c>
      <c r="B51">
        <v>2014</v>
      </c>
      <c r="C51" s="4">
        <v>12.968300588062878</v>
      </c>
      <c r="D51" s="4">
        <v>18.175627886156896</v>
      </c>
    </row>
    <row r="52" spans="1:4" x14ac:dyDescent="0.35">
      <c r="A52" s="8" t="s">
        <v>8</v>
      </c>
      <c r="B52">
        <v>2015</v>
      </c>
      <c r="C52" s="4">
        <v>-0.41492249592632841</v>
      </c>
      <c r="D52" s="4">
        <v>3.1773001436186045E-3</v>
      </c>
    </row>
    <row r="53" spans="1:4" x14ac:dyDescent="0.35">
      <c r="A53" s="8" t="s">
        <v>8</v>
      </c>
      <c r="B53">
        <v>2016</v>
      </c>
      <c r="C53" s="4">
        <v>0.65667360287939314</v>
      </c>
      <c r="D53" s="4">
        <v>0.8569435388168567</v>
      </c>
    </row>
    <row r="54" spans="1:4" x14ac:dyDescent="0.35">
      <c r="A54" s="8" t="s">
        <v>8</v>
      </c>
      <c r="B54">
        <v>2017</v>
      </c>
      <c r="C54" s="4">
        <v>1.8034611130393348</v>
      </c>
      <c r="D54" s="4">
        <v>-16.345413690710686</v>
      </c>
    </row>
    <row r="55" spans="1:4" x14ac:dyDescent="0.35">
      <c r="A55" s="8" t="s">
        <v>8</v>
      </c>
      <c r="B55">
        <v>2018</v>
      </c>
      <c r="C55" s="4">
        <v>5.7734402884889127</v>
      </c>
      <c r="D55" s="4">
        <v>12.39416503012275</v>
      </c>
    </row>
    <row r="56" spans="1:4" x14ac:dyDescent="0.35">
      <c r="A56" s="8" t="s">
        <v>8</v>
      </c>
      <c r="B56">
        <v>2019</v>
      </c>
      <c r="C56" s="4">
        <v>3.2120169588636482</v>
      </c>
      <c r="D56" s="4">
        <v>-4.2215792380413264</v>
      </c>
    </row>
    <row r="57" spans="1:4" x14ac:dyDescent="0.35">
      <c r="A57" s="8" t="s">
        <v>8</v>
      </c>
      <c r="B57">
        <v>2020</v>
      </c>
      <c r="C57" s="4">
        <v>1.1188680772966018</v>
      </c>
      <c r="D57" s="4">
        <v>3.4461192964318856</v>
      </c>
    </row>
    <row r="58" spans="1:4" x14ac:dyDescent="0.35">
      <c r="A58" s="8" t="s">
        <v>8</v>
      </c>
      <c r="B58">
        <v>2021</v>
      </c>
      <c r="C58" s="4">
        <v>1.7297437521327255</v>
      </c>
      <c r="D58" s="4">
        <v>-17.100615911308903</v>
      </c>
    </row>
    <row r="59" spans="1:4" x14ac:dyDescent="0.35">
      <c r="A59" s="8" t="s">
        <v>8</v>
      </c>
      <c r="B59">
        <v>2022</v>
      </c>
      <c r="C59" s="4">
        <v>2.9019112191699499</v>
      </c>
      <c r="D59" s="4">
        <v>-5.6049954989837669</v>
      </c>
    </row>
    <row r="60" spans="1:4" x14ac:dyDescent="0.35">
      <c r="A60" s="8" t="s">
        <v>9</v>
      </c>
      <c r="B60">
        <v>2011</v>
      </c>
      <c r="C60" s="4">
        <v>7.8765300691857281</v>
      </c>
      <c r="D60" s="4">
        <v>-10.09930603612896</v>
      </c>
    </row>
    <row r="61" spans="1:4" x14ac:dyDescent="0.35">
      <c r="A61" s="8" t="s">
        <v>9</v>
      </c>
      <c r="B61">
        <v>2012</v>
      </c>
      <c r="C61" s="4">
        <v>8.1401085347804649</v>
      </c>
      <c r="D61" s="4">
        <v>2.1209134689702331</v>
      </c>
    </row>
    <row r="62" spans="1:4" x14ac:dyDescent="0.35">
      <c r="A62" s="8" t="s">
        <v>9</v>
      </c>
      <c r="B62">
        <v>2013</v>
      </c>
      <c r="C62" s="4">
        <v>17.928832116788325</v>
      </c>
      <c r="D62" s="4">
        <v>-1.9511216464846521</v>
      </c>
    </row>
    <row r="63" spans="1:4" x14ac:dyDescent="0.35">
      <c r="A63" s="8" t="s">
        <v>9</v>
      </c>
      <c r="B63">
        <v>2014</v>
      </c>
      <c r="C63" s="4">
        <v>9.2227870295514727</v>
      </c>
      <c r="D63" s="4">
        <v>-22.691464777653536</v>
      </c>
    </row>
    <row r="64" spans="1:4" x14ac:dyDescent="0.35">
      <c r="A64" s="8" t="s">
        <v>9</v>
      </c>
      <c r="B64">
        <v>2015</v>
      </c>
      <c r="C64" s="4">
        <v>0.53573804331379615</v>
      </c>
      <c r="D64" s="4">
        <v>15.8756277015816</v>
      </c>
    </row>
    <row r="65" spans="1:4" x14ac:dyDescent="0.35">
      <c r="A65" s="8" t="s">
        <v>9</v>
      </c>
      <c r="B65">
        <v>2016</v>
      </c>
      <c r="C65" s="4">
        <v>3.5884013680949538</v>
      </c>
      <c r="D65" s="4">
        <v>9.8894343777318205</v>
      </c>
    </row>
    <row r="66" spans="1:4" x14ac:dyDescent="0.35">
      <c r="A66" s="8" t="s">
        <v>9</v>
      </c>
      <c r="B66">
        <v>2017</v>
      </c>
      <c r="C66" s="4">
        <v>5.4089133827611908</v>
      </c>
      <c r="D66" s="4">
        <v>0.12385625421339062</v>
      </c>
    </row>
    <row r="67" spans="1:4" x14ac:dyDescent="0.35">
      <c r="A67" s="8" t="s">
        <v>9</v>
      </c>
      <c r="B67">
        <v>2018</v>
      </c>
      <c r="C67" s="4">
        <v>4.5023586572458365</v>
      </c>
      <c r="D67" s="4">
        <v>15.988163238969777</v>
      </c>
    </row>
    <row r="68" spans="1:4" x14ac:dyDescent="0.35">
      <c r="A68" s="8" t="s">
        <v>9</v>
      </c>
      <c r="B68">
        <v>2019</v>
      </c>
      <c r="C68" s="4">
        <v>4.4614510962757485</v>
      </c>
      <c r="D68" s="4">
        <v>-7.1438629910915887</v>
      </c>
    </row>
    <row r="69" spans="1:4" x14ac:dyDescent="0.35">
      <c r="A69" s="8" t="s">
        <v>9</v>
      </c>
      <c r="B69">
        <v>2020</v>
      </c>
      <c r="C69" s="4">
        <v>1.3156604025339373</v>
      </c>
      <c r="D69" s="4">
        <v>-13.224062386820782</v>
      </c>
    </row>
    <row r="70" spans="1:4" x14ac:dyDescent="0.35">
      <c r="A70" s="8" t="s">
        <v>9</v>
      </c>
      <c r="B70">
        <v>2021</v>
      </c>
      <c r="C70" s="4">
        <v>1.5608636593658927</v>
      </c>
      <c r="D70" s="4">
        <v>-14.759616683692142</v>
      </c>
    </row>
    <row r="71" spans="1:4" x14ac:dyDescent="0.35">
      <c r="A71" s="8" t="s">
        <v>9</v>
      </c>
      <c r="B71">
        <v>2022</v>
      </c>
      <c r="C71" s="4">
        <v>2.6471671627180626</v>
      </c>
      <c r="D71" s="4">
        <v>10.090131636940454</v>
      </c>
    </row>
    <row r="72" spans="1:4" x14ac:dyDescent="0.35">
      <c r="A72" s="8" t="s">
        <v>10</v>
      </c>
      <c r="B72">
        <v>2011</v>
      </c>
      <c r="C72" s="4">
        <v>15.463389656938038</v>
      </c>
      <c r="D72" s="4">
        <v>27.142273481022688</v>
      </c>
    </row>
    <row r="73" spans="1:4" x14ac:dyDescent="0.35">
      <c r="A73" s="8" t="s">
        <v>10</v>
      </c>
      <c r="B73">
        <v>2012</v>
      </c>
      <c r="C73" s="4">
        <v>2.9711751662971122</v>
      </c>
      <c r="D73" s="4">
        <v>12.557888678527382</v>
      </c>
    </row>
    <row r="74" spans="1:4" x14ac:dyDescent="0.35">
      <c r="A74" s="8" t="s">
        <v>10</v>
      </c>
      <c r="B74">
        <v>2013</v>
      </c>
      <c r="C74" s="4">
        <v>3.1438415159345445</v>
      </c>
      <c r="D74" s="4">
        <v>-3.4814130239834937</v>
      </c>
    </row>
    <row r="75" spans="1:4" x14ac:dyDescent="0.35">
      <c r="A75" s="8" t="s">
        <v>10</v>
      </c>
      <c r="B75">
        <v>2014</v>
      </c>
      <c r="C75" s="4">
        <v>6.0256643601132396</v>
      </c>
      <c r="D75" s="4">
        <v>-8.6704359449871689</v>
      </c>
    </row>
    <row r="76" spans="1:4" x14ac:dyDescent="0.35">
      <c r="A76" s="8" t="s">
        <v>10</v>
      </c>
      <c r="B76">
        <v>2015</v>
      </c>
      <c r="C76" s="4">
        <v>1.5718035930371366</v>
      </c>
      <c r="D76" s="4">
        <v>-6.716981295160485</v>
      </c>
    </row>
    <row r="77" spans="1:4" x14ac:dyDescent="0.35">
      <c r="A77" s="8" t="s">
        <v>10</v>
      </c>
      <c r="B77">
        <v>2016</v>
      </c>
      <c r="C77" s="4">
        <v>2.1879578328797393</v>
      </c>
      <c r="D77" s="4">
        <v>6.9234286276450758</v>
      </c>
    </row>
    <row r="78" spans="1:4" x14ac:dyDescent="0.35">
      <c r="A78" s="8" t="s">
        <v>10</v>
      </c>
      <c r="B78">
        <v>2017</v>
      </c>
      <c r="C78" s="4">
        <v>2.0968961379637068</v>
      </c>
      <c r="D78" s="4">
        <v>-9.0325154653660089</v>
      </c>
    </row>
    <row r="79" spans="1:4" x14ac:dyDescent="0.35">
      <c r="A79" s="8" t="s">
        <v>10</v>
      </c>
      <c r="B79">
        <v>2018</v>
      </c>
      <c r="C79" s="4">
        <v>1.4152838954539424</v>
      </c>
      <c r="D79" s="4">
        <v>-6.2314571970681438</v>
      </c>
    </row>
    <row r="80" spans="1:4" x14ac:dyDescent="0.35">
      <c r="A80" s="8" t="s">
        <v>10</v>
      </c>
      <c r="B80">
        <v>2019</v>
      </c>
      <c r="C80" s="4">
        <v>2.4922434044338146</v>
      </c>
      <c r="D80" s="4">
        <v>-5.0983912541974208</v>
      </c>
    </row>
    <row r="81" spans="1:4" x14ac:dyDescent="0.35">
      <c r="A81" s="8" t="s">
        <v>10</v>
      </c>
      <c r="B81">
        <v>2020</v>
      </c>
      <c r="C81" s="4">
        <v>1.6788321815818779</v>
      </c>
      <c r="D81" s="4">
        <v>1.0772799917896723</v>
      </c>
    </row>
    <row r="82" spans="1:4" x14ac:dyDescent="0.35">
      <c r="A82" s="8" t="s">
        <v>10</v>
      </c>
      <c r="B82">
        <v>2021</v>
      </c>
      <c r="C82" s="4">
        <v>1.6572470301218838</v>
      </c>
      <c r="D82" s="4">
        <v>6.2096883814184229</v>
      </c>
    </row>
    <row r="83" spans="1:4" x14ac:dyDescent="0.35">
      <c r="A83" s="8" t="s">
        <v>10</v>
      </c>
      <c r="B83">
        <v>2022</v>
      </c>
      <c r="C83" s="4">
        <v>7.364373972661717</v>
      </c>
      <c r="D83" s="4">
        <v>16.706791598717871</v>
      </c>
    </row>
    <row r="84" spans="1:4" x14ac:dyDescent="0.35">
      <c r="A84" s="9" t="s">
        <v>11</v>
      </c>
      <c r="B84">
        <v>2011</v>
      </c>
      <c r="C84" s="4">
        <v>9.6339113680154149</v>
      </c>
      <c r="D84" s="4">
        <v>13.802966854114345</v>
      </c>
    </row>
    <row r="85" spans="1:4" x14ac:dyDescent="0.35">
      <c r="A85" s="9" t="s">
        <v>11</v>
      </c>
      <c r="B85">
        <v>2012</v>
      </c>
      <c r="C85" s="4">
        <v>5.7117750439367319</v>
      </c>
      <c r="D85" s="4">
        <v>1.2160153698133933</v>
      </c>
    </row>
    <row r="86" spans="1:4" x14ac:dyDescent="0.35">
      <c r="A86" s="9" t="s">
        <v>11</v>
      </c>
      <c r="B86">
        <v>2013</v>
      </c>
      <c r="C86" s="4">
        <v>12.136325852036583</v>
      </c>
      <c r="D86" s="4">
        <v>-7.9292388331409498</v>
      </c>
    </row>
    <row r="87" spans="1:4" x14ac:dyDescent="0.35">
      <c r="A87" s="9" t="s">
        <v>11</v>
      </c>
      <c r="B87">
        <v>2014</v>
      </c>
      <c r="C87" s="4">
        <v>11.847119964667232</v>
      </c>
      <c r="D87" s="4">
        <v>5.2289400663516323</v>
      </c>
    </row>
    <row r="88" spans="1:4" x14ac:dyDescent="0.35">
      <c r="A88" s="9" t="s">
        <v>11</v>
      </c>
      <c r="B88">
        <v>2015</v>
      </c>
      <c r="C88" s="4">
        <v>1.1824781162587565</v>
      </c>
      <c r="D88" s="4">
        <v>4.445332981335028</v>
      </c>
    </row>
    <row r="89" spans="1:4" x14ac:dyDescent="0.35">
      <c r="A89" s="9" t="s">
        <v>11</v>
      </c>
      <c r="B89">
        <v>2016</v>
      </c>
      <c r="C89" s="4">
        <v>4.1475028749123091</v>
      </c>
      <c r="D89" s="4">
        <v>2.6236406889368085</v>
      </c>
    </row>
    <row r="90" spans="1:4" x14ac:dyDescent="0.35">
      <c r="A90" s="9" t="s">
        <v>11</v>
      </c>
      <c r="B90">
        <v>2017</v>
      </c>
      <c r="C90" s="4">
        <v>1.1033576615199348</v>
      </c>
      <c r="D90" s="4">
        <v>-5.1054611356760136</v>
      </c>
    </row>
    <row r="91" spans="1:4" x14ac:dyDescent="0.35">
      <c r="A91" s="9" t="s">
        <v>11</v>
      </c>
      <c r="B91">
        <v>2018</v>
      </c>
      <c r="C91" s="4">
        <v>6.108241272861167</v>
      </c>
      <c r="D91" s="4">
        <v>-3.7711864440284786</v>
      </c>
    </row>
    <row r="92" spans="1:4" x14ac:dyDescent="0.35">
      <c r="A92" s="9" t="s">
        <v>11</v>
      </c>
      <c r="B92">
        <v>2019</v>
      </c>
      <c r="C92" s="4">
        <v>5.6201830422304973</v>
      </c>
      <c r="D92" s="4">
        <v>4.0081688904063624</v>
      </c>
    </row>
    <row r="93" spans="1:4" x14ac:dyDescent="0.35">
      <c r="A93" s="9" t="s">
        <v>11</v>
      </c>
      <c r="B93">
        <v>2020</v>
      </c>
      <c r="C93" s="4">
        <v>6.0052918009864751</v>
      </c>
      <c r="D93" s="4">
        <v>0.16396454118484149</v>
      </c>
    </row>
    <row r="94" spans="1:4" x14ac:dyDescent="0.35">
      <c r="A94" s="9" t="s">
        <v>11</v>
      </c>
      <c r="B94">
        <v>2021</v>
      </c>
      <c r="C94" s="4">
        <v>6.1222242696756055</v>
      </c>
      <c r="D94" s="4">
        <v>-14.494358882570587</v>
      </c>
    </row>
    <row r="95" spans="1:4" x14ac:dyDescent="0.35">
      <c r="A95" s="9" t="s">
        <v>11</v>
      </c>
      <c r="B95">
        <v>2022</v>
      </c>
      <c r="C95" s="4">
        <v>5.4910671866612777</v>
      </c>
      <c r="D95" s="4">
        <v>-4.5141468033223182</v>
      </c>
    </row>
    <row r="96" spans="1:4" x14ac:dyDescent="0.35">
      <c r="A96" s="8" t="s">
        <v>12</v>
      </c>
      <c r="B96">
        <v>2011</v>
      </c>
      <c r="C96" s="4">
        <v>5.3398058252427143</v>
      </c>
      <c r="D96" s="4">
        <v>-14.77455432085843</v>
      </c>
    </row>
    <row r="97" spans="1:4" x14ac:dyDescent="0.35">
      <c r="A97" s="8" t="s">
        <v>12</v>
      </c>
      <c r="B97">
        <v>2012</v>
      </c>
      <c r="C97" s="4">
        <v>-2.8417818740399303</v>
      </c>
      <c r="D97" s="4">
        <v>-2.0747836790941823</v>
      </c>
    </row>
    <row r="98" spans="1:4" x14ac:dyDescent="0.35">
      <c r="A98" s="8" t="s">
        <v>12</v>
      </c>
      <c r="B98">
        <v>2013</v>
      </c>
      <c r="C98" s="4">
        <v>17.826086956521749</v>
      </c>
      <c r="D98" s="4">
        <v>58.362028556035916</v>
      </c>
    </row>
    <row r="99" spans="1:4" x14ac:dyDescent="0.35">
      <c r="A99" s="8" t="s">
        <v>12</v>
      </c>
      <c r="B99">
        <v>2014</v>
      </c>
      <c r="C99" s="4">
        <v>6.3830908967964772</v>
      </c>
      <c r="D99" s="4">
        <v>-40.202135151774868</v>
      </c>
    </row>
    <row r="100" spans="1:4" x14ac:dyDescent="0.35">
      <c r="A100" s="8" t="s">
        <v>12</v>
      </c>
      <c r="B100">
        <v>2015</v>
      </c>
      <c r="C100" s="4">
        <v>2.7664938535018053</v>
      </c>
      <c r="D100" s="4">
        <v>1.9208509721489631</v>
      </c>
    </row>
    <row r="101" spans="1:4" x14ac:dyDescent="0.35">
      <c r="A101" s="8" t="s">
        <v>12</v>
      </c>
      <c r="B101">
        <v>2016</v>
      </c>
      <c r="C101" s="4">
        <v>5.1682321715201329</v>
      </c>
      <c r="D101" s="4">
        <v>-5.4375305410937358</v>
      </c>
    </row>
    <row r="102" spans="1:4" x14ac:dyDescent="0.35">
      <c r="A102" s="8" t="s">
        <v>12</v>
      </c>
      <c r="B102">
        <v>2017</v>
      </c>
      <c r="C102" s="4">
        <v>4.9789612418759548</v>
      </c>
      <c r="D102" s="4">
        <v>-3.7251701119230858</v>
      </c>
    </row>
    <row r="103" spans="1:4" x14ac:dyDescent="0.35">
      <c r="A103" s="8" t="s">
        <v>12</v>
      </c>
      <c r="B103">
        <v>2018</v>
      </c>
      <c r="C103" s="4">
        <v>1.0980859657621014</v>
      </c>
      <c r="D103" s="4">
        <v>-2.1448797362568421</v>
      </c>
    </row>
    <row r="104" spans="1:4" x14ac:dyDescent="0.35">
      <c r="A104" s="8" t="s">
        <v>12</v>
      </c>
      <c r="B104">
        <v>2019</v>
      </c>
      <c r="C104" s="4">
        <v>4.4646311632689679</v>
      </c>
      <c r="D104" s="4">
        <v>-0.94721584738553144</v>
      </c>
    </row>
    <row r="105" spans="1:4" x14ac:dyDescent="0.35">
      <c r="A105" s="8" t="s">
        <v>12</v>
      </c>
      <c r="B105">
        <v>2020</v>
      </c>
      <c r="C105" s="4">
        <v>2.8682542948625267</v>
      </c>
      <c r="D105" s="4">
        <v>-14.817891549736832</v>
      </c>
    </row>
    <row r="106" spans="1:4" x14ac:dyDescent="0.35">
      <c r="A106" s="8" t="s">
        <v>12</v>
      </c>
      <c r="B106">
        <v>2021</v>
      </c>
      <c r="C106" s="4">
        <v>1.8002930625833451</v>
      </c>
      <c r="D106" s="4">
        <v>-27.765889304618462</v>
      </c>
    </row>
    <row r="107" spans="1:4" x14ac:dyDescent="0.35">
      <c r="A107" s="8" t="s">
        <v>12</v>
      </c>
      <c r="B107">
        <v>2022</v>
      </c>
      <c r="C107" s="4">
        <v>7.4779312758352781</v>
      </c>
      <c r="D107" s="4">
        <v>6.6649197083595153</v>
      </c>
    </row>
    <row r="108" spans="1:4" x14ac:dyDescent="0.35">
      <c r="A108" s="8" t="s">
        <v>13</v>
      </c>
      <c r="B108">
        <v>2011</v>
      </c>
      <c r="C108" s="4">
        <v>7.040358744394613</v>
      </c>
      <c r="D108" s="4">
        <v>-3.0499096174704983</v>
      </c>
    </row>
    <row r="109" spans="1:4" x14ac:dyDescent="0.35">
      <c r="A109" s="8" t="s">
        <v>13</v>
      </c>
      <c r="B109">
        <v>2012</v>
      </c>
      <c r="C109" s="4">
        <v>7.4989526602429972</v>
      </c>
      <c r="D109" s="4">
        <v>1.4336094552577292</v>
      </c>
    </row>
    <row r="110" spans="1:4" x14ac:dyDescent="0.35">
      <c r="A110" s="8" t="s">
        <v>13</v>
      </c>
      <c r="B110">
        <v>2013</v>
      </c>
      <c r="C110" s="4">
        <v>7.716289945440356</v>
      </c>
      <c r="D110" s="4">
        <v>4.8465354970972143</v>
      </c>
    </row>
    <row r="111" spans="1:4" x14ac:dyDescent="0.35">
      <c r="A111" s="8" t="s">
        <v>13</v>
      </c>
      <c r="B111">
        <v>2014</v>
      </c>
      <c r="C111" s="4">
        <v>6.5945179084394772</v>
      </c>
      <c r="D111" s="4">
        <v>8.5777402985745468</v>
      </c>
    </row>
    <row r="112" spans="1:4" x14ac:dyDescent="0.35">
      <c r="A112" s="8" t="s">
        <v>13</v>
      </c>
      <c r="B112">
        <v>2015</v>
      </c>
      <c r="C112" s="4">
        <v>2.0295821973247032</v>
      </c>
      <c r="D112" s="4">
        <v>2.1460464238605539</v>
      </c>
    </row>
    <row r="113" spans="1:4" x14ac:dyDescent="0.35">
      <c r="A113" s="8" t="s">
        <v>13</v>
      </c>
      <c r="B113">
        <v>2016</v>
      </c>
      <c r="C113" s="4">
        <v>1.6140373299900024</v>
      </c>
      <c r="D113" s="4">
        <v>1.7715804831309956</v>
      </c>
    </row>
    <row r="114" spans="1:4" x14ac:dyDescent="0.35">
      <c r="A114" s="8" t="s">
        <v>13</v>
      </c>
      <c r="B114">
        <v>2017</v>
      </c>
      <c r="C114" s="4">
        <v>2.0181598533356917</v>
      </c>
      <c r="D114" s="4">
        <v>2.1489427094605618</v>
      </c>
    </row>
    <row r="115" spans="1:4" x14ac:dyDescent="0.35">
      <c r="A115" s="8" t="s">
        <v>13</v>
      </c>
      <c r="B115">
        <v>2018</v>
      </c>
      <c r="C115" s="4">
        <v>2.5543697570720978</v>
      </c>
      <c r="D115" s="4">
        <v>5.9312476995037153</v>
      </c>
    </row>
    <row r="116" spans="1:4" x14ac:dyDescent="0.35">
      <c r="A116" s="8" t="s">
        <v>13</v>
      </c>
      <c r="B116">
        <v>2019</v>
      </c>
      <c r="C116" s="4">
        <v>0.26929033840903244</v>
      </c>
      <c r="D116" s="4">
        <v>-0.30871261779673254</v>
      </c>
    </row>
    <row r="117" spans="1:4" x14ac:dyDescent="0.35">
      <c r="A117" s="8" t="s">
        <v>13</v>
      </c>
      <c r="B117">
        <v>2020</v>
      </c>
      <c r="C117" s="4">
        <v>1.7696419802348848</v>
      </c>
      <c r="D117" s="4">
        <v>-5.3020266347176142</v>
      </c>
    </row>
    <row r="118" spans="1:4" x14ac:dyDescent="0.35">
      <c r="A118" s="8" t="s">
        <v>13</v>
      </c>
      <c r="B118">
        <v>2021</v>
      </c>
      <c r="C118" s="4">
        <v>1.9440802912141797</v>
      </c>
      <c r="D118" s="4">
        <v>-11.829053522997162</v>
      </c>
    </row>
    <row r="119" spans="1:4" x14ac:dyDescent="0.35">
      <c r="A119" s="8" t="s">
        <v>13</v>
      </c>
      <c r="B119">
        <v>2022</v>
      </c>
      <c r="C119" s="4">
        <v>1.3371938208916789</v>
      </c>
      <c r="D119" s="4">
        <v>1.9118669672542228</v>
      </c>
    </row>
    <row r="120" spans="1:4" x14ac:dyDescent="0.35">
      <c r="A120" s="8" t="s">
        <v>14</v>
      </c>
      <c r="B120">
        <v>2011</v>
      </c>
      <c r="C120" s="4">
        <v>7.8290308929327121</v>
      </c>
      <c r="D120" s="4">
        <v>68.324622488275054</v>
      </c>
    </row>
    <row r="121" spans="1:4" x14ac:dyDescent="0.35">
      <c r="A121" s="8" t="s">
        <v>14</v>
      </c>
      <c r="B121">
        <v>2012</v>
      </c>
      <c r="C121" s="4">
        <v>0.94191522762950441</v>
      </c>
      <c r="D121" s="4">
        <v>10.911131992224561</v>
      </c>
    </row>
    <row r="122" spans="1:4" x14ac:dyDescent="0.35">
      <c r="A122" s="8" t="s">
        <v>14</v>
      </c>
      <c r="B122">
        <v>2013</v>
      </c>
      <c r="C122" s="4">
        <v>10.808709175738731</v>
      </c>
      <c r="D122" s="4">
        <v>-17.525909257086763</v>
      </c>
    </row>
    <row r="123" spans="1:4" x14ac:dyDescent="0.35">
      <c r="A123" s="8" t="s">
        <v>14</v>
      </c>
      <c r="B123">
        <v>2014</v>
      </c>
      <c r="C123" s="4">
        <v>3.6027614559195666</v>
      </c>
      <c r="D123" s="4">
        <v>17.399361686118393</v>
      </c>
    </row>
    <row r="124" spans="1:4" x14ac:dyDescent="0.35">
      <c r="A124" s="8" t="s">
        <v>14</v>
      </c>
      <c r="B124">
        <v>2015</v>
      </c>
      <c r="C124" s="4">
        <v>0.24214749080847417</v>
      </c>
      <c r="D124" s="4">
        <v>-4.5211298811217864</v>
      </c>
    </row>
    <row r="125" spans="1:4" x14ac:dyDescent="0.35">
      <c r="A125" s="8" t="s">
        <v>14</v>
      </c>
      <c r="B125">
        <v>2016</v>
      </c>
      <c r="C125" s="4">
        <v>-0.64984518743385544</v>
      </c>
      <c r="D125" s="4">
        <v>-17.739253051589806</v>
      </c>
    </row>
    <row r="126" spans="1:4" x14ac:dyDescent="0.35">
      <c r="A126" s="8" t="s">
        <v>14</v>
      </c>
      <c r="B126">
        <v>2017</v>
      </c>
      <c r="C126" s="4">
        <v>1.5339555491667445</v>
      </c>
      <c r="D126" s="4">
        <v>-2.2848241594833225</v>
      </c>
    </row>
    <row r="127" spans="1:4" x14ac:dyDescent="0.35">
      <c r="A127" s="8" t="s">
        <v>14</v>
      </c>
      <c r="B127">
        <v>2018</v>
      </c>
      <c r="C127" s="4">
        <v>4.0693856811939702</v>
      </c>
      <c r="D127" s="4">
        <v>-4.4492192054280122E-2</v>
      </c>
    </row>
    <row r="128" spans="1:4" x14ac:dyDescent="0.35">
      <c r="A128" s="8" t="s">
        <v>14</v>
      </c>
      <c r="B128">
        <v>2019</v>
      </c>
      <c r="C128" s="4">
        <v>1.152633925150955</v>
      </c>
      <c r="D128" s="4">
        <v>4.1112244491413152</v>
      </c>
    </row>
    <row r="129" spans="1:4" x14ac:dyDescent="0.35">
      <c r="A129" s="8" t="s">
        <v>14</v>
      </c>
      <c r="B129">
        <v>2020</v>
      </c>
      <c r="C129" s="4">
        <v>1.5418436873305512</v>
      </c>
      <c r="D129" s="4">
        <v>6.9355777224862383</v>
      </c>
    </row>
    <row r="130" spans="1:4" x14ac:dyDescent="0.35">
      <c r="A130" s="8" t="s">
        <v>14</v>
      </c>
      <c r="B130">
        <v>2021</v>
      </c>
      <c r="C130" s="4">
        <v>0.90666547925001895</v>
      </c>
      <c r="D130" s="4">
        <v>-23.09099975057109</v>
      </c>
    </row>
    <row r="131" spans="1:4" x14ac:dyDescent="0.35">
      <c r="A131" s="8" t="s">
        <v>14</v>
      </c>
      <c r="B131">
        <v>2022</v>
      </c>
      <c r="C131" s="4">
        <v>-0.81036978367398671</v>
      </c>
      <c r="D131" s="4">
        <v>-11.30026623986846</v>
      </c>
    </row>
    <row r="132" spans="1:4" x14ac:dyDescent="0.35">
      <c r="A132" s="8" t="s">
        <v>15</v>
      </c>
      <c r="B132">
        <v>2011</v>
      </c>
      <c r="C132" s="4">
        <v>3.8381309970796904</v>
      </c>
      <c r="D132" s="4">
        <v>6.2395347842771791</v>
      </c>
    </row>
    <row r="133" spans="1:4" x14ac:dyDescent="0.35">
      <c r="A133" s="8" t="s">
        <v>15</v>
      </c>
      <c r="B133">
        <v>2012</v>
      </c>
      <c r="C133" s="4">
        <v>6.1872237846524731</v>
      </c>
      <c r="D133" s="4">
        <v>-12.357836581819411</v>
      </c>
    </row>
    <row r="134" spans="1:4" x14ac:dyDescent="0.35">
      <c r="A134" s="8" t="s">
        <v>15</v>
      </c>
      <c r="B134">
        <v>2013</v>
      </c>
      <c r="C134" s="4">
        <v>6.0537268255769963</v>
      </c>
      <c r="D134" s="4">
        <v>11.041030996363014</v>
      </c>
    </row>
    <row r="135" spans="1:4" x14ac:dyDescent="0.35">
      <c r="A135" s="8" t="s">
        <v>15</v>
      </c>
      <c r="B135">
        <v>2014</v>
      </c>
      <c r="C135" s="4">
        <v>11.913567958239732</v>
      </c>
      <c r="D135" s="4">
        <v>-6.7447999296803616</v>
      </c>
    </row>
    <row r="136" spans="1:4" x14ac:dyDescent="0.35">
      <c r="A136" s="8" t="s">
        <v>15</v>
      </c>
      <c r="B136">
        <v>2015</v>
      </c>
      <c r="C136" s="4">
        <v>1.3075133916708332</v>
      </c>
      <c r="D136" s="4">
        <v>-4.2195111199587192</v>
      </c>
    </row>
    <row r="137" spans="1:4" x14ac:dyDescent="0.35">
      <c r="A137" s="8" t="s">
        <v>15</v>
      </c>
      <c r="B137">
        <v>2016</v>
      </c>
      <c r="C137" s="4">
        <v>-1.4950200476210875</v>
      </c>
      <c r="D137" s="4">
        <v>-8.6838416874425945</v>
      </c>
    </row>
    <row r="138" spans="1:4" x14ac:dyDescent="0.35">
      <c r="A138" s="8" t="s">
        <v>15</v>
      </c>
      <c r="B138">
        <v>2017</v>
      </c>
      <c r="C138" s="4">
        <v>2.087353497607201</v>
      </c>
      <c r="D138" s="4">
        <v>-0.32731624225989625</v>
      </c>
    </row>
    <row r="139" spans="1:4" x14ac:dyDescent="0.35">
      <c r="A139" s="8" t="s">
        <v>15</v>
      </c>
      <c r="B139">
        <v>2018</v>
      </c>
      <c r="C139" s="4">
        <v>2.4256528161304378</v>
      </c>
      <c r="D139" s="4">
        <v>4.5952520770955578</v>
      </c>
    </row>
    <row r="140" spans="1:4" x14ac:dyDescent="0.35">
      <c r="A140" s="8" t="s">
        <v>15</v>
      </c>
      <c r="B140">
        <v>2019</v>
      </c>
      <c r="C140" s="4">
        <v>2.827979986698248</v>
      </c>
      <c r="D140" s="4">
        <v>-6.4143172128613921</v>
      </c>
    </row>
    <row r="141" spans="1:4" x14ac:dyDescent="0.35">
      <c r="A141" s="8" t="s">
        <v>15</v>
      </c>
      <c r="B141">
        <v>2020</v>
      </c>
      <c r="C141" s="4">
        <v>0.17516949620103162</v>
      </c>
      <c r="D141" s="4">
        <v>0.69161862457624701</v>
      </c>
    </row>
    <row r="142" spans="1:4" x14ac:dyDescent="0.35">
      <c r="A142" s="8" t="s">
        <v>15</v>
      </c>
      <c r="B142">
        <v>2021</v>
      </c>
      <c r="C142" s="4">
        <v>1.1902689838009324</v>
      </c>
      <c r="D142" s="4">
        <v>-1.801286533770396</v>
      </c>
    </row>
    <row r="143" spans="1:4" x14ac:dyDescent="0.35">
      <c r="A143" s="8" t="s">
        <v>15</v>
      </c>
      <c r="B143">
        <v>2022</v>
      </c>
      <c r="C143" s="4">
        <v>-2.87300512088725</v>
      </c>
      <c r="D143" s="4">
        <v>-13.813831707881494</v>
      </c>
    </row>
    <row r="144" spans="1:4" x14ac:dyDescent="0.35">
      <c r="A144" s="8" t="s">
        <v>16</v>
      </c>
      <c r="B144">
        <v>2011</v>
      </c>
      <c r="C144" s="4">
        <v>8.1081081081081106</v>
      </c>
      <c r="D144" s="4">
        <v>-0.11075023572808772</v>
      </c>
    </row>
    <row r="145" spans="1:4" x14ac:dyDescent="0.35">
      <c r="A145" s="8" t="s">
        <v>16</v>
      </c>
      <c r="B145">
        <v>2012</v>
      </c>
      <c r="C145" s="4">
        <v>9.2924528301886742</v>
      </c>
      <c r="D145" s="4">
        <v>153.53129470068288</v>
      </c>
    </row>
    <row r="146" spans="1:4" x14ac:dyDescent="0.35">
      <c r="A146" s="8" t="s">
        <v>16</v>
      </c>
      <c r="B146">
        <v>2013</v>
      </c>
      <c r="C146" s="4">
        <v>5.2654294346137327</v>
      </c>
      <c r="D146" s="4">
        <v>10.366140543136673</v>
      </c>
    </row>
    <row r="147" spans="1:4" x14ac:dyDescent="0.35">
      <c r="A147" s="8" t="s">
        <v>16</v>
      </c>
      <c r="B147">
        <v>2014</v>
      </c>
      <c r="C147" s="4">
        <v>5.9633549583250893</v>
      </c>
      <c r="D147" s="4">
        <v>-8.1153996454066988</v>
      </c>
    </row>
    <row r="148" spans="1:4" x14ac:dyDescent="0.35">
      <c r="A148" s="8" t="s">
        <v>16</v>
      </c>
      <c r="B148">
        <v>2015</v>
      </c>
      <c r="C148" s="4">
        <v>1.8432531512432657</v>
      </c>
      <c r="D148" s="4">
        <v>7.2428388861844679</v>
      </c>
    </row>
    <row r="149" spans="1:4" x14ac:dyDescent="0.35">
      <c r="A149" s="8" t="s">
        <v>16</v>
      </c>
      <c r="B149">
        <v>2016</v>
      </c>
      <c r="C149" s="4">
        <v>2.9082668305726407</v>
      </c>
      <c r="D149" s="4">
        <v>1.70332211003838</v>
      </c>
    </row>
    <row r="150" spans="1:4" x14ac:dyDescent="0.35">
      <c r="A150" s="8" t="s">
        <v>16</v>
      </c>
      <c r="B150">
        <v>2017</v>
      </c>
      <c r="C150" s="4">
        <v>3.5950172160309539</v>
      </c>
      <c r="D150" s="4">
        <v>-8.8075306764847436</v>
      </c>
    </row>
    <row r="151" spans="1:4" x14ac:dyDescent="0.35">
      <c r="A151" s="8" t="s">
        <v>16</v>
      </c>
      <c r="B151">
        <v>2018</v>
      </c>
      <c r="C151" s="4">
        <v>3.6628687607978829</v>
      </c>
      <c r="D151" s="4">
        <v>-17.586651501264569</v>
      </c>
    </row>
    <row r="152" spans="1:4" x14ac:dyDescent="0.35">
      <c r="A152" s="8" t="s">
        <v>16</v>
      </c>
      <c r="B152">
        <v>2019</v>
      </c>
      <c r="C152" s="4">
        <v>3.2947302534534351</v>
      </c>
      <c r="D152" s="4">
        <v>-3.1688786490158041</v>
      </c>
    </row>
    <row r="153" spans="1:4" x14ac:dyDescent="0.35">
      <c r="A153" s="8" t="s">
        <v>16</v>
      </c>
      <c r="B153">
        <v>2020</v>
      </c>
      <c r="C153" s="4">
        <v>4.4921209660116546</v>
      </c>
      <c r="D153" s="4">
        <v>-8.0649976255882834</v>
      </c>
    </row>
    <row r="154" spans="1:4" x14ac:dyDescent="0.35">
      <c r="A154" s="8" t="s">
        <v>16</v>
      </c>
      <c r="B154">
        <v>2021</v>
      </c>
      <c r="C154" s="4">
        <v>1.6471849541109589</v>
      </c>
      <c r="D154" s="4">
        <v>-20.832548610405212</v>
      </c>
    </row>
    <row r="155" spans="1:4" x14ac:dyDescent="0.35">
      <c r="A155" s="8" t="s">
        <v>16</v>
      </c>
      <c r="B155">
        <v>2022</v>
      </c>
      <c r="C155" s="4">
        <v>1.5187774723658944</v>
      </c>
      <c r="D155" s="4">
        <v>-6.5216082539027251</v>
      </c>
    </row>
    <row r="156" spans="1:4" x14ac:dyDescent="0.35">
      <c r="A156" s="8" t="s">
        <v>5</v>
      </c>
      <c r="B156">
        <v>2011</v>
      </c>
      <c r="C156" s="4">
        <v>11.704545454545451</v>
      </c>
      <c r="D156" s="4">
        <v>10.092698431962624</v>
      </c>
    </row>
    <row r="157" spans="1:4" x14ac:dyDescent="0.35">
      <c r="A157" s="8" t="s">
        <v>5</v>
      </c>
      <c r="B157">
        <v>2012</v>
      </c>
      <c r="C157" s="4">
        <v>-3.6622583926754779</v>
      </c>
      <c r="D157" s="4">
        <v>-10.623104102719433</v>
      </c>
    </row>
    <row r="158" spans="1:4" x14ac:dyDescent="0.35">
      <c r="A158" s="8" t="s">
        <v>5</v>
      </c>
      <c r="B158">
        <v>2013</v>
      </c>
      <c r="C158" s="4">
        <v>23.706441393875398</v>
      </c>
      <c r="D158" s="4">
        <v>15.036953285404206</v>
      </c>
    </row>
    <row r="159" spans="1:4" x14ac:dyDescent="0.35">
      <c r="A159" s="8" t="s">
        <v>5</v>
      </c>
      <c r="B159">
        <v>2014</v>
      </c>
      <c r="C159" s="4">
        <v>8.3539131634649522</v>
      </c>
      <c r="D159" s="4">
        <v>132.35698976118445</v>
      </c>
    </row>
    <row r="160" spans="1:4" x14ac:dyDescent="0.35">
      <c r="A160" s="8" t="s">
        <v>5</v>
      </c>
      <c r="B160">
        <v>2015</v>
      </c>
      <c r="C160" s="4">
        <v>2.4399394087722657</v>
      </c>
      <c r="D160" s="4">
        <v>-5.4814779039746231</v>
      </c>
    </row>
    <row r="161" spans="1:4" x14ac:dyDescent="0.35">
      <c r="A161" s="8" t="s">
        <v>5</v>
      </c>
      <c r="B161">
        <v>2016</v>
      </c>
      <c r="C161" s="4">
        <v>0.37746035626275337</v>
      </c>
      <c r="D161" s="4">
        <v>-8.8413188725383183</v>
      </c>
    </row>
    <row r="162" spans="1:4" x14ac:dyDescent="0.35">
      <c r="A162" s="8" t="s">
        <v>5</v>
      </c>
      <c r="B162">
        <v>2017</v>
      </c>
      <c r="C162" s="4">
        <v>4.6782413094135302</v>
      </c>
      <c r="D162" s="4">
        <v>13.723777807112903</v>
      </c>
    </row>
    <row r="163" spans="1:4" x14ac:dyDescent="0.35">
      <c r="A163" s="8" t="s">
        <v>5</v>
      </c>
      <c r="B163">
        <v>2018</v>
      </c>
      <c r="C163" s="4">
        <v>-3.2462865960433565</v>
      </c>
      <c r="D163" s="4">
        <v>-13.197732230746558</v>
      </c>
    </row>
    <row r="164" spans="1:4" x14ac:dyDescent="0.35">
      <c r="A164" s="8" t="s">
        <v>5</v>
      </c>
      <c r="B164">
        <v>2019</v>
      </c>
      <c r="C164" s="4">
        <v>21.545057103035873</v>
      </c>
      <c r="D164" s="4">
        <v>-2.5489324406097578</v>
      </c>
    </row>
    <row r="165" spans="1:4" x14ac:dyDescent="0.35">
      <c r="A165" s="8" t="s">
        <v>5</v>
      </c>
      <c r="B165">
        <v>2020</v>
      </c>
      <c r="C165" s="4">
        <v>3.7213632311951148</v>
      </c>
      <c r="D165" s="4">
        <v>-3.8971347608010105</v>
      </c>
    </row>
    <row r="166" spans="1:4" x14ac:dyDescent="0.35">
      <c r="A166" s="8" t="s">
        <v>5</v>
      </c>
      <c r="B166">
        <v>2021</v>
      </c>
      <c r="C166" s="4">
        <v>2.0955040827896734</v>
      </c>
      <c r="D166" s="4">
        <v>-19.818309009028134</v>
      </c>
    </row>
    <row r="167" spans="1:4" x14ac:dyDescent="0.35">
      <c r="A167" s="8" t="s">
        <v>5</v>
      </c>
      <c r="B167" s="14">
        <v>2022</v>
      </c>
      <c r="C167" s="4">
        <v>-0.78028104780788921</v>
      </c>
      <c r="D167" s="4">
        <v>-0.41618458318944562</v>
      </c>
    </row>
    <row r="168" spans="1:4" x14ac:dyDescent="0.35">
      <c r="A168" s="8" t="s">
        <v>6</v>
      </c>
      <c r="B168">
        <v>2011</v>
      </c>
      <c r="C168" s="4">
        <v>7.4974670719351488</v>
      </c>
      <c r="D168" s="4">
        <v>-1.0963458675379016</v>
      </c>
    </row>
    <row r="169" spans="1:4" x14ac:dyDescent="0.35">
      <c r="A169" s="8" t="s">
        <v>6</v>
      </c>
      <c r="B169">
        <v>2012</v>
      </c>
      <c r="C169" s="4">
        <v>8.482563619227145</v>
      </c>
      <c r="D169" s="4">
        <v>-1.3791339504762288</v>
      </c>
    </row>
    <row r="170" spans="1:4" x14ac:dyDescent="0.35">
      <c r="A170" s="8" t="s">
        <v>6</v>
      </c>
      <c r="B170">
        <v>2013</v>
      </c>
      <c r="C170" s="4">
        <v>8.6446568201563885</v>
      </c>
      <c r="D170" s="4">
        <v>-25.776459108694343</v>
      </c>
    </row>
    <row r="171" spans="1:4" x14ac:dyDescent="0.35">
      <c r="A171" s="8" t="s">
        <v>6</v>
      </c>
      <c r="B171">
        <v>2014</v>
      </c>
      <c r="C171" s="4">
        <v>5.3434140571002136</v>
      </c>
      <c r="D171" s="4">
        <v>3.4039597827701571</v>
      </c>
    </row>
    <row r="172" spans="1:4" x14ac:dyDescent="0.35">
      <c r="A172" s="8" t="s">
        <v>6</v>
      </c>
      <c r="B172">
        <v>2015</v>
      </c>
      <c r="C172" s="4">
        <v>0.96154313342450282</v>
      </c>
      <c r="D172" s="4">
        <v>-8.547648255648296</v>
      </c>
    </row>
    <row r="173" spans="1:4" x14ac:dyDescent="0.35">
      <c r="A173" s="8" t="s">
        <v>6</v>
      </c>
      <c r="B173">
        <v>2016</v>
      </c>
      <c r="C173" s="4">
        <v>2.2595403819266049</v>
      </c>
      <c r="D173" s="4">
        <v>2.4885810101067105</v>
      </c>
    </row>
    <row r="174" spans="1:4" x14ac:dyDescent="0.35">
      <c r="A174" s="8" t="s">
        <v>6</v>
      </c>
      <c r="B174">
        <v>2017</v>
      </c>
      <c r="C174" s="4">
        <v>7.7524286836438483</v>
      </c>
      <c r="D174" s="4">
        <v>-8.9865631700536621</v>
      </c>
    </row>
    <row r="175" spans="1:4" x14ac:dyDescent="0.35">
      <c r="A175" s="8" t="s">
        <v>6</v>
      </c>
      <c r="B175">
        <v>2018</v>
      </c>
      <c r="C175" s="4">
        <v>7.2958072462101757</v>
      </c>
      <c r="D175" s="4">
        <v>-7.2984818155716029</v>
      </c>
    </row>
    <row r="176" spans="1:4" x14ac:dyDescent="0.35">
      <c r="A176" s="8" t="s">
        <v>6</v>
      </c>
      <c r="B176">
        <v>2019</v>
      </c>
      <c r="C176" s="4">
        <v>-8.4757135951629721</v>
      </c>
      <c r="D176" s="4">
        <v>-1.9313710876303292</v>
      </c>
    </row>
    <row r="177" spans="1:4" x14ac:dyDescent="0.35">
      <c r="A177" s="8" t="s">
        <v>6</v>
      </c>
      <c r="B177">
        <v>2020</v>
      </c>
      <c r="C177" s="4">
        <v>0.41867878089943222</v>
      </c>
      <c r="D177" s="4">
        <v>-8.7477006219494928</v>
      </c>
    </row>
    <row r="178" spans="1:4" x14ac:dyDescent="0.35">
      <c r="A178" s="8" t="s">
        <v>6</v>
      </c>
      <c r="B178">
        <v>2021</v>
      </c>
      <c r="C178" s="4">
        <v>0.9365196648499382</v>
      </c>
      <c r="D178" s="4">
        <v>-0.49834542330618753</v>
      </c>
    </row>
    <row r="179" spans="1:4" x14ac:dyDescent="0.35">
      <c r="A179" s="8" t="s">
        <v>6</v>
      </c>
      <c r="B179" s="14">
        <v>2022</v>
      </c>
      <c r="C179" s="4">
        <v>-3.2294977619172256</v>
      </c>
      <c r="D179" s="4">
        <v>-4.8755159353831381</v>
      </c>
    </row>
    <row r="180" spans="1:4" x14ac:dyDescent="0.35">
      <c r="A180" s="8">
        <f>SUBTOTAL(103,Таблица13[Регион])</f>
        <v>168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Набор данных</vt:lpstr>
      <vt:lpstr>Автобусы после пандемии</vt:lpstr>
      <vt:lpstr>Корр-я между изменен. кол-ва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2023-06-27T09:24:34Z</dcterms:modified>
</cp:coreProperties>
</file>