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0370" windowHeight="11955"/>
  </bookViews>
  <sheets>
    <sheet name="Elect Div Raw Data" sheetId="1" r:id="rId1"/>
  </sheets>
  <externalReferences>
    <externalReference r:id="rId2"/>
  </externalReferences>
  <definedNames>
    <definedName name="_xlnm._FilterDatabase" localSheetId="0" hidden="1">'Elect Div Raw Data'!$A$2:$R$3547</definedName>
    <definedName name="counties">'[1]Drop Downs'!$B$1:$B$88</definedName>
    <definedName name="_xlnm.Print_Area" localSheetId="0">'Elect Div Raw Data'!$A$2:$U$352</definedName>
    <definedName name="_xlnm.Print_Titles" localSheetId="0">'Elect Div Raw Data'!$2:$2</definedName>
    <definedName name="subdivision">'[1]Drop Downs'!$C$1:$C$15</definedName>
    <definedName name="type">'[1]Drop Downs'!$A$1:$A$8</definedName>
  </definedNames>
  <calcPr calcId="145621"/>
</workbook>
</file>

<file path=xl/calcChain.xml><?xml version="1.0" encoding="utf-8"?>
<calcChain xmlns="http://schemas.openxmlformats.org/spreadsheetml/2006/main">
  <c r="O352" i="1" l="1"/>
  <c r="N352" i="1"/>
  <c r="O340" i="1"/>
  <c r="N340" i="1"/>
  <c r="O335" i="1"/>
  <c r="N335" i="1"/>
  <c r="O334" i="1"/>
  <c r="N334" i="1"/>
  <c r="O336" i="1"/>
  <c r="N336" i="1"/>
  <c r="O302" i="1"/>
  <c r="N302" i="1"/>
  <c r="O291" i="1"/>
  <c r="N291" i="1"/>
  <c r="O285" i="1"/>
  <c r="N285" i="1"/>
  <c r="O292" i="1"/>
  <c r="N292" i="1"/>
  <c r="O281" i="1"/>
  <c r="N281" i="1"/>
  <c r="O275" i="1"/>
  <c r="N275" i="1"/>
  <c r="O276" i="1"/>
  <c r="N276" i="1"/>
  <c r="O277" i="1"/>
  <c r="N277" i="1"/>
  <c r="O257" i="1"/>
  <c r="N257" i="1"/>
  <c r="O256" i="1"/>
  <c r="N256" i="1"/>
  <c r="O255" i="1"/>
  <c r="N255" i="1"/>
  <c r="O253" i="1"/>
  <c r="N253" i="1"/>
  <c r="O244" i="1"/>
  <c r="N244" i="1"/>
  <c r="O239" i="1"/>
  <c r="N239" i="1"/>
  <c r="O243" i="1"/>
  <c r="N243" i="1"/>
  <c r="O238" i="1"/>
  <c r="N238" i="1"/>
  <c r="O231" i="1"/>
  <c r="N231" i="1"/>
  <c r="O224" i="1"/>
  <c r="N224" i="1"/>
  <c r="O212" i="1"/>
  <c r="N212" i="1"/>
  <c r="O209" i="1"/>
  <c r="N209" i="1"/>
  <c r="O196" i="1"/>
  <c r="N196" i="1"/>
  <c r="O194" i="1"/>
  <c r="N194" i="1"/>
  <c r="O183" i="1"/>
  <c r="N183" i="1"/>
  <c r="O182" i="1"/>
  <c r="N182" i="1"/>
  <c r="O189" i="1"/>
  <c r="N189" i="1"/>
  <c r="O187" i="1"/>
  <c r="N187" i="1"/>
  <c r="O168" i="1"/>
  <c r="N168" i="1"/>
  <c r="O160" i="1"/>
  <c r="N160" i="1"/>
  <c r="O161" i="1"/>
  <c r="N161" i="1"/>
  <c r="O167" i="1"/>
  <c r="N167" i="1"/>
  <c r="O163" i="1"/>
  <c r="N163" i="1"/>
  <c r="O154" i="1"/>
  <c r="N154" i="1"/>
  <c r="O152" i="1"/>
  <c r="N152" i="1"/>
  <c r="O151" i="1"/>
  <c r="N151" i="1"/>
  <c r="O144" i="1"/>
  <c r="N144" i="1"/>
  <c r="O145" i="1"/>
  <c r="N145" i="1"/>
  <c r="O143" i="1"/>
  <c r="N143" i="1"/>
  <c r="O127" i="1"/>
  <c r="N127" i="1"/>
  <c r="O126" i="1"/>
  <c r="N126" i="1"/>
  <c r="O119" i="1"/>
  <c r="N119" i="1"/>
  <c r="O97" i="1"/>
  <c r="N97" i="1"/>
  <c r="O92" i="1"/>
  <c r="N92" i="1"/>
  <c r="O57" i="1"/>
  <c r="N57" i="1"/>
  <c r="O48" i="1"/>
  <c r="N48" i="1"/>
  <c r="O47" i="1"/>
  <c r="N47" i="1"/>
  <c r="O45" i="1"/>
  <c r="N45" i="1"/>
  <c r="O37" i="1"/>
  <c r="N37" i="1"/>
  <c r="O29" i="1"/>
  <c r="N29" i="1"/>
  <c r="O14" i="1"/>
  <c r="N14" i="1"/>
  <c r="O12" i="1"/>
  <c r="N12" i="1"/>
  <c r="O13" i="1"/>
  <c r="N13" i="1"/>
  <c r="O10" i="1"/>
  <c r="N10" i="1"/>
  <c r="O6" i="1"/>
  <c r="N6" i="1"/>
  <c r="O5" i="1"/>
  <c r="N5" i="1"/>
</calcChain>
</file>

<file path=xl/sharedStrings.xml><?xml version="1.0" encoding="utf-8"?>
<sst xmlns="http://schemas.openxmlformats.org/spreadsheetml/2006/main" count="4098" uniqueCount="557">
  <si>
    <t>County</t>
  </si>
  <si>
    <t>Subdivision Type</t>
  </si>
  <si>
    <t>Subdivision Name</t>
  </si>
  <si>
    <t>Question Type</t>
  </si>
  <si>
    <t>Purpose</t>
  </si>
  <si>
    <t>Allen</t>
  </si>
  <si>
    <t>School</t>
  </si>
  <si>
    <t>Combo</t>
  </si>
  <si>
    <t>Auglaize</t>
  </si>
  <si>
    <t>Hancock</t>
  </si>
  <si>
    <t>Hardin</t>
  </si>
  <si>
    <t>Putnam</t>
  </si>
  <si>
    <t>Van Wert</t>
  </si>
  <si>
    <t>Library</t>
  </si>
  <si>
    <t>Levy</t>
  </si>
  <si>
    <t>Park District</t>
  </si>
  <si>
    <t>Township</t>
  </si>
  <si>
    <t>City</t>
  </si>
  <si>
    <t>Lima City</t>
  </si>
  <si>
    <t>Misc</t>
  </si>
  <si>
    <t>Ashland</t>
  </si>
  <si>
    <t>Ashland City</t>
  </si>
  <si>
    <t>Wayne</t>
  </si>
  <si>
    <t>Holmes</t>
  </si>
  <si>
    <t>Knox</t>
  </si>
  <si>
    <t>Richland</t>
  </si>
  <si>
    <t>Fire &amp; EMS</t>
  </si>
  <si>
    <t>Ashtabula</t>
  </si>
  <si>
    <t>Geneva Union Cemetery</t>
  </si>
  <si>
    <t>Village</t>
  </si>
  <si>
    <t>Geneva on the Lake</t>
  </si>
  <si>
    <t>Athens</t>
  </si>
  <si>
    <t>Morgan</t>
  </si>
  <si>
    <t>Buckland</t>
  </si>
  <si>
    <t>Logan</t>
  </si>
  <si>
    <t>Belmont</t>
  </si>
  <si>
    <t>Bethesda</t>
  </si>
  <si>
    <t>Memorial Park District</t>
  </si>
  <si>
    <t>Carroll</t>
  </si>
  <si>
    <t>Stark</t>
  </si>
  <si>
    <t>Champaign</t>
  </si>
  <si>
    <t xml:space="preserve">EMS </t>
  </si>
  <si>
    <t>Clark</t>
  </si>
  <si>
    <t>Bond</t>
  </si>
  <si>
    <t>Miami</t>
  </si>
  <si>
    <t>Clermont</t>
  </si>
  <si>
    <t>Hamilton</t>
  </si>
  <si>
    <t>Columbiana</t>
  </si>
  <si>
    <t>Mahoning</t>
  </si>
  <si>
    <t>New Waterford</t>
  </si>
  <si>
    <t>Salineville</t>
  </si>
  <si>
    <t>Coshocton</t>
  </si>
  <si>
    <t>Crawford</t>
  </si>
  <si>
    <t>Morrow</t>
  </si>
  <si>
    <t>Cuyahoga</t>
  </si>
  <si>
    <t>Police &amp; EMS</t>
  </si>
  <si>
    <t>North Royalton</t>
  </si>
  <si>
    <t>Olmsted Falls</t>
  </si>
  <si>
    <t xml:space="preserve">Porter Public Library </t>
  </si>
  <si>
    <t>Linndale</t>
  </si>
  <si>
    <t>Solon</t>
  </si>
  <si>
    <t>Walton Hills</t>
  </si>
  <si>
    <t>Darke</t>
  </si>
  <si>
    <t>Delaware</t>
  </si>
  <si>
    <t>Ashley</t>
  </si>
  <si>
    <t>Powell</t>
  </si>
  <si>
    <t>Erie</t>
  </si>
  <si>
    <t>Castalia</t>
  </si>
  <si>
    <t>Huron</t>
  </si>
  <si>
    <t>Margaretta</t>
  </si>
  <si>
    <t>Fairfield</t>
  </si>
  <si>
    <t>Lancaster</t>
  </si>
  <si>
    <t>Lithopolis</t>
  </si>
  <si>
    <t>Franklin</t>
  </si>
  <si>
    <t>Fayette</t>
  </si>
  <si>
    <t>Minerva Park</t>
  </si>
  <si>
    <t>Brice</t>
  </si>
  <si>
    <t>Gahanna</t>
  </si>
  <si>
    <t>Columbus 20-A</t>
  </si>
  <si>
    <t>Liquor</t>
  </si>
  <si>
    <t>Columbus 22-C</t>
  </si>
  <si>
    <t>Columbus 47-B</t>
  </si>
  <si>
    <t>Fulton</t>
  </si>
  <si>
    <t>Lucas</t>
  </si>
  <si>
    <t>Delta Public Library</t>
  </si>
  <si>
    <t>Geauga</t>
  </si>
  <si>
    <t>Greene</t>
  </si>
  <si>
    <t>Montgomery</t>
  </si>
  <si>
    <t>Beavercreek</t>
  </si>
  <si>
    <t>Norwood</t>
  </si>
  <si>
    <t>Silverton</t>
  </si>
  <si>
    <t>Henry</t>
  </si>
  <si>
    <t>Norwalk</t>
  </si>
  <si>
    <t>Willard</t>
  </si>
  <si>
    <t>Jackson</t>
  </si>
  <si>
    <t>Coalton</t>
  </si>
  <si>
    <t>Wellston</t>
  </si>
  <si>
    <t>Jefferson</t>
  </si>
  <si>
    <t>Adena</t>
  </si>
  <si>
    <t>Harrison</t>
  </si>
  <si>
    <t>Bergholz</t>
  </si>
  <si>
    <t>Mingo Junction</t>
  </si>
  <si>
    <t>Licking</t>
  </si>
  <si>
    <t>Martinsburg</t>
  </si>
  <si>
    <t>Lake</t>
  </si>
  <si>
    <t>Fairport Harbor</t>
  </si>
  <si>
    <t>Kirtland</t>
  </si>
  <si>
    <t xml:space="preserve">Madison  </t>
  </si>
  <si>
    <t>Utica</t>
  </si>
  <si>
    <t>Union</t>
  </si>
  <si>
    <t>Quincy</t>
  </si>
  <si>
    <t>Lorain</t>
  </si>
  <si>
    <t>Avon</t>
  </si>
  <si>
    <t>Sheffield Lake</t>
  </si>
  <si>
    <t xml:space="preserve">Vermilion </t>
  </si>
  <si>
    <t>Waterville</t>
  </si>
  <si>
    <t>Madison</t>
  </si>
  <si>
    <t>London</t>
  </si>
  <si>
    <t>Youngstown</t>
  </si>
  <si>
    <t>Marion</t>
  </si>
  <si>
    <t>Prospect</t>
  </si>
  <si>
    <t>Medina</t>
  </si>
  <si>
    <t>Chippewa Lake</t>
  </si>
  <si>
    <t>Wadsworth 2-C</t>
  </si>
  <si>
    <t>Mercer</t>
  </si>
  <si>
    <t>Mendon</t>
  </si>
  <si>
    <t>Chickasaw</t>
  </si>
  <si>
    <t>St. Henry</t>
  </si>
  <si>
    <t>Fletcher</t>
  </si>
  <si>
    <t>Monroe</t>
  </si>
  <si>
    <t>Noble</t>
  </si>
  <si>
    <t>Preble</t>
  </si>
  <si>
    <t>Oakwood</t>
  </si>
  <si>
    <t>West Carrollton</t>
  </si>
  <si>
    <t>Dayton 10-B</t>
  </si>
  <si>
    <t>Muskingum</t>
  </si>
  <si>
    <t>Dresden</t>
  </si>
  <si>
    <t>Guernsey</t>
  </si>
  <si>
    <t>Washington</t>
  </si>
  <si>
    <t>Pickaway</t>
  </si>
  <si>
    <t>Orient</t>
  </si>
  <si>
    <t>Portage</t>
  </si>
  <si>
    <t>Aurora</t>
  </si>
  <si>
    <t>Windham</t>
  </si>
  <si>
    <t>Kent 5A</t>
  </si>
  <si>
    <t xml:space="preserve">Mansfield  </t>
  </si>
  <si>
    <t>Mansfield 5A</t>
  </si>
  <si>
    <t>Ross</t>
  </si>
  <si>
    <t>Kingston</t>
  </si>
  <si>
    <t>Sandusky</t>
  </si>
  <si>
    <t>Bellevue Public Library</t>
  </si>
  <si>
    <t>Seneca</t>
  </si>
  <si>
    <t>Wood</t>
  </si>
  <si>
    <t>Attica</t>
  </si>
  <si>
    <t>Shelby</t>
  </si>
  <si>
    <t>Canal Fulton Public Library</t>
  </si>
  <si>
    <t>Summit</t>
  </si>
  <si>
    <t>Tuscarawas</t>
  </si>
  <si>
    <t>Quad Ambulance District</t>
  </si>
  <si>
    <t>Stark County</t>
  </si>
  <si>
    <t>Waynesburg</t>
  </si>
  <si>
    <t>Massillon</t>
  </si>
  <si>
    <t>Massillon 5C</t>
  </si>
  <si>
    <t>Macedonia</t>
  </si>
  <si>
    <t>Reminderville</t>
  </si>
  <si>
    <t>Trumbull</t>
  </si>
  <si>
    <t>Dennison</t>
  </si>
  <si>
    <t>Strasburg</t>
  </si>
  <si>
    <t>Richwood</t>
  </si>
  <si>
    <t>Warren</t>
  </si>
  <si>
    <t>Joint Ambulance District</t>
  </si>
  <si>
    <t>Waynesville</t>
  </si>
  <si>
    <t>Town &amp; Country Fire District</t>
  </si>
  <si>
    <t>Wooster</t>
  </si>
  <si>
    <t>Williams</t>
  </si>
  <si>
    <t>Bowling Green</t>
  </si>
  <si>
    <t xml:space="preserve">Bradner </t>
  </si>
  <si>
    <t>Perrysburg</t>
  </si>
  <si>
    <t>Public transportation</t>
  </si>
  <si>
    <t>Wyandot</t>
  </si>
  <si>
    <t>Region</t>
  </si>
  <si>
    <t>Media Market</t>
  </si>
  <si>
    <t>West</t>
  </si>
  <si>
    <t>Lima</t>
  </si>
  <si>
    <t>Northeast</t>
  </si>
  <si>
    <t>Cleveland</t>
  </si>
  <si>
    <t>Southeast</t>
  </si>
  <si>
    <t>Charleston</t>
  </si>
  <si>
    <t>Dayton</t>
  </si>
  <si>
    <t>Wheeling</t>
  </si>
  <si>
    <t>Southwest</t>
  </si>
  <si>
    <t>Cincinnati</t>
  </si>
  <si>
    <t>Central</t>
  </si>
  <si>
    <t>Columbus</t>
  </si>
  <si>
    <t>Northwest</t>
  </si>
  <si>
    <t>Toledo</t>
  </si>
  <si>
    <t>Ft. Wayne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</si>
  <si>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</si>
  <si>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</si>
  <si>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</si>
  <si>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</si>
  <si>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</si>
  <si>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</si>
  <si>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</si>
  <si>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</si>
  <si>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 xml:space="preserve">Central </t>
  </si>
  <si>
    <t>Description</t>
  </si>
  <si>
    <t>Millage</t>
  </si>
  <si>
    <t>Percent</t>
  </si>
  <si>
    <t>Length of Levy in Years or Continuing Period of Time (CPT)</t>
  </si>
  <si>
    <t>Commencing year or Effective Date</t>
  </si>
  <si>
    <t>2013 May Primary/Special Election Local Issues Results</t>
  </si>
  <si>
    <t>Additional</t>
  </si>
  <si>
    <t>N/A</t>
  </si>
  <si>
    <t>Dollar Amount</t>
  </si>
  <si>
    <t>11,638,923 &amp; 18,361,077</t>
  </si>
  <si>
    <t>30/10/30</t>
  </si>
  <si>
    <t>Apollo Career Joint Vocational School District</t>
  </si>
  <si>
    <t>Bluffton Exempted Village School District</t>
  </si>
  <si>
    <t>Permanent improvements</t>
  </si>
  <si>
    <t>Renewal</t>
  </si>
  <si>
    <t>Charter amendment</t>
  </si>
  <si>
    <t>Current expenses</t>
  </si>
  <si>
    <t>Delphos Public Library</t>
  </si>
  <si>
    <t>Elida Local School District</t>
  </si>
  <si>
    <t>Emergency requirements</t>
  </si>
  <si>
    <t>Johnny Appleseed Metro Park District</t>
  </si>
  <si>
    <t>Parks, parkways &amp; reservations</t>
  </si>
  <si>
    <t>Replacement</t>
  </si>
  <si>
    <t>Lima City School District</t>
  </si>
  <si>
    <t>Passed</t>
  </si>
  <si>
    <t>Failed</t>
  </si>
  <si>
    <t>Hillsdale Local School District</t>
  </si>
  <si>
    <t>Loudonville-Perrysville Exempted Village School District</t>
  </si>
  <si>
    <t>General permanent improvements</t>
  </si>
  <si>
    <t>cpt</t>
  </si>
  <si>
    <t>Income Tax</t>
  </si>
  <si>
    <t>Current operating expenses</t>
  </si>
  <si>
    <t>Continuation</t>
  </si>
  <si>
    <t>General municipal operations</t>
  </si>
  <si>
    <t>Ashtabula Area City School District</t>
  </si>
  <si>
    <t>Streets, roads &amp; bridges</t>
  </si>
  <si>
    <t>Grand Valley Public Library</t>
  </si>
  <si>
    <t xml:space="preserve">Harpersfield </t>
  </si>
  <si>
    <t xml:space="preserve">Perry </t>
  </si>
  <si>
    <t>Roads &amp; bridges</t>
  </si>
  <si>
    <t>Jefferson Area Local School District</t>
  </si>
  <si>
    <t>Trimble Local School District</t>
  </si>
  <si>
    <t>St. Marys City School District</t>
  </si>
  <si>
    <t>Waynesfield-Goshen Local School District</t>
  </si>
  <si>
    <t>Bellaire Local School District</t>
  </si>
  <si>
    <t>Police protection</t>
  </si>
  <si>
    <t>Bridgeport Exempted Village School District</t>
  </si>
  <si>
    <t>St. Clairsville-Richland City School District</t>
  </si>
  <si>
    <t>Brown Local School District</t>
  </si>
  <si>
    <t>cpt/36</t>
  </si>
  <si>
    <t>Carrollton Exempted Village School District</t>
  </si>
  <si>
    <t>Perry</t>
  </si>
  <si>
    <t>Fire protection</t>
  </si>
  <si>
    <t xml:space="preserve">Jackson </t>
  </si>
  <si>
    <t>Ambulance service</t>
  </si>
  <si>
    <t>Urbana City School District</t>
  </si>
  <si>
    <t>Springfield City School District</t>
  </si>
  <si>
    <t>Greenon Local School District</t>
  </si>
  <si>
    <t>5/38</t>
  </si>
  <si>
    <t>1/1/2014/2013</t>
  </si>
  <si>
    <t>Clark-Shawnee Local School District</t>
  </si>
  <si>
    <t>Avoid an operating deficit</t>
  </si>
  <si>
    <t>Tecumseh Local School District</t>
  </si>
  <si>
    <t>Milford Exempted Village School District</t>
  </si>
  <si>
    <t xml:space="preserve">Center </t>
  </si>
  <si>
    <t>Columbiana Exempted Village School District</t>
  </si>
  <si>
    <t>New fire truck</t>
  </si>
  <si>
    <t>Road equipment</t>
  </si>
  <si>
    <t>Salem City School District</t>
  </si>
  <si>
    <t>Provide &amp; maintain fire &amp; police services</t>
  </si>
  <si>
    <t>United Local School District</t>
  </si>
  <si>
    <t>General operations &amp; permanent improvements</t>
  </si>
  <si>
    <t>Coshocton City &amp; County Park District</t>
  </si>
  <si>
    <t>Galion City School District</t>
  </si>
  <si>
    <t>Current expenses &amp; ongoing permanent improvements</t>
  </si>
  <si>
    <t>Brecksville-Broadview Heights City School District</t>
  </si>
  <si>
    <t>Lakewood City School District</t>
  </si>
  <si>
    <t>Broadview Heights</t>
  </si>
  <si>
    <t>Zoning amendment - town center special planning</t>
  </si>
  <si>
    <t>Brooklyn City School District</t>
  </si>
  <si>
    <t>Facilities &amp; current operating expenses</t>
  </si>
  <si>
    <t>36/cpt</t>
  </si>
  <si>
    <t>Newburgh Heights</t>
  </si>
  <si>
    <t>Richmond Heights</t>
  </si>
  <si>
    <t xml:space="preserve">Zoning amendment - motor service </t>
  </si>
  <si>
    <t>General village operations &amp; capital improvements</t>
  </si>
  <si>
    <t>Warrensville Heights</t>
  </si>
  <si>
    <t>Westlake City School District</t>
  </si>
  <si>
    <t>Liberty</t>
  </si>
  <si>
    <t>Mississinawa Valley Local School District</t>
  </si>
  <si>
    <t>Facilities &amp; improvements</t>
  </si>
  <si>
    <t>Delaware City School District</t>
  </si>
  <si>
    <t>Berlin</t>
  </si>
  <si>
    <t xml:space="preserve">Berlin </t>
  </si>
  <si>
    <t>Delaware County - Board of Developmental Disabilities</t>
  </si>
  <si>
    <t>Delaware County - Senior Citizens</t>
  </si>
  <si>
    <t>Services for Council of Older Adults</t>
  </si>
  <si>
    <t>Charter amendment 1</t>
  </si>
  <si>
    <t>Charter amendment 2</t>
  </si>
  <si>
    <t>Charter amendment 3</t>
  </si>
  <si>
    <t>Charter amendment 4</t>
  </si>
  <si>
    <t>Charter amendment 5</t>
  </si>
  <si>
    <t>Charter amendment 6</t>
  </si>
  <si>
    <t>Charter amendment 7</t>
  </si>
  <si>
    <t>Charter amendment 8</t>
  </si>
  <si>
    <t>Tri Township Fire District</t>
  </si>
  <si>
    <t>Fire equipment</t>
  </si>
  <si>
    <t>Edison Local School District</t>
  </si>
  <si>
    <t>Perkins Local School District</t>
  </si>
  <si>
    <t xml:space="preserve">Perkins </t>
  </si>
  <si>
    <t xml:space="preserve">Berne </t>
  </si>
  <si>
    <t>Construct a new fire station</t>
  </si>
  <si>
    <t>Village capital projects</t>
  </si>
  <si>
    <t>Walnut Township Local School District</t>
  </si>
  <si>
    <t>Washington Court House</t>
  </si>
  <si>
    <t>General recreation purposes</t>
  </si>
  <si>
    <t>Police operations</t>
  </si>
  <si>
    <t>Fire department operations</t>
  </si>
  <si>
    <t>Local Option</t>
  </si>
  <si>
    <t>Cemetery District</t>
  </si>
  <si>
    <t>Fire District</t>
  </si>
  <si>
    <t>Sanitary District</t>
  </si>
  <si>
    <t>EMS District</t>
  </si>
  <si>
    <t>Police District</t>
  </si>
  <si>
    <t xml:space="preserve">Fire District </t>
  </si>
  <si>
    <t>Health District</t>
  </si>
  <si>
    <t>Ambulance District</t>
  </si>
  <si>
    <t xml:space="preserve">Jefferson </t>
  </si>
  <si>
    <t xml:space="preserve">Madison </t>
  </si>
  <si>
    <t xml:space="preserve">Norwich </t>
  </si>
  <si>
    <t xml:space="preserve">Prairie </t>
  </si>
  <si>
    <t>Franklin Township Fire District</t>
  </si>
  <si>
    <t>Groveport Madison Local School District</t>
  </si>
  <si>
    <t>Municipal golf course</t>
  </si>
  <si>
    <t xml:space="preserve">Clinton </t>
  </si>
  <si>
    <t>Road improvements</t>
  </si>
  <si>
    <t>Fulton County - Health District</t>
  </si>
  <si>
    <t>Carry out health programs</t>
  </si>
  <si>
    <t>Fulton County</t>
  </si>
  <si>
    <t>Gorham</t>
  </si>
  <si>
    <t>Pike</t>
  </si>
  <si>
    <t>Swanton Local School District</t>
  </si>
  <si>
    <t>Facilities &amp; general permanent improvements</t>
  </si>
  <si>
    <t>35/cpt</t>
  </si>
  <si>
    <t>Ledgemont Local School District</t>
  </si>
  <si>
    <t>Fairborn City School District</t>
  </si>
  <si>
    <t>Deer Park Silverton Joint Fire District</t>
  </si>
  <si>
    <t xml:space="preserve">Delhi </t>
  </si>
  <si>
    <t>Parks &amp; recreational purposes</t>
  </si>
  <si>
    <t>Forest Hills Local School District</t>
  </si>
  <si>
    <t>Miami Township Waste District</t>
  </si>
  <si>
    <t>Oak Hills Local School District</t>
  </si>
  <si>
    <t>Joint Economic District</t>
  </si>
  <si>
    <t>Cory-Rawson Local School District</t>
  </si>
  <si>
    <t>Pleasant-McComb-Portage Joint Ambulance District</t>
  </si>
  <si>
    <t>Ambulance service, EMS or both</t>
  </si>
  <si>
    <t>Ada Exempted Village School District</t>
  </si>
  <si>
    <t>Blanchard</t>
  </si>
  <si>
    <t xml:space="preserve">Blanchard </t>
  </si>
  <si>
    <t>Maintain &amp; operate cemeteries</t>
  </si>
  <si>
    <t xml:space="preserve">Liberty </t>
  </si>
  <si>
    <t>Upper Scioto Valley Local School District</t>
  </si>
  <si>
    <t>Henry County - Board of Developmental Disabilities</t>
  </si>
  <si>
    <t>Operate &amp; maintain services</t>
  </si>
  <si>
    <t>Napoleon Area City School District</t>
  </si>
  <si>
    <t>Holmes County - General Health District</t>
  </si>
  <si>
    <t>West Holmes Local School District</t>
  </si>
  <si>
    <t>Monroeville Local School District</t>
  </si>
  <si>
    <t>Recreational purposes</t>
  </si>
  <si>
    <t>Vermilion River Ambulance District</t>
  </si>
  <si>
    <t>Willard City School District</t>
  </si>
  <si>
    <t>Provide &amp; maintain street lighting</t>
  </si>
  <si>
    <t>Buckeye Local School District</t>
  </si>
  <si>
    <t>Indian Creek Local School District</t>
  </si>
  <si>
    <t>Jefferson County Joint Vocational School District</t>
  </si>
  <si>
    <t>Current expenses &amp; improvements</t>
  </si>
  <si>
    <t xml:space="preserve">Saline </t>
  </si>
  <si>
    <t xml:space="preserve">Brown </t>
  </si>
  <si>
    <t>East Knox Local School District</t>
  </si>
  <si>
    <t>Current expenses &amp; necessary requirements</t>
  </si>
  <si>
    <t>Eastern Knox Joint Fire District</t>
  </si>
  <si>
    <t>Knox County - Board of Developmental Disabilities</t>
  </si>
  <si>
    <t>Operate programs &amp; services</t>
  </si>
  <si>
    <t>Mount Vernon Local School District</t>
  </si>
  <si>
    <t>Kirtland Local School District</t>
  </si>
  <si>
    <t>Mentor Exempted Village School District</t>
  </si>
  <si>
    <t>Painesville City School District</t>
  </si>
  <si>
    <t>Willoughby-Eastlake City School District</t>
  </si>
  <si>
    <t xml:space="preserve">Eden </t>
  </si>
  <si>
    <t xml:space="preserve">Etna </t>
  </si>
  <si>
    <t xml:space="preserve">Fallsbury </t>
  </si>
  <si>
    <t xml:space="preserve">Hartford </t>
  </si>
  <si>
    <t>Johnstown-Monroe Local School District</t>
  </si>
  <si>
    <t>Lakewood Local School District</t>
  </si>
  <si>
    <t>Licking Heights Local School District</t>
  </si>
  <si>
    <t>North Fork Local School District</t>
  </si>
  <si>
    <t>Benjamin Logan Local School District</t>
  </si>
  <si>
    <t>Logan County - Board of Health</t>
  </si>
  <si>
    <t>Stokes</t>
  </si>
  <si>
    <t>West Liberty-Salem Local School District</t>
  </si>
  <si>
    <t>Amherst Exempted Village School District</t>
  </si>
  <si>
    <t>Street maintenance &amp; repairs</t>
  </si>
  <si>
    <t>Avon Lake City School District</t>
  </si>
  <si>
    <t>Columbia Local School District</t>
  </si>
  <si>
    <t>Lorain County Transit</t>
  </si>
  <si>
    <t>Maintain &amp; operate county transit system</t>
  </si>
  <si>
    <t>Lorain County - Sheriff's Drug Task Force</t>
  </si>
  <si>
    <t>Criminal justice services</t>
  </si>
  <si>
    <t>Lorain County - Mentally Retarded Developmental Disabilities</t>
  </si>
  <si>
    <t>Facilities, programs &amp; services for Murray Ridge Center</t>
  </si>
  <si>
    <t>North Ridgeville City School District</t>
  </si>
  <si>
    <t>Police, fire &amp; all other purposes necessary</t>
  </si>
  <si>
    <t>Oregon City School District</t>
  </si>
  <si>
    <t>Zoning amendment</t>
  </si>
  <si>
    <t>Fire department operating expenses &amp; improvements</t>
  </si>
  <si>
    <t>Madison-Plains Local School District</t>
  </si>
  <si>
    <t>Permanent improvements &amp; school buses</t>
  </si>
  <si>
    <t>Boardman Local School District</t>
  </si>
  <si>
    <t>Jackson-Milton Local School District</t>
  </si>
  <si>
    <t>Poland Local School District</t>
  </si>
  <si>
    <t>37/23</t>
  </si>
  <si>
    <t>Springfield Local School District</t>
  </si>
  <si>
    <t>Black River Local School District</t>
  </si>
  <si>
    <t>Cloverleaf Local School District</t>
  </si>
  <si>
    <t xml:space="preserve">Montville </t>
  </si>
  <si>
    <t>Celina City School District</t>
  </si>
  <si>
    <t>Marion Local School District</t>
  </si>
  <si>
    <t>Covington Exempted Village School District</t>
  </si>
  <si>
    <t>Current operating expenses &amp; improvements</t>
  </si>
  <si>
    <t>cpt/38</t>
  </si>
  <si>
    <t>Milton-Union Exempted Village School District</t>
  </si>
  <si>
    <t>Piqua City School District</t>
  </si>
  <si>
    <t>Tipp City Exempted Village School District</t>
  </si>
  <si>
    <t>Switzerland of Ohio Local School District</t>
  </si>
  <si>
    <t>Brookville Local School District</t>
  </si>
  <si>
    <t>Centerville City School District</t>
  </si>
  <si>
    <t xml:space="preserve">Harrison </t>
  </si>
  <si>
    <t>Jefferson Township Local School District</t>
  </si>
  <si>
    <t>Facilities &amp; permanent improvements</t>
  </si>
  <si>
    <t>37/cpt</t>
  </si>
  <si>
    <t xml:space="preserve">Miami </t>
  </si>
  <si>
    <t>Valley View Local School District</t>
  </si>
  <si>
    <t xml:space="preserve">Parks &amp; recreation </t>
  </si>
  <si>
    <t xml:space="preserve">Washington </t>
  </si>
  <si>
    <t>Police, fire &amp; other general operating expenses</t>
  </si>
  <si>
    <t>Cardington-Lincoln Local School District</t>
  </si>
  <si>
    <t>East Muskingum Local School District</t>
  </si>
  <si>
    <t>West Muskingum Local School District</t>
  </si>
  <si>
    <t>Caldwell Exempted School District</t>
  </si>
  <si>
    <t>Surrender corporate powers</t>
  </si>
  <si>
    <t xml:space="preserve">Hiram </t>
  </si>
  <si>
    <t>Kent City School District</t>
  </si>
  <si>
    <t xml:space="preserve">Paris </t>
  </si>
  <si>
    <t>Portage County -  General Health District</t>
  </si>
  <si>
    <t>Police, street maintenance &amp; general services</t>
  </si>
  <si>
    <t>Twin Valley Community Local School District</t>
  </si>
  <si>
    <t>Mansfield City School District</t>
  </si>
  <si>
    <t xml:space="preserve">Plymouth </t>
  </si>
  <si>
    <t>Richland County - Richland County Home</t>
  </si>
  <si>
    <t>Operation &amp; capital expenses of the Dayspring Home</t>
  </si>
  <si>
    <t>Chillicothe City School District</t>
  </si>
  <si>
    <t>Clyde-Green Springs Exempted Village School District</t>
  </si>
  <si>
    <t>Gibsonburg Exempted Village School District</t>
  </si>
  <si>
    <t>Mental Health &amp; Recovery Services Board</t>
  </si>
  <si>
    <t xml:space="preserve">York </t>
  </si>
  <si>
    <t>Road maintenance</t>
  </si>
  <si>
    <t>Parks &amp; recreation</t>
  </si>
  <si>
    <t>Bettsville Local School District</t>
  </si>
  <si>
    <t>Fostoria City School District</t>
  </si>
  <si>
    <t>Substitute</t>
  </si>
  <si>
    <t>Fairlawn Local School District</t>
  </si>
  <si>
    <t>Canton Local School District</t>
  </si>
  <si>
    <t>Canton</t>
  </si>
  <si>
    <t>Fairless Local School District</t>
  </si>
  <si>
    <t>Lake Township Fire District</t>
  </si>
  <si>
    <t>Lawrence Township Police District</t>
  </si>
  <si>
    <t>Louisville City School District</t>
  </si>
  <si>
    <t>Marlington Local School District</t>
  </si>
  <si>
    <t>30/cpt</t>
  </si>
  <si>
    <t>General fund expenditures &amp; capital improvements</t>
  </si>
  <si>
    <t>North Canton City School District</t>
  </si>
  <si>
    <t>Pike Township Fire District</t>
  </si>
  <si>
    <t>Stark County - Department of Developmental Disabilities</t>
  </si>
  <si>
    <t>Maintain &amp; operate programs &amp; services</t>
  </si>
  <si>
    <t>Barberton City School District</t>
  </si>
  <si>
    <t>Coventry Local School District</t>
  </si>
  <si>
    <t>34/cpt</t>
  </si>
  <si>
    <t>Cuyahoga Falls City School District</t>
  </si>
  <si>
    <t>Manchester Local School District</t>
  </si>
  <si>
    <t>Mogadore Local School District</t>
  </si>
  <si>
    <t xml:space="preserve">Bazetta  </t>
  </si>
  <si>
    <t xml:space="preserve">Bazetta </t>
  </si>
  <si>
    <t>Brookfield Local School District</t>
  </si>
  <si>
    <t>Champion Local School District</t>
  </si>
  <si>
    <t>Girard City School District</t>
  </si>
  <si>
    <t>Lakeview Local School District</t>
  </si>
  <si>
    <t>Maplewood Local School District</t>
  </si>
  <si>
    <t>McDonald Local School District</t>
  </si>
  <si>
    <t>Mecca</t>
  </si>
  <si>
    <t>Newton Falls Exempted Village School District</t>
  </si>
  <si>
    <t xml:space="preserve">Newton </t>
  </si>
  <si>
    <t>Niles City School District</t>
  </si>
  <si>
    <t xml:space="preserve">Vienna </t>
  </si>
  <si>
    <t>Vienna (I)</t>
  </si>
  <si>
    <t>Vienna (II)</t>
  </si>
  <si>
    <t xml:space="preserve">Weathersfield </t>
  </si>
  <si>
    <t xml:space="preserve">Lawrence </t>
  </si>
  <si>
    <t>Maintain &amp; operate Strasburg-Franklin Park</t>
  </si>
  <si>
    <t>Marysville Exempted Village School District</t>
  </si>
  <si>
    <t>Taylor</t>
  </si>
  <si>
    <t>Van Wert City School District</t>
  </si>
  <si>
    <t>Carlisle Local School District</t>
  </si>
  <si>
    <t xml:space="preserve">Clearcreek </t>
  </si>
  <si>
    <t>Orrville City School District</t>
  </si>
  <si>
    <t>Millcreek West Unity Local School District</t>
  </si>
  <si>
    <t>Williams County - Soil &amp; Water Conservation District</t>
  </si>
  <si>
    <t>Construct, maintain &amp; improve district programs</t>
  </si>
  <si>
    <t>Bowling Green City School District</t>
  </si>
  <si>
    <t>Elmwood Local School District</t>
  </si>
  <si>
    <t>North Baltimore Local School District</t>
  </si>
  <si>
    <t>Carey Exempted Village School District</t>
  </si>
  <si>
    <t>Operate community programs &amp; services</t>
  </si>
  <si>
    <t xml:space="preserve">Milton </t>
  </si>
  <si>
    <t xml:space="preserve">Ashtabula </t>
  </si>
  <si>
    <t xml:space="preserve">Geneva </t>
  </si>
  <si>
    <t>Streets &amp; park roads</t>
  </si>
  <si>
    <t>Maintain &amp; operate Union Cemetery</t>
  </si>
  <si>
    <t>Renovate, improve &amp; maintain facilities</t>
  </si>
  <si>
    <t>Frame a charter</t>
  </si>
  <si>
    <t>Particular location</t>
  </si>
  <si>
    <t>Sunday sales</t>
  </si>
  <si>
    <t>Electric aggregation</t>
  </si>
  <si>
    <t>Gas aggregation</t>
  </si>
  <si>
    <t>Waste collection</t>
  </si>
  <si>
    <t>Necessary requirements</t>
  </si>
  <si>
    <t>Fire truck</t>
  </si>
  <si>
    <t>Fire, police &amp; EMS</t>
  </si>
  <si>
    <t>Sycamore Township (2013-10)</t>
  </si>
  <si>
    <t>Sycamore Township (2013-11)</t>
  </si>
  <si>
    <t>Sycamore Township (2013-12)</t>
  </si>
  <si>
    <t>911 system</t>
  </si>
  <si>
    <t>Current operations</t>
  </si>
  <si>
    <t>Expanding, renovating &amp; improving library facilities</t>
  </si>
  <si>
    <t>Maintain, manage &amp; operate parks &amp; recreational activities</t>
  </si>
  <si>
    <t>Operate 911 system</t>
  </si>
  <si>
    <t>Street reconstruction, maintenance &amp; repairs</t>
  </si>
  <si>
    <t>Zoning amendment - office district</t>
  </si>
  <si>
    <t>Construction, improvements &amp; maintenance of facilities</t>
  </si>
  <si>
    <t>Zoning amendment - corridor conversion district</t>
  </si>
  <si>
    <t>Construction &amp; maintenance of classroom facilities</t>
  </si>
  <si>
    <t>Current expenses; construction &amp;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</si>
</sst>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" xfId="0" applyNumberFormat="1" applyFont="1" applyBorder="1" applyAlignment="1">
      <alignment horizontal="left"/>
    </xf>
    <xf numFmtId="3" fontId="4" fillId="0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10" fontId="4" fillId="0" borderId="0" xfId="0" applyNumberFormat="1" applyFont="1" applyFill="1" applyAlignment="1">
      <alignment horizontal="center" vertical="center" wrapText="1"/>
    </xf>
    <xf numFmtId="10" fontId="0" fillId="0" borderId="1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/>
    <xf numFmtId="3" fontId="0" fillId="0" borderId="1" xfId="0" applyNumberFormat="1" applyBorder="1" applyAlignment="1">
      <alignment horizontal="left" wrapText="1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0" fillId="0" borderId="0" xfId="0" applyFont="1" applyAlignment="1">
      <alignment horizontal="center"/>
    </xf>
    <xf numFmtId="165" fontId="0" fillId="0" borderId="1" xfId="0" applyNumberFormat="1" applyFont="1" applyBorder="1" applyAlignment="1">
      <alignment horizontal="left"/>
    </xf>
    <xf numFmtId="4" fontId="0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22"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strowski\AppData\Local\Microsoft\Windows\Temporary%20Internet%20Files\Content.Outlook\IHRAPS0W\May%202013%20Primary%20Special%20election%20Q%20I%20-%20REVISED%206-5-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 Dashboard"/>
      <sheetName val="Elect Div Raw Data"/>
      <sheetName val="Drop Downs"/>
    </sheetNames>
    <sheetDataSet>
      <sheetData sheetId="0"/>
      <sheetData sheetId="1"/>
      <sheetData sheetId="2">
        <row r="1">
          <cell r="A1" t="str">
            <v>Levy</v>
          </cell>
          <cell r="B1" t="str">
            <v>Adams</v>
          </cell>
          <cell r="C1" t="str">
            <v>School</v>
          </cell>
        </row>
        <row r="2">
          <cell r="A2" t="str">
            <v>Bond</v>
          </cell>
          <cell r="B2" t="str">
            <v>Allen</v>
          </cell>
          <cell r="C2" t="str">
            <v>Library</v>
          </cell>
        </row>
        <row r="3">
          <cell r="A3" t="str">
            <v>Inc Tax</v>
          </cell>
          <cell r="B3" t="str">
            <v>Ashland</v>
          </cell>
          <cell r="C3" t="str">
            <v>Park Dist</v>
          </cell>
        </row>
        <row r="4">
          <cell r="A4" t="str">
            <v>Combo</v>
          </cell>
          <cell r="B4" t="str">
            <v>Ashtabula</v>
          </cell>
          <cell r="C4" t="str">
            <v>Water Dist</v>
          </cell>
        </row>
        <row r="5">
          <cell r="A5" t="str">
            <v>Init &amp; Ref</v>
          </cell>
          <cell r="B5" t="str">
            <v>Athens</v>
          </cell>
          <cell r="C5" t="str">
            <v>Cemetery Dist</v>
          </cell>
        </row>
        <row r="6">
          <cell r="A6" t="str">
            <v>Sales&amp;Use</v>
          </cell>
          <cell r="B6" t="str">
            <v>Auglaize</v>
          </cell>
          <cell r="C6" t="str">
            <v>Sanitary Dist</v>
          </cell>
        </row>
        <row r="7">
          <cell r="A7" t="str">
            <v>Misc</v>
          </cell>
          <cell r="B7" t="str">
            <v>Belmont</v>
          </cell>
          <cell r="C7" t="str">
            <v>City</v>
          </cell>
        </row>
        <row r="8">
          <cell r="A8" t="str">
            <v>Liquor</v>
          </cell>
          <cell r="B8" t="str">
            <v>Brown</v>
          </cell>
          <cell r="C8" t="str">
            <v>Village</v>
          </cell>
        </row>
        <row r="9">
          <cell r="B9" t="str">
            <v>Butler</v>
          </cell>
          <cell r="C9" t="str">
            <v>Township</v>
          </cell>
        </row>
        <row r="10">
          <cell r="B10" t="str">
            <v>Carroll</v>
          </cell>
          <cell r="C10" t="str">
            <v>County</v>
          </cell>
        </row>
        <row r="11">
          <cell r="B11" t="str">
            <v>Champaign</v>
          </cell>
          <cell r="C11" t="str">
            <v>Fire Dist</v>
          </cell>
        </row>
        <row r="12">
          <cell r="B12" t="str">
            <v>Clark</v>
          </cell>
          <cell r="C12" t="str">
            <v>EMS Dist</v>
          </cell>
        </row>
        <row r="13">
          <cell r="B13" t="str">
            <v>Clermont</v>
          </cell>
          <cell r="C13" t="str">
            <v>Health Dist</v>
          </cell>
        </row>
        <row r="14">
          <cell r="B14" t="str">
            <v>Clinton</v>
          </cell>
          <cell r="C14" t="str">
            <v>Police Dist</v>
          </cell>
        </row>
        <row r="15">
          <cell r="B15" t="str">
            <v>Columbiana</v>
          </cell>
          <cell r="C15" t="str">
            <v>Ambul Dist</v>
          </cell>
        </row>
        <row r="16">
          <cell r="B16" t="str">
            <v>Coshocton</v>
          </cell>
        </row>
        <row r="17">
          <cell r="B17" t="str">
            <v>Crawford</v>
          </cell>
        </row>
        <row r="18">
          <cell r="B18" t="str">
            <v>Cuyahoga</v>
          </cell>
        </row>
        <row r="19">
          <cell r="B19" t="str">
            <v>Darke</v>
          </cell>
        </row>
        <row r="20">
          <cell r="B20" t="str">
            <v>Defiance</v>
          </cell>
        </row>
        <row r="21">
          <cell r="B21" t="str">
            <v>Delaware</v>
          </cell>
        </row>
        <row r="22">
          <cell r="B22" t="str">
            <v>Erie</v>
          </cell>
        </row>
        <row r="23">
          <cell r="B23" t="str">
            <v>Fairfield</v>
          </cell>
        </row>
        <row r="24">
          <cell r="B24" t="str">
            <v>Fayette</v>
          </cell>
        </row>
        <row r="25">
          <cell r="B25" t="str">
            <v>Franklin</v>
          </cell>
        </row>
        <row r="26">
          <cell r="B26" t="str">
            <v>Fulton</v>
          </cell>
        </row>
        <row r="27">
          <cell r="B27" t="str">
            <v>Gallia</v>
          </cell>
        </row>
        <row r="28">
          <cell r="B28" t="str">
            <v>Geauga</v>
          </cell>
        </row>
        <row r="29">
          <cell r="B29" t="str">
            <v>Greene</v>
          </cell>
        </row>
        <row r="30">
          <cell r="B30" t="str">
            <v>Guernsey</v>
          </cell>
        </row>
        <row r="31">
          <cell r="B31" t="str">
            <v>Hamilton</v>
          </cell>
        </row>
        <row r="32">
          <cell r="B32" t="str">
            <v>Hancock</v>
          </cell>
        </row>
        <row r="33">
          <cell r="B33" t="str">
            <v>Hardin</v>
          </cell>
        </row>
        <row r="34">
          <cell r="B34" t="str">
            <v>Harrison</v>
          </cell>
        </row>
        <row r="35">
          <cell r="B35" t="str">
            <v>Henry</v>
          </cell>
        </row>
        <row r="36">
          <cell r="B36" t="str">
            <v>Highland</v>
          </cell>
        </row>
        <row r="37">
          <cell r="B37" t="str">
            <v>Hocking</v>
          </cell>
        </row>
        <row r="38">
          <cell r="B38" t="str">
            <v>Holmes</v>
          </cell>
        </row>
        <row r="39">
          <cell r="B39" t="str">
            <v>Huron</v>
          </cell>
        </row>
        <row r="40">
          <cell r="B40" t="str">
            <v>Jackson</v>
          </cell>
        </row>
        <row r="41">
          <cell r="B41" t="str">
            <v>Jefferson</v>
          </cell>
        </row>
        <row r="42">
          <cell r="B42" t="str">
            <v>Knox</v>
          </cell>
        </row>
        <row r="43">
          <cell r="B43" t="str">
            <v>Lake</v>
          </cell>
        </row>
        <row r="44">
          <cell r="B44" t="str">
            <v>Lawrence</v>
          </cell>
        </row>
        <row r="45">
          <cell r="B45" t="str">
            <v>Licking</v>
          </cell>
        </row>
        <row r="46">
          <cell r="B46" t="str">
            <v>Logan</v>
          </cell>
        </row>
        <row r="47">
          <cell r="B47" t="str">
            <v>Lorain</v>
          </cell>
        </row>
        <row r="48">
          <cell r="B48" t="str">
            <v>Lucas</v>
          </cell>
        </row>
        <row r="49">
          <cell r="B49" t="str">
            <v>Madison</v>
          </cell>
        </row>
        <row r="50">
          <cell r="B50" t="str">
            <v>Mahoning</v>
          </cell>
        </row>
        <row r="51">
          <cell r="B51" t="str">
            <v>Marion</v>
          </cell>
        </row>
        <row r="52">
          <cell r="B52" t="str">
            <v>Medina</v>
          </cell>
        </row>
        <row r="53">
          <cell r="B53" t="str">
            <v>Meigs</v>
          </cell>
        </row>
        <row r="54">
          <cell r="B54" t="str">
            <v>Mercer</v>
          </cell>
        </row>
        <row r="55">
          <cell r="B55" t="str">
            <v>Miami</v>
          </cell>
        </row>
        <row r="56">
          <cell r="B56" t="str">
            <v>Monroe</v>
          </cell>
        </row>
        <row r="57">
          <cell r="B57" t="str">
            <v>Montgomery</v>
          </cell>
        </row>
        <row r="58">
          <cell r="B58" t="str">
            <v>Morgan</v>
          </cell>
        </row>
        <row r="59">
          <cell r="B59" t="str">
            <v>Morrow</v>
          </cell>
        </row>
        <row r="60">
          <cell r="B60" t="str">
            <v>Muskingum</v>
          </cell>
        </row>
        <row r="61">
          <cell r="B61" t="str">
            <v>Noble</v>
          </cell>
        </row>
        <row r="62">
          <cell r="B62" t="str">
            <v>Ottawa</v>
          </cell>
        </row>
        <row r="63">
          <cell r="B63" t="str">
            <v>Paulding</v>
          </cell>
        </row>
        <row r="64">
          <cell r="B64" t="str">
            <v>Perry</v>
          </cell>
        </row>
        <row r="65">
          <cell r="B65" t="str">
            <v>Pickaway</v>
          </cell>
        </row>
        <row r="66">
          <cell r="B66" t="str">
            <v>Pike</v>
          </cell>
        </row>
        <row r="67">
          <cell r="B67" t="str">
            <v>Portage</v>
          </cell>
        </row>
        <row r="68">
          <cell r="B68" t="str">
            <v>Preble</v>
          </cell>
        </row>
        <row r="69">
          <cell r="B69" t="str">
            <v>Putnam</v>
          </cell>
        </row>
        <row r="70">
          <cell r="B70" t="str">
            <v>Richland</v>
          </cell>
        </row>
        <row r="71">
          <cell r="B71" t="str">
            <v>Ross</v>
          </cell>
        </row>
        <row r="72">
          <cell r="B72" t="str">
            <v>Sandusky</v>
          </cell>
        </row>
        <row r="73">
          <cell r="B73" t="str">
            <v>Scioto</v>
          </cell>
        </row>
        <row r="74">
          <cell r="B74" t="str">
            <v>Seneca</v>
          </cell>
        </row>
        <row r="75">
          <cell r="B75" t="str">
            <v>Shelby</v>
          </cell>
        </row>
        <row r="76">
          <cell r="B76" t="str">
            <v>Stark</v>
          </cell>
        </row>
        <row r="77">
          <cell r="B77" t="str">
            <v>Summit</v>
          </cell>
        </row>
        <row r="78">
          <cell r="B78" t="str">
            <v>Trumbull</v>
          </cell>
        </row>
        <row r="79">
          <cell r="B79" t="str">
            <v>Tuscarawas</v>
          </cell>
        </row>
        <row r="80">
          <cell r="B80" t="str">
            <v>Union</v>
          </cell>
        </row>
        <row r="81">
          <cell r="B81" t="str">
            <v>Van Wert</v>
          </cell>
        </row>
        <row r="82">
          <cell r="B82" t="str">
            <v>Vinton</v>
          </cell>
        </row>
        <row r="83">
          <cell r="B83" t="str">
            <v>Warren</v>
          </cell>
        </row>
        <row r="84">
          <cell r="B84" t="str">
            <v>Washington</v>
          </cell>
        </row>
        <row r="85">
          <cell r="B85" t="str">
            <v>Wayne</v>
          </cell>
        </row>
        <row r="86">
          <cell r="B86" t="str">
            <v>Williams</v>
          </cell>
        </row>
        <row r="87">
          <cell r="B87" t="str">
            <v>Wood</v>
          </cell>
        </row>
        <row r="88">
          <cell r="B88" t="str">
            <v>Wyandot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2:U352" totalsRowShown="0" headerRowDxfId="21">
  <autoFilter ref="A2:U352"/>
  <sortState ref="A3:U352">
    <sortCondition ref="A2:A352"/>
  </sortState>
  <tableColumns count="21">
    <tableColumn id="1" name="County" dataDxfId="20"/>
    <tableColumn id="2" name="Region" dataDxfId="19"/>
    <tableColumn id="3" name="Media Market" dataDxfId="18"/>
    <tableColumn id="4" name="Subdivision Type" dataDxfId="17"/>
    <tableColumn id="5" name="Subdivision Name" dataDxfId="16"/>
    <tableColumn id="6" name="Question Type" dataDxfId="15"/>
    <tableColumn id="7" name="Purpose" dataDxfId="14"/>
    <tableColumn id="21" name="Description" dataDxfId="13"/>
    <tableColumn id="20" name="Millage" dataDxfId="12"/>
    <tableColumn id="19" name="Percent" dataDxfId="11"/>
    <tableColumn id="24" name="Dollar Amount" dataDxfId="10"/>
    <tableColumn id="13" name="Length of Levy in Years or Continuing Period of Time (CPT)" dataDxfId="9"/>
    <tableColumn id="9" name="Commencing year or Effective Date" dataDxfId="8"/>
    <tableColumn id="10" name="Votes For" dataDxfId="7"/>
    <tableColumn id="11" name="Votes Against" dataDxfId="6"/>
    <tableColumn id="12" name="Outcome" dataDxfId="5"/>
    <tableColumn id="14" name="Overlap 1" dataDxfId="4"/>
    <tableColumn id="15" name="Overlap 2" dataDxfId="3"/>
    <tableColumn id="16" name="Overlap 3" dataDxfId="2"/>
    <tableColumn id="17" name="Overlap 4" dataDxfId="1"/>
    <tableColumn id="18" name="Overlap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45"/>
  <sheetViews>
    <sheetView tabSelected="1" zoomScaleNormal="100" workbookViewId="0">
      <selection activeCell="L234" sqref="L234"/>
    </sheetView>
  </sheetViews>
  <sheetFormatPr defaultRowHeight="15" x14ac:dyDescent="0.25"/>
  <cols>
    <col min="1" max="2" width="13.28515625" customWidth="1"/>
    <col min="3" max="3" width="15.7109375" customWidth="1"/>
    <col min="4" max="4" width="18.140625" customWidth="1"/>
    <col min="5" max="5" width="57.140625" bestFit="1" customWidth="1"/>
    <col min="6" max="6" width="19" customWidth="1"/>
    <col min="7" max="7" width="54.140625" bestFit="1" customWidth="1"/>
    <col min="8" max="8" width="16.5703125" style="7" customWidth="1"/>
    <col min="9" max="9" width="10.85546875" style="7" customWidth="1"/>
    <col min="10" max="10" width="13.42578125" style="20" customWidth="1"/>
    <col min="11" max="11" width="23.28515625" style="14" customWidth="1"/>
    <col min="12" max="12" width="15.42578125" style="7" customWidth="1"/>
    <col min="13" max="13" width="20.85546875" style="7" customWidth="1"/>
    <col min="14" max="14" width="13" style="14" bestFit="1" customWidth="1"/>
    <col min="15" max="15" width="15.28515625" style="14" bestFit="1" customWidth="1"/>
    <col min="16" max="16" width="15.28515625" style="7" customWidth="1"/>
    <col min="17" max="21" width="11.7109375" style="7" customWidth="1"/>
  </cols>
  <sheetData>
    <row r="1" spans="1:21" ht="17.45" x14ac:dyDescent="0.3">
      <c r="A1" s="43" t="s">
        <v>211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s="1" customFormat="1" ht="102" customHeight="1" x14ac:dyDescent="0.3">
      <c r="A2" s="4" t="s">
        <v>0</v>
      </c>
      <c r="B2" s="4" t="s">
        <v>180</v>
      </c>
      <c r="C2" s="4" t="s">
        <v>181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206</v>
      </c>
      <c r="I2" s="5" t="s">
        <v>207</v>
      </c>
      <c r="J2" s="18" t="s">
        <v>208</v>
      </c>
      <c r="K2" s="16" t="s">
        <v>214</v>
      </c>
      <c r="L2" s="5" t="s">
        <v>209</v>
      </c>
      <c r="M2" s="5" t="s">
        <v>210</v>
      </c>
      <c r="N2" s="16" t="s">
        <v>197</v>
      </c>
      <c r="O2" s="16" t="s">
        <v>198</v>
      </c>
      <c r="P2" s="5" t="s">
        <v>199</v>
      </c>
      <c r="Q2" s="6" t="s">
        <v>200</v>
      </c>
      <c r="R2" s="6" t="s">
        <v>201</v>
      </c>
      <c r="S2" s="6" t="s">
        <v>202</v>
      </c>
      <c r="T2" s="6" t="s">
        <v>203</v>
      </c>
      <c r="U2" s="6" t="s">
        <v>204</v>
      </c>
    </row>
    <row r="3" spans="1:21" ht="15" customHeight="1" x14ac:dyDescent="0.25">
      <c r="A3" s="8" t="s">
        <v>5</v>
      </c>
      <c r="B3" s="8" t="s">
        <v>182</v>
      </c>
      <c r="C3" s="8" t="s">
        <v>183</v>
      </c>
      <c r="D3" s="8" t="s">
        <v>6</v>
      </c>
      <c r="E3" s="8" t="s">
        <v>224</v>
      </c>
      <c r="F3" s="8" t="s">
        <v>14</v>
      </c>
      <c r="G3" s="8" t="s">
        <v>225</v>
      </c>
      <c r="H3" s="10" t="s">
        <v>212</v>
      </c>
      <c r="I3" s="10">
        <v>5.95</v>
      </c>
      <c r="J3" s="19" t="s">
        <v>213</v>
      </c>
      <c r="K3" s="13">
        <v>2117268</v>
      </c>
      <c r="L3" s="10">
        <v>5</v>
      </c>
      <c r="M3" s="10">
        <v>2013</v>
      </c>
      <c r="N3" s="13">
        <v>1871</v>
      </c>
      <c r="O3" s="13">
        <v>2118</v>
      </c>
      <c r="P3" s="10" t="s">
        <v>231</v>
      </c>
      <c r="Q3" s="10"/>
      <c r="R3" s="10"/>
      <c r="S3" s="10"/>
      <c r="T3" s="10"/>
      <c r="U3" s="10"/>
    </row>
    <row r="4" spans="1:21" ht="15" customHeight="1" x14ac:dyDescent="0.25">
      <c r="A4" s="8" t="s">
        <v>5</v>
      </c>
      <c r="B4" s="8" t="s">
        <v>182</v>
      </c>
      <c r="C4" s="8" t="s">
        <v>183</v>
      </c>
      <c r="D4" s="8" t="s">
        <v>17</v>
      </c>
      <c r="E4" s="8" t="s">
        <v>18</v>
      </c>
      <c r="F4" s="8" t="s">
        <v>19</v>
      </c>
      <c r="G4" s="8" t="s">
        <v>221</v>
      </c>
      <c r="H4" s="10" t="s">
        <v>213</v>
      </c>
      <c r="I4" s="10" t="s">
        <v>213</v>
      </c>
      <c r="J4" s="19" t="s">
        <v>213</v>
      </c>
      <c r="K4" s="13" t="s">
        <v>213</v>
      </c>
      <c r="L4" s="10" t="s">
        <v>213</v>
      </c>
      <c r="M4" s="10" t="s">
        <v>213</v>
      </c>
      <c r="N4" s="13">
        <v>2002</v>
      </c>
      <c r="O4" s="13">
        <v>685</v>
      </c>
      <c r="P4" s="10" t="s">
        <v>230</v>
      </c>
      <c r="Q4" s="10"/>
      <c r="R4" s="10"/>
      <c r="S4" s="10"/>
      <c r="T4" s="10"/>
      <c r="U4" s="10"/>
    </row>
    <row r="5" spans="1:21" ht="15" customHeight="1" x14ac:dyDescent="0.25">
      <c r="A5" s="8" t="s">
        <v>5</v>
      </c>
      <c r="B5" s="8" t="s">
        <v>182</v>
      </c>
      <c r="C5" s="8" t="s">
        <v>183</v>
      </c>
      <c r="D5" s="8" t="s">
        <v>6</v>
      </c>
      <c r="E5" s="17" t="s">
        <v>217</v>
      </c>
      <c r="F5" s="8" t="s">
        <v>7</v>
      </c>
      <c r="G5" s="40" t="s">
        <v>553</v>
      </c>
      <c r="H5" s="10" t="s">
        <v>212</v>
      </c>
      <c r="I5" s="10">
        <v>0.19</v>
      </c>
      <c r="J5" s="19" t="s">
        <v>213</v>
      </c>
      <c r="K5" s="25" t="s">
        <v>215</v>
      </c>
      <c r="L5" s="10" t="s">
        <v>216</v>
      </c>
      <c r="M5" s="10">
        <v>2013</v>
      </c>
      <c r="N5" s="13">
        <f>5850+886+20+499+142+12</f>
        <v>7409</v>
      </c>
      <c r="O5" s="13">
        <f>4143+445+24+660+144+12</f>
        <v>5428</v>
      </c>
      <c r="P5" s="10" t="s">
        <v>230</v>
      </c>
      <c r="Q5" s="10" t="s">
        <v>8</v>
      </c>
      <c r="R5" s="10" t="s">
        <v>9</v>
      </c>
      <c r="S5" s="10" t="s">
        <v>10</v>
      </c>
      <c r="T5" s="10" t="s">
        <v>11</v>
      </c>
      <c r="U5" s="10" t="s">
        <v>12</v>
      </c>
    </row>
    <row r="6" spans="1:21" ht="15" customHeight="1" x14ac:dyDescent="0.25">
      <c r="A6" s="8" t="s">
        <v>5</v>
      </c>
      <c r="B6" s="8" t="s">
        <v>182</v>
      </c>
      <c r="C6" s="8" t="s">
        <v>183</v>
      </c>
      <c r="D6" s="8" t="s">
        <v>13</v>
      </c>
      <c r="E6" s="8" t="s">
        <v>223</v>
      </c>
      <c r="F6" s="8" t="s">
        <v>14</v>
      </c>
      <c r="G6" s="8" t="s">
        <v>222</v>
      </c>
      <c r="H6" s="10" t="s">
        <v>220</v>
      </c>
      <c r="I6" s="10">
        <v>0.6</v>
      </c>
      <c r="J6" s="19" t="s">
        <v>213</v>
      </c>
      <c r="K6" s="13" t="s">
        <v>213</v>
      </c>
      <c r="L6" s="10">
        <v>5</v>
      </c>
      <c r="M6" s="10">
        <v>2013</v>
      </c>
      <c r="N6" s="13">
        <f>556+241</f>
        <v>797</v>
      </c>
      <c r="O6" s="13">
        <f>79+43</f>
        <v>122</v>
      </c>
      <c r="P6" s="10" t="s">
        <v>230</v>
      </c>
      <c r="Q6" s="10" t="s">
        <v>12</v>
      </c>
      <c r="R6" s="10"/>
      <c r="S6" s="10"/>
      <c r="T6" s="10"/>
      <c r="U6" s="10"/>
    </row>
    <row r="7" spans="1:21" ht="15" customHeight="1" x14ac:dyDescent="0.25">
      <c r="A7" s="8" t="s">
        <v>5</v>
      </c>
      <c r="B7" s="8" t="s">
        <v>182</v>
      </c>
      <c r="C7" s="8" t="s">
        <v>183</v>
      </c>
      <c r="D7" s="8" t="s">
        <v>16</v>
      </c>
      <c r="E7" s="8" t="s">
        <v>244</v>
      </c>
      <c r="F7" s="8" t="s">
        <v>14</v>
      </c>
      <c r="G7" s="8" t="s">
        <v>222</v>
      </c>
      <c r="H7" s="10" t="s">
        <v>212</v>
      </c>
      <c r="I7" s="10">
        <v>1</v>
      </c>
      <c r="J7" s="19" t="s">
        <v>213</v>
      </c>
      <c r="K7" s="13" t="s">
        <v>213</v>
      </c>
      <c r="L7" s="10">
        <v>5</v>
      </c>
      <c r="M7" s="10">
        <v>2013</v>
      </c>
      <c r="N7" s="13">
        <v>215</v>
      </c>
      <c r="O7" s="13">
        <v>200</v>
      </c>
      <c r="P7" s="10" t="s">
        <v>230</v>
      </c>
      <c r="Q7" s="10"/>
      <c r="R7" s="10"/>
      <c r="S7" s="10"/>
      <c r="T7" s="10"/>
      <c r="U7" s="10"/>
    </row>
    <row r="8" spans="1:21" ht="15" customHeight="1" x14ac:dyDescent="0.25">
      <c r="A8" s="8" t="s">
        <v>5</v>
      </c>
      <c r="B8" s="8" t="s">
        <v>182</v>
      </c>
      <c r="C8" s="8" t="s">
        <v>183</v>
      </c>
      <c r="D8" s="8" t="s">
        <v>6</v>
      </c>
      <c r="E8" s="8" t="s">
        <v>229</v>
      </c>
      <c r="F8" s="8" t="s">
        <v>14</v>
      </c>
      <c r="G8" s="8" t="s">
        <v>225</v>
      </c>
      <c r="H8" s="10" t="s">
        <v>220</v>
      </c>
      <c r="I8" s="10">
        <v>7.6769999999999996</v>
      </c>
      <c r="J8" s="19" t="s">
        <v>213</v>
      </c>
      <c r="K8" s="13">
        <v>2278014</v>
      </c>
      <c r="L8" s="10">
        <v>10</v>
      </c>
      <c r="M8" s="10">
        <v>2013</v>
      </c>
      <c r="N8" s="13">
        <v>1475</v>
      </c>
      <c r="O8" s="13">
        <v>716</v>
      </c>
      <c r="P8" s="10" t="s">
        <v>230</v>
      </c>
      <c r="Q8" s="10"/>
      <c r="R8" s="10"/>
      <c r="S8" s="10"/>
      <c r="T8" s="10"/>
      <c r="U8" s="10"/>
    </row>
    <row r="9" spans="1:21" ht="15" customHeight="1" x14ac:dyDescent="0.25">
      <c r="A9" s="8" t="s">
        <v>5</v>
      </c>
      <c r="B9" s="8" t="s">
        <v>182</v>
      </c>
      <c r="C9" s="8" t="s">
        <v>183</v>
      </c>
      <c r="D9" s="8" t="s">
        <v>15</v>
      </c>
      <c r="E9" s="8" t="s">
        <v>226</v>
      </c>
      <c r="F9" s="8" t="s">
        <v>14</v>
      </c>
      <c r="G9" s="8" t="s">
        <v>227</v>
      </c>
      <c r="H9" s="10" t="s">
        <v>228</v>
      </c>
      <c r="I9" s="10">
        <v>0.75</v>
      </c>
      <c r="J9" s="19" t="s">
        <v>213</v>
      </c>
      <c r="K9" s="13" t="s">
        <v>213</v>
      </c>
      <c r="L9" s="10">
        <v>10</v>
      </c>
      <c r="M9" s="10">
        <v>2013</v>
      </c>
      <c r="N9" s="13">
        <v>9281</v>
      </c>
      <c r="O9" s="13">
        <v>3569</v>
      </c>
      <c r="P9" s="10" t="s">
        <v>230</v>
      </c>
      <c r="Q9" s="10"/>
      <c r="R9" s="10"/>
      <c r="S9" s="10"/>
      <c r="T9" s="10"/>
      <c r="U9" s="10"/>
    </row>
    <row r="10" spans="1:21" ht="15" customHeight="1" x14ac:dyDescent="0.25">
      <c r="A10" s="8" t="s">
        <v>5</v>
      </c>
      <c r="B10" s="8" t="s">
        <v>182</v>
      </c>
      <c r="C10" s="8" t="s">
        <v>183</v>
      </c>
      <c r="D10" s="8" t="s">
        <v>6</v>
      </c>
      <c r="E10" s="8" t="s">
        <v>218</v>
      </c>
      <c r="F10" s="8" t="s">
        <v>236</v>
      </c>
      <c r="G10" s="8" t="s">
        <v>219</v>
      </c>
      <c r="H10" s="10" t="s">
        <v>220</v>
      </c>
      <c r="I10" s="10" t="s">
        <v>213</v>
      </c>
      <c r="J10" s="22">
        <v>5.0000000000000001E-3</v>
      </c>
      <c r="K10" s="13" t="s">
        <v>213</v>
      </c>
      <c r="L10" s="10">
        <v>3</v>
      </c>
      <c r="M10" s="23">
        <v>41640</v>
      </c>
      <c r="N10" s="13">
        <f>864+7</f>
        <v>871</v>
      </c>
      <c r="O10" s="13">
        <f>248+10</f>
        <v>258</v>
      </c>
      <c r="P10" s="10" t="s">
        <v>230</v>
      </c>
      <c r="Q10" s="10" t="s">
        <v>9</v>
      </c>
      <c r="R10" s="10"/>
      <c r="S10" s="10"/>
      <c r="T10" s="10"/>
      <c r="U10" s="10"/>
    </row>
    <row r="11" spans="1:21" ht="15" customHeight="1" x14ac:dyDescent="0.25">
      <c r="A11" s="8" t="s">
        <v>5</v>
      </c>
      <c r="B11" s="8" t="s">
        <v>182</v>
      </c>
      <c r="C11" s="8" t="s">
        <v>183</v>
      </c>
      <c r="D11" s="8" t="s">
        <v>6</v>
      </c>
      <c r="E11" s="8" t="s">
        <v>224</v>
      </c>
      <c r="F11" s="8" t="s">
        <v>14</v>
      </c>
      <c r="G11" s="8" t="s">
        <v>219</v>
      </c>
      <c r="H11" s="10" t="s">
        <v>220</v>
      </c>
      <c r="I11" s="10">
        <v>1</v>
      </c>
      <c r="J11" s="19" t="s">
        <v>213</v>
      </c>
      <c r="K11" s="13" t="s">
        <v>213</v>
      </c>
      <c r="L11" s="10">
        <v>5</v>
      </c>
      <c r="M11" s="10">
        <v>2013</v>
      </c>
      <c r="N11" s="13">
        <v>2424</v>
      </c>
      <c r="O11" s="13">
        <v>1569</v>
      </c>
      <c r="P11" s="10" t="s">
        <v>230</v>
      </c>
      <c r="Q11" s="10"/>
      <c r="R11" s="10"/>
      <c r="S11" s="10"/>
      <c r="T11" s="10"/>
      <c r="U11" s="10"/>
    </row>
    <row r="12" spans="1:21" s="24" customFormat="1" ht="15" customHeight="1" x14ac:dyDescent="0.25">
      <c r="A12" s="9" t="s">
        <v>20</v>
      </c>
      <c r="B12" s="9" t="s">
        <v>184</v>
      </c>
      <c r="C12" s="9" t="s">
        <v>185</v>
      </c>
      <c r="D12" s="9" t="s">
        <v>6</v>
      </c>
      <c r="E12" s="9" t="s">
        <v>233</v>
      </c>
      <c r="F12" s="9" t="s">
        <v>14</v>
      </c>
      <c r="G12" s="9" t="s">
        <v>234</v>
      </c>
      <c r="H12" s="12" t="s">
        <v>228</v>
      </c>
      <c r="I12" s="12">
        <v>3</v>
      </c>
      <c r="J12" s="21" t="s">
        <v>213</v>
      </c>
      <c r="K12" s="15" t="s">
        <v>213</v>
      </c>
      <c r="L12" s="12" t="s">
        <v>235</v>
      </c>
      <c r="M12" s="12">
        <v>2013</v>
      </c>
      <c r="N12" s="15">
        <f>392+49+21+13</f>
        <v>475</v>
      </c>
      <c r="O12" s="15">
        <f>452+56+27+19</f>
        <v>554</v>
      </c>
      <c r="P12" s="12" t="s">
        <v>231</v>
      </c>
      <c r="Q12" s="12" t="s">
        <v>23</v>
      </c>
      <c r="R12" s="12" t="s">
        <v>24</v>
      </c>
      <c r="S12" s="12" t="s">
        <v>25</v>
      </c>
      <c r="T12" s="12"/>
      <c r="U12" s="12"/>
    </row>
    <row r="13" spans="1:21" s="24" customFormat="1" ht="15" customHeight="1" x14ac:dyDescent="0.25">
      <c r="A13" s="9" t="s">
        <v>20</v>
      </c>
      <c r="B13" s="9" t="s">
        <v>184</v>
      </c>
      <c r="C13" s="9" t="s">
        <v>185</v>
      </c>
      <c r="D13" s="9" t="s">
        <v>6</v>
      </c>
      <c r="E13" s="9" t="s">
        <v>232</v>
      </c>
      <c r="F13" s="9" t="s">
        <v>14</v>
      </c>
      <c r="G13" s="9" t="s">
        <v>222</v>
      </c>
      <c r="H13" s="12" t="s">
        <v>220</v>
      </c>
      <c r="I13" s="12">
        <v>4.8</v>
      </c>
      <c r="J13" s="21" t="s">
        <v>213</v>
      </c>
      <c r="K13" s="15" t="s">
        <v>213</v>
      </c>
      <c r="L13" s="12">
        <v>2</v>
      </c>
      <c r="M13" s="12">
        <v>2013</v>
      </c>
      <c r="N13" s="15">
        <f>859+36</f>
        <v>895</v>
      </c>
      <c r="O13" s="15">
        <f>325+23</f>
        <v>348</v>
      </c>
      <c r="P13" s="12" t="s">
        <v>230</v>
      </c>
      <c r="Q13" s="12" t="s">
        <v>22</v>
      </c>
      <c r="R13" s="12"/>
      <c r="S13" s="12"/>
      <c r="T13" s="12"/>
      <c r="U13" s="12"/>
    </row>
    <row r="14" spans="1:21" s="24" customFormat="1" ht="15" customHeight="1" x14ac:dyDescent="0.25">
      <c r="A14" s="9" t="s">
        <v>20</v>
      </c>
      <c r="B14" s="9" t="s">
        <v>184</v>
      </c>
      <c r="C14" s="9" t="s">
        <v>185</v>
      </c>
      <c r="D14" s="9" t="s">
        <v>6</v>
      </c>
      <c r="E14" s="9" t="s">
        <v>233</v>
      </c>
      <c r="F14" s="9" t="s">
        <v>14</v>
      </c>
      <c r="G14" s="9" t="s">
        <v>225</v>
      </c>
      <c r="H14" s="12" t="s">
        <v>220</v>
      </c>
      <c r="I14" s="12">
        <v>7.64</v>
      </c>
      <c r="J14" s="21" t="s">
        <v>213</v>
      </c>
      <c r="K14" s="15">
        <v>1328123</v>
      </c>
      <c r="L14" s="12">
        <v>10</v>
      </c>
      <c r="M14" s="12">
        <v>2014</v>
      </c>
      <c r="N14" s="15">
        <f>473+51+31+16</f>
        <v>571</v>
      </c>
      <c r="O14" s="15">
        <f>368+54+16+16</f>
        <v>454</v>
      </c>
      <c r="P14" s="12" t="s">
        <v>230</v>
      </c>
      <c r="Q14" s="12" t="s">
        <v>23</v>
      </c>
      <c r="R14" s="12" t="s">
        <v>24</v>
      </c>
      <c r="S14" s="12" t="s">
        <v>25</v>
      </c>
      <c r="T14" s="12"/>
      <c r="U14" s="12"/>
    </row>
    <row r="15" spans="1:21" s="24" customFormat="1" ht="15" customHeight="1" x14ac:dyDescent="0.25">
      <c r="A15" s="9" t="s">
        <v>20</v>
      </c>
      <c r="B15" s="9" t="s">
        <v>184</v>
      </c>
      <c r="C15" s="9" t="s">
        <v>185</v>
      </c>
      <c r="D15" s="9" t="s">
        <v>16</v>
      </c>
      <c r="E15" s="9" t="s">
        <v>528</v>
      </c>
      <c r="F15" s="9" t="s">
        <v>14</v>
      </c>
      <c r="G15" s="9" t="s">
        <v>26</v>
      </c>
      <c r="H15" s="12" t="s">
        <v>220</v>
      </c>
      <c r="I15" s="12">
        <v>3.4</v>
      </c>
      <c r="J15" s="21" t="s">
        <v>213</v>
      </c>
      <c r="K15" s="15" t="s">
        <v>213</v>
      </c>
      <c r="L15" s="12">
        <v>5</v>
      </c>
      <c r="M15" s="12">
        <v>2013</v>
      </c>
      <c r="N15" s="15">
        <v>53</v>
      </c>
      <c r="O15" s="15">
        <v>36</v>
      </c>
      <c r="P15" s="12" t="s">
        <v>230</v>
      </c>
      <c r="Q15" s="12"/>
      <c r="R15" s="12"/>
      <c r="S15" s="12"/>
      <c r="T15" s="12"/>
      <c r="U15" s="12"/>
    </row>
    <row r="16" spans="1:21" s="24" customFormat="1" ht="15" customHeight="1" x14ac:dyDescent="0.25">
      <c r="A16" s="9" t="s">
        <v>20</v>
      </c>
      <c r="B16" s="9" t="s">
        <v>184</v>
      </c>
      <c r="C16" s="9" t="s">
        <v>185</v>
      </c>
      <c r="D16" s="9" t="s">
        <v>17</v>
      </c>
      <c r="E16" s="9" t="s">
        <v>21</v>
      </c>
      <c r="F16" s="9" t="s">
        <v>14</v>
      </c>
      <c r="G16" s="38" t="s">
        <v>374</v>
      </c>
      <c r="H16" s="12" t="s">
        <v>220</v>
      </c>
      <c r="I16" s="12">
        <v>0.5</v>
      </c>
      <c r="J16" s="21" t="s">
        <v>213</v>
      </c>
      <c r="K16" s="15" t="s">
        <v>213</v>
      </c>
      <c r="L16" s="12">
        <v>5</v>
      </c>
      <c r="M16" s="12">
        <v>2013</v>
      </c>
      <c r="N16" s="15">
        <v>320</v>
      </c>
      <c r="O16" s="15">
        <v>51</v>
      </c>
      <c r="P16" s="12" t="s">
        <v>230</v>
      </c>
      <c r="Q16" s="12"/>
      <c r="R16" s="12"/>
      <c r="S16" s="12"/>
      <c r="T16" s="12"/>
      <c r="U16" s="12"/>
    </row>
    <row r="17" spans="1:21" s="24" customFormat="1" ht="15" customHeight="1" x14ac:dyDescent="0.25">
      <c r="A17" s="9" t="s">
        <v>27</v>
      </c>
      <c r="B17" s="9" t="s">
        <v>184</v>
      </c>
      <c r="C17" s="9" t="s">
        <v>185</v>
      </c>
      <c r="D17" s="9" t="s">
        <v>6</v>
      </c>
      <c r="E17" s="9" t="s">
        <v>240</v>
      </c>
      <c r="F17" s="9" t="s">
        <v>14</v>
      </c>
      <c r="G17" s="9" t="s">
        <v>225</v>
      </c>
      <c r="H17" s="12" t="s">
        <v>212</v>
      </c>
      <c r="I17" s="12">
        <v>6.2</v>
      </c>
      <c r="J17" s="26" t="s">
        <v>213</v>
      </c>
      <c r="K17" s="15">
        <v>2720554</v>
      </c>
      <c r="L17" s="12">
        <v>5</v>
      </c>
      <c r="M17" s="12">
        <v>2013</v>
      </c>
      <c r="N17" s="15">
        <v>1930</v>
      </c>
      <c r="O17" s="15">
        <v>2033</v>
      </c>
      <c r="P17" s="12" t="s">
        <v>231</v>
      </c>
      <c r="Q17" s="12"/>
      <c r="R17" s="12"/>
      <c r="S17" s="12"/>
      <c r="T17" s="12"/>
      <c r="U17" s="12"/>
    </row>
    <row r="18" spans="1:21" s="24" customFormat="1" ht="15" customHeight="1" x14ac:dyDescent="0.25">
      <c r="A18" s="9" t="s">
        <v>27</v>
      </c>
      <c r="B18" s="9" t="s">
        <v>184</v>
      </c>
      <c r="C18" s="9" t="s">
        <v>185</v>
      </c>
      <c r="D18" s="9" t="s">
        <v>17</v>
      </c>
      <c r="E18" s="9" t="s">
        <v>530</v>
      </c>
      <c r="F18" s="9" t="s">
        <v>236</v>
      </c>
      <c r="G18" s="9" t="s">
        <v>239</v>
      </c>
      <c r="H18" s="12" t="s">
        <v>212</v>
      </c>
      <c r="I18" s="12" t="s">
        <v>213</v>
      </c>
      <c r="J18" s="26">
        <v>5.0000000000000001E-3</v>
      </c>
      <c r="K18" s="15" t="s">
        <v>213</v>
      </c>
      <c r="L18" s="12" t="s">
        <v>213</v>
      </c>
      <c r="M18" s="27">
        <v>41640</v>
      </c>
      <c r="N18" s="15">
        <v>209</v>
      </c>
      <c r="O18" s="15">
        <v>582</v>
      </c>
      <c r="P18" s="12" t="s">
        <v>231</v>
      </c>
      <c r="Q18" s="12"/>
      <c r="R18" s="12"/>
      <c r="S18" s="12"/>
      <c r="T18" s="12"/>
      <c r="U18" s="12"/>
    </row>
    <row r="19" spans="1:21" s="24" customFormat="1" ht="15" customHeight="1" x14ac:dyDescent="0.25">
      <c r="A19" s="9" t="s">
        <v>27</v>
      </c>
      <c r="B19" s="9" t="s">
        <v>184</v>
      </c>
      <c r="C19" s="9" t="s">
        <v>185</v>
      </c>
      <c r="D19" s="9" t="s">
        <v>325</v>
      </c>
      <c r="E19" s="9" t="s">
        <v>28</v>
      </c>
      <c r="F19" s="9" t="s">
        <v>14</v>
      </c>
      <c r="G19" s="9" t="s">
        <v>532</v>
      </c>
      <c r="H19" s="12" t="s">
        <v>212</v>
      </c>
      <c r="I19" s="12">
        <v>0.5</v>
      </c>
      <c r="J19" s="26" t="s">
        <v>213</v>
      </c>
      <c r="K19" s="15" t="s">
        <v>213</v>
      </c>
      <c r="L19" s="12">
        <v>5</v>
      </c>
      <c r="M19" s="12">
        <v>2013</v>
      </c>
      <c r="N19" s="15">
        <v>409</v>
      </c>
      <c r="O19" s="15">
        <v>645</v>
      </c>
      <c r="P19" s="12" t="s">
        <v>231</v>
      </c>
      <c r="Q19" s="12"/>
      <c r="R19" s="12"/>
      <c r="S19" s="12"/>
      <c r="T19" s="12"/>
      <c r="U19" s="12"/>
    </row>
    <row r="20" spans="1:21" s="24" customFormat="1" ht="15" customHeight="1" x14ac:dyDescent="0.25">
      <c r="A20" s="9" t="s">
        <v>27</v>
      </c>
      <c r="B20" s="9" t="s">
        <v>184</v>
      </c>
      <c r="C20" s="9" t="s">
        <v>185</v>
      </c>
      <c r="D20" s="9" t="s">
        <v>17</v>
      </c>
      <c r="E20" s="9" t="s">
        <v>27</v>
      </c>
      <c r="F20" s="9" t="s">
        <v>19</v>
      </c>
      <c r="G20" s="9" t="s">
        <v>221</v>
      </c>
      <c r="H20" s="12" t="s">
        <v>213</v>
      </c>
      <c r="I20" s="12" t="s">
        <v>213</v>
      </c>
      <c r="J20" s="26" t="s">
        <v>213</v>
      </c>
      <c r="K20" s="15" t="s">
        <v>213</v>
      </c>
      <c r="L20" s="12" t="s">
        <v>213</v>
      </c>
      <c r="M20" s="12" t="s">
        <v>213</v>
      </c>
      <c r="N20" s="15">
        <v>1595</v>
      </c>
      <c r="O20" s="15">
        <v>667</v>
      </c>
      <c r="P20" s="12" t="s">
        <v>230</v>
      </c>
      <c r="Q20" s="12"/>
      <c r="R20" s="12"/>
      <c r="S20" s="12"/>
      <c r="T20" s="12"/>
      <c r="U20" s="12"/>
    </row>
    <row r="21" spans="1:21" s="24" customFormat="1" ht="15" customHeight="1" x14ac:dyDescent="0.25">
      <c r="A21" s="9" t="s">
        <v>27</v>
      </c>
      <c r="B21" s="9" t="s">
        <v>184</v>
      </c>
      <c r="C21" s="9" t="s">
        <v>185</v>
      </c>
      <c r="D21" s="9" t="s">
        <v>13</v>
      </c>
      <c r="E21" s="9" t="s">
        <v>242</v>
      </c>
      <c r="F21" s="9" t="s">
        <v>14</v>
      </c>
      <c r="G21" s="9" t="s">
        <v>222</v>
      </c>
      <c r="H21" s="12" t="s">
        <v>212</v>
      </c>
      <c r="I21" s="12">
        <v>2</v>
      </c>
      <c r="J21" s="26" t="s">
        <v>213</v>
      </c>
      <c r="K21" s="15" t="s">
        <v>213</v>
      </c>
      <c r="L21" s="12" t="s">
        <v>235</v>
      </c>
      <c r="M21" s="12">
        <v>2013</v>
      </c>
      <c r="N21" s="15">
        <v>235</v>
      </c>
      <c r="O21" s="15">
        <v>230</v>
      </c>
      <c r="P21" s="12" t="s">
        <v>230</v>
      </c>
      <c r="Q21" s="12"/>
      <c r="R21" s="12"/>
      <c r="S21" s="12"/>
      <c r="T21" s="12"/>
      <c r="U21" s="12"/>
    </row>
    <row r="22" spans="1:21" s="24" customFormat="1" ht="15" customHeight="1" x14ac:dyDescent="0.25">
      <c r="A22" s="9" t="s">
        <v>27</v>
      </c>
      <c r="B22" s="9" t="s">
        <v>184</v>
      </c>
      <c r="C22" s="9" t="s">
        <v>185</v>
      </c>
      <c r="D22" s="9" t="s">
        <v>6</v>
      </c>
      <c r="E22" s="9" t="s">
        <v>246</v>
      </c>
      <c r="F22" s="9" t="s">
        <v>14</v>
      </c>
      <c r="G22" s="9" t="s">
        <v>222</v>
      </c>
      <c r="H22" s="12" t="s">
        <v>220</v>
      </c>
      <c r="I22" s="12">
        <v>4.5</v>
      </c>
      <c r="J22" s="26" t="s">
        <v>213</v>
      </c>
      <c r="K22" s="15" t="s">
        <v>213</v>
      </c>
      <c r="L22" s="12">
        <v>5</v>
      </c>
      <c r="M22" s="12">
        <v>2013</v>
      </c>
      <c r="N22" s="15">
        <v>1048</v>
      </c>
      <c r="O22" s="15">
        <v>750</v>
      </c>
      <c r="P22" s="12" t="s">
        <v>230</v>
      </c>
      <c r="Q22" s="12"/>
      <c r="R22" s="12"/>
      <c r="S22" s="12"/>
      <c r="T22" s="12"/>
      <c r="U22" s="12"/>
    </row>
    <row r="23" spans="1:21" s="24" customFormat="1" ht="15" customHeight="1" x14ac:dyDescent="0.25">
      <c r="A23" s="9" t="s">
        <v>27</v>
      </c>
      <c r="B23" s="9" t="s">
        <v>184</v>
      </c>
      <c r="C23" s="9" t="s">
        <v>185</v>
      </c>
      <c r="D23" s="9" t="s">
        <v>17</v>
      </c>
      <c r="E23" s="9" t="s">
        <v>529</v>
      </c>
      <c r="F23" s="9" t="s">
        <v>236</v>
      </c>
      <c r="G23" s="9" t="s">
        <v>237</v>
      </c>
      <c r="H23" s="12" t="s">
        <v>238</v>
      </c>
      <c r="I23" s="12" t="s">
        <v>213</v>
      </c>
      <c r="J23" s="26">
        <v>1.7999999999999999E-2</v>
      </c>
      <c r="K23" s="15" t="s">
        <v>213</v>
      </c>
      <c r="L23" s="12">
        <v>3</v>
      </c>
      <c r="M23" s="27">
        <v>41640</v>
      </c>
      <c r="N23" s="15">
        <v>1446</v>
      </c>
      <c r="O23" s="15">
        <v>844</v>
      </c>
      <c r="P23" s="12" t="s">
        <v>230</v>
      </c>
      <c r="Q23" s="12"/>
      <c r="R23" s="12"/>
      <c r="S23" s="12"/>
      <c r="T23" s="12"/>
      <c r="U23" s="12"/>
    </row>
    <row r="24" spans="1:21" s="24" customFormat="1" x14ac:dyDescent="0.25">
      <c r="A24" s="9" t="s">
        <v>27</v>
      </c>
      <c r="B24" s="9" t="s">
        <v>184</v>
      </c>
      <c r="C24" s="9" t="s">
        <v>185</v>
      </c>
      <c r="D24" s="9" t="s">
        <v>16</v>
      </c>
      <c r="E24" s="9" t="s">
        <v>243</v>
      </c>
      <c r="F24" s="9" t="s">
        <v>14</v>
      </c>
      <c r="G24" s="9" t="s">
        <v>245</v>
      </c>
      <c r="H24" s="12" t="s">
        <v>220</v>
      </c>
      <c r="I24" s="12">
        <v>1</v>
      </c>
      <c r="J24" s="26" t="s">
        <v>213</v>
      </c>
      <c r="K24" s="15" t="s">
        <v>213</v>
      </c>
      <c r="L24" s="12">
        <v>5</v>
      </c>
      <c r="M24" s="12">
        <v>2013</v>
      </c>
      <c r="N24" s="15">
        <v>103</v>
      </c>
      <c r="O24" s="15">
        <v>31</v>
      </c>
      <c r="P24" s="12" t="s">
        <v>230</v>
      </c>
      <c r="Q24" s="12"/>
      <c r="R24" s="12"/>
      <c r="S24" s="12"/>
      <c r="T24" s="12"/>
      <c r="U24" s="12"/>
    </row>
    <row r="25" spans="1:21" s="24" customFormat="1" x14ac:dyDescent="0.25">
      <c r="A25" s="9" t="s">
        <v>27</v>
      </c>
      <c r="B25" s="9" t="s">
        <v>184</v>
      </c>
      <c r="C25" s="9" t="s">
        <v>185</v>
      </c>
      <c r="D25" s="9" t="s">
        <v>29</v>
      </c>
      <c r="E25" s="9" t="s">
        <v>30</v>
      </c>
      <c r="F25" s="9" t="s">
        <v>14</v>
      </c>
      <c r="G25" s="9" t="s">
        <v>241</v>
      </c>
      <c r="H25" s="12" t="s">
        <v>228</v>
      </c>
      <c r="I25" s="12">
        <v>1.5</v>
      </c>
      <c r="J25" s="26" t="s">
        <v>213</v>
      </c>
      <c r="K25" s="15" t="s">
        <v>213</v>
      </c>
      <c r="L25" s="12">
        <v>4</v>
      </c>
      <c r="M25" s="12">
        <v>2013</v>
      </c>
      <c r="N25" s="15">
        <v>56</v>
      </c>
      <c r="O25" s="15">
        <v>39</v>
      </c>
      <c r="P25" s="12" t="s">
        <v>230</v>
      </c>
      <c r="Q25" s="12"/>
      <c r="R25" s="12"/>
      <c r="S25" s="12"/>
      <c r="T25" s="12"/>
      <c r="U25" s="12"/>
    </row>
    <row r="26" spans="1:21" x14ac:dyDescent="0.25">
      <c r="A26" s="8" t="s">
        <v>31</v>
      </c>
      <c r="B26" s="8" t="s">
        <v>186</v>
      </c>
      <c r="C26" s="8" t="s">
        <v>187</v>
      </c>
      <c r="D26" s="8" t="s">
        <v>6</v>
      </c>
      <c r="E26" s="8" t="s">
        <v>247</v>
      </c>
      <c r="F26" s="8" t="s">
        <v>14</v>
      </c>
      <c r="G26" s="8" t="s">
        <v>234</v>
      </c>
      <c r="H26" s="10" t="s">
        <v>212</v>
      </c>
      <c r="I26" s="10">
        <v>5</v>
      </c>
      <c r="J26" s="22" t="s">
        <v>213</v>
      </c>
      <c r="K26" s="13" t="s">
        <v>213</v>
      </c>
      <c r="L26" s="10" t="s">
        <v>235</v>
      </c>
      <c r="M26" s="10">
        <v>2013</v>
      </c>
      <c r="N26" s="13">
        <v>363</v>
      </c>
      <c r="O26" s="13">
        <v>381</v>
      </c>
      <c r="P26" s="10" t="s">
        <v>231</v>
      </c>
      <c r="Q26" s="10" t="s">
        <v>32</v>
      </c>
      <c r="R26" s="10"/>
      <c r="S26" s="10"/>
      <c r="T26" s="10"/>
      <c r="U26" s="10"/>
    </row>
    <row r="27" spans="1:21" s="24" customFormat="1" x14ac:dyDescent="0.25">
      <c r="A27" s="9" t="s">
        <v>8</v>
      </c>
      <c r="B27" s="9" t="s">
        <v>182</v>
      </c>
      <c r="C27" s="9" t="s">
        <v>188</v>
      </c>
      <c r="D27" s="9" t="s">
        <v>6</v>
      </c>
      <c r="E27" s="9" t="s">
        <v>248</v>
      </c>
      <c r="F27" s="9" t="s">
        <v>7</v>
      </c>
      <c r="G27" s="9" t="s">
        <v>385</v>
      </c>
      <c r="H27" s="12" t="s">
        <v>212</v>
      </c>
      <c r="I27" s="12">
        <v>5</v>
      </c>
      <c r="J27" s="28">
        <v>0.01</v>
      </c>
      <c r="K27" s="15" t="s">
        <v>213</v>
      </c>
      <c r="L27" s="29">
        <v>5</v>
      </c>
      <c r="M27" s="42" t="s">
        <v>265</v>
      </c>
      <c r="N27" s="15">
        <v>1541</v>
      </c>
      <c r="O27" s="15">
        <v>2335</v>
      </c>
      <c r="P27" s="12" t="s">
        <v>231</v>
      </c>
      <c r="Q27" s="12"/>
      <c r="R27" s="12"/>
      <c r="S27" s="12"/>
      <c r="T27" s="12"/>
      <c r="U27" s="12"/>
    </row>
    <row r="28" spans="1:21" s="24" customFormat="1" x14ac:dyDescent="0.25">
      <c r="A28" s="9" t="s">
        <v>8</v>
      </c>
      <c r="B28" s="9" t="s">
        <v>182</v>
      </c>
      <c r="C28" s="9" t="s">
        <v>188</v>
      </c>
      <c r="D28" s="9" t="s">
        <v>29</v>
      </c>
      <c r="E28" s="9" t="s">
        <v>33</v>
      </c>
      <c r="F28" s="9" t="s">
        <v>14</v>
      </c>
      <c r="G28" s="9" t="s">
        <v>26</v>
      </c>
      <c r="H28" s="12" t="s">
        <v>212</v>
      </c>
      <c r="I28" s="12">
        <v>4</v>
      </c>
      <c r="J28" s="26" t="s">
        <v>213</v>
      </c>
      <c r="K28" s="15" t="s">
        <v>213</v>
      </c>
      <c r="L28" s="12">
        <v>5</v>
      </c>
      <c r="M28" s="12">
        <v>2013</v>
      </c>
      <c r="N28" s="15">
        <v>17</v>
      </c>
      <c r="O28" s="15">
        <v>45</v>
      </c>
      <c r="P28" s="12" t="s">
        <v>231</v>
      </c>
      <c r="Q28" s="12"/>
      <c r="R28" s="12"/>
      <c r="S28" s="12"/>
      <c r="T28" s="12"/>
      <c r="U28" s="12"/>
    </row>
    <row r="29" spans="1:21" s="24" customFormat="1" x14ac:dyDescent="0.25">
      <c r="A29" s="9" t="s">
        <v>8</v>
      </c>
      <c r="B29" s="9" t="s">
        <v>182</v>
      </c>
      <c r="C29" s="9" t="s">
        <v>188</v>
      </c>
      <c r="D29" s="9" t="s">
        <v>6</v>
      </c>
      <c r="E29" s="9" t="s">
        <v>249</v>
      </c>
      <c r="F29" s="9" t="s">
        <v>14</v>
      </c>
      <c r="G29" s="9" t="s">
        <v>219</v>
      </c>
      <c r="H29" s="12" t="s">
        <v>220</v>
      </c>
      <c r="I29" s="12">
        <v>4.9000000000000004</v>
      </c>
      <c r="J29" s="26" t="s">
        <v>213</v>
      </c>
      <c r="K29" s="15" t="s">
        <v>213</v>
      </c>
      <c r="L29" s="12">
        <v>5</v>
      </c>
      <c r="M29" s="12">
        <v>2013</v>
      </c>
      <c r="N29" s="15">
        <f>250+0+9</f>
        <v>259</v>
      </c>
      <c r="O29" s="15">
        <f>136+0+4</f>
        <v>140</v>
      </c>
      <c r="P29" s="12" t="s">
        <v>230</v>
      </c>
      <c r="Q29" s="12" t="s">
        <v>5</v>
      </c>
      <c r="R29" s="12" t="s">
        <v>34</v>
      </c>
      <c r="S29" s="12"/>
      <c r="T29" s="12"/>
      <c r="U29" s="12"/>
    </row>
    <row r="30" spans="1:21" s="24" customFormat="1" x14ac:dyDescent="0.25">
      <c r="A30" s="9" t="s">
        <v>35</v>
      </c>
      <c r="B30" s="9" t="s">
        <v>186</v>
      </c>
      <c r="C30" s="9" t="s">
        <v>189</v>
      </c>
      <c r="D30" s="9" t="s">
        <v>6</v>
      </c>
      <c r="E30" s="9" t="s">
        <v>252</v>
      </c>
      <c r="F30" s="9" t="s">
        <v>14</v>
      </c>
      <c r="G30" s="9" t="s">
        <v>237</v>
      </c>
      <c r="H30" s="12" t="s">
        <v>212</v>
      </c>
      <c r="I30" s="12">
        <v>1</v>
      </c>
      <c r="J30" s="26" t="s">
        <v>213</v>
      </c>
      <c r="K30" s="15" t="s">
        <v>213</v>
      </c>
      <c r="L30" s="12">
        <v>5</v>
      </c>
      <c r="M30" s="12">
        <v>2013</v>
      </c>
      <c r="N30" s="15">
        <v>231</v>
      </c>
      <c r="O30" s="15">
        <v>321</v>
      </c>
      <c r="P30" s="12" t="s">
        <v>231</v>
      </c>
      <c r="Q30" s="12"/>
      <c r="R30" s="12"/>
      <c r="S30" s="12"/>
      <c r="T30" s="12"/>
      <c r="U30" s="12"/>
    </row>
    <row r="31" spans="1:21" s="24" customFormat="1" x14ac:dyDescent="0.25">
      <c r="A31" s="9" t="s">
        <v>35</v>
      </c>
      <c r="B31" s="9" t="s">
        <v>186</v>
      </c>
      <c r="C31" s="9" t="s">
        <v>189</v>
      </c>
      <c r="D31" s="9" t="s">
        <v>6</v>
      </c>
      <c r="E31" s="9" t="s">
        <v>250</v>
      </c>
      <c r="F31" s="9" t="s">
        <v>14</v>
      </c>
      <c r="G31" s="9" t="s">
        <v>225</v>
      </c>
      <c r="H31" s="12" t="s">
        <v>212</v>
      </c>
      <c r="I31" s="12">
        <v>8.25</v>
      </c>
      <c r="J31" s="26" t="s">
        <v>213</v>
      </c>
      <c r="K31" s="15">
        <v>961200</v>
      </c>
      <c r="L31" s="12">
        <v>5</v>
      </c>
      <c r="M31" s="12">
        <v>2013</v>
      </c>
      <c r="N31" s="15">
        <v>842</v>
      </c>
      <c r="O31" s="15">
        <v>1039</v>
      </c>
      <c r="P31" s="12" t="s">
        <v>231</v>
      </c>
      <c r="Q31" s="12"/>
      <c r="R31" s="12"/>
      <c r="S31" s="12"/>
      <c r="T31" s="12"/>
      <c r="U31" s="12"/>
    </row>
    <row r="32" spans="1:21" s="24" customFormat="1" x14ac:dyDescent="0.25">
      <c r="A32" s="9" t="s">
        <v>35</v>
      </c>
      <c r="B32" s="9" t="s">
        <v>186</v>
      </c>
      <c r="C32" s="9" t="s">
        <v>189</v>
      </c>
      <c r="D32" s="9" t="s">
        <v>15</v>
      </c>
      <c r="E32" s="9" t="s">
        <v>37</v>
      </c>
      <c r="F32" s="9" t="s">
        <v>14</v>
      </c>
      <c r="G32" s="9" t="s">
        <v>222</v>
      </c>
      <c r="H32" s="12" t="s">
        <v>212</v>
      </c>
      <c r="I32" s="12">
        <v>0.25</v>
      </c>
      <c r="J32" s="26" t="s">
        <v>213</v>
      </c>
      <c r="K32" s="15" t="s">
        <v>213</v>
      </c>
      <c r="L32" s="12">
        <v>5</v>
      </c>
      <c r="M32" s="12">
        <v>2013</v>
      </c>
      <c r="N32" s="15">
        <v>2029</v>
      </c>
      <c r="O32" s="15">
        <v>650</v>
      </c>
      <c r="P32" s="12" t="s">
        <v>230</v>
      </c>
      <c r="Q32" s="12"/>
      <c r="R32" s="12"/>
      <c r="S32" s="12"/>
      <c r="T32" s="12"/>
      <c r="U32" s="12"/>
    </row>
    <row r="33" spans="1:21" s="24" customFormat="1" x14ac:dyDescent="0.25">
      <c r="A33" s="9" t="s">
        <v>35</v>
      </c>
      <c r="B33" s="9" t="s">
        <v>186</v>
      </c>
      <c r="C33" s="9" t="s">
        <v>189</v>
      </c>
      <c r="D33" s="9" t="s">
        <v>6</v>
      </c>
      <c r="E33" s="9" t="s">
        <v>253</v>
      </c>
      <c r="F33" s="9" t="s">
        <v>14</v>
      </c>
      <c r="G33" s="9" t="s">
        <v>222</v>
      </c>
      <c r="H33" s="12" t="s">
        <v>212</v>
      </c>
      <c r="I33" s="12">
        <v>2.75</v>
      </c>
      <c r="J33" s="26" t="s">
        <v>213</v>
      </c>
      <c r="K33" s="15" t="s">
        <v>213</v>
      </c>
      <c r="L33" s="12" t="s">
        <v>235</v>
      </c>
      <c r="M33" s="12">
        <v>2013</v>
      </c>
      <c r="N33" s="15">
        <v>1954</v>
      </c>
      <c r="O33" s="15">
        <v>827</v>
      </c>
      <c r="P33" s="12" t="s">
        <v>230</v>
      </c>
      <c r="Q33" s="12"/>
      <c r="R33" s="12"/>
      <c r="S33" s="12"/>
      <c r="T33" s="12"/>
      <c r="U33" s="12"/>
    </row>
    <row r="34" spans="1:21" s="24" customFormat="1" x14ac:dyDescent="0.25">
      <c r="A34" s="9" t="s">
        <v>35</v>
      </c>
      <c r="B34" s="9" t="s">
        <v>186</v>
      </c>
      <c r="C34" s="9" t="s">
        <v>189</v>
      </c>
      <c r="D34" s="9" t="s">
        <v>29</v>
      </c>
      <c r="E34" s="9" t="s">
        <v>36</v>
      </c>
      <c r="F34" s="9" t="s">
        <v>14</v>
      </c>
      <c r="G34" s="9" t="s">
        <v>251</v>
      </c>
      <c r="H34" s="12" t="s">
        <v>228</v>
      </c>
      <c r="I34" s="12">
        <v>3</v>
      </c>
      <c r="J34" s="26" t="s">
        <v>213</v>
      </c>
      <c r="K34" s="15" t="s">
        <v>213</v>
      </c>
      <c r="L34" s="12" t="s">
        <v>235</v>
      </c>
      <c r="M34" s="12">
        <v>2013</v>
      </c>
      <c r="N34" s="15">
        <v>89</v>
      </c>
      <c r="O34" s="15">
        <v>40</v>
      </c>
      <c r="P34" s="12" t="s">
        <v>230</v>
      </c>
      <c r="Q34" s="12"/>
      <c r="R34" s="12"/>
      <c r="S34" s="12"/>
      <c r="T34" s="12"/>
      <c r="U34" s="12"/>
    </row>
    <row r="35" spans="1:21" s="24" customFormat="1" x14ac:dyDescent="0.25">
      <c r="A35" s="9" t="s">
        <v>35</v>
      </c>
      <c r="B35" s="9" t="s">
        <v>186</v>
      </c>
      <c r="C35" s="9" t="s">
        <v>189</v>
      </c>
      <c r="D35" s="9" t="s">
        <v>29</v>
      </c>
      <c r="E35" s="9" t="s">
        <v>36</v>
      </c>
      <c r="F35" s="9" t="s">
        <v>14</v>
      </c>
      <c r="G35" s="9" t="s">
        <v>241</v>
      </c>
      <c r="H35" s="12" t="s">
        <v>220</v>
      </c>
      <c r="I35" s="12">
        <v>1.5</v>
      </c>
      <c r="J35" s="26" t="s">
        <v>213</v>
      </c>
      <c r="K35" s="15" t="s">
        <v>213</v>
      </c>
      <c r="L35" s="12">
        <v>5</v>
      </c>
      <c r="M35" s="12">
        <v>2013</v>
      </c>
      <c r="N35" s="15">
        <v>101</v>
      </c>
      <c r="O35" s="15">
        <v>27</v>
      </c>
      <c r="P35" s="12" t="s">
        <v>230</v>
      </c>
      <c r="Q35" s="12"/>
      <c r="R35" s="12"/>
      <c r="S35" s="12"/>
      <c r="T35" s="12"/>
      <c r="U35" s="12"/>
    </row>
    <row r="36" spans="1:21" s="24" customFormat="1" x14ac:dyDescent="0.25">
      <c r="A36" s="9" t="s">
        <v>38</v>
      </c>
      <c r="B36" s="9" t="s">
        <v>184</v>
      </c>
      <c r="C36" s="9" t="s">
        <v>185</v>
      </c>
      <c r="D36" s="9" t="s">
        <v>6</v>
      </c>
      <c r="E36" s="9" t="s">
        <v>256</v>
      </c>
      <c r="F36" s="9" t="s">
        <v>14</v>
      </c>
      <c r="G36" s="9" t="s">
        <v>225</v>
      </c>
      <c r="H36" s="12" t="s">
        <v>212</v>
      </c>
      <c r="I36" s="12">
        <v>5.3</v>
      </c>
      <c r="J36" s="26" t="s">
        <v>213</v>
      </c>
      <c r="K36" s="15">
        <v>1750000</v>
      </c>
      <c r="L36" s="12">
        <v>5</v>
      </c>
      <c r="M36" s="12">
        <v>2013</v>
      </c>
      <c r="N36" s="15">
        <v>1063</v>
      </c>
      <c r="O36" s="15">
        <v>1547</v>
      </c>
      <c r="P36" s="12" t="s">
        <v>231</v>
      </c>
      <c r="Q36" s="12"/>
      <c r="R36" s="12"/>
      <c r="S36" s="12"/>
      <c r="T36" s="12"/>
      <c r="U36" s="12"/>
    </row>
    <row r="37" spans="1:21" s="24" customFormat="1" x14ac:dyDescent="0.25">
      <c r="A37" s="9" t="s">
        <v>38</v>
      </c>
      <c r="B37" s="9" t="s">
        <v>184</v>
      </c>
      <c r="C37" s="9" t="s">
        <v>185</v>
      </c>
      <c r="D37" s="9" t="s">
        <v>6</v>
      </c>
      <c r="E37" s="9" t="s">
        <v>254</v>
      </c>
      <c r="F37" s="9" t="s">
        <v>7</v>
      </c>
      <c r="G37" s="9" t="s">
        <v>348</v>
      </c>
      <c r="H37" s="12" t="s">
        <v>212</v>
      </c>
      <c r="I37" s="12">
        <v>0.5</v>
      </c>
      <c r="J37" s="26" t="s">
        <v>213</v>
      </c>
      <c r="K37" s="15">
        <v>17152577</v>
      </c>
      <c r="L37" s="12" t="s">
        <v>255</v>
      </c>
      <c r="M37" s="12">
        <v>2013</v>
      </c>
      <c r="N37" s="15">
        <f>645+3</f>
        <v>648</v>
      </c>
      <c r="O37" s="15">
        <f>660+2</f>
        <v>662</v>
      </c>
      <c r="P37" s="12" t="s">
        <v>231</v>
      </c>
      <c r="Q37" s="12" t="s">
        <v>39</v>
      </c>
      <c r="R37" s="12"/>
      <c r="S37" s="12"/>
      <c r="T37" s="12"/>
      <c r="U37" s="12"/>
    </row>
    <row r="38" spans="1:21" s="24" customFormat="1" x14ac:dyDescent="0.25">
      <c r="A38" s="9" t="s">
        <v>38</v>
      </c>
      <c r="B38" s="9" t="s">
        <v>184</v>
      </c>
      <c r="C38" s="9" t="s">
        <v>185</v>
      </c>
      <c r="D38" s="9" t="s">
        <v>16</v>
      </c>
      <c r="E38" s="9" t="s">
        <v>257</v>
      </c>
      <c r="F38" s="9" t="s">
        <v>14</v>
      </c>
      <c r="G38" s="9" t="s">
        <v>258</v>
      </c>
      <c r="H38" s="12" t="s">
        <v>228</v>
      </c>
      <c r="I38" s="12">
        <v>1</v>
      </c>
      <c r="J38" s="26" t="s">
        <v>213</v>
      </c>
      <c r="K38" s="15" t="s">
        <v>213</v>
      </c>
      <c r="L38" s="12">
        <v>5</v>
      </c>
      <c r="M38" s="12">
        <v>2013</v>
      </c>
      <c r="N38" s="15">
        <v>93</v>
      </c>
      <c r="O38" s="15">
        <v>42</v>
      </c>
      <c r="P38" s="12" t="s">
        <v>230</v>
      </c>
      <c r="Q38" s="12"/>
      <c r="R38" s="12"/>
      <c r="S38" s="12"/>
      <c r="T38" s="12"/>
      <c r="U38" s="12"/>
    </row>
    <row r="39" spans="1:21" s="24" customFormat="1" x14ac:dyDescent="0.25">
      <c r="A39" s="9" t="s">
        <v>40</v>
      </c>
      <c r="B39" s="9" t="s">
        <v>182</v>
      </c>
      <c r="C39" s="9" t="s">
        <v>188</v>
      </c>
      <c r="D39" s="9" t="s">
        <v>16</v>
      </c>
      <c r="E39" s="9" t="s">
        <v>259</v>
      </c>
      <c r="F39" s="9" t="s">
        <v>14</v>
      </c>
      <c r="G39" s="9" t="s">
        <v>260</v>
      </c>
      <c r="H39" s="12" t="s">
        <v>228</v>
      </c>
      <c r="I39" s="12">
        <v>1</v>
      </c>
      <c r="J39" s="26" t="s">
        <v>213</v>
      </c>
      <c r="K39" s="15" t="s">
        <v>213</v>
      </c>
      <c r="L39" s="12">
        <v>5</v>
      </c>
      <c r="M39" s="12">
        <v>2013</v>
      </c>
      <c r="N39" s="15">
        <v>117</v>
      </c>
      <c r="O39" s="15">
        <v>68</v>
      </c>
      <c r="P39" s="12" t="s">
        <v>230</v>
      </c>
      <c r="Q39" s="12"/>
      <c r="R39" s="12"/>
      <c r="S39" s="12"/>
      <c r="T39" s="12"/>
      <c r="U39" s="12"/>
    </row>
    <row r="40" spans="1:21" s="24" customFormat="1" x14ac:dyDescent="0.25">
      <c r="A40" s="9" t="s">
        <v>40</v>
      </c>
      <c r="B40" s="9" t="s">
        <v>182</v>
      </c>
      <c r="C40" s="9" t="s">
        <v>188</v>
      </c>
      <c r="D40" s="9" t="s">
        <v>6</v>
      </c>
      <c r="E40" s="9" t="s">
        <v>261</v>
      </c>
      <c r="F40" s="9" t="s">
        <v>14</v>
      </c>
      <c r="G40" s="9" t="s">
        <v>222</v>
      </c>
      <c r="H40" s="12" t="s">
        <v>220</v>
      </c>
      <c r="I40" s="12">
        <v>9.75</v>
      </c>
      <c r="J40" s="26" t="s">
        <v>213</v>
      </c>
      <c r="K40" s="15" t="s">
        <v>213</v>
      </c>
      <c r="L40" s="12">
        <v>5</v>
      </c>
      <c r="M40" s="12">
        <v>2013</v>
      </c>
      <c r="N40" s="15">
        <v>1754</v>
      </c>
      <c r="O40" s="15">
        <v>552</v>
      </c>
      <c r="P40" s="12" t="s">
        <v>230</v>
      </c>
      <c r="Q40" s="12"/>
      <c r="R40" s="12"/>
      <c r="S40" s="12"/>
      <c r="T40" s="12"/>
      <c r="U40" s="12"/>
    </row>
    <row r="41" spans="1:21" s="24" customFormat="1" x14ac:dyDescent="0.25">
      <c r="A41" s="9" t="s">
        <v>40</v>
      </c>
      <c r="B41" s="9" t="s">
        <v>182</v>
      </c>
      <c r="C41" s="9" t="s">
        <v>188</v>
      </c>
      <c r="D41" s="9" t="s">
        <v>16</v>
      </c>
      <c r="E41" s="9" t="s">
        <v>259</v>
      </c>
      <c r="F41" s="9" t="s">
        <v>14</v>
      </c>
      <c r="G41" s="9" t="s">
        <v>258</v>
      </c>
      <c r="H41" s="12" t="s">
        <v>228</v>
      </c>
      <c r="I41" s="12">
        <v>1.5</v>
      </c>
      <c r="J41" s="26" t="s">
        <v>213</v>
      </c>
      <c r="K41" s="15" t="s">
        <v>213</v>
      </c>
      <c r="L41" s="12">
        <v>5</v>
      </c>
      <c r="M41" s="12">
        <v>2013</v>
      </c>
      <c r="N41" s="15">
        <v>114</v>
      </c>
      <c r="O41" s="15">
        <v>69</v>
      </c>
      <c r="P41" s="12" t="s">
        <v>230</v>
      </c>
      <c r="Q41" s="12"/>
      <c r="R41" s="12"/>
      <c r="S41" s="12"/>
      <c r="T41" s="12"/>
      <c r="U41" s="12"/>
    </row>
    <row r="42" spans="1:21" s="24" customFormat="1" x14ac:dyDescent="0.25">
      <c r="A42" s="9" t="s">
        <v>40</v>
      </c>
      <c r="B42" s="9" t="s">
        <v>182</v>
      </c>
      <c r="C42" s="9" t="s">
        <v>188</v>
      </c>
      <c r="D42" s="9" t="s">
        <v>16</v>
      </c>
      <c r="E42" s="9" t="s">
        <v>109</v>
      </c>
      <c r="F42" s="9" t="s">
        <v>14</v>
      </c>
      <c r="G42" s="9" t="s">
        <v>258</v>
      </c>
      <c r="H42" s="12" t="s">
        <v>228</v>
      </c>
      <c r="I42" s="12">
        <v>4</v>
      </c>
      <c r="J42" s="26" t="s">
        <v>213</v>
      </c>
      <c r="K42" s="15" t="s">
        <v>213</v>
      </c>
      <c r="L42" s="12">
        <v>5</v>
      </c>
      <c r="M42" s="12">
        <v>2013</v>
      </c>
      <c r="N42" s="15">
        <v>159</v>
      </c>
      <c r="O42" s="15">
        <v>91</v>
      </c>
      <c r="P42" s="12" t="s">
        <v>230</v>
      </c>
      <c r="Q42" s="12"/>
      <c r="R42" s="12"/>
      <c r="S42" s="12"/>
      <c r="T42" s="12"/>
      <c r="U42" s="12"/>
    </row>
    <row r="43" spans="1:21" s="24" customFormat="1" x14ac:dyDescent="0.25">
      <c r="A43" s="9" t="s">
        <v>42</v>
      </c>
      <c r="B43" s="9" t="s">
        <v>182</v>
      </c>
      <c r="C43" s="9" t="s">
        <v>188</v>
      </c>
      <c r="D43" s="9" t="s">
        <v>6</v>
      </c>
      <c r="E43" s="9" t="s">
        <v>266</v>
      </c>
      <c r="F43" s="9" t="s">
        <v>14</v>
      </c>
      <c r="G43" s="9" t="s">
        <v>267</v>
      </c>
      <c r="H43" s="12" t="s">
        <v>212</v>
      </c>
      <c r="I43" s="12">
        <v>7.59</v>
      </c>
      <c r="J43" s="26" t="s">
        <v>213</v>
      </c>
      <c r="K43" s="15">
        <v>2493561</v>
      </c>
      <c r="L43" s="12">
        <v>10</v>
      </c>
      <c r="M43" s="12">
        <v>2013</v>
      </c>
      <c r="N43" s="15">
        <v>1168</v>
      </c>
      <c r="O43" s="15">
        <v>1174</v>
      </c>
      <c r="P43" s="12" t="s">
        <v>231</v>
      </c>
      <c r="Q43" s="12"/>
      <c r="R43" s="12"/>
      <c r="S43" s="12"/>
      <c r="T43" s="12"/>
      <c r="U43" s="12"/>
    </row>
    <row r="44" spans="1:21" s="24" customFormat="1" x14ac:dyDescent="0.25">
      <c r="A44" s="9" t="s">
        <v>42</v>
      </c>
      <c r="B44" s="9" t="s">
        <v>182</v>
      </c>
      <c r="C44" s="9" t="s">
        <v>188</v>
      </c>
      <c r="D44" s="9" t="s">
        <v>6</v>
      </c>
      <c r="E44" s="9" t="s">
        <v>263</v>
      </c>
      <c r="F44" s="9" t="s">
        <v>7</v>
      </c>
      <c r="G44" s="38" t="s">
        <v>556</v>
      </c>
      <c r="H44" s="12" t="s">
        <v>212</v>
      </c>
      <c r="I44" s="12" t="s">
        <v>213</v>
      </c>
      <c r="J44" s="26">
        <v>5.0000000000000001E-3</v>
      </c>
      <c r="K44" s="15">
        <v>26000000</v>
      </c>
      <c r="L44" s="30" t="s">
        <v>264</v>
      </c>
      <c r="M44" s="41" t="s">
        <v>265</v>
      </c>
      <c r="N44" s="15">
        <v>1547</v>
      </c>
      <c r="O44" s="15">
        <v>1806</v>
      </c>
      <c r="P44" s="12" t="s">
        <v>231</v>
      </c>
      <c r="Q44" s="12"/>
      <c r="R44" s="12"/>
      <c r="S44" s="12"/>
      <c r="T44" s="12"/>
      <c r="U44" s="12"/>
    </row>
    <row r="45" spans="1:21" s="24" customFormat="1" x14ac:dyDescent="0.25">
      <c r="A45" s="9" t="s">
        <v>42</v>
      </c>
      <c r="B45" s="9" t="s">
        <v>182</v>
      </c>
      <c r="C45" s="9" t="s">
        <v>188</v>
      </c>
      <c r="D45" s="9" t="s">
        <v>6</v>
      </c>
      <c r="E45" s="9" t="s">
        <v>268</v>
      </c>
      <c r="F45" s="9" t="s">
        <v>14</v>
      </c>
      <c r="G45" s="9" t="s">
        <v>225</v>
      </c>
      <c r="H45" s="12" t="s">
        <v>212</v>
      </c>
      <c r="I45" s="12">
        <v>12.37</v>
      </c>
      <c r="J45" s="26" t="s">
        <v>213</v>
      </c>
      <c r="K45" s="15">
        <v>3500000</v>
      </c>
      <c r="L45" s="12">
        <v>5</v>
      </c>
      <c r="M45" s="12">
        <v>2013</v>
      </c>
      <c r="N45" s="15">
        <f>1914+8</f>
        <v>1922</v>
      </c>
      <c r="O45" s="15">
        <f>1979+27</f>
        <v>2006</v>
      </c>
      <c r="P45" s="12" t="s">
        <v>231</v>
      </c>
      <c r="Q45" s="12" t="s">
        <v>44</v>
      </c>
      <c r="R45" s="12"/>
      <c r="S45" s="12"/>
      <c r="T45" s="12"/>
      <c r="U45" s="12"/>
    </row>
    <row r="46" spans="1:21" s="24" customFormat="1" x14ac:dyDescent="0.25">
      <c r="A46" s="9" t="s">
        <v>42</v>
      </c>
      <c r="B46" s="9" t="s">
        <v>182</v>
      </c>
      <c r="C46" s="9" t="s">
        <v>188</v>
      </c>
      <c r="D46" s="9" t="s">
        <v>6</v>
      </c>
      <c r="E46" s="9" t="s">
        <v>262</v>
      </c>
      <c r="F46" s="9" t="s">
        <v>43</v>
      </c>
      <c r="G46" s="9" t="s">
        <v>533</v>
      </c>
      <c r="H46" s="12" t="s">
        <v>212</v>
      </c>
      <c r="I46" s="12" t="s">
        <v>213</v>
      </c>
      <c r="J46" s="26" t="s">
        <v>213</v>
      </c>
      <c r="K46" s="15">
        <v>13995000</v>
      </c>
      <c r="L46" s="12">
        <v>12</v>
      </c>
      <c r="M46" s="12">
        <v>2013</v>
      </c>
      <c r="N46" s="15">
        <v>1175</v>
      </c>
      <c r="O46" s="15">
        <v>858</v>
      </c>
      <c r="P46" s="12" t="s">
        <v>230</v>
      </c>
      <c r="Q46" s="12"/>
      <c r="R46" s="12"/>
      <c r="S46" s="12"/>
      <c r="T46" s="12"/>
      <c r="U46" s="12"/>
    </row>
    <row r="47" spans="1:21" x14ac:dyDescent="0.25">
      <c r="A47" s="8" t="s">
        <v>45</v>
      </c>
      <c r="B47" s="8" t="s">
        <v>190</v>
      </c>
      <c r="C47" s="8" t="s">
        <v>191</v>
      </c>
      <c r="D47" s="8" t="s">
        <v>6</v>
      </c>
      <c r="E47" s="8" t="s">
        <v>269</v>
      </c>
      <c r="F47" s="8" t="s">
        <v>14</v>
      </c>
      <c r="G47" s="8" t="s">
        <v>237</v>
      </c>
      <c r="H47" s="10" t="s">
        <v>212</v>
      </c>
      <c r="I47" s="10">
        <v>4.5</v>
      </c>
      <c r="J47" s="22" t="s">
        <v>213</v>
      </c>
      <c r="K47" s="13" t="s">
        <v>213</v>
      </c>
      <c r="L47" s="10" t="s">
        <v>235</v>
      </c>
      <c r="M47" s="10">
        <v>2013</v>
      </c>
      <c r="N47" s="13">
        <f>6485+0</f>
        <v>6485</v>
      </c>
      <c r="O47" s="13">
        <f>4339+0</f>
        <v>4339</v>
      </c>
      <c r="P47" s="10" t="s">
        <v>230</v>
      </c>
      <c r="Q47" s="10" t="s">
        <v>46</v>
      </c>
      <c r="R47" s="10"/>
      <c r="S47" s="10"/>
      <c r="T47" s="10"/>
      <c r="U47" s="10"/>
    </row>
    <row r="48" spans="1:21" s="24" customFormat="1" x14ac:dyDescent="0.25">
      <c r="A48" s="9" t="s">
        <v>47</v>
      </c>
      <c r="B48" s="9" t="s">
        <v>184</v>
      </c>
      <c r="C48" s="9" t="s">
        <v>118</v>
      </c>
      <c r="D48" s="9" t="s">
        <v>6</v>
      </c>
      <c r="E48" s="9" t="s">
        <v>271</v>
      </c>
      <c r="F48" s="9" t="s">
        <v>43</v>
      </c>
      <c r="G48" s="9" t="s">
        <v>296</v>
      </c>
      <c r="H48" s="12" t="s">
        <v>212</v>
      </c>
      <c r="I48" s="12" t="s">
        <v>213</v>
      </c>
      <c r="J48" s="26" t="s">
        <v>213</v>
      </c>
      <c r="K48" s="15">
        <v>4000000</v>
      </c>
      <c r="L48" s="12">
        <v>29</v>
      </c>
      <c r="M48" s="12">
        <v>2013</v>
      </c>
      <c r="N48" s="15">
        <f>640+113</f>
        <v>753</v>
      </c>
      <c r="O48" s="15">
        <f>685+199</f>
        <v>884</v>
      </c>
      <c r="P48" s="12" t="s">
        <v>231</v>
      </c>
      <c r="Q48" s="12" t="s">
        <v>48</v>
      </c>
      <c r="R48" s="12"/>
      <c r="S48" s="12"/>
      <c r="T48" s="12"/>
      <c r="U48" s="12"/>
    </row>
    <row r="49" spans="1:21" s="24" customFormat="1" x14ac:dyDescent="0.25">
      <c r="A49" s="9" t="s">
        <v>47</v>
      </c>
      <c r="B49" s="9" t="s">
        <v>184</v>
      </c>
      <c r="C49" s="9" t="s">
        <v>118</v>
      </c>
      <c r="D49" s="9" t="s">
        <v>16</v>
      </c>
      <c r="E49" s="9" t="s">
        <v>270</v>
      </c>
      <c r="F49" s="9" t="s">
        <v>14</v>
      </c>
      <c r="G49" s="9" t="s">
        <v>272</v>
      </c>
      <c r="H49" s="12" t="s">
        <v>212</v>
      </c>
      <c r="I49" s="12">
        <v>1.23</v>
      </c>
      <c r="J49" s="26" t="s">
        <v>213</v>
      </c>
      <c r="K49" s="15" t="s">
        <v>213</v>
      </c>
      <c r="L49" s="12">
        <v>5</v>
      </c>
      <c r="M49" s="12">
        <v>2013</v>
      </c>
      <c r="N49" s="15">
        <v>106</v>
      </c>
      <c r="O49" s="15">
        <v>109</v>
      </c>
      <c r="P49" s="12" t="s">
        <v>231</v>
      </c>
      <c r="Q49" s="12"/>
      <c r="R49" s="12"/>
      <c r="S49" s="12"/>
      <c r="T49" s="12"/>
      <c r="U49" s="12"/>
    </row>
    <row r="50" spans="1:21" s="24" customFormat="1" x14ac:dyDescent="0.25">
      <c r="A50" s="9" t="s">
        <v>47</v>
      </c>
      <c r="B50" s="9" t="s">
        <v>184</v>
      </c>
      <c r="C50" s="9" t="s">
        <v>118</v>
      </c>
      <c r="D50" s="9" t="s">
        <v>6</v>
      </c>
      <c r="E50" s="9" t="s">
        <v>276</v>
      </c>
      <c r="F50" s="9" t="s">
        <v>14</v>
      </c>
      <c r="G50" s="9" t="s">
        <v>219</v>
      </c>
      <c r="H50" s="12" t="s">
        <v>212</v>
      </c>
      <c r="I50" s="12">
        <v>3</v>
      </c>
      <c r="J50" s="26" t="s">
        <v>213</v>
      </c>
      <c r="K50" s="15" t="s">
        <v>213</v>
      </c>
      <c r="L50" s="12" t="s">
        <v>235</v>
      </c>
      <c r="M50" s="12">
        <v>2013</v>
      </c>
      <c r="N50" s="15">
        <v>462</v>
      </c>
      <c r="O50" s="15">
        <v>662</v>
      </c>
      <c r="P50" s="12" t="s">
        <v>231</v>
      </c>
      <c r="Q50" s="12"/>
      <c r="R50" s="12"/>
      <c r="S50" s="12"/>
      <c r="T50" s="12"/>
      <c r="U50" s="12"/>
    </row>
    <row r="51" spans="1:21" s="24" customFormat="1" x14ac:dyDescent="0.25">
      <c r="A51" s="9" t="s">
        <v>47</v>
      </c>
      <c r="B51" s="9" t="s">
        <v>184</v>
      </c>
      <c r="C51" s="9" t="s">
        <v>118</v>
      </c>
      <c r="D51" s="9" t="s">
        <v>29</v>
      </c>
      <c r="E51" s="9" t="s">
        <v>50</v>
      </c>
      <c r="F51" s="9" t="s">
        <v>14</v>
      </c>
      <c r="G51" s="9" t="s">
        <v>251</v>
      </c>
      <c r="H51" s="12" t="s">
        <v>212</v>
      </c>
      <c r="I51" s="12">
        <v>3</v>
      </c>
      <c r="J51" s="26" t="s">
        <v>213</v>
      </c>
      <c r="K51" s="15" t="s">
        <v>213</v>
      </c>
      <c r="L51" s="12">
        <v>5</v>
      </c>
      <c r="M51" s="12">
        <v>2013</v>
      </c>
      <c r="N51" s="15">
        <v>60</v>
      </c>
      <c r="O51" s="15">
        <v>64</v>
      </c>
      <c r="P51" s="12" t="s">
        <v>231</v>
      </c>
      <c r="Q51" s="12"/>
      <c r="R51" s="12"/>
      <c r="S51" s="12"/>
      <c r="T51" s="12"/>
      <c r="U51" s="12"/>
    </row>
    <row r="52" spans="1:21" s="24" customFormat="1" x14ac:dyDescent="0.25">
      <c r="A52" s="9" t="s">
        <v>47</v>
      </c>
      <c r="B52" s="9" t="s">
        <v>184</v>
      </c>
      <c r="C52" s="9" t="s">
        <v>118</v>
      </c>
      <c r="D52" s="9" t="s">
        <v>29</v>
      </c>
      <c r="E52" s="9" t="s">
        <v>49</v>
      </c>
      <c r="F52" s="9" t="s">
        <v>14</v>
      </c>
      <c r="G52" s="9" t="s">
        <v>222</v>
      </c>
      <c r="H52" s="12" t="s">
        <v>228</v>
      </c>
      <c r="I52" s="12">
        <v>4</v>
      </c>
      <c r="J52" s="26" t="s">
        <v>213</v>
      </c>
      <c r="K52" s="15" t="s">
        <v>213</v>
      </c>
      <c r="L52" s="12">
        <v>5</v>
      </c>
      <c r="M52" s="12">
        <v>2013</v>
      </c>
      <c r="N52" s="15">
        <v>53</v>
      </c>
      <c r="O52" s="15">
        <v>40</v>
      </c>
      <c r="P52" s="12" t="s">
        <v>230</v>
      </c>
      <c r="Q52" s="12"/>
      <c r="R52" s="12"/>
      <c r="S52" s="12"/>
      <c r="T52" s="12"/>
      <c r="U52" s="12"/>
    </row>
    <row r="53" spans="1:21" s="24" customFormat="1" x14ac:dyDescent="0.25">
      <c r="A53" s="9" t="s">
        <v>47</v>
      </c>
      <c r="B53" s="9" t="s">
        <v>184</v>
      </c>
      <c r="C53" s="9" t="s">
        <v>118</v>
      </c>
      <c r="D53" s="9" t="s">
        <v>6</v>
      </c>
      <c r="E53" s="9" t="s">
        <v>274</v>
      </c>
      <c r="F53" s="9" t="s">
        <v>14</v>
      </c>
      <c r="G53" s="9" t="s">
        <v>219</v>
      </c>
      <c r="H53" s="12" t="s">
        <v>220</v>
      </c>
      <c r="I53" s="12">
        <v>2</v>
      </c>
      <c r="J53" s="26" t="s">
        <v>213</v>
      </c>
      <c r="K53" s="15" t="s">
        <v>213</v>
      </c>
      <c r="L53" s="12">
        <v>5</v>
      </c>
      <c r="M53" s="12">
        <v>2013</v>
      </c>
      <c r="N53" s="15">
        <v>496</v>
      </c>
      <c r="O53" s="15">
        <v>172</v>
      </c>
      <c r="P53" s="12" t="s">
        <v>230</v>
      </c>
      <c r="Q53" s="12"/>
      <c r="R53" s="12"/>
      <c r="S53" s="12"/>
      <c r="T53" s="12"/>
      <c r="U53" s="12"/>
    </row>
    <row r="54" spans="1:21" s="24" customFormat="1" x14ac:dyDescent="0.25">
      <c r="A54" s="9" t="s">
        <v>47</v>
      </c>
      <c r="B54" s="9" t="s">
        <v>184</v>
      </c>
      <c r="C54" s="9" t="s">
        <v>118</v>
      </c>
      <c r="D54" s="9" t="s">
        <v>16</v>
      </c>
      <c r="E54" s="9" t="s">
        <v>244</v>
      </c>
      <c r="F54" s="9" t="s">
        <v>14</v>
      </c>
      <c r="G54" s="9" t="s">
        <v>275</v>
      </c>
      <c r="H54" s="12" t="s">
        <v>220</v>
      </c>
      <c r="I54" s="12">
        <v>1.5</v>
      </c>
      <c r="J54" s="26" t="s">
        <v>213</v>
      </c>
      <c r="K54" s="15" t="s">
        <v>213</v>
      </c>
      <c r="L54" s="12">
        <v>5</v>
      </c>
      <c r="M54" s="12">
        <v>2013</v>
      </c>
      <c r="N54" s="15">
        <v>205</v>
      </c>
      <c r="O54" s="15">
        <v>40</v>
      </c>
      <c r="P54" s="12" t="s">
        <v>230</v>
      </c>
      <c r="Q54" s="12"/>
      <c r="R54" s="12"/>
      <c r="S54" s="12"/>
      <c r="T54" s="12"/>
      <c r="U54" s="12"/>
    </row>
    <row r="55" spans="1:21" s="24" customFormat="1" x14ac:dyDescent="0.25">
      <c r="A55" s="9" t="s">
        <v>47</v>
      </c>
      <c r="B55" s="9" t="s">
        <v>184</v>
      </c>
      <c r="C55" s="9" t="s">
        <v>118</v>
      </c>
      <c r="D55" s="9" t="s">
        <v>16</v>
      </c>
      <c r="E55" s="9" t="s">
        <v>24</v>
      </c>
      <c r="F55" s="9" t="s">
        <v>14</v>
      </c>
      <c r="G55" s="9" t="s">
        <v>273</v>
      </c>
      <c r="H55" s="12" t="s">
        <v>212</v>
      </c>
      <c r="I55" s="12">
        <v>1.5</v>
      </c>
      <c r="J55" s="26" t="s">
        <v>213</v>
      </c>
      <c r="K55" s="15" t="s">
        <v>213</v>
      </c>
      <c r="L55" s="12">
        <v>5</v>
      </c>
      <c r="M55" s="12">
        <v>2013</v>
      </c>
      <c r="N55" s="15">
        <v>90</v>
      </c>
      <c r="O55" s="15">
        <v>88</v>
      </c>
      <c r="P55" s="12" t="s">
        <v>230</v>
      </c>
      <c r="Q55" s="12"/>
      <c r="R55" s="12"/>
      <c r="S55" s="12"/>
      <c r="T55" s="12"/>
      <c r="U55" s="12"/>
    </row>
    <row r="56" spans="1:21" x14ac:dyDescent="0.25">
      <c r="A56" s="8" t="s">
        <v>51</v>
      </c>
      <c r="B56" s="8" t="s">
        <v>192</v>
      </c>
      <c r="C56" s="8" t="s">
        <v>193</v>
      </c>
      <c r="D56" s="8" t="s">
        <v>15</v>
      </c>
      <c r="E56" s="8" t="s">
        <v>278</v>
      </c>
      <c r="F56" s="8" t="s">
        <v>14</v>
      </c>
      <c r="G56" s="8" t="s">
        <v>277</v>
      </c>
      <c r="H56" s="10" t="s">
        <v>212</v>
      </c>
      <c r="I56" s="10">
        <v>0.5</v>
      </c>
      <c r="J56" s="22" t="s">
        <v>213</v>
      </c>
      <c r="K56" s="13" t="s">
        <v>213</v>
      </c>
      <c r="L56" s="10">
        <v>10</v>
      </c>
      <c r="M56" s="10">
        <v>2013</v>
      </c>
      <c r="N56" s="13">
        <v>1720</v>
      </c>
      <c r="O56" s="13">
        <v>1074</v>
      </c>
      <c r="P56" s="10" t="s">
        <v>230</v>
      </c>
      <c r="Q56" s="10"/>
      <c r="R56" s="10"/>
      <c r="S56" s="10"/>
      <c r="T56" s="10"/>
      <c r="U56" s="10"/>
    </row>
    <row r="57" spans="1:21" x14ac:dyDescent="0.25">
      <c r="A57" s="8" t="s">
        <v>52</v>
      </c>
      <c r="B57" s="8" t="s">
        <v>192</v>
      </c>
      <c r="C57" s="8" t="s">
        <v>193</v>
      </c>
      <c r="D57" s="8" t="s">
        <v>6</v>
      </c>
      <c r="E57" s="8" t="s">
        <v>279</v>
      </c>
      <c r="F57" s="8" t="s">
        <v>14</v>
      </c>
      <c r="G57" s="8" t="s">
        <v>280</v>
      </c>
      <c r="H57" s="10" t="s">
        <v>212</v>
      </c>
      <c r="I57" s="10">
        <v>9.4</v>
      </c>
      <c r="J57" s="22" t="s">
        <v>213</v>
      </c>
      <c r="K57" s="13" t="s">
        <v>213</v>
      </c>
      <c r="L57" s="10">
        <v>5</v>
      </c>
      <c r="M57" s="10">
        <v>2013</v>
      </c>
      <c r="N57" s="13">
        <f>571+3+6</f>
        <v>580</v>
      </c>
      <c r="O57" s="13">
        <f>1116+37+37</f>
        <v>1190</v>
      </c>
      <c r="P57" s="10" t="s">
        <v>231</v>
      </c>
      <c r="Q57" s="10" t="s">
        <v>53</v>
      </c>
      <c r="R57" s="10" t="s">
        <v>25</v>
      </c>
      <c r="S57" s="10"/>
      <c r="T57" s="10"/>
      <c r="U57" s="10"/>
    </row>
    <row r="58" spans="1:21" s="24" customFormat="1" x14ac:dyDescent="0.25">
      <c r="A58" s="9" t="s">
        <v>54</v>
      </c>
      <c r="B58" s="9" t="s">
        <v>184</v>
      </c>
      <c r="C58" s="9" t="s">
        <v>185</v>
      </c>
      <c r="D58" s="9" t="s">
        <v>17</v>
      </c>
      <c r="E58" s="9" t="s">
        <v>57</v>
      </c>
      <c r="F58" s="9" t="s">
        <v>14</v>
      </c>
      <c r="G58" s="9" t="s">
        <v>222</v>
      </c>
      <c r="H58" s="12" t="s">
        <v>228</v>
      </c>
      <c r="I58" s="12">
        <v>0.65</v>
      </c>
      <c r="J58" s="26" t="s">
        <v>213</v>
      </c>
      <c r="K58" s="15" t="s">
        <v>213</v>
      </c>
      <c r="L58" s="12">
        <v>5</v>
      </c>
      <c r="M58" s="12">
        <v>2013</v>
      </c>
      <c r="N58" s="15">
        <v>213</v>
      </c>
      <c r="O58" s="15">
        <v>494</v>
      </c>
      <c r="P58" s="12" t="s">
        <v>231</v>
      </c>
      <c r="Q58" s="12"/>
      <c r="R58" s="12"/>
      <c r="S58" s="12"/>
      <c r="T58" s="12"/>
      <c r="U58" s="12"/>
    </row>
    <row r="59" spans="1:21" s="24" customFormat="1" x14ac:dyDescent="0.25">
      <c r="A59" s="9" t="s">
        <v>54</v>
      </c>
      <c r="B59" s="9" t="s">
        <v>184</v>
      </c>
      <c r="C59" s="9" t="s">
        <v>185</v>
      </c>
      <c r="D59" s="9" t="s">
        <v>6</v>
      </c>
      <c r="E59" s="9" t="s">
        <v>293</v>
      </c>
      <c r="F59" s="9" t="s">
        <v>14</v>
      </c>
      <c r="G59" s="9" t="s">
        <v>222</v>
      </c>
      <c r="H59" s="12" t="s">
        <v>212</v>
      </c>
      <c r="I59" s="12">
        <v>5.9</v>
      </c>
      <c r="J59" s="26" t="s">
        <v>213</v>
      </c>
      <c r="K59" s="15" t="s">
        <v>213</v>
      </c>
      <c r="L59" s="12" t="s">
        <v>235</v>
      </c>
      <c r="M59" s="12">
        <v>2013</v>
      </c>
      <c r="N59" s="15">
        <v>3076</v>
      </c>
      <c r="O59" s="15">
        <v>3120</v>
      </c>
      <c r="P59" s="12" t="s">
        <v>231</v>
      </c>
      <c r="Q59" s="12"/>
      <c r="R59" s="12"/>
      <c r="S59" s="12"/>
      <c r="T59" s="12"/>
      <c r="U59" s="12"/>
    </row>
    <row r="60" spans="1:21" s="24" customFormat="1" x14ac:dyDescent="0.25">
      <c r="A60" s="9" t="s">
        <v>54</v>
      </c>
      <c r="B60" s="9" t="s">
        <v>184</v>
      </c>
      <c r="C60" s="9" t="s">
        <v>185</v>
      </c>
      <c r="D60" s="9" t="s">
        <v>17</v>
      </c>
      <c r="E60" s="9" t="s">
        <v>292</v>
      </c>
      <c r="F60" s="9" t="s">
        <v>14</v>
      </c>
      <c r="G60" s="9" t="s">
        <v>222</v>
      </c>
      <c r="H60" s="12" t="s">
        <v>220</v>
      </c>
      <c r="I60" s="12">
        <v>2.9</v>
      </c>
      <c r="J60" s="26" t="s">
        <v>213</v>
      </c>
      <c r="K60" s="15" t="s">
        <v>213</v>
      </c>
      <c r="L60" s="12">
        <v>5</v>
      </c>
      <c r="M60" s="12">
        <v>2013</v>
      </c>
      <c r="N60" s="15">
        <v>475</v>
      </c>
      <c r="O60" s="15">
        <v>96</v>
      </c>
      <c r="P60" s="12" t="s">
        <v>230</v>
      </c>
      <c r="Q60" s="12"/>
      <c r="R60" s="12"/>
      <c r="S60" s="12"/>
      <c r="T60" s="12"/>
      <c r="U60" s="12"/>
    </row>
    <row r="61" spans="1:21" s="24" customFormat="1" x14ac:dyDescent="0.25">
      <c r="A61" s="9" t="s">
        <v>54</v>
      </c>
      <c r="B61" s="9" t="s">
        <v>184</v>
      </c>
      <c r="C61" s="9" t="s">
        <v>185</v>
      </c>
      <c r="D61" s="9" t="s">
        <v>13</v>
      </c>
      <c r="E61" s="9" t="s">
        <v>58</v>
      </c>
      <c r="F61" s="9" t="s">
        <v>14</v>
      </c>
      <c r="G61" s="9" t="s">
        <v>222</v>
      </c>
      <c r="H61" s="12" t="s">
        <v>220</v>
      </c>
      <c r="I61" s="12">
        <v>2.8</v>
      </c>
      <c r="J61" s="26" t="s">
        <v>213</v>
      </c>
      <c r="K61" s="15" t="s">
        <v>213</v>
      </c>
      <c r="L61" s="12">
        <v>5</v>
      </c>
      <c r="M61" s="12">
        <v>2013</v>
      </c>
      <c r="N61" s="15">
        <v>4333</v>
      </c>
      <c r="O61" s="15">
        <v>1859</v>
      </c>
      <c r="P61" s="12" t="s">
        <v>230</v>
      </c>
      <c r="Q61" s="12"/>
      <c r="R61" s="12"/>
      <c r="S61" s="12"/>
      <c r="T61" s="12"/>
      <c r="U61" s="12"/>
    </row>
    <row r="62" spans="1:21" s="24" customFormat="1" x14ac:dyDescent="0.25">
      <c r="A62" s="9" t="s">
        <v>54</v>
      </c>
      <c r="B62" s="9" t="s">
        <v>184</v>
      </c>
      <c r="C62" s="9" t="s">
        <v>185</v>
      </c>
      <c r="D62" s="9" t="s">
        <v>6</v>
      </c>
      <c r="E62" s="9" t="s">
        <v>281</v>
      </c>
      <c r="F62" s="9" t="s">
        <v>14</v>
      </c>
      <c r="G62" s="9" t="s">
        <v>222</v>
      </c>
      <c r="H62" s="12" t="s">
        <v>220</v>
      </c>
      <c r="I62" s="12">
        <v>7.4</v>
      </c>
      <c r="J62" s="26" t="s">
        <v>213</v>
      </c>
      <c r="K62" s="15" t="s">
        <v>213</v>
      </c>
      <c r="L62" s="12" t="s">
        <v>235</v>
      </c>
      <c r="M62" s="12">
        <v>2013</v>
      </c>
      <c r="N62" s="15">
        <v>2620</v>
      </c>
      <c r="O62" s="15">
        <v>1646</v>
      </c>
      <c r="P62" s="12" t="s">
        <v>230</v>
      </c>
      <c r="Q62" s="12"/>
      <c r="R62" s="12"/>
      <c r="S62" s="12"/>
      <c r="T62" s="12"/>
      <c r="U62" s="12"/>
    </row>
    <row r="63" spans="1:21" s="24" customFormat="1" x14ac:dyDescent="0.25">
      <c r="A63" s="9" t="s">
        <v>54</v>
      </c>
      <c r="B63" s="9" t="s">
        <v>184</v>
      </c>
      <c r="C63" s="9" t="s">
        <v>185</v>
      </c>
      <c r="D63" s="9" t="s">
        <v>6</v>
      </c>
      <c r="E63" s="9" t="s">
        <v>282</v>
      </c>
      <c r="F63" s="9" t="s">
        <v>14</v>
      </c>
      <c r="G63" s="9" t="s">
        <v>222</v>
      </c>
      <c r="H63" s="12" t="s">
        <v>212</v>
      </c>
      <c r="I63" s="12">
        <v>3.9</v>
      </c>
      <c r="J63" s="26" t="s">
        <v>213</v>
      </c>
      <c r="K63" s="15" t="s">
        <v>213</v>
      </c>
      <c r="L63" s="12" t="s">
        <v>235</v>
      </c>
      <c r="M63" s="12">
        <v>2013</v>
      </c>
      <c r="N63" s="15">
        <v>3228</v>
      </c>
      <c r="O63" s="15">
        <v>1496</v>
      </c>
      <c r="P63" s="12" t="s">
        <v>230</v>
      </c>
      <c r="Q63" s="12"/>
      <c r="R63" s="12"/>
      <c r="S63" s="12"/>
      <c r="T63" s="12"/>
      <c r="U63" s="12"/>
    </row>
    <row r="64" spans="1:21" s="32" customFormat="1" x14ac:dyDescent="0.25">
      <c r="A64" s="9" t="s">
        <v>54</v>
      </c>
      <c r="B64" s="9" t="s">
        <v>184</v>
      </c>
      <c r="C64" s="9" t="s">
        <v>185</v>
      </c>
      <c r="D64" s="9" t="s">
        <v>17</v>
      </c>
      <c r="E64" s="9" t="s">
        <v>56</v>
      </c>
      <c r="F64" s="9" t="s">
        <v>14</v>
      </c>
      <c r="G64" s="9" t="s">
        <v>41</v>
      </c>
      <c r="H64" s="12" t="s">
        <v>220</v>
      </c>
      <c r="I64" s="12">
        <v>1.7</v>
      </c>
      <c r="J64" s="26" t="s">
        <v>213</v>
      </c>
      <c r="K64" s="15" t="s">
        <v>213</v>
      </c>
      <c r="L64" s="12">
        <v>5</v>
      </c>
      <c r="M64" s="12">
        <v>2013</v>
      </c>
      <c r="N64" s="15">
        <v>1550</v>
      </c>
      <c r="O64" s="15">
        <v>453</v>
      </c>
      <c r="P64" s="12" t="s">
        <v>230</v>
      </c>
      <c r="Q64" s="12"/>
      <c r="R64" s="12"/>
      <c r="S64" s="12"/>
      <c r="T64" s="12"/>
      <c r="U64" s="12"/>
    </row>
    <row r="65" spans="1:21" s="32" customFormat="1" x14ac:dyDescent="0.25">
      <c r="A65" s="9" t="s">
        <v>54</v>
      </c>
      <c r="B65" s="9" t="s">
        <v>184</v>
      </c>
      <c r="C65" s="9" t="s">
        <v>185</v>
      </c>
      <c r="D65" s="9" t="s">
        <v>6</v>
      </c>
      <c r="E65" s="31" t="s">
        <v>285</v>
      </c>
      <c r="F65" s="31" t="s">
        <v>7</v>
      </c>
      <c r="G65" s="31" t="s">
        <v>286</v>
      </c>
      <c r="H65" s="12" t="s">
        <v>212</v>
      </c>
      <c r="I65" s="12">
        <v>5</v>
      </c>
      <c r="J65" s="26" t="s">
        <v>213</v>
      </c>
      <c r="K65" s="15">
        <v>26000000</v>
      </c>
      <c r="L65" s="12" t="s">
        <v>287</v>
      </c>
      <c r="M65" s="12">
        <v>2013</v>
      </c>
      <c r="N65" s="15">
        <v>1258</v>
      </c>
      <c r="O65" s="15">
        <v>919</v>
      </c>
      <c r="P65" s="12" t="s">
        <v>230</v>
      </c>
      <c r="Q65" s="12"/>
      <c r="R65" s="12"/>
      <c r="S65" s="12"/>
      <c r="T65" s="12"/>
      <c r="U65" s="12"/>
    </row>
    <row r="66" spans="1:21" s="32" customFormat="1" x14ac:dyDescent="0.25">
      <c r="A66" s="9" t="s">
        <v>54</v>
      </c>
      <c r="B66" s="9" t="s">
        <v>184</v>
      </c>
      <c r="C66" s="9" t="s">
        <v>185</v>
      </c>
      <c r="D66" s="9" t="s">
        <v>29</v>
      </c>
      <c r="E66" s="9" t="s">
        <v>59</v>
      </c>
      <c r="F66" s="9" t="s">
        <v>19</v>
      </c>
      <c r="G66" s="9" t="s">
        <v>534</v>
      </c>
      <c r="H66" s="12" t="s">
        <v>213</v>
      </c>
      <c r="I66" s="12" t="s">
        <v>213</v>
      </c>
      <c r="J66" s="26" t="s">
        <v>213</v>
      </c>
      <c r="K66" s="15" t="s">
        <v>213</v>
      </c>
      <c r="L66" s="12" t="s">
        <v>213</v>
      </c>
      <c r="M66" s="12" t="s">
        <v>213</v>
      </c>
      <c r="N66" s="15">
        <v>11</v>
      </c>
      <c r="O66" s="15">
        <v>0</v>
      </c>
      <c r="P66" s="12" t="s">
        <v>230</v>
      </c>
      <c r="Q66" s="12"/>
      <c r="R66" s="12"/>
      <c r="S66" s="12"/>
      <c r="T66" s="12"/>
      <c r="U66" s="12"/>
    </row>
    <row r="67" spans="1:21" s="32" customFormat="1" x14ac:dyDescent="0.25">
      <c r="A67" s="9" t="s">
        <v>54</v>
      </c>
      <c r="B67" s="9" t="s">
        <v>184</v>
      </c>
      <c r="C67" s="9" t="s">
        <v>185</v>
      </c>
      <c r="D67" s="9" t="s">
        <v>17</v>
      </c>
      <c r="E67" s="9" t="s">
        <v>289</v>
      </c>
      <c r="F67" s="9" t="s">
        <v>236</v>
      </c>
      <c r="G67" s="9" t="s">
        <v>239</v>
      </c>
      <c r="H67" s="12" t="s">
        <v>212</v>
      </c>
      <c r="I67" s="12" t="s">
        <v>213</v>
      </c>
      <c r="J67" s="21">
        <v>2.5000000000000001E-3</v>
      </c>
      <c r="K67" s="15" t="s">
        <v>213</v>
      </c>
      <c r="L67" s="12" t="s">
        <v>213</v>
      </c>
      <c r="M67" s="27">
        <v>41456</v>
      </c>
      <c r="N67" s="15">
        <v>682</v>
      </c>
      <c r="O67" s="15">
        <v>536</v>
      </c>
      <c r="P67" s="12" t="s">
        <v>230</v>
      </c>
      <c r="Q67" s="12"/>
      <c r="R67" s="12"/>
      <c r="S67" s="12"/>
      <c r="T67" s="12"/>
      <c r="U67" s="12"/>
    </row>
    <row r="68" spans="1:21" s="32" customFormat="1" x14ac:dyDescent="0.25">
      <c r="A68" s="9" t="s">
        <v>54</v>
      </c>
      <c r="B68" s="9" t="s">
        <v>184</v>
      </c>
      <c r="C68" s="9" t="s">
        <v>185</v>
      </c>
      <c r="D68" s="9" t="s">
        <v>29</v>
      </c>
      <c r="E68" s="9" t="s">
        <v>61</v>
      </c>
      <c r="F68" s="9" t="s">
        <v>236</v>
      </c>
      <c r="G68" s="9" t="s">
        <v>291</v>
      </c>
      <c r="H68" s="12" t="s">
        <v>212</v>
      </c>
      <c r="I68" s="12" t="s">
        <v>213</v>
      </c>
      <c r="J68" s="26">
        <v>5.0000000000000001E-3</v>
      </c>
      <c r="K68" s="15" t="s">
        <v>213</v>
      </c>
      <c r="L68" s="12" t="s">
        <v>213</v>
      </c>
      <c r="M68" s="27">
        <v>41456</v>
      </c>
      <c r="N68" s="15">
        <v>666</v>
      </c>
      <c r="O68" s="15">
        <v>235</v>
      </c>
      <c r="P68" s="12" t="s">
        <v>230</v>
      </c>
      <c r="Q68" s="12"/>
      <c r="R68" s="12"/>
      <c r="S68" s="12"/>
      <c r="T68" s="12"/>
      <c r="U68" s="12"/>
    </row>
    <row r="69" spans="1:21" s="32" customFormat="1" x14ac:dyDescent="0.25">
      <c r="A69" s="9" t="s">
        <v>54</v>
      </c>
      <c r="B69" s="9" t="s">
        <v>184</v>
      </c>
      <c r="C69" s="9" t="s">
        <v>185</v>
      </c>
      <c r="D69" s="9" t="s">
        <v>29</v>
      </c>
      <c r="E69" s="9" t="s">
        <v>288</v>
      </c>
      <c r="F69" s="9" t="s">
        <v>14</v>
      </c>
      <c r="G69" s="9" t="s">
        <v>55</v>
      </c>
      <c r="H69" s="12" t="s">
        <v>212</v>
      </c>
      <c r="I69" s="12">
        <v>8.6999999999999993</v>
      </c>
      <c r="J69" s="26" t="s">
        <v>213</v>
      </c>
      <c r="K69" s="15" t="s">
        <v>213</v>
      </c>
      <c r="L69" s="12" t="s">
        <v>235</v>
      </c>
      <c r="M69" s="12">
        <v>2013</v>
      </c>
      <c r="N69" s="15">
        <v>158</v>
      </c>
      <c r="O69" s="15">
        <v>99</v>
      </c>
      <c r="P69" s="12" t="s">
        <v>230</v>
      </c>
      <c r="Q69" s="12"/>
      <c r="R69" s="12"/>
      <c r="S69" s="12"/>
      <c r="T69" s="12"/>
      <c r="U69" s="12"/>
    </row>
    <row r="70" spans="1:21" s="32" customFormat="1" x14ac:dyDescent="0.25">
      <c r="A70" s="9" t="s">
        <v>54</v>
      </c>
      <c r="B70" s="9" t="s">
        <v>184</v>
      </c>
      <c r="C70" s="9" t="s">
        <v>185</v>
      </c>
      <c r="D70" s="9" t="s">
        <v>17</v>
      </c>
      <c r="E70" s="9" t="s">
        <v>283</v>
      </c>
      <c r="F70" s="9" t="s">
        <v>19</v>
      </c>
      <c r="G70" s="38" t="s">
        <v>554</v>
      </c>
      <c r="H70" s="12" t="s">
        <v>213</v>
      </c>
      <c r="I70" s="12" t="s">
        <v>213</v>
      </c>
      <c r="J70" s="26" t="s">
        <v>213</v>
      </c>
      <c r="K70" s="15" t="s">
        <v>213</v>
      </c>
      <c r="L70" s="12" t="s">
        <v>213</v>
      </c>
      <c r="M70" s="12" t="s">
        <v>213</v>
      </c>
      <c r="N70" s="15">
        <v>1443</v>
      </c>
      <c r="O70" s="15">
        <v>806</v>
      </c>
      <c r="P70" s="12" t="s">
        <v>230</v>
      </c>
      <c r="Q70" s="12"/>
      <c r="R70" s="12"/>
      <c r="S70" s="12"/>
      <c r="T70" s="12"/>
      <c r="U70" s="12"/>
    </row>
    <row r="71" spans="1:21" s="32" customFormat="1" x14ac:dyDescent="0.25">
      <c r="A71" s="9" t="s">
        <v>54</v>
      </c>
      <c r="B71" s="9" t="s">
        <v>184</v>
      </c>
      <c r="C71" s="9" t="s">
        <v>185</v>
      </c>
      <c r="D71" s="9" t="s">
        <v>17</v>
      </c>
      <c r="E71" s="9" t="s">
        <v>60</v>
      </c>
      <c r="F71" s="9" t="s">
        <v>19</v>
      </c>
      <c r="G71" s="9" t="s">
        <v>290</v>
      </c>
      <c r="H71" s="12" t="s">
        <v>213</v>
      </c>
      <c r="I71" s="12" t="s">
        <v>213</v>
      </c>
      <c r="J71" s="26" t="s">
        <v>213</v>
      </c>
      <c r="K71" s="15" t="s">
        <v>213</v>
      </c>
      <c r="L71" s="12" t="s">
        <v>213</v>
      </c>
      <c r="M71" s="12" t="s">
        <v>213</v>
      </c>
      <c r="N71" s="15">
        <v>907</v>
      </c>
      <c r="O71" s="15">
        <v>190</v>
      </c>
      <c r="P71" s="12" t="s">
        <v>230</v>
      </c>
      <c r="Q71" s="12"/>
      <c r="R71" s="12"/>
      <c r="S71" s="12"/>
      <c r="T71" s="12"/>
      <c r="U71" s="12"/>
    </row>
    <row r="72" spans="1:21" s="32" customFormat="1" x14ac:dyDescent="0.25">
      <c r="A72" s="9" t="s">
        <v>54</v>
      </c>
      <c r="B72" s="9" t="s">
        <v>184</v>
      </c>
      <c r="C72" s="9" t="s">
        <v>185</v>
      </c>
      <c r="D72" s="9" t="s">
        <v>17</v>
      </c>
      <c r="E72" s="9" t="s">
        <v>60</v>
      </c>
      <c r="F72" s="9" t="s">
        <v>19</v>
      </c>
      <c r="G72" s="38" t="s">
        <v>552</v>
      </c>
      <c r="H72" s="12" t="s">
        <v>213</v>
      </c>
      <c r="I72" s="12" t="s">
        <v>213</v>
      </c>
      <c r="J72" s="26" t="s">
        <v>213</v>
      </c>
      <c r="K72" s="15" t="s">
        <v>213</v>
      </c>
      <c r="L72" s="12" t="s">
        <v>213</v>
      </c>
      <c r="M72" s="12" t="s">
        <v>213</v>
      </c>
      <c r="N72" s="15">
        <v>951</v>
      </c>
      <c r="O72" s="15">
        <v>152</v>
      </c>
      <c r="P72" s="12" t="s">
        <v>230</v>
      </c>
      <c r="Q72" s="12"/>
      <c r="R72" s="12"/>
      <c r="S72" s="12"/>
      <c r="T72" s="12"/>
      <c r="U72" s="12"/>
    </row>
    <row r="73" spans="1:21" s="32" customFormat="1" x14ac:dyDescent="0.25">
      <c r="A73" s="9" t="s">
        <v>54</v>
      </c>
      <c r="B73" s="9" t="s">
        <v>184</v>
      </c>
      <c r="C73" s="9" t="s">
        <v>185</v>
      </c>
      <c r="D73" s="9" t="s">
        <v>17</v>
      </c>
      <c r="E73" s="9" t="s">
        <v>283</v>
      </c>
      <c r="F73" s="9" t="s">
        <v>19</v>
      </c>
      <c r="G73" s="9" t="s">
        <v>284</v>
      </c>
      <c r="H73" s="12" t="s">
        <v>213</v>
      </c>
      <c r="I73" s="12" t="s">
        <v>213</v>
      </c>
      <c r="J73" s="26" t="s">
        <v>213</v>
      </c>
      <c r="K73" s="15" t="s">
        <v>213</v>
      </c>
      <c r="L73" s="12" t="s">
        <v>213</v>
      </c>
      <c r="M73" s="12" t="s">
        <v>213</v>
      </c>
      <c r="N73" s="15">
        <v>1493</v>
      </c>
      <c r="O73" s="15">
        <v>775</v>
      </c>
      <c r="P73" s="12" t="s">
        <v>230</v>
      </c>
      <c r="Q73" s="12"/>
      <c r="R73" s="12"/>
      <c r="S73" s="12"/>
      <c r="T73" s="12"/>
      <c r="U73" s="12"/>
    </row>
    <row r="74" spans="1:21" s="32" customFormat="1" x14ac:dyDescent="0.25">
      <c r="A74" s="9" t="s">
        <v>62</v>
      </c>
      <c r="B74" s="9" t="s">
        <v>182</v>
      </c>
      <c r="C74" s="9" t="s">
        <v>188</v>
      </c>
      <c r="D74" s="9" t="s">
        <v>6</v>
      </c>
      <c r="E74" s="9" t="s">
        <v>295</v>
      </c>
      <c r="F74" s="9" t="s">
        <v>14</v>
      </c>
      <c r="G74" s="9" t="s">
        <v>296</v>
      </c>
      <c r="H74" s="12" t="s">
        <v>220</v>
      </c>
      <c r="I74" s="12">
        <v>1</v>
      </c>
      <c r="J74" s="26" t="s">
        <v>213</v>
      </c>
      <c r="K74" s="15" t="s">
        <v>213</v>
      </c>
      <c r="L74" s="12">
        <v>5</v>
      </c>
      <c r="M74" s="12">
        <v>2013</v>
      </c>
      <c r="N74" s="15">
        <v>100</v>
      </c>
      <c r="O74" s="15">
        <v>48</v>
      </c>
      <c r="P74" s="12" t="s">
        <v>230</v>
      </c>
      <c r="Q74" s="12"/>
      <c r="R74" s="12"/>
      <c r="S74" s="12"/>
      <c r="T74" s="12"/>
      <c r="U74" s="12"/>
    </row>
    <row r="75" spans="1:21" s="32" customFormat="1" x14ac:dyDescent="0.25">
      <c r="A75" s="9" t="s">
        <v>62</v>
      </c>
      <c r="B75" s="9" t="s">
        <v>182</v>
      </c>
      <c r="C75" s="9" t="s">
        <v>188</v>
      </c>
      <c r="D75" s="9" t="s">
        <v>16</v>
      </c>
      <c r="E75" s="9" t="s">
        <v>294</v>
      </c>
      <c r="F75" s="9" t="s">
        <v>14</v>
      </c>
      <c r="G75" s="9" t="s">
        <v>26</v>
      </c>
      <c r="H75" s="12" t="s">
        <v>220</v>
      </c>
      <c r="I75" s="12">
        <v>3</v>
      </c>
      <c r="J75" s="26" t="s">
        <v>213</v>
      </c>
      <c r="K75" s="15" t="s">
        <v>213</v>
      </c>
      <c r="L75" s="12">
        <v>5</v>
      </c>
      <c r="M75" s="12">
        <v>2013</v>
      </c>
      <c r="N75" s="15">
        <v>47</v>
      </c>
      <c r="O75" s="15">
        <v>7</v>
      </c>
      <c r="P75" s="12" t="s">
        <v>230</v>
      </c>
      <c r="Q75" s="12"/>
      <c r="R75" s="12"/>
      <c r="S75" s="12"/>
      <c r="T75" s="12"/>
      <c r="U75" s="12"/>
    </row>
    <row r="76" spans="1:21" s="32" customFormat="1" x14ac:dyDescent="0.25">
      <c r="A76" s="9" t="s">
        <v>63</v>
      </c>
      <c r="B76" s="9" t="s">
        <v>192</v>
      </c>
      <c r="C76" s="9" t="s">
        <v>193</v>
      </c>
      <c r="D76" s="9" t="s">
        <v>17</v>
      </c>
      <c r="E76" s="9" t="s">
        <v>65</v>
      </c>
      <c r="F76" s="9" t="s">
        <v>19</v>
      </c>
      <c r="G76" s="9" t="s">
        <v>305</v>
      </c>
      <c r="H76" s="12" t="s">
        <v>213</v>
      </c>
      <c r="I76" s="12" t="s">
        <v>213</v>
      </c>
      <c r="J76" s="26" t="s">
        <v>213</v>
      </c>
      <c r="K76" s="15" t="s">
        <v>213</v>
      </c>
      <c r="L76" s="12" t="s">
        <v>213</v>
      </c>
      <c r="M76" s="12" t="s">
        <v>213</v>
      </c>
      <c r="N76" s="15">
        <v>246</v>
      </c>
      <c r="O76" s="15">
        <v>390</v>
      </c>
      <c r="P76" s="12" t="s">
        <v>231</v>
      </c>
      <c r="Q76" s="12"/>
      <c r="R76" s="12"/>
      <c r="S76" s="12"/>
      <c r="T76" s="12"/>
      <c r="U76" s="12"/>
    </row>
    <row r="77" spans="1:21" s="32" customFormat="1" x14ac:dyDescent="0.25">
      <c r="A77" s="9" t="s">
        <v>63</v>
      </c>
      <c r="B77" s="9" t="s">
        <v>192</v>
      </c>
      <c r="C77" s="9" t="s">
        <v>193</v>
      </c>
      <c r="D77" s="9" t="s">
        <v>17</v>
      </c>
      <c r="E77" s="9" t="s">
        <v>65</v>
      </c>
      <c r="F77" s="9" t="s">
        <v>19</v>
      </c>
      <c r="G77" s="9" t="s">
        <v>303</v>
      </c>
      <c r="H77" s="12" t="s">
        <v>213</v>
      </c>
      <c r="I77" s="12" t="s">
        <v>213</v>
      </c>
      <c r="J77" s="26" t="s">
        <v>213</v>
      </c>
      <c r="K77" s="15" t="s">
        <v>213</v>
      </c>
      <c r="L77" s="12" t="s">
        <v>213</v>
      </c>
      <c r="M77" s="12" t="s">
        <v>213</v>
      </c>
      <c r="N77" s="15">
        <v>411</v>
      </c>
      <c r="O77" s="15">
        <v>226</v>
      </c>
      <c r="P77" s="12" t="s">
        <v>230</v>
      </c>
      <c r="Q77" s="12"/>
      <c r="R77" s="12"/>
      <c r="S77" s="12"/>
      <c r="T77" s="12"/>
      <c r="U77" s="12"/>
    </row>
    <row r="78" spans="1:21" s="32" customFormat="1" x14ac:dyDescent="0.25">
      <c r="A78" s="9" t="s">
        <v>63</v>
      </c>
      <c r="B78" s="9" t="s">
        <v>192</v>
      </c>
      <c r="C78" s="9" t="s">
        <v>193</v>
      </c>
      <c r="D78" s="9" t="s">
        <v>17</v>
      </c>
      <c r="E78" s="9" t="s">
        <v>65</v>
      </c>
      <c r="F78" s="9" t="s">
        <v>19</v>
      </c>
      <c r="G78" s="9" t="s">
        <v>304</v>
      </c>
      <c r="H78" s="12" t="s">
        <v>213</v>
      </c>
      <c r="I78" s="12" t="s">
        <v>213</v>
      </c>
      <c r="J78" s="26" t="s">
        <v>213</v>
      </c>
      <c r="K78" s="15" t="s">
        <v>213</v>
      </c>
      <c r="L78" s="12" t="s">
        <v>213</v>
      </c>
      <c r="M78" s="12" t="s">
        <v>213</v>
      </c>
      <c r="N78" s="15">
        <v>530</v>
      </c>
      <c r="O78" s="15">
        <v>114</v>
      </c>
      <c r="P78" s="12" t="s">
        <v>230</v>
      </c>
      <c r="Q78" s="12"/>
      <c r="R78" s="12"/>
      <c r="S78" s="12"/>
      <c r="T78" s="12"/>
      <c r="U78" s="12"/>
    </row>
    <row r="79" spans="1:21" s="32" customFormat="1" x14ac:dyDescent="0.25">
      <c r="A79" s="9" t="s">
        <v>63</v>
      </c>
      <c r="B79" s="9" t="s">
        <v>192</v>
      </c>
      <c r="C79" s="9" t="s">
        <v>193</v>
      </c>
      <c r="D79" s="9" t="s">
        <v>17</v>
      </c>
      <c r="E79" s="9" t="s">
        <v>65</v>
      </c>
      <c r="F79" s="9" t="s">
        <v>19</v>
      </c>
      <c r="G79" s="9" t="s">
        <v>306</v>
      </c>
      <c r="H79" s="12" t="s">
        <v>213</v>
      </c>
      <c r="I79" s="12" t="s">
        <v>213</v>
      </c>
      <c r="J79" s="26" t="s">
        <v>213</v>
      </c>
      <c r="K79" s="15" t="s">
        <v>213</v>
      </c>
      <c r="L79" s="12" t="s">
        <v>213</v>
      </c>
      <c r="M79" s="12" t="s">
        <v>213</v>
      </c>
      <c r="N79" s="15">
        <v>450</v>
      </c>
      <c r="O79" s="15">
        <v>193</v>
      </c>
      <c r="P79" s="12" t="s">
        <v>230</v>
      </c>
      <c r="Q79" s="12"/>
      <c r="R79" s="12"/>
      <c r="S79" s="12"/>
      <c r="T79" s="12"/>
      <c r="U79" s="12"/>
    </row>
    <row r="80" spans="1:21" s="24" customFormat="1" x14ac:dyDescent="0.25">
      <c r="A80" s="9" t="s">
        <v>63</v>
      </c>
      <c r="B80" s="9" t="s">
        <v>192</v>
      </c>
      <c r="C80" s="9" t="s">
        <v>193</v>
      </c>
      <c r="D80" s="9" t="s">
        <v>17</v>
      </c>
      <c r="E80" s="9" t="s">
        <v>65</v>
      </c>
      <c r="F80" s="9" t="s">
        <v>19</v>
      </c>
      <c r="G80" s="9" t="s">
        <v>307</v>
      </c>
      <c r="H80" s="12" t="s">
        <v>213</v>
      </c>
      <c r="I80" s="12" t="s">
        <v>213</v>
      </c>
      <c r="J80" s="26" t="s">
        <v>213</v>
      </c>
      <c r="K80" s="15" t="s">
        <v>213</v>
      </c>
      <c r="L80" s="12" t="s">
        <v>213</v>
      </c>
      <c r="M80" s="12" t="s">
        <v>213</v>
      </c>
      <c r="N80" s="15">
        <v>464</v>
      </c>
      <c r="O80" s="15">
        <v>169</v>
      </c>
      <c r="P80" s="12" t="s">
        <v>230</v>
      </c>
      <c r="Q80" s="12"/>
      <c r="R80" s="12"/>
      <c r="S80" s="12"/>
      <c r="T80" s="12"/>
      <c r="U80" s="12"/>
    </row>
    <row r="81" spans="1:21" s="24" customFormat="1" x14ac:dyDescent="0.25">
      <c r="A81" s="9" t="s">
        <v>63</v>
      </c>
      <c r="B81" s="9" t="s">
        <v>192</v>
      </c>
      <c r="C81" s="9" t="s">
        <v>193</v>
      </c>
      <c r="D81" s="9" t="s">
        <v>17</v>
      </c>
      <c r="E81" s="9" t="s">
        <v>65</v>
      </c>
      <c r="F81" s="9" t="s">
        <v>19</v>
      </c>
      <c r="G81" s="9" t="s">
        <v>308</v>
      </c>
      <c r="H81" s="12" t="s">
        <v>213</v>
      </c>
      <c r="I81" s="12" t="s">
        <v>213</v>
      </c>
      <c r="J81" s="26" t="s">
        <v>213</v>
      </c>
      <c r="K81" s="15" t="s">
        <v>213</v>
      </c>
      <c r="L81" s="12" t="s">
        <v>213</v>
      </c>
      <c r="M81" s="12" t="s">
        <v>213</v>
      </c>
      <c r="N81" s="15">
        <v>475</v>
      </c>
      <c r="O81" s="15">
        <v>161</v>
      </c>
      <c r="P81" s="12" t="s">
        <v>230</v>
      </c>
      <c r="Q81" s="12"/>
      <c r="R81" s="12"/>
      <c r="S81" s="12"/>
      <c r="T81" s="12"/>
      <c r="U81" s="12"/>
    </row>
    <row r="82" spans="1:21" s="24" customFormat="1" x14ac:dyDescent="0.25">
      <c r="A82" s="9" t="s">
        <v>63</v>
      </c>
      <c r="B82" s="9" t="s">
        <v>192</v>
      </c>
      <c r="C82" s="9" t="s">
        <v>193</v>
      </c>
      <c r="D82" s="9" t="s">
        <v>17</v>
      </c>
      <c r="E82" s="9" t="s">
        <v>65</v>
      </c>
      <c r="F82" s="9" t="s">
        <v>19</v>
      </c>
      <c r="G82" s="9" t="s">
        <v>309</v>
      </c>
      <c r="H82" s="12" t="s">
        <v>213</v>
      </c>
      <c r="I82" s="12" t="s">
        <v>213</v>
      </c>
      <c r="J82" s="26" t="s">
        <v>213</v>
      </c>
      <c r="K82" s="15" t="s">
        <v>213</v>
      </c>
      <c r="L82" s="12" t="s">
        <v>213</v>
      </c>
      <c r="M82" s="12" t="s">
        <v>213</v>
      </c>
      <c r="N82" s="15">
        <v>412</v>
      </c>
      <c r="O82" s="15">
        <v>216</v>
      </c>
      <c r="P82" s="12" t="s">
        <v>230</v>
      </c>
      <c r="Q82" s="12"/>
      <c r="R82" s="12"/>
      <c r="S82" s="12"/>
      <c r="T82" s="12"/>
      <c r="U82" s="12"/>
    </row>
    <row r="83" spans="1:21" s="24" customFormat="1" x14ac:dyDescent="0.25">
      <c r="A83" s="9" t="s">
        <v>63</v>
      </c>
      <c r="B83" s="9" t="s">
        <v>192</v>
      </c>
      <c r="C83" s="9" t="s">
        <v>193</v>
      </c>
      <c r="D83" s="9" t="s">
        <v>17</v>
      </c>
      <c r="E83" s="9" t="s">
        <v>65</v>
      </c>
      <c r="F83" s="9" t="s">
        <v>19</v>
      </c>
      <c r="G83" s="9" t="s">
        <v>310</v>
      </c>
      <c r="H83" s="12" t="s">
        <v>213</v>
      </c>
      <c r="I83" s="12" t="s">
        <v>213</v>
      </c>
      <c r="J83" s="26" t="s">
        <v>213</v>
      </c>
      <c r="K83" s="15" t="s">
        <v>213</v>
      </c>
      <c r="L83" s="12" t="s">
        <v>213</v>
      </c>
      <c r="M83" s="12" t="s">
        <v>213</v>
      </c>
      <c r="N83" s="15">
        <v>452</v>
      </c>
      <c r="O83" s="15">
        <v>180</v>
      </c>
      <c r="P83" s="12" t="s">
        <v>230</v>
      </c>
      <c r="Q83" s="12"/>
      <c r="R83" s="12"/>
      <c r="S83" s="12"/>
      <c r="T83" s="12"/>
      <c r="U83" s="12"/>
    </row>
    <row r="84" spans="1:21" s="24" customFormat="1" x14ac:dyDescent="0.25">
      <c r="A84" s="9" t="s">
        <v>63</v>
      </c>
      <c r="B84" s="9" t="s">
        <v>192</v>
      </c>
      <c r="C84" s="9" t="s">
        <v>193</v>
      </c>
      <c r="D84" s="9" t="s">
        <v>29</v>
      </c>
      <c r="E84" s="9" t="s">
        <v>64</v>
      </c>
      <c r="F84" s="9" t="s">
        <v>14</v>
      </c>
      <c r="G84" s="9" t="s">
        <v>222</v>
      </c>
      <c r="H84" s="12" t="s">
        <v>220</v>
      </c>
      <c r="I84" s="12">
        <v>6</v>
      </c>
      <c r="J84" s="26" t="s">
        <v>213</v>
      </c>
      <c r="K84" s="15" t="s">
        <v>213</v>
      </c>
      <c r="L84" s="12">
        <v>5</v>
      </c>
      <c r="M84" s="12">
        <v>2013</v>
      </c>
      <c r="N84" s="15">
        <v>95</v>
      </c>
      <c r="O84" s="15">
        <v>35</v>
      </c>
      <c r="P84" s="12" t="s">
        <v>230</v>
      </c>
      <c r="Q84" s="12"/>
      <c r="R84" s="12"/>
      <c r="S84" s="12"/>
      <c r="T84" s="12"/>
      <c r="U84" s="12"/>
    </row>
    <row r="85" spans="1:21" s="24" customFormat="1" x14ac:dyDescent="0.25">
      <c r="A85" s="9" t="s">
        <v>63</v>
      </c>
      <c r="B85" s="9" t="s">
        <v>192</v>
      </c>
      <c r="C85" s="9" t="s">
        <v>193</v>
      </c>
      <c r="D85" s="9" t="s">
        <v>16</v>
      </c>
      <c r="E85" s="9" t="s">
        <v>298</v>
      </c>
      <c r="F85" s="9" t="s">
        <v>19</v>
      </c>
      <c r="G85" s="9" t="s">
        <v>537</v>
      </c>
      <c r="H85" s="12" t="s">
        <v>213</v>
      </c>
      <c r="I85" s="12" t="s">
        <v>213</v>
      </c>
      <c r="J85" s="26" t="s">
        <v>213</v>
      </c>
      <c r="K85" s="15" t="s">
        <v>213</v>
      </c>
      <c r="L85" s="12" t="s">
        <v>213</v>
      </c>
      <c r="M85" s="12" t="s">
        <v>213</v>
      </c>
      <c r="N85" s="15">
        <v>334</v>
      </c>
      <c r="O85" s="15">
        <v>214</v>
      </c>
      <c r="P85" s="12" t="s">
        <v>230</v>
      </c>
      <c r="Q85" s="12"/>
      <c r="R85" s="12"/>
      <c r="S85" s="12"/>
      <c r="T85" s="12"/>
      <c r="U85" s="12"/>
    </row>
    <row r="86" spans="1:21" s="24" customFormat="1" x14ac:dyDescent="0.25">
      <c r="A86" s="9" t="s">
        <v>63</v>
      </c>
      <c r="B86" s="9" t="s">
        <v>192</v>
      </c>
      <c r="C86" s="9" t="s">
        <v>193</v>
      </c>
      <c r="D86" s="9" t="s">
        <v>6</v>
      </c>
      <c r="E86" s="9" t="s">
        <v>297</v>
      </c>
      <c r="F86" s="9" t="s">
        <v>43</v>
      </c>
      <c r="G86" s="9" t="s">
        <v>296</v>
      </c>
      <c r="H86" s="12" t="s">
        <v>212</v>
      </c>
      <c r="I86" s="12" t="s">
        <v>213</v>
      </c>
      <c r="J86" s="26" t="s">
        <v>213</v>
      </c>
      <c r="K86" s="15">
        <v>50000000</v>
      </c>
      <c r="L86" s="12">
        <v>37</v>
      </c>
      <c r="M86" s="12">
        <v>2013</v>
      </c>
      <c r="N86" s="15">
        <v>3432</v>
      </c>
      <c r="O86" s="15">
        <v>2217</v>
      </c>
      <c r="P86" s="12" t="s">
        <v>230</v>
      </c>
      <c r="Q86" s="12"/>
      <c r="R86" s="12"/>
      <c r="S86" s="12"/>
      <c r="T86" s="12"/>
      <c r="U86" s="12"/>
    </row>
    <row r="87" spans="1:21" s="24" customFormat="1" x14ac:dyDescent="0.25">
      <c r="A87" s="9" t="s">
        <v>63</v>
      </c>
      <c r="B87" s="9" t="s">
        <v>192</v>
      </c>
      <c r="C87" s="9" t="s">
        <v>193</v>
      </c>
      <c r="D87" s="9" t="s">
        <v>16</v>
      </c>
      <c r="E87" s="9" t="s">
        <v>311</v>
      </c>
      <c r="F87" s="9" t="s">
        <v>14</v>
      </c>
      <c r="G87" s="9" t="s">
        <v>312</v>
      </c>
      <c r="H87" s="12" t="s">
        <v>220</v>
      </c>
      <c r="I87" s="12">
        <v>0.9</v>
      </c>
      <c r="J87" s="26" t="s">
        <v>213</v>
      </c>
      <c r="K87" s="15" t="s">
        <v>213</v>
      </c>
      <c r="L87" s="12">
        <v>5</v>
      </c>
      <c r="M87" s="12">
        <v>2013</v>
      </c>
      <c r="N87" s="15">
        <v>585</v>
      </c>
      <c r="O87" s="15">
        <v>275</v>
      </c>
      <c r="P87" s="12" t="s">
        <v>230</v>
      </c>
      <c r="Q87" s="12"/>
      <c r="R87" s="12"/>
      <c r="S87" s="12"/>
      <c r="T87" s="12"/>
      <c r="U87" s="12"/>
    </row>
    <row r="88" spans="1:21" s="24" customFormat="1" x14ac:dyDescent="0.25">
      <c r="A88" s="9" t="s">
        <v>63</v>
      </c>
      <c r="B88" s="9" t="s">
        <v>192</v>
      </c>
      <c r="C88" s="9" t="s">
        <v>193</v>
      </c>
      <c r="D88" s="9" t="s">
        <v>16</v>
      </c>
      <c r="E88" s="9" t="s">
        <v>299</v>
      </c>
      <c r="F88" s="9" t="s">
        <v>19</v>
      </c>
      <c r="G88" s="9" t="s">
        <v>538</v>
      </c>
      <c r="H88" s="12" t="s">
        <v>213</v>
      </c>
      <c r="I88" s="12" t="s">
        <v>213</v>
      </c>
      <c r="J88" s="26" t="s">
        <v>213</v>
      </c>
      <c r="K88" s="15" t="s">
        <v>213</v>
      </c>
      <c r="L88" s="12" t="s">
        <v>213</v>
      </c>
      <c r="M88" s="12" t="s">
        <v>213</v>
      </c>
      <c r="N88" s="15">
        <v>333</v>
      </c>
      <c r="O88" s="15">
        <v>214</v>
      </c>
      <c r="P88" s="12" t="s">
        <v>230</v>
      </c>
      <c r="Q88" s="12"/>
      <c r="R88" s="12"/>
      <c r="S88" s="12"/>
      <c r="T88" s="12"/>
      <c r="U88" s="12"/>
    </row>
    <row r="89" spans="1:21" s="24" customFormat="1" x14ac:dyDescent="0.25">
      <c r="A89" s="9" t="s">
        <v>63</v>
      </c>
      <c r="B89" s="9" t="s">
        <v>192</v>
      </c>
      <c r="C89" s="9" t="s">
        <v>193</v>
      </c>
      <c r="D89" s="9" t="s">
        <v>0</v>
      </c>
      <c r="E89" s="9" t="s">
        <v>300</v>
      </c>
      <c r="F89" s="9" t="s">
        <v>14</v>
      </c>
      <c r="G89" s="9" t="s">
        <v>527</v>
      </c>
      <c r="H89" s="12" t="s">
        <v>212</v>
      </c>
      <c r="I89" s="12">
        <v>0.56000000000000005</v>
      </c>
      <c r="J89" s="26" t="s">
        <v>213</v>
      </c>
      <c r="K89" s="15" t="s">
        <v>213</v>
      </c>
      <c r="L89" s="12">
        <v>8</v>
      </c>
      <c r="M89" s="12">
        <v>2013</v>
      </c>
      <c r="N89" s="15">
        <v>9485</v>
      </c>
      <c r="O89" s="15">
        <v>4382</v>
      </c>
      <c r="P89" s="12" t="s">
        <v>230</v>
      </c>
      <c r="Q89" s="12"/>
      <c r="R89" s="12"/>
      <c r="S89" s="12"/>
      <c r="T89" s="12"/>
      <c r="U89" s="12"/>
    </row>
    <row r="90" spans="1:21" s="24" customFormat="1" x14ac:dyDescent="0.25">
      <c r="A90" s="9" t="s">
        <v>63</v>
      </c>
      <c r="B90" s="9" t="s">
        <v>192</v>
      </c>
      <c r="C90" s="9" t="s">
        <v>193</v>
      </c>
      <c r="D90" s="9" t="s">
        <v>0</v>
      </c>
      <c r="E90" s="9" t="s">
        <v>301</v>
      </c>
      <c r="F90" s="9" t="s">
        <v>14</v>
      </c>
      <c r="G90" s="9" t="s">
        <v>302</v>
      </c>
      <c r="H90" s="12" t="s">
        <v>220</v>
      </c>
      <c r="I90" s="12">
        <v>1.2</v>
      </c>
      <c r="J90" s="26" t="s">
        <v>213</v>
      </c>
      <c r="K90" s="15" t="s">
        <v>213</v>
      </c>
      <c r="L90" s="12">
        <v>5</v>
      </c>
      <c r="M90" s="12">
        <v>2013</v>
      </c>
      <c r="N90" s="15">
        <v>8734</v>
      </c>
      <c r="O90" s="15">
        <v>5097</v>
      </c>
      <c r="P90" s="12" t="s">
        <v>230</v>
      </c>
      <c r="Q90" s="12"/>
      <c r="R90" s="12"/>
      <c r="S90" s="12"/>
      <c r="T90" s="12"/>
      <c r="U90" s="12"/>
    </row>
    <row r="91" spans="1:21" s="24" customFormat="1" x14ac:dyDescent="0.25">
      <c r="A91" s="9" t="s">
        <v>66</v>
      </c>
      <c r="B91" s="9" t="s">
        <v>184</v>
      </c>
      <c r="C91" s="9" t="s">
        <v>185</v>
      </c>
      <c r="D91" s="9" t="s">
        <v>6</v>
      </c>
      <c r="E91" s="9" t="s">
        <v>314</v>
      </c>
      <c r="F91" s="9" t="s">
        <v>14</v>
      </c>
      <c r="G91" s="9" t="s">
        <v>225</v>
      </c>
      <c r="H91" s="12" t="s">
        <v>212</v>
      </c>
      <c r="I91" s="12">
        <v>4.9800000000000004</v>
      </c>
      <c r="J91" s="26" t="s">
        <v>213</v>
      </c>
      <c r="K91" s="15">
        <v>2126125</v>
      </c>
      <c r="L91" s="12">
        <v>10</v>
      </c>
      <c r="M91" s="12">
        <v>2013</v>
      </c>
      <c r="N91" s="15">
        <v>1409</v>
      </c>
      <c r="O91" s="15">
        <v>2546</v>
      </c>
      <c r="P91" s="12" t="s">
        <v>231</v>
      </c>
      <c r="Q91" s="12"/>
      <c r="R91" s="12"/>
      <c r="S91" s="12"/>
      <c r="T91" s="12"/>
      <c r="U91" s="12"/>
    </row>
    <row r="92" spans="1:21" s="24" customFormat="1" x14ac:dyDescent="0.25">
      <c r="A92" s="9" t="s">
        <v>66</v>
      </c>
      <c r="B92" s="9" t="s">
        <v>184</v>
      </c>
      <c r="C92" s="9" t="s">
        <v>185</v>
      </c>
      <c r="D92" s="9" t="s">
        <v>6</v>
      </c>
      <c r="E92" s="9" t="s">
        <v>313</v>
      </c>
      <c r="F92" s="9" t="s">
        <v>14</v>
      </c>
      <c r="G92" s="9" t="s">
        <v>225</v>
      </c>
      <c r="H92" s="12" t="s">
        <v>212</v>
      </c>
      <c r="I92" s="12">
        <v>7.9</v>
      </c>
      <c r="J92" s="26" t="s">
        <v>213</v>
      </c>
      <c r="K92" s="15">
        <v>1761222</v>
      </c>
      <c r="L92" s="12">
        <v>5</v>
      </c>
      <c r="M92" s="12">
        <v>2013</v>
      </c>
      <c r="N92" s="15">
        <f>1006+120</f>
        <v>1126</v>
      </c>
      <c r="O92" s="15">
        <f>935+114</f>
        <v>1049</v>
      </c>
      <c r="P92" s="12" t="s">
        <v>230</v>
      </c>
      <c r="Q92" s="12" t="s">
        <v>68</v>
      </c>
      <c r="R92" s="12"/>
      <c r="S92" s="12"/>
      <c r="T92" s="12"/>
      <c r="U92" s="12"/>
    </row>
    <row r="93" spans="1:21" s="24" customFormat="1" x14ac:dyDescent="0.25">
      <c r="A93" s="9" t="s">
        <v>66</v>
      </c>
      <c r="B93" s="9" t="s">
        <v>184</v>
      </c>
      <c r="C93" s="9" t="s">
        <v>185</v>
      </c>
      <c r="D93" s="9" t="s">
        <v>6</v>
      </c>
      <c r="E93" s="9" t="s">
        <v>314</v>
      </c>
      <c r="F93" s="9" t="s">
        <v>14</v>
      </c>
      <c r="G93" s="9" t="s">
        <v>219</v>
      </c>
      <c r="H93" s="12" t="s">
        <v>220</v>
      </c>
      <c r="I93" s="12">
        <v>2</v>
      </c>
      <c r="J93" s="26" t="s">
        <v>213</v>
      </c>
      <c r="K93" s="15" t="s">
        <v>213</v>
      </c>
      <c r="L93" s="12">
        <v>5</v>
      </c>
      <c r="M93" s="12">
        <v>2013</v>
      </c>
      <c r="N93" s="15">
        <v>2042</v>
      </c>
      <c r="O93" s="15">
        <v>1926</v>
      </c>
      <c r="P93" s="12" t="s">
        <v>230</v>
      </c>
      <c r="Q93" s="12"/>
      <c r="R93" s="12"/>
      <c r="S93" s="12"/>
      <c r="T93" s="12"/>
      <c r="U93" s="12"/>
    </row>
    <row r="94" spans="1:21" s="24" customFormat="1" x14ac:dyDescent="0.25">
      <c r="A94" s="9" t="s">
        <v>66</v>
      </c>
      <c r="B94" s="9" t="s">
        <v>184</v>
      </c>
      <c r="C94" s="9" t="s">
        <v>185</v>
      </c>
      <c r="D94" s="9" t="s">
        <v>16</v>
      </c>
      <c r="E94" s="9" t="s">
        <v>315</v>
      </c>
      <c r="F94" s="9" t="s">
        <v>14</v>
      </c>
      <c r="G94" s="9" t="s">
        <v>251</v>
      </c>
      <c r="H94" s="12" t="s">
        <v>212</v>
      </c>
      <c r="I94" s="12">
        <v>5.5</v>
      </c>
      <c r="J94" s="26" t="s">
        <v>213</v>
      </c>
      <c r="K94" s="15" t="s">
        <v>213</v>
      </c>
      <c r="L94" s="12">
        <v>5</v>
      </c>
      <c r="M94" s="12">
        <v>2013</v>
      </c>
      <c r="N94" s="15">
        <v>2394</v>
      </c>
      <c r="O94" s="15">
        <v>1238</v>
      </c>
      <c r="P94" s="12" t="s">
        <v>230</v>
      </c>
      <c r="Q94" s="12"/>
      <c r="R94" s="12"/>
      <c r="S94" s="12"/>
      <c r="T94" s="12"/>
      <c r="U94" s="12"/>
    </row>
    <row r="95" spans="1:21" s="24" customFormat="1" x14ac:dyDescent="0.25">
      <c r="A95" s="9" t="s">
        <v>66</v>
      </c>
      <c r="B95" s="9" t="s">
        <v>184</v>
      </c>
      <c r="C95" s="9" t="s">
        <v>185</v>
      </c>
      <c r="D95" s="9" t="s">
        <v>29</v>
      </c>
      <c r="E95" s="9" t="s">
        <v>67</v>
      </c>
      <c r="F95" s="9" t="s">
        <v>14</v>
      </c>
      <c r="G95" s="9" t="s">
        <v>251</v>
      </c>
      <c r="H95" s="12" t="s">
        <v>220</v>
      </c>
      <c r="I95" s="12">
        <v>2</v>
      </c>
      <c r="J95" s="26" t="s">
        <v>213</v>
      </c>
      <c r="K95" s="15" t="s">
        <v>213</v>
      </c>
      <c r="L95" s="12">
        <v>5</v>
      </c>
      <c r="M95" s="12">
        <v>2013</v>
      </c>
      <c r="N95" s="15">
        <v>71</v>
      </c>
      <c r="O95" s="15">
        <v>21</v>
      </c>
      <c r="P95" s="12" t="s">
        <v>230</v>
      </c>
      <c r="Q95" s="12"/>
      <c r="R95" s="12"/>
      <c r="S95" s="12"/>
      <c r="T95" s="12"/>
      <c r="U95" s="12"/>
    </row>
    <row r="96" spans="1:21" s="24" customFormat="1" x14ac:dyDescent="0.25">
      <c r="A96" s="9" t="s">
        <v>66</v>
      </c>
      <c r="B96" s="9" t="s">
        <v>184</v>
      </c>
      <c r="C96" s="9" t="s">
        <v>185</v>
      </c>
      <c r="D96" s="9" t="s">
        <v>16</v>
      </c>
      <c r="E96" s="9" t="s">
        <v>69</v>
      </c>
      <c r="F96" s="9" t="s">
        <v>14</v>
      </c>
      <c r="G96" s="9" t="s">
        <v>241</v>
      </c>
      <c r="H96" s="12" t="s">
        <v>212</v>
      </c>
      <c r="I96" s="12">
        <v>1</v>
      </c>
      <c r="J96" s="26" t="s">
        <v>213</v>
      </c>
      <c r="K96" s="15" t="s">
        <v>213</v>
      </c>
      <c r="L96" s="12">
        <v>5</v>
      </c>
      <c r="M96" s="12">
        <v>2013</v>
      </c>
      <c r="N96" s="15">
        <v>245</v>
      </c>
      <c r="O96" s="15">
        <v>201</v>
      </c>
      <c r="P96" s="12" t="s">
        <v>230</v>
      </c>
      <c r="Q96" s="12"/>
      <c r="R96" s="12"/>
      <c r="S96" s="12"/>
      <c r="T96" s="12"/>
      <c r="U96" s="12"/>
    </row>
    <row r="97" spans="1:21" s="24" customFormat="1" x14ac:dyDescent="0.25">
      <c r="A97" s="9" t="s">
        <v>70</v>
      </c>
      <c r="B97" s="9" t="s">
        <v>192</v>
      </c>
      <c r="C97" s="9" t="s">
        <v>193</v>
      </c>
      <c r="D97" s="9" t="s">
        <v>29</v>
      </c>
      <c r="E97" s="9" t="s">
        <v>72</v>
      </c>
      <c r="F97" s="9" t="s">
        <v>236</v>
      </c>
      <c r="G97" s="9" t="s">
        <v>318</v>
      </c>
      <c r="H97" s="12" t="s">
        <v>212</v>
      </c>
      <c r="I97" s="12" t="s">
        <v>213</v>
      </c>
      <c r="J97" s="21">
        <v>2.5000000000000001E-3</v>
      </c>
      <c r="K97" s="15" t="s">
        <v>213</v>
      </c>
      <c r="L97" s="12" t="s">
        <v>213</v>
      </c>
      <c r="M97" s="12" t="s">
        <v>213</v>
      </c>
      <c r="N97" s="15">
        <f>40+1</f>
        <v>41</v>
      </c>
      <c r="O97" s="15">
        <f>57+0</f>
        <v>57</v>
      </c>
      <c r="P97" s="12" t="s">
        <v>231</v>
      </c>
      <c r="Q97" s="12" t="s">
        <v>73</v>
      </c>
      <c r="R97" s="12"/>
      <c r="S97" s="12"/>
      <c r="T97" s="12"/>
      <c r="U97" s="12"/>
    </row>
    <row r="98" spans="1:21" s="24" customFormat="1" x14ac:dyDescent="0.25">
      <c r="A98" s="9" t="s">
        <v>70</v>
      </c>
      <c r="B98" s="9" t="s">
        <v>192</v>
      </c>
      <c r="C98" s="9" t="s">
        <v>193</v>
      </c>
      <c r="D98" s="9" t="s">
        <v>16</v>
      </c>
      <c r="E98" s="9" t="s">
        <v>316</v>
      </c>
      <c r="F98" s="9" t="s">
        <v>43</v>
      </c>
      <c r="G98" s="9" t="s">
        <v>317</v>
      </c>
      <c r="H98" s="12" t="s">
        <v>212</v>
      </c>
      <c r="I98" s="12" t="s">
        <v>213</v>
      </c>
      <c r="J98" s="26" t="s">
        <v>213</v>
      </c>
      <c r="K98" s="15">
        <v>1200000</v>
      </c>
      <c r="L98" s="12">
        <v>10</v>
      </c>
      <c r="M98" s="12">
        <v>2013</v>
      </c>
      <c r="N98" s="15">
        <v>300</v>
      </c>
      <c r="O98" s="15">
        <v>173</v>
      </c>
      <c r="P98" s="12" t="s">
        <v>230</v>
      </c>
      <c r="Q98" s="12"/>
      <c r="R98" s="12"/>
      <c r="S98" s="12"/>
      <c r="T98" s="12"/>
      <c r="U98" s="12"/>
    </row>
    <row r="99" spans="1:21" s="24" customFormat="1" x14ac:dyDescent="0.25">
      <c r="A99" s="9" t="s">
        <v>70</v>
      </c>
      <c r="B99" s="9" t="s">
        <v>192</v>
      </c>
      <c r="C99" s="9" t="s">
        <v>193</v>
      </c>
      <c r="D99" s="9" t="s">
        <v>6</v>
      </c>
      <c r="E99" s="9" t="s">
        <v>319</v>
      </c>
      <c r="F99" s="9" t="s">
        <v>236</v>
      </c>
      <c r="G99" s="9" t="s">
        <v>237</v>
      </c>
      <c r="H99" s="12" t="s">
        <v>228</v>
      </c>
      <c r="I99" s="12" t="s">
        <v>213</v>
      </c>
      <c r="J99" s="21">
        <v>1.7500000000000002E-2</v>
      </c>
      <c r="K99" s="15" t="s">
        <v>213</v>
      </c>
      <c r="L99" s="12">
        <v>10</v>
      </c>
      <c r="M99" s="27">
        <v>41640</v>
      </c>
      <c r="N99" s="15">
        <v>331</v>
      </c>
      <c r="O99" s="15">
        <v>316</v>
      </c>
      <c r="P99" s="12" t="s">
        <v>230</v>
      </c>
      <c r="Q99" s="12"/>
      <c r="R99" s="12"/>
      <c r="S99" s="12"/>
      <c r="T99" s="12"/>
      <c r="U99" s="12"/>
    </row>
    <row r="100" spans="1:21" s="24" customFormat="1" x14ac:dyDescent="0.25">
      <c r="A100" s="9" t="s">
        <v>70</v>
      </c>
      <c r="B100" s="9" t="s">
        <v>192</v>
      </c>
      <c r="C100" s="9" t="s">
        <v>193</v>
      </c>
      <c r="D100" s="9" t="s">
        <v>17</v>
      </c>
      <c r="E100" s="9" t="s">
        <v>71</v>
      </c>
      <c r="F100" s="9" t="s">
        <v>14</v>
      </c>
      <c r="G100" s="9" t="s">
        <v>241</v>
      </c>
      <c r="H100" s="12" t="s">
        <v>212</v>
      </c>
      <c r="I100" s="12">
        <v>3</v>
      </c>
      <c r="J100" s="26" t="s">
        <v>213</v>
      </c>
      <c r="K100" s="15" t="s">
        <v>213</v>
      </c>
      <c r="L100" s="12">
        <v>10</v>
      </c>
      <c r="M100" s="12">
        <v>2013</v>
      </c>
      <c r="N100" s="15">
        <v>1836</v>
      </c>
      <c r="O100" s="15">
        <v>1748</v>
      </c>
      <c r="P100" s="12" t="s">
        <v>230</v>
      </c>
      <c r="Q100" s="12"/>
      <c r="R100" s="12"/>
      <c r="S100" s="12"/>
      <c r="T100" s="12"/>
      <c r="U100" s="12"/>
    </row>
    <row r="101" spans="1:21" s="24" customFormat="1" x14ac:dyDescent="0.25">
      <c r="A101" s="9" t="s">
        <v>74</v>
      </c>
      <c r="B101" s="9" t="s">
        <v>192</v>
      </c>
      <c r="C101" s="9" t="s">
        <v>193</v>
      </c>
      <c r="D101" s="9" t="s">
        <v>17</v>
      </c>
      <c r="E101" s="9" t="s">
        <v>320</v>
      </c>
      <c r="F101" s="9" t="s">
        <v>236</v>
      </c>
      <c r="G101" s="38" t="s">
        <v>323</v>
      </c>
      <c r="H101" s="12" t="s">
        <v>212</v>
      </c>
      <c r="I101" s="12" t="s">
        <v>213</v>
      </c>
      <c r="J101" s="21">
        <v>1.6999999999999999E-3</v>
      </c>
      <c r="K101" s="15" t="s">
        <v>213</v>
      </c>
      <c r="L101" s="12" t="s">
        <v>235</v>
      </c>
      <c r="M101" s="27">
        <v>41640</v>
      </c>
      <c r="N101" s="15">
        <v>646</v>
      </c>
      <c r="O101" s="15">
        <v>902</v>
      </c>
      <c r="P101" s="12" t="s">
        <v>231</v>
      </c>
      <c r="Q101" s="12"/>
      <c r="R101" s="12"/>
      <c r="S101" s="12"/>
      <c r="T101" s="12"/>
      <c r="U101" s="12"/>
    </row>
    <row r="102" spans="1:21" s="24" customFormat="1" x14ac:dyDescent="0.25">
      <c r="A102" s="9" t="s">
        <v>74</v>
      </c>
      <c r="B102" s="9" t="s">
        <v>192</v>
      </c>
      <c r="C102" s="9" t="s">
        <v>193</v>
      </c>
      <c r="D102" s="9" t="s">
        <v>17</v>
      </c>
      <c r="E102" s="9" t="s">
        <v>320</v>
      </c>
      <c r="F102" s="9" t="s">
        <v>236</v>
      </c>
      <c r="G102" s="9" t="s">
        <v>321</v>
      </c>
      <c r="H102" s="12" t="s">
        <v>212</v>
      </c>
      <c r="I102" s="12" t="s">
        <v>213</v>
      </c>
      <c r="J102" s="21">
        <v>1.6000000000000001E-3</v>
      </c>
      <c r="K102" s="15" t="s">
        <v>213</v>
      </c>
      <c r="L102" s="12">
        <v>21</v>
      </c>
      <c r="M102" s="27">
        <v>41640</v>
      </c>
      <c r="N102" s="15">
        <v>629</v>
      </c>
      <c r="O102" s="15">
        <v>918</v>
      </c>
      <c r="P102" s="12" t="s">
        <v>231</v>
      </c>
      <c r="Q102" s="12"/>
      <c r="R102" s="12"/>
      <c r="S102" s="12"/>
      <c r="T102" s="12"/>
      <c r="U102" s="12"/>
    </row>
    <row r="103" spans="1:21" s="24" customFormat="1" x14ac:dyDescent="0.25">
      <c r="A103" s="9" t="s">
        <v>74</v>
      </c>
      <c r="B103" s="9" t="s">
        <v>192</v>
      </c>
      <c r="C103" s="9" t="s">
        <v>193</v>
      </c>
      <c r="D103" s="9" t="s">
        <v>17</v>
      </c>
      <c r="E103" s="9" t="s">
        <v>320</v>
      </c>
      <c r="F103" s="9" t="s">
        <v>236</v>
      </c>
      <c r="G103" s="9" t="s">
        <v>322</v>
      </c>
      <c r="H103" s="12" t="s">
        <v>212</v>
      </c>
      <c r="I103" s="12" t="s">
        <v>213</v>
      </c>
      <c r="J103" s="21">
        <v>1.6999999999999999E-3</v>
      </c>
      <c r="K103" s="15" t="s">
        <v>213</v>
      </c>
      <c r="L103" s="12" t="s">
        <v>235</v>
      </c>
      <c r="M103" s="27">
        <v>41640</v>
      </c>
      <c r="N103" s="15">
        <v>611</v>
      </c>
      <c r="O103" s="15">
        <v>936</v>
      </c>
      <c r="P103" s="12" t="s">
        <v>231</v>
      </c>
      <c r="Q103" s="12"/>
      <c r="R103" s="12"/>
      <c r="S103" s="12"/>
      <c r="T103" s="12"/>
      <c r="U103" s="12"/>
    </row>
    <row r="104" spans="1:21" s="24" customFormat="1" x14ac:dyDescent="0.25">
      <c r="A104" s="9" t="s">
        <v>73</v>
      </c>
      <c r="B104" s="9" t="s">
        <v>192</v>
      </c>
      <c r="C104" s="9" t="s">
        <v>193</v>
      </c>
      <c r="D104" s="9" t="s">
        <v>6</v>
      </c>
      <c r="E104" s="9" t="s">
        <v>338</v>
      </c>
      <c r="F104" s="9" t="s">
        <v>14</v>
      </c>
      <c r="G104" s="9" t="s">
        <v>225</v>
      </c>
      <c r="H104" s="12" t="s">
        <v>212</v>
      </c>
      <c r="I104" s="12">
        <v>7.08</v>
      </c>
      <c r="J104" s="26" t="s">
        <v>213</v>
      </c>
      <c r="K104" s="15">
        <v>5500000</v>
      </c>
      <c r="L104" s="12">
        <v>5</v>
      </c>
      <c r="M104" s="12">
        <v>2013</v>
      </c>
      <c r="N104" s="15">
        <v>1627</v>
      </c>
      <c r="O104" s="15">
        <v>1639</v>
      </c>
      <c r="P104" s="12" t="s">
        <v>231</v>
      </c>
      <c r="Q104" s="12"/>
      <c r="R104" s="12"/>
      <c r="S104" s="12"/>
      <c r="T104" s="12"/>
      <c r="U104" s="12"/>
    </row>
    <row r="105" spans="1:21" s="24" customFormat="1" x14ac:dyDescent="0.25">
      <c r="A105" s="9" t="s">
        <v>73</v>
      </c>
      <c r="B105" s="9" t="s">
        <v>192</v>
      </c>
      <c r="C105" s="9" t="s">
        <v>193</v>
      </c>
      <c r="D105" s="9" t="s">
        <v>330</v>
      </c>
      <c r="E105" s="9" t="s">
        <v>337</v>
      </c>
      <c r="F105" s="9" t="s">
        <v>14</v>
      </c>
      <c r="G105" s="9" t="s">
        <v>26</v>
      </c>
      <c r="H105" s="12" t="s">
        <v>212</v>
      </c>
      <c r="I105" s="12">
        <v>5.36</v>
      </c>
      <c r="J105" s="26" t="s">
        <v>213</v>
      </c>
      <c r="K105" s="15" t="s">
        <v>213</v>
      </c>
      <c r="L105" s="12" t="s">
        <v>235</v>
      </c>
      <c r="M105" s="12">
        <v>2013</v>
      </c>
      <c r="N105" s="15">
        <v>163</v>
      </c>
      <c r="O105" s="15">
        <v>179</v>
      </c>
      <c r="P105" s="12" t="s">
        <v>231</v>
      </c>
      <c r="Q105" s="12"/>
      <c r="R105" s="12"/>
      <c r="S105" s="12"/>
      <c r="T105" s="12"/>
      <c r="U105" s="12"/>
    </row>
    <row r="106" spans="1:21" s="24" customFormat="1" x14ac:dyDescent="0.25">
      <c r="A106" s="9" t="s">
        <v>73</v>
      </c>
      <c r="B106" s="9" t="s">
        <v>192</v>
      </c>
      <c r="C106" s="9" t="s">
        <v>193</v>
      </c>
      <c r="D106" s="9" t="s">
        <v>17</v>
      </c>
      <c r="E106" s="9" t="s">
        <v>77</v>
      </c>
      <c r="F106" s="9" t="s">
        <v>236</v>
      </c>
      <c r="G106" s="9" t="s">
        <v>239</v>
      </c>
      <c r="H106" s="12" t="s">
        <v>212</v>
      </c>
      <c r="I106" s="12" t="s">
        <v>213</v>
      </c>
      <c r="J106" s="28">
        <v>0.01</v>
      </c>
      <c r="K106" s="15" t="s">
        <v>213</v>
      </c>
      <c r="L106" s="12" t="s">
        <v>213</v>
      </c>
      <c r="M106" s="12" t="s">
        <v>213</v>
      </c>
      <c r="N106" s="15">
        <v>1824</v>
      </c>
      <c r="O106" s="15">
        <v>1946</v>
      </c>
      <c r="P106" s="12" t="s">
        <v>231</v>
      </c>
      <c r="Q106" s="12"/>
      <c r="R106" s="12"/>
      <c r="S106" s="12"/>
      <c r="T106" s="12"/>
      <c r="U106" s="12"/>
    </row>
    <row r="107" spans="1:21" s="24" customFormat="1" x14ac:dyDescent="0.25">
      <c r="A107" s="9" t="s">
        <v>73</v>
      </c>
      <c r="B107" s="9" t="s">
        <v>192</v>
      </c>
      <c r="C107" s="9" t="s">
        <v>193</v>
      </c>
      <c r="D107" s="9" t="s">
        <v>17</v>
      </c>
      <c r="E107" s="9" t="s">
        <v>81</v>
      </c>
      <c r="F107" s="9" t="s">
        <v>324</v>
      </c>
      <c r="G107" s="9" t="s">
        <v>536</v>
      </c>
      <c r="H107" s="12" t="s">
        <v>213</v>
      </c>
      <c r="I107" s="12" t="s">
        <v>213</v>
      </c>
      <c r="J107" s="26" t="s">
        <v>213</v>
      </c>
      <c r="K107" s="15" t="s">
        <v>213</v>
      </c>
      <c r="L107" s="12" t="s">
        <v>213</v>
      </c>
      <c r="M107" s="12" t="s">
        <v>213</v>
      </c>
      <c r="N107" s="15">
        <v>3</v>
      </c>
      <c r="O107" s="15">
        <v>13</v>
      </c>
      <c r="P107" s="12" t="s">
        <v>231</v>
      </c>
      <c r="Q107" s="12"/>
      <c r="R107" s="12"/>
      <c r="S107" s="12"/>
      <c r="T107" s="12"/>
      <c r="U107" s="12"/>
    </row>
    <row r="108" spans="1:21" s="24" customFormat="1" x14ac:dyDescent="0.25">
      <c r="A108" s="9" t="s">
        <v>73</v>
      </c>
      <c r="B108" s="9" t="s">
        <v>192</v>
      </c>
      <c r="C108" s="9" t="s">
        <v>193</v>
      </c>
      <c r="D108" s="9" t="s">
        <v>16</v>
      </c>
      <c r="E108" s="9" t="s">
        <v>334</v>
      </c>
      <c r="F108" s="9" t="s">
        <v>19</v>
      </c>
      <c r="G108" s="9" t="s">
        <v>537</v>
      </c>
      <c r="H108" s="12" t="s">
        <v>213</v>
      </c>
      <c r="I108" s="12" t="s">
        <v>213</v>
      </c>
      <c r="J108" s="26" t="s">
        <v>213</v>
      </c>
      <c r="K108" s="15" t="s">
        <v>213</v>
      </c>
      <c r="L108" s="12" t="s">
        <v>213</v>
      </c>
      <c r="M108" s="12" t="s">
        <v>213</v>
      </c>
      <c r="N108" s="15">
        <v>1181</v>
      </c>
      <c r="O108" s="15">
        <v>967</v>
      </c>
      <c r="P108" s="12" t="s">
        <v>230</v>
      </c>
      <c r="Q108" s="12"/>
      <c r="R108" s="12"/>
      <c r="S108" s="12"/>
      <c r="T108" s="12"/>
      <c r="U108" s="12"/>
    </row>
    <row r="109" spans="1:21" s="24" customFormat="1" x14ac:dyDescent="0.25">
      <c r="A109" s="9" t="s">
        <v>73</v>
      </c>
      <c r="B109" s="9" t="s">
        <v>192</v>
      </c>
      <c r="C109" s="9" t="s">
        <v>193</v>
      </c>
      <c r="D109" s="9" t="s">
        <v>16</v>
      </c>
      <c r="E109" s="9" t="s">
        <v>336</v>
      </c>
      <c r="F109" s="9" t="s">
        <v>19</v>
      </c>
      <c r="G109" s="9" t="s">
        <v>537</v>
      </c>
      <c r="H109" s="12" t="s">
        <v>213</v>
      </c>
      <c r="I109" s="12" t="s">
        <v>213</v>
      </c>
      <c r="J109" s="26" t="s">
        <v>213</v>
      </c>
      <c r="K109" s="15" t="s">
        <v>213</v>
      </c>
      <c r="L109" s="12" t="s">
        <v>213</v>
      </c>
      <c r="M109" s="12" t="s">
        <v>213</v>
      </c>
      <c r="N109" s="15">
        <v>367</v>
      </c>
      <c r="O109" s="15">
        <v>163</v>
      </c>
      <c r="P109" s="12" t="s">
        <v>230</v>
      </c>
      <c r="Q109" s="12"/>
      <c r="R109" s="12"/>
      <c r="S109" s="12"/>
      <c r="T109" s="12"/>
      <c r="U109" s="12"/>
    </row>
    <row r="110" spans="1:21" s="24" customFormat="1" x14ac:dyDescent="0.25">
      <c r="A110" s="9" t="s">
        <v>73</v>
      </c>
      <c r="B110" s="9" t="s">
        <v>192</v>
      </c>
      <c r="C110" s="9" t="s">
        <v>193</v>
      </c>
      <c r="D110" s="9" t="s">
        <v>16</v>
      </c>
      <c r="E110" s="9" t="s">
        <v>333</v>
      </c>
      <c r="F110" s="9" t="s">
        <v>14</v>
      </c>
      <c r="G110" s="9" t="s">
        <v>26</v>
      </c>
      <c r="H110" s="12" t="s">
        <v>212</v>
      </c>
      <c r="I110" s="12">
        <v>3</v>
      </c>
      <c r="J110" s="26" t="s">
        <v>213</v>
      </c>
      <c r="K110" s="15" t="s">
        <v>213</v>
      </c>
      <c r="L110" s="12" t="s">
        <v>235</v>
      </c>
      <c r="M110" s="12">
        <v>2013</v>
      </c>
      <c r="N110" s="15">
        <v>707</v>
      </c>
      <c r="O110" s="15">
        <v>525</v>
      </c>
      <c r="P110" s="12" t="s">
        <v>230</v>
      </c>
      <c r="Q110" s="12"/>
      <c r="R110" s="12"/>
      <c r="S110" s="12"/>
      <c r="T110" s="12"/>
      <c r="U110" s="12"/>
    </row>
    <row r="111" spans="1:21" s="24" customFormat="1" x14ac:dyDescent="0.25">
      <c r="A111" s="9" t="s">
        <v>73</v>
      </c>
      <c r="B111" s="9" t="s">
        <v>192</v>
      </c>
      <c r="C111" s="9" t="s">
        <v>193</v>
      </c>
      <c r="D111" s="9" t="s">
        <v>16</v>
      </c>
      <c r="E111" s="9" t="s">
        <v>335</v>
      </c>
      <c r="F111" s="9" t="s">
        <v>14</v>
      </c>
      <c r="G111" s="9" t="s">
        <v>26</v>
      </c>
      <c r="H111" s="12" t="s">
        <v>212</v>
      </c>
      <c r="I111" s="12">
        <v>4.12</v>
      </c>
      <c r="J111" s="26" t="s">
        <v>213</v>
      </c>
      <c r="K111" s="15" t="s">
        <v>213</v>
      </c>
      <c r="L111" s="12" t="s">
        <v>235</v>
      </c>
      <c r="M111" s="12">
        <v>2013</v>
      </c>
      <c r="N111" s="15">
        <v>1794</v>
      </c>
      <c r="O111" s="15">
        <v>878</v>
      </c>
      <c r="P111" s="12" t="s">
        <v>230</v>
      </c>
      <c r="Q111" s="12"/>
      <c r="R111" s="12"/>
      <c r="S111" s="12"/>
      <c r="T111" s="12"/>
      <c r="U111" s="12"/>
    </row>
    <row r="112" spans="1:21" s="24" customFormat="1" x14ac:dyDescent="0.25">
      <c r="A112" s="9" t="s">
        <v>73</v>
      </c>
      <c r="B112" s="9" t="s">
        <v>192</v>
      </c>
      <c r="C112" s="9" t="s">
        <v>193</v>
      </c>
      <c r="D112" s="9" t="s">
        <v>29</v>
      </c>
      <c r="E112" s="9" t="s">
        <v>76</v>
      </c>
      <c r="F112" s="9" t="s">
        <v>19</v>
      </c>
      <c r="G112" s="9" t="s">
        <v>534</v>
      </c>
      <c r="H112" s="12" t="s">
        <v>213</v>
      </c>
      <c r="I112" s="12" t="s">
        <v>213</v>
      </c>
      <c r="J112" s="26" t="s">
        <v>213</v>
      </c>
      <c r="K112" s="15" t="s">
        <v>213</v>
      </c>
      <c r="L112" s="12" t="s">
        <v>213</v>
      </c>
      <c r="M112" s="12" t="s">
        <v>213</v>
      </c>
      <c r="N112" s="15">
        <v>8</v>
      </c>
      <c r="O112" s="15">
        <v>0</v>
      </c>
      <c r="P112" s="12" t="s">
        <v>230</v>
      </c>
      <c r="Q112" s="12"/>
      <c r="R112" s="12"/>
      <c r="S112" s="12"/>
      <c r="T112" s="12"/>
      <c r="U112" s="12"/>
    </row>
    <row r="113" spans="1:21" s="24" customFormat="1" x14ac:dyDescent="0.25">
      <c r="A113" s="9" t="s">
        <v>73</v>
      </c>
      <c r="B113" s="9" t="s">
        <v>192</v>
      </c>
      <c r="C113" s="9" t="s">
        <v>193</v>
      </c>
      <c r="D113" s="9" t="s">
        <v>16</v>
      </c>
      <c r="E113" s="9" t="s">
        <v>334</v>
      </c>
      <c r="F113" s="9" t="s">
        <v>19</v>
      </c>
      <c r="G113" s="9" t="s">
        <v>538</v>
      </c>
      <c r="H113" s="12" t="s">
        <v>213</v>
      </c>
      <c r="I113" s="12" t="s">
        <v>213</v>
      </c>
      <c r="J113" s="26" t="s">
        <v>213</v>
      </c>
      <c r="K113" s="15" t="s">
        <v>213</v>
      </c>
      <c r="L113" s="12" t="s">
        <v>213</v>
      </c>
      <c r="M113" s="12" t="s">
        <v>213</v>
      </c>
      <c r="N113" s="15">
        <v>1170</v>
      </c>
      <c r="O113" s="15">
        <v>977</v>
      </c>
      <c r="P113" s="12" t="s">
        <v>230</v>
      </c>
      <c r="Q113" s="12"/>
      <c r="R113" s="12"/>
      <c r="S113" s="12"/>
      <c r="T113" s="12"/>
      <c r="U113" s="12"/>
    </row>
    <row r="114" spans="1:21" s="24" customFormat="1" x14ac:dyDescent="0.25">
      <c r="A114" s="9" t="s">
        <v>73</v>
      </c>
      <c r="B114" s="9" t="s">
        <v>192</v>
      </c>
      <c r="C114" s="9" t="s">
        <v>193</v>
      </c>
      <c r="D114" s="9" t="s">
        <v>29</v>
      </c>
      <c r="E114" s="9" t="s">
        <v>75</v>
      </c>
      <c r="F114" s="9" t="s">
        <v>43</v>
      </c>
      <c r="G114" s="9" t="s">
        <v>339</v>
      </c>
      <c r="H114" s="12" t="s">
        <v>212</v>
      </c>
      <c r="I114" s="12" t="s">
        <v>213</v>
      </c>
      <c r="J114" s="26" t="s">
        <v>213</v>
      </c>
      <c r="K114" s="15">
        <v>1400000</v>
      </c>
      <c r="L114" s="12">
        <v>20</v>
      </c>
      <c r="M114" s="12">
        <v>2013</v>
      </c>
      <c r="N114" s="15">
        <v>257</v>
      </c>
      <c r="O114" s="15">
        <v>155</v>
      </c>
      <c r="P114" s="12" t="s">
        <v>230</v>
      </c>
      <c r="Q114" s="12"/>
      <c r="R114" s="12"/>
      <c r="S114" s="12"/>
      <c r="T114" s="12"/>
      <c r="U114" s="12"/>
    </row>
    <row r="115" spans="1:21" s="24" customFormat="1" x14ac:dyDescent="0.25">
      <c r="A115" s="9" t="s">
        <v>73</v>
      </c>
      <c r="B115" s="9" t="s">
        <v>192</v>
      </c>
      <c r="C115" s="9" t="s">
        <v>193</v>
      </c>
      <c r="D115" s="9" t="s">
        <v>17</v>
      </c>
      <c r="E115" s="9" t="s">
        <v>78</v>
      </c>
      <c r="F115" s="9" t="s">
        <v>324</v>
      </c>
      <c r="G115" s="9" t="s">
        <v>535</v>
      </c>
      <c r="H115" s="12" t="s">
        <v>213</v>
      </c>
      <c r="I115" s="12" t="s">
        <v>213</v>
      </c>
      <c r="J115" s="26" t="s">
        <v>213</v>
      </c>
      <c r="K115" s="15" t="s">
        <v>213</v>
      </c>
      <c r="L115" s="12" t="s">
        <v>213</v>
      </c>
      <c r="M115" s="12" t="s">
        <v>213</v>
      </c>
      <c r="N115" s="15">
        <v>142</v>
      </c>
      <c r="O115" s="15">
        <v>40</v>
      </c>
      <c r="P115" s="12" t="s">
        <v>230</v>
      </c>
      <c r="Q115" s="12"/>
      <c r="R115" s="12"/>
      <c r="S115" s="12"/>
      <c r="T115" s="12"/>
      <c r="U115" s="12"/>
    </row>
    <row r="116" spans="1:21" s="24" customFormat="1" x14ac:dyDescent="0.25">
      <c r="A116" s="9" t="s">
        <v>73</v>
      </c>
      <c r="B116" s="9" t="s">
        <v>192</v>
      </c>
      <c r="C116" s="9" t="s">
        <v>193</v>
      </c>
      <c r="D116" s="9" t="s">
        <v>17</v>
      </c>
      <c r="E116" s="9" t="s">
        <v>80</v>
      </c>
      <c r="F116" s="9" t="s">
        <v>324</v>
      </c>
      <c r="G116" s="9" t="s">
        <v>535</v>
      </c>
      <c r="H116" s="12" t="s">
        <v>213</v>
      </c>
      <c r="I116" s="12" t="s">
        <v>213</v>
      </c>
      <c r="J116" s="26" t="s">
        <v>213</v>
      </c>
      <c r="K116" s="15" t="s">
        <v>213</v>
      </c>
      <c r="L116" s="12" t="s">
        <v>213</v>
      </c>
      <c r="M116" s="12" t="s">
        <v>213</v>
      </c>
      <c r="N116" s="15">
        <v>236</v>
      </c>
      <c r="O116" s="15">
        <v>13</v>
      </c>
      <c r="P116" s="12" t="s">
        <v>230</v>
      </c>
      <c r="Q116" s="12"/>
      <c r="R116" s="12"/>
      <c r="S116" s="12"/>
      <c r="T116" s="12"/>
      <c r="U116" s="12"/>
    </row>
    <row r="117" spans="1:21" s="24" customFormat="1" x14ac:dyDescent="0.25">
      <c r="A117" s="9" t="s">
        <v>73</v>
      </c>
      <c r="B117" s="9" t="s">
        <v>192</v>
      </c>
      <c r="C117" s="9" t="s">
        <v>193</v>
      </c>
      <c r="D117" s="9" t="s">
        <v>17</v>
      </c>
      <c r="E117" s="9" t="s">
        <v>78</v>
      </c>
      <c r="F117" s="9" t="s">
        <v>324</v>
      </c>
      <c r="G117" s="9" t="s">
        <v>536</v>
      </c>
      <c r="H117" s="12" t="s">
        <v>213</v>
      </c>
      <c r="I117" s="12" t="s">
        <v>213</v>
      </c>
      <c r="J117" s="26" t="s">
        <v>213</v>
      </c>
      <c r="K117" s="15" t="s">
        <v>213</v>
      </c>
      <c r="L117" s="12" t="s">
        <v>213</v>
      </c>
      <c r="M117" s="12" t="s">
        <v>213</v>
      </c>
      <c r="N117" s="15">
        <v>133</v>
      </c>
      <c r="O117" s="15">
        <v>50</v>
      </c>
      <c r="P117" s="12" t="s">
        <v>230</v>
      </c>
      <c r="Q117" s="12"/>
      <c r="R117" s="12"/>
      <c r="S117" s="12"/>
      <c r="T117" s="12"/>
      <c r="U117" s="12"/>
    </row>
    <row r="118" spans="1:21" s="24" customFormat="1" x14ac:dyDescent="0.25">
      <c r="A118" s="9" t="s">
        <v>73</v>
      </c>
      <c r="B118" s="9" t="s">
        <v>192</v>
      </c>
      <c r="C118" s="9" t="s">
        <v>193</v>
      </c>
      <c r="D118" s="9" t="s">
        <v>17</v>
      </c>
      <c r="E118" s="9" t="s">
        <v>80</v>
      </c>
      <c r="F118" s="9" t="s">
        <v>324</v>
      </c>
      <c r="G118" s="9" t="s">
        <v>536</v>
      </c>
      <c r="H118" s="12" t="s">
        <v>213</v>
      </c>
      <c r="I118" s="12" t="s">
        <v>213</v>
      </c>
      <c r="J118" s="26" t="s">
        <v>213</v>
      </c>
      <c r="K118" s="15" t="s">
        <v>213</v>
      </c>
      <c r="L118" s="12" t="s">
        <v>213</v>
      </c>
      <c r="M118" s="12" t="s">
        <v>213</v>
      </c>
      <c r="N118" s="15">
        <v>233</v>
      </c>
      <c r="O118" s="15">
        <v>17</v>
      </c>
      <c r="P118" s="12" t="s">
        <v>230</v>
      </c>
      <c r="Q118" s="12"/>
      <c r="R118" s="12"/>
      <c r="S118" s="12"/>
      <c r="T118" s="12"/>
      <c r="U118" s="12"/>
    </row>
    <row r="119" spans="1:21" s="24" customFormat="1" x14ac:dyDescent="0.25">
      <c r="A119" s="9" t="s">
        <v>82</v>
      </c>
      <c r="B119" s="9" t="s">
        <v>194</v>
      </c>
      <c r="C119" s="9" t="s">
        <v>195</v>
      </c>
      <c r="D119" s="9" t="s">
        <v>6</v>
      </c>
      <c r="E119" s="9" t="s">
        <v>347</v>
      </c>
      <c r="F119" s="9" t="s">
        <v>7</v>
      </c>
      <c r="G119" s="9" t="s">
        <v>348</v>
      </c>
      <c r="H119" s="12" t="s">
        <v>212</v>
      </c>
      <c r="I119" s="12">
        <v>0.5</v>
      </c>
      <c r="J119" s="26" t="s">
        <v>213</v>
      </c>
      <c r="K119" s="15">
        <v>13499000</v>
      </c>
      <c r="L119" s="12" t="s">
        <v>349</v>
      </c>
      <c r="M119" s="12">
        <v>2013</v>
      </c>
      <c r="N119" s="15">
        <f>649+107</f>
        <v>756</v>
      </c>
      <c r="O119" s="15">
        <f>777+404</f>
        <v>1181</v>
      </c>
      <c r="P119" s="12" t="s">
        <v>231</v>
      </c>
      <c r="Q119" s="12" t="s">
        <v>83</v>
      </c>
      <c r="R119" s="12"/>
      <c r="S119" s="12"/>
      <c r="T119" s="12"/>
      <c r="U119" s="12"/>
    </row>
    <row r="120" spans="1:21" s="24" customFormat="1" x14ac:dyDescent="0.25">
      <c r="A120" s="9" t="s">
        <v>82</v>
      </c>
      <c r="B120" s="9" t="s">
        <v>194</v>
      </c>
      <c r="C120" s="9" t="s">
        <v>195</v>
      </c>
      <c r="D120" s="9" t="s">
        <v>0</v>
      </c>
      <c r="E120" s="9" t="s">
        <v>342</v>
      </c>
      <c r="F120" s="9" t="s">
        <v>14</v>
      </c>
      <c r="G120" s="9" t="s">
        <v>343</v>
      </c>
      <c r="H120" s="12" t="s">
        <v>220</v>
      </c>
      <c r="I120" s="12">
        <v>0.5</v>
      </c>
      <c r="J120" s="26" t="s">
        <v>213</v>
      </c>
      <c r="K120" s="15" t="s">
        <v>213</v>
      </c>
      <c r="L120" s="12">
        <v>10</v>
      </c>
      <c r="M120" s="12">
        <v>2013</v>
      </c>
      <c r="N120" s="15">
        <v>1965</v>
      </c>
      <c r="O120" s="15">
        <v>937</v>
      </c>
      <c r="P120" s="12" t="s">
        <v>230</v>
      </c>
      <c r="Q120" s="12"/>
      <c r="R120" s="12"/>
      <c r="S120" s="12"/>
      <c r="T120" s="12"/>
      <c r="U120" s="12"/>
    </row>
    <row r="121" spans="1:21" s="24" customFormat="1" x14ac:dyDescent="0.25">
      <c r="A121" s="9" t="s">
        <v>82</v>
      </c>
      <c r="B121" s="9" t="s">
        <v>194</v>
      </c>
      <c r="C121" s="9" t="s">
        <v>195</v>
      </c>
      <c r="D121" s="9" t="s">
        <v>13</v>
      </c>
      <c r="E121" s="9" t="s">
        <v>84</v>
      </c>
      <c r="F121" s="9" t="s">
        <v>14</v>
      </c>
      <c r="G121" s="9" t="s">
        <v>222</v>
      </c>
      <c r="H121" s="12" t="s">
        <v>228</v>
      </c>
      <c r="I121" s="12">
        <v>1</v>
      </c>
      <c r="J121" s="26" t="s">
        <v>213</v>
      </c>
      <c r="K121" s="15" t="s">
        <v>213</v>
      </c>
      <c r="L121" s="12">
        <v>5</v>
      </c>
      <c r="M121" s="12">
        <v>2013</v>
      </c>
      <c r="N121" s="15">
        <v>441</v>
      </c>
      <c r="O121" s="15">
        <v>270</v>
      </c>
      <c r="P121" s="12" t="s">
        <v>230</v>
      </c>
      <c r="Q121" s="12"/>
      <c r="R121" s="12"/>
      <c r="S121" s="12"/>
      <c r="T121" s="12"/>
      <c r="U121" s="12"/>
    </row>
    <row r="122" spans="1:21" s="24" customFormat="1" x14ac:dyDescent="0.25">
      <c r="A122" s="9" t="s">
        <v>82</v>
      </c>
      <c r="B122" s="9" t="s">
        <v>194</v>
      </c>
      <c r="C122" s="9" t="s">
        <v>195</v>
      </c>
      <c r="D122" s="9" t="s">
        <v>16</v>
      </c>
      <c r="E122" s="9" t="s">
        <v>346</v>
      </c>
      <c r="F122" s="9" t="s">
        <v>14</v>
      </c>
      <c r="G122" s="9" t="s">
        <v>26</v>
      </c>
      <c r="H122" s="12" t="s">
        <v>228</v>
      </c>
      <c r="I122" s="12">
        <v>0.5</v>
      </c>
      <c r="J122" s="26" t="s">
        <v>213</v>
      </c>
      <c r="K122" s="15" t="s">
        <v>213</v>
      </c>
      <c r="L122" s="12">
        <v>5</v>
      </c>
      <c r="M122" s="12">
        <v>2013</v>
      </c>
      <c r="N122" s="15">
        <v>101</v>
      </c>
      <c r="O122" s="15">
        <v>48</v>
      </c>
      <c r="P122" s="12" t="s">
        <v>230</v>
      </c>
      <c r="Q122" s="12"/>
      <c r="R122" s="12"/>
      <c r="S122" s="12"/>
      <c r="T122" s="12"/>
      <c r="U122" s="12"/>
    </row>
    <row r="123" spans="1:21" s="24" customFormat="1" x14ac:dyDescent="0.25">
      <c r="A123" s="9" t="s">
        <v>82</v>
      </c>
      <c r="B123" s="9" t="s">
        <v>194</v>
      </c>
      <c r="C123" s="9" t="s">
        <v>195</v>
      </c>
      <c r="D123" s="9" t="s">
        <v>16</v>
      </c>
      <c r="E123" s="9" t="s">
        <v>345</v>
      </c>
      <c r="F123" s="9" t="s">
        <v>14</v>
      </c>
      <c r="G123" s="9" t="s">
        <v>258</v>
      </c>
      <c r="H123" s="12" t="s">
        <v>212</v>
      </c>
      <c r="I123" s="12">
        <v>2</v>
      </c>
      <c r="J123" s="26" t="s">
        <v>213</v>
      </c>
      <c r="K123" s="15" t="s">
        <v>213</v>
      </c>
      <c r="L123" s="12">
        <v>5</v>
      </c>
      <c r="M123" s="12">
        <v>2013</v>
      </c>
      <c r="N123" s="15">
        <v>48</v>
      </c>
      <c r="O123" s="15">
        <v>19</v>
      </c>
      <c r="P123" s="12" t="s">
        <v>230</v>
      </c>
      <c r="Q123" s="12"/>
      <c r="R123" s="12"/>
      <c r="S123" s="12"/>
      <c r="T123" s="12"/>
      <c r="U123" s="12"/>
    </row>
    <row r="124" spans="1:21" s="24" customFormat="1" x14ac:dyDescent="0.25">
      <c r="A124" s="9" t="s">
        <v>82</v>
      </c>
      <c r="B124" s="9" t="s">
        <v>194</v>
      </c>
      <c r="C124" s="9" t="s">
        <v>195</v>
      </c>
      <c r="D124" s="9" t="s">
        <v>0</v>
      </c>
      <c r="E124" s="9" t="s">
        <v>344</v>
      </c>
      <c r="F124" s="9" t="s">
        <v>14</v>
      </c>
      <c r="G124" s="38" t="s">
        <v>550</v>
      </c>
      <c r="H124" s="12" t="s">
        <v>220</v>
      </c>
      <c r="I124" s="12">
        <v>0.7</v>
      </c>
      <c r="J124" s="26" t="s">
        <v>213</v>
      </c>
      <c r="K124" s="15" t="s">
        <v>213</v>
      </c>
      <c r="L124" s="12">
        <v>5</v>
      </c>
      <c r="M124" s="12">
        <v>2013</v>
      </c>
      <c r="N124" s="15">
        <v>2197</v>
      </c>
      <c r="O124" s="15">
        <v>719</v>
      </c>
      <c r="P124" s="12" t="s">
        <v>230</v>
      </c>
      <c r="Q124" s="12"/>
      <c r="R124" s="12"/>
      <c r="S124" s="12"/>
      <c r="T124" s="12"/>
      <c r="U124" s="12"/>
    </row>
    <row r="125" spans="1:21" s="24" customFormat="1" x14ac:dyDescent="0.25">
      <c r="A125" s="9" t="s">
        <v>82</v>
      </c>
      <c r="B125" s="9" t="s">
        <v>194</v>
      </c>
      <c r="C125" s="9" t="s">
        <v>195</v>
      </c>
      <c r="D125" s="9" t="s">
        <v>16</v>
      </c>
      <c r="E125" s="9" t="s">
        <v>340</v>
      </c>
      <c r="F125" s="9" t="s">
        <v>14</v>
      </c>
      <c r="G125" s="9" t="s">
        <v>341</v>
      </c>
      <c r="H125" s="12" t="s">
        <v>220</v>
      </c>
      <c r="I125" s="12">
        <v>1</v>
      </c>
      <c r="J125" s="26" t="s">
        <v>213</v>
      </c>
      <c r="K125" s="15" t="s">
        <v>213</v>
      </c>
      <c r="L125" s="12">
        <v>5</v>
      </c>
      <c r="M125" s="12">
        <v>2013</v>
      </c>
      <c r="N125" s="15">
        <v>242</v>
      </c>
      <c r="O125" s="15">
        <v>67</v>
      </c>
      <c r="P125" s="12" t="s">
        <v>230</v>
      </c>
      <c r="Q125" s="12"/>
      <c r="R125" s="12"/>
      <c r="S125" s="12"/>
      <c r="T125" s="12"/>
      <c r="U125" s="12"/>
    </row>
    <row r="126" spans="1:21" x14ac:dyDescent="0.25">
      <c r="A126" s="8" t="s">
        <v>85</v>
      </c>
      <c r="B126" s="8" t="s">
        <v>184</v>
      </c>
      <c r="C126" s="8" t="s">
        <v>185</v>
      </c>
      <c r="D126" s="8" t="s">
        <v>6</v>
      </c>
      <c r="E126" s="8" t="s">
        <v>350</v>
      </c>
      <c r="F126" s="8" t="s">
        <v>14</v>
      </c>
      <c r="G126" s="8" t="s">
        <v>267</v>
      </c>
      <c r="H126" s="10" t="s">
        <v>212</v>
      </c>
      <c r="I126" s="10">
        <v>14.7</v>
      </c>
      <c r="J126" s="22" t="s">
        <v>213</v>
      </c>
      <c r="K126" s="13">
        <v>1500000</v>
      </c>
      <c r="L126" s="10">
        <v>5</v>
      </c>
      <c r="M126" s="10">
        <v>2013</v>
      </c>
      <c r="N126" s="13">
        <f>599+2</f>
        <v>601</v>
      </c>
      <c r="O126" s="13">
        <f>896+0</f>
        <v>896</v>
      </c>
      <c r="P126" s="10" t="s">
        <v>231</v>
      </c>
      <c r="Q126" s="10" t="s">
        <v>27</v>
      </c>
      <c r="R126" s="10"/>
      <c r="S126" s="10"/>
      <c r="T126" s="10"/>
      <c r="U126" s="10"/>
    </row>
    <row r="127" spans="1:21" x14ac:dyDescent="0.25">
      <c r="A127" s="8" t="s">
        <v>86</v>
      </c>
      <c r="B127" s="8" t="s">
        <v>182</v>
      </c>
      <c r="C127" s="8" t="s">
        <v>188</v>
      </c>
      <c r="D127" s="8" t="s">
        <v>6</v>
      </c>
      <c r="E127" s="8" t="s">
        <v>351</v>
      </c>
      <c r="F127" s="8" t="s">
        <v>14</v>
      </c>
      <c r="G127" s="8" t="s">
        <v>225</v>
      </c>
      <c r="H127" s="10" t="s">
        <v>212</v>
      </c>
      <c r="I127" s="10">
        <v>11.7</v>
      </c>
      <c r="J127" s="22" t="s">
        <v>213</v>
      </c>
      <c r="K127" s="13">
        <v>7000000</v>
      </c>
      <c r="L127" s="10">
        <v>10</v>
      </c>
      <c r="M127" s="10">
        <v>2013</v>
      </c>
      <c r="N127" s="13">
        <f>1551+0+114</f>
        <v>1665</v>
      </c>
      <c r="O127" s="13">
        <f>3025+3+163</f>
        <v>3191</v>
      </c>
      <c r="P127" s="10" t="s">
        <v>231</v>
      </c>
      <c r="Q127" s="10" t="s">
        <v>42</v>
      </c>
      <c r="R127" s="10" t="s">
        <v>87</v>
      </c>
      <c r="S127" s="10"/>
      <c r="T127" s="10"/>
      <c r="U127" s="10"/>
    </row>
    <row r="128" spans="1:21" x14ac:dyDescent="0.25">
      <c r="A128" s="8" t="s">
        <v>86</v>
      </c>
      <c r="B128" s="8" t="s">
        <v>182</v>
      </c>
      <c r="C128" s="8" t="s">
        <v>188</v>
      </c>
      <c r="D128" s="8" t="s">
        <v>17</v>
      </c>
      <c r="E128" s="8" t="s">
        <v>88</v>
      </c>
      <c r="F128" s="8" t="s">
        <v>236</v>
      </c>
      <c r="G128" s="8" t="s">
        <v>239</v>
      </c>
      <c r="H128" s="10" t="s">
        <v>212</v>
      </c>
      <c r="I128" s="10" t="s">
        <v>213</v>
      </c>
      <c r="J128" s="22">
        <v>1.4999999999999999E-2</v>
      </c>
      <c r="K128" s="13" t="s">
        <v>213</v>
      </c>
      <c r="L128" s="10">
        <v>7</v>
      </c>
      <c r="M128" s="10" t="s">
        <v>213</v>
      </c>
      <c r="N128" s="13">
        <v>4039</v>
      </c>
      <c r="O128" s="13">
        <v>6463</v>
      </c>
      <c r="P128" s="10" t="s">
        <v>231</v>
      </c>
      <c r="Q128" s="10"/>
      <c r="R128" s="10"/>
      <c r="S128" s="10"/>
      <c r="T128" s="10"/>
      <c r="U128" s="10"/>
    </row>
    <row r="129" spans="1:21" s="24" customFormat="1" x14ac:dyDescent="0.25">
      <c r="A129" s="9" t="s">
        <v>46</v>
      </c>
      <c r="B129" s="9" t="s">
        <v>190</v>
      </c>
      <c r="C129" s="9" t="s">
        <v>191</v>
      </c>
      <c r="D129" s="9" t="s">
        <v>6</v>
      </c>
      <c r="E129" s="9" t="s">
        <v>357</v>
      </c>
      <c r="F129" s="9" t="s">
        <v>14</v>
      </c>
      <c r="G129" s="9" t="s">
        <v>267</v>
      </c>
      <c r="H129" s="12" t="s">
        <v>212</v>
      </c>
      <c r="I129" s="12">
        <v>4.82</v>
      </c>
      <c r="J129" s="26" t="s">
        <v>213</v>
      </c>
      <c r="K129" s="15">
        <v>5275000</v>
      </c>
      <c r="L129" s="12">
        <v>5</v>
      </c>
      <c r="M129" s="12">
        <v>2013</v>
      </c>
      <c r="N129" s="15">
        <v>5724</v>
      </c>
      <c r="O129" s="15">
        <v>6920</v>
      </c>
      <c r="P129" s="12" t="s">
        <v>231</v>
      </c>
      <c r="Q129" s="12"/>
      <c r="R129" s="12"/>
      <c r="S129" s="12"/>
      <c r="T129" s="12"/>
      <c r="U129" s="12"/>
    </row>
    <row r="130" spans="1:21" s="24" customFormat="1" x14ac:dyDescent="0.25">
      <c r="A130" s="9" t="s">
        <v>46</v>
      </c>
      <c r="B130" s="9" t="s">
        <v>190</v>
      </c>
      <c r="C130" s="9" t="s">
        <v>191</v>
      </c>
      <c r="D130" s="9" t="s">
        <v>6</v>
      </c>
      <c r="E130" s="9" t="s">
        <v>355</v>
      </c>
      <c r="F130" s="9" t="s">
        <v>43</v>
      </c>
      <c r="G130" s="9" t="s">
        <v>296</v>
      </c>
      <c r="H130" s="12" t="s">
        <v>212</v>
      </c>
      <c r="I130" s="12" t="s">
        <v>213</v>
      </c>
      <c r="J130" s="26" t="s">
        <v>213</v>
      </c>
      <c r="K130" s="15">
        <v>47000000</v>
      </c>
      <c r="L130" s="12">
        <v>35</v>
      </c>
      <c r="M130" s="12">
        <v>2013</v>
      </c>
      <c r="N130" s="15">
        <v>3621</v>
      </c>
      <c r="O130" s="15">
        <v>4410</v>
      </c>
      <c r="P130" s="12" t="s">
        <v>231</v>
      </c>
      <c r="Q130" s="12" t="s">
        <v>45</v>
      </c>
      <c r="R130" s="12"/>
      <c r="S130" s="12"/>
      <c r="T130" s="12"/>
      <c r="U130" s="12"/>
    </row>
    <row r="131" spans="1:21" s="24" customFormat="1" x14ac:dyDescent="0.25">
      <c r="A131" s="9" t="s">
        <v>46</v>
      </c>
      <c r="B131" s="9" t="s">
        <v>190</v>
      </c>
      <c r="C131" s="9" t="s">
        <v>191</v>
      </c>
      <c r="D131" s="9" t="s">
        <v>16</v>
      </c>
      <c r="E131" s="9" t="s">
        <v>353</v>
      </c>
      <c r="F131" s="9" t="s">
        <v>14</v>
      </c>
      <c r="G131" s="38" t="s">
        <v>354</v>
      </c>
      <c r="H131" s="12" t="s">
        <v>212</v>
      </c>
      <c r="I131" s="12">
        <v>0.75</v>
      </c>
      <c r="J131" s="26" t="s">
        <v>213</v>
      </c>
      <c r="K131" s="15" t="s">
        <v>213</v>
      </c>
      <c r="L131" s="12" t="s">
        <v>235</v>
      </c>
      <c r="M131" s="12">
        <v>2013</v>
      </c>
      <c r="N131" s="15">
        <v>2818</v>
      </c>
      <c r="O131" s="15">
        <v>3709</v>
      </c>
      <c r="P131" s="12" t="s">
        <v>231</v>
      </c>
      <c r="Q131" s="12"/>
      <c r="R131" s="12"/>
      <c r="S131" s="12"/>
      <c r="T131" s="12"/>
      <c r="U131" s="12"/>
    </row>
    <row r="132" spans="1:21" s="24" customFormat="1" x14ac:dyDescent="0.25">
      <c r="A132" s="9" t="s">
        <v>46</v>
      </c>
      <c r="B132" s="9" t="s">
        <v>190</v>
      </c>
      <c r="C132" s="9" t="s">
        <v>191</v>
      </c>
      <c r="D132" s="9" t="s">
        <v>17</v>
      </c>
      <c r="E132" s="9" t="s">
        <v>89</v>
      </c>
      <c r="F132" s="9" t="s">
        <v>14</v>
      </c>
      <c r="G132" s="9" t="s">
        <v>241</v>
      </c>
      <c r="H132" s="12" t="s">
        <v>212</v>
      </c>
      <c r="I132" s="12">
        <v>2</v>
      </c>
      <c r="J132" s="26" t="s">
        <v>213</v>
      </c>
      <c r="K132" s="15" t="s">
        <v>213</v>
      </c>
      <c r="L132" s="12">
        <v>5</v>
      </c>
      <c r="M132" s="12">
        <v>2013</v>
      </c>
      <c r="N132" s="15">
        <v>390</v>
      </c>
      <c r="O132" s="15">
        <v>792</v>
      </c>
      <c r="P132" s="12" t="s">
        <v>231</v>
      </c>
      <c r="Q132" s="12"/>
      <c r="R132" s="12"/>
      <c r="S132" s="12"/>
      <c r="T132" s="12"/>
      <c r="U132" s="12"/>
    </row>
    <row r="133" spans="1:21" s="24" customFormat="1" x14ac:dyDescent="0.25">
      <c r="A133" s="9" t="s">
        <v>46</v>
      </c>
      <c r="B133" s="9" t="s">
        <v>190</v>
      </c>
      <c r="C133" s="9" t="s">
        <v>191</v>
      </c>
      <c r="D133" s="9" t="s">
        <v>29</v>
      </c>
      <c r="E133" s="9" t="s">
        <v>90</v>
      </c>
      <c r="F133" s="9" t="s">
        <v>14</v>
      </c>
      <c r="G133" s="9" t="s">
        <v>222</v>
      </c>
      <c r="H133" s="12" t="s">
        <v>220</v>
      </c>
      <c r="I133" s="12">
        <v>5</v>
      </c>
      <c r="J133" s="26" t="s">
        <v>213</v>
      </c>
      <c r="K133" s="15" t="s">
        <v>213</v>
      </c>
      <c r="L133" s="12">
        <v>4</v>
      </c>
      <c r="M133" s="12">
        <v>2013</v>
      </c>
      <c r="N133" s="15">
        <v>205</v>
      </c>
      <c r="O133" s="15">
        <v>99</v>
      </c>
      <c r="P133" s="12" t="s">
        <v>230</v>
      </c>
      <c r="Q133" s="12"/>
      <c r="R133" s="12"/>
      <c r="S133" s="12"/>
      <c r="T133" s="12"/>
      <c r="U133" s="12"/>
    </row>
    <row r="134" spans="1:21" s="24" customFormat="1" x14ac:dyDescent="0.25">
      <c r="A134" s="9" t="s">
        <v>46</v>
      </c>
      <c r="B134" s="9" t="s">
        <v>190</v>
      </c>
      <c r="C134" s="9" t="s">
        <v>191</v>
      </c>
      <c r="D134" s="9" t="s">
        <v>326</v>
      </c>
      <c r="E134" s="9" t="s">
        <v>352</v>
      </c>
      <c r="F134" s="9" t="s">
        <v>14</v>
      </c>
      <c r="G134" s="9" t="s">
        <v>26</v>
      </c>
      <c r="H134" s="12" t="s">
        <v>212</v>
      </c>
      <c r="I134" s="12">
        <v>1.5</v>
      </c>
      <c r="J134" s="26" t="s">
        <v>213</v>
      </c>
      <c r="K134" s="15" t="s">
        <v>213</v>
      </c>
      <c r="L134" s="12" t="s">
        <v>235</v>
      </c>
      <c r="M134" s="12">
        <v>2013</v>
      </c>
      <c r="N134" s="15">
        <v>401</v>
      </c>
      <c r="O134" s="15">
        <v>247</v>
      </c>
      <c r="P134" s="12" t="s">
        <v>230</v>
      </c>
      <c r="Q134" s="12"/>
      <c r="R134" s="12"/>
      <c r="S134" s="12"/>
      <c r="T134" s="12"/>
      <c r="U134" s="12"/>
    </row>
    <row r="135" spans="1:21" s="24" customFormat="1" x14ac:dyDescent="0.25">
      <c r="A135" s="9" t="s">
        <v>46</v>
      </c>
      <c r="B135" s="9" t="s">
        <v>190</v>
      </c>
      <c r="C135" s="9" t="s">
        <v>191</v>
      </c>
      <c r="D135" s="9" t="s">
        <v>16</v>
      </c>
      <c r="E135" s="9" t="s">
        <v>353</v>
      </c>
      <c r="F135" s="9" t="s">
        <v>14</v>
      </c>
      <c r="G135" s="9" t="s">
        <v>26</v>
      </c>
      <c r="H135" s="12" t="s">
        <v>212</v>
      </c>
      <c r="I135" s="12">
        <v>1.75</v>
      </c>
      <c r="J135" s="26" t="s">
        <v>213</v>
      </c>
      <c r="K135" s="15" t="s">
        <v>213</v>
      </c>
      <c r="L135" s="12" t="s">
        <v>235</v>
      </c>
      <c r="M135" s="12">
        <v>2013</v>
      </c>
      <c r="N135" s="15">
        <v>4393</v>
      </c>
      <c r="O135" s="15">
        <v>2167</v>
      </c>
      <c r="P135" s="12" t="s">
        <v>230</v>
      </c>
      <c r="Q135" s="12"/>
      <c r="R135" s="12"/>
      <c r="S135" s="12"/>
      <c r="T135" s="12"/>
      <c r="U135" s="12"/>
    </row>
    <row r="136" spans="1:21" s="24" customFormat="1" x14ac:dyDescent="0.25">
      <c r="A136" s="9" t="s">
        <v>46</v>
      </c>
      <c r="B136" s="9" t="s">
        <v>190</v>
      </c>
      <c r="C136" s="9" t="s">
        <v>191</v>
      </c>
      <c r="D136" s="9" t="s">
        <v>16</v>
      </c>
      <c r="E136" s="9" t="s">
        <v>543</v>
      </c>
      <c r="F136" s="9" t="s">
        <v>19</v>
      </c>
      <c r="G136" s="9" t="s">
        <v>358</v>
      </c>
      <c r="H136" s="12" t="s">
        <v>213</v>
      </c>
      <c r="I136" s="12" t="s">
        <v>213</v>
      </c>
      <c r="J136" s="26" t="s">
        <v>213</v>
      </c>
      <c r="K136" s="15" t="s">
        <v>213</v>
      </c>
      <c r="L136" s="12" t="s">
        <v>213</v>
      </c>
      <c r="M136" s="12" t="s">
        <v>213</v>
      </c>
      <c r="N136" s="15">
        <v>1294</v>
      </c>
      <c r="O136" s="15">
        <v>277</v>
      </c>
      <c r="P136" s="12" t="s">
        <v>230</v>
      </c>
      <c r="Q136" s="12"/>
      <c r="R136" s="12"/>
      <c r="S136" s="12"/>
      <c r="T136" s="12"/>
      <c r="U136" s="12"/>
    </row>
    <row r="137" spans="1:21" s="24" customFormat="1" x14ac:dyDescent="0.25">
      <c r="A137" s="9" t="s">
        <v>46</v>
      </c>
      <c r="B137" s="9" t="s">
        <v>190</v>
      </c>
      <c r="C137" s="9" t="s">
        <v>191</v>
      </c>
      <c r="D137" s="9" t="s">
        <v>16</v>
      </c>
      <c r="E137" s="9" t="s">
        <v>544</v>
      </c>
      <c r="F137" s="9" t="s">
        <v>19</v>
      </c>
      <c r="G137" s="9" t="s">
        <v>358</v>
      </c>
      <c r="H137" s="12" t="s">
        <v>213</v>
      </c>
      <c r="I137" s="12" t="s">
        <v>213</v>
      </c>
      <c r="J137" s="26" t="s">
        <v>213</v>
      </c>
      <c r="K137" s="15" t="s">
        <v>213</v>
      </c>
      <c r="L137" s="12" t="s">
        <v>213</v>
      </c>
      <c r="M137" s="12" t="s">
        <v>213</v>
      </c>
      <c r="N137" s="15">
        <v>1292</v>
      </c>
      <c r="O137" s="15">
        <v>281</v>
      </c>
      <c r="P137" s="12" t="s">
        <v>230</v>
      </c>
      <c r="Q137" s="12"/>
      <c r="R137" s="12"/>
      <c r="S137" s="12"/>
      <c r="T137" s="12"/>
      <c r="U137" s="12"/>
    </row>
    <row r="138" spans="1:21" s="24" customFormat="1" x14ac:dyDescent="0.25">
      <c r="A138" s="9" t="s">
        <v>46</v>
      </c>
      <c r="B138" s="9" t="s">
        <v>190</v>
      </c>
      <c r="C138" s="9" t="s">
        <v>191</v>
      </c>
      <c r="D138" s="9" t="s">
        <v>16</v>
      </c>
      <c r="E138" s="9" t="s">
        <v>545</v>
      </c>
      <c r="F138" s="9" t="s">
        <v>19</v>
      </c>
      <c r="G138" s="9" t="s">
        <v>358</v>
      </c>
      <c r="H138" s="12" t="s">
        <v>213</v>
      </c>
      <c r="I138" s="12" t="s">
        <v>213</v>
      </c>
      <c r="J138" s="26" t="s">
        <v>213</v>
      </c>
      <c r="K138" s="15" t="s">
        <v>213</v>
      </c>
      <c r="L138" s="12" t="s">
        <v>213</v>
      </c>
      <c r="M138" s="12" t="s">
        <v>213</v>
      </c>
      <c r="N138" s="15">
        <v>1282</v>
      </c>
      <c r="O138" s="15">
        <v>289</v>
      </c>
      <c r="P138" s="12" t="s">
        <v>230</v>
      </c>
      <c r="Q138" s="12"/>
      <c r="R138" s="12"/>
      <c r="S138" s="12"/>
      <c r="T138" s="12"/>
      <c r="U138" s="12"/>
    </row>
    <row r="139" spans="1:21" s="24" customFormat="1" x14ac:dyDescent="0.25">
      <c r="A139" s="9" t="s">
        <v>46</v>
      </c>
      <c r="B139" s="9" t="s">
        <v>190</v>
      </c>
      <c r="C139" s="9" t="s">
        <v>191</v>
      </c>
      <c r="D139" s="9" t="s">
        <v>327</v>
      </c>
      <c r="E139" s="9" t="s">
        <v>356</v>
      </c>
      <c r="F139" s="9" t="s">
        <v>14</v>
      </c>
      <c r="G139" s="9" t="s">
        <v>539</v>
      </c>
      <c r="H139" s="12" t="s">
        <v>220</v>
      </c>
      <c r="I139" s="12">
        <v>2.25</v>
      </c>
      <c r="J139" s="26" t="s">
        <v>213</v>
      </c>
      <c r="K139" s="15" t="s">
        <v>213</v>
      </c>
      <c r="L139" s="12">
        <v>5</v>
      </c>
      <c r="M139" s="12">
        <v>2013</v>
      </c>
      <c r="N139" s="15">
        <v>1494</v>
      </c>
      <c r="O139" s="15">
        <v>155</v>
      </c>
      <c r="P139" s="12" t="s">
        <v>230</v>
      </c>
      <c r="Q139" s="12"/>
      <c r="R139" s="12"/>
      <c r="S139" s="12"/>
      <c r="T139" s="12"/>
      <c r="U139" s="12"/>
    </row>
    <row r="140" spans="1:21" x14ac:dyDescent="0.25">
      <c r="A140" s="8" t="s">
        <v>9</v>
      </c>
      <c r="B140" s="8" t="s">
        <v>194</v>
      </c>
      <c r="C140" s="8" t="s">
        <v>195</v>
      </c>
      <c r="D140" s="8" t="s">
        <v>328</v>
      </c>
      <c r="E140" s="8" t="s">
        <v>360</v>
      </c>
      <c r="F140" s="8" t="s">
        <v>14</v>
      </c>
      <c r="G140" s="8" t="s">
        <v>361</v>
      </c>
      <c r="H140" s="10" t="s">
        <v>228</v>
      </c>
      <c r="I140" s="10">
        <v>4.4000000000000004</v>
      </c>
      <c r="J140" s="22" t="s">
        <v>213</v>
      </c>
      <c r="K140" s="13" t="s">
        <v>213</v>
      </c>
      <c r="L140" s="10">
        <v>3</v>
      </c>
      <c r="M140" s="10">
        <v>2013</v>
      </c>
      <c r="N140" s="13">
        <v>104</v>
      </c>
      <c r="O140" s="13">
        <v>19</v>
      </c>
      <c r="P140" s="10" t="s">
        <v>230</v>
      </c>
      <c r="Q140" s="10"/>
      <c r="R140" s="10"/>
      <c r="S140" s="10"/>
      <c r="T140" s="10"/>
      <c r="U140" s="10"/>
    </row>
    <row r="141" spans="1:21" x14ac:dyDescent="0.25">
      <c r="A141" s="8" t="s">
        <v>9</v>
      </c>
      <c r="B141" s="8" t="s">
        <v>194</v>
      </c>
      <c r="C141" s="8" t="s">
        <v>195</v>
      </c>
      <c r="D141" s="8" t="s">
        <v>6</v>
      </c>
      <c r="E141" s="8" t="s">
        <v>359</v>
      </c>
      <c r="F141" s="8" t="s">
        <v>236</v>
      </c>
      <c r="G141" s="8" t="s">
        <v>222</v>
      </c>
      <c r="H141" s="10" t="s">
        <v>220</v>
      </c>
      <c r="I141" s="10" t="s">
        <v>213</v>
      </c>
      <c r="J141" s="19">
        <v>7.4999999999999997E-3</v>
      </c>
      <c r="K141" s="13" t="s">
        <v>213</v>
      </c>
      <c r="L141" s="10">
        <v>5</v>
      </c>
      <c r="M141" s="23">
        <v>41640</v>
      </c>
      <c r="N141" s="13">
        <v>221</v>
      </c>
      <c r="O141" s="13">
        <v>159</v>
      </c>
      <c r="P141" s="10" t="s">
        <v>230</v>
      </c>
      <c r="Q141" s="10"/>
      <c r="R141" s="10"/>
      <c r="S141" s="10"/>
      <c r="T141" s="10"/>
      <c r="U141" s="10"/>
    </row>
    <row r="142" spans="1:21" s="24" customFormat="1" x14ac:dyDescent="0.25">
      <c r="A142" s="9" t="s">
        <v>10</v>
      </c>
      <c r="B142" s="9" t="s">
        <v>192</v>
      </c>
      <c r="C142" s="9" t="s">
        <v>193</v>
      </c>
      <c r="D142" s="9" t="s">
        <v>16</v>
      </c>
      <c r="E142" s="9" t="s">
        <v>364</v>
      </c>
      <c r="F142" s="9" t="s">
        <v>14</v>
      </c>
      <c r="G142" s="9" t="s">
        <v>222</v>
      </c>
      <c r="H142" s="12" t="s">
        <v>228</v>
      </c>
      <c r="I142" s="12">
        <v>1.8</v>
      </c>
      <c r="J142" s="26" t="s">
        <v>213</v>
      </c>
      <c r="K142" s="15" t="s">
        <v>213</v>
      </c>
      <c r="L142" s="12">
        <v>5</v>
      </c>
      <c r="M142" s="12">
        <v>2013</v>
      </c>
      <c r="N142" s="15">
        <v>42</v>
      </c>
      <c r="O142" s="15">
        <v>47</v>
      </c>
      <c r="P142" s="12" t="s">
        <v>231</v>
      </c>
      <c r="Q142" s="12"/>
      <c r="R142" s="12"/>
      <c r="S142" s="12"/>
      <c r="T142" s="12"/>
      <c r="U142" s="12"/>
    </row>
    <row r="143" spans="1:21" s="24" customFormat="1" x14ac:dyDescent="0.25">
      <c r="A143" s="9" t="s">
        <v>10</v>
      </c>
      <c r="B143" s="9" t="s">
        <v>192</v>
      </c>
      <c r="C143" s="9" t="s">
        <v>193</v>
      </c>
      <c r="D143" s="9" t="s">
        <v>6</v>
      </c>
      <c r="E143" s="9" t="s">
        <v>367</v>
      </c>
      <c r="F143" s="9" t="s">
        <v>14</v>
      </c>
      <c r="G143" s="9" t="s">
        <v>219</v>
      </c>
      <c r="H143" s="12" t="s">
        <v>212</v>
      </c>
      <c r="I143" s="12">
        <v>1.7</v>
      </c>
      <c r="J143" s="26" t="s">
        <v>213</v>
      </c>
      <c r="K143" s="15" t="s">
        <v>213</v>
      </c>
      <c r="L143" s="12">
        <v>3</v>
      </c>
      <c r="M143" s="12">
        <v>2013</v>
      </c>
      <c r="N143" s="15">
        <f>248+0+11</f>
        <v>259</v>
      </c>
      <c r="O143" s="15">
        <f>262+0+23</f>
        <v>285</v>
      </c>
      <c r="P143" s="12" t="s">
        <v>231</v>
      </c>
      <c r="Q143" s="12" t="s">
        <v>8</v>
      </c>
      <c r="R143" s="12" t="s">
        <v>34</v>
      </c>
      <c r="S143" s="12"/>
      <c r="T143" s="12"/>
      <c r="U143" s="12"/>
    </row>
    <row r="144" spans="1:21" s="24" customFormat="1" x14ac:dyDescent="0.25">
      <c r="A144" s="9" t="s">
        <v>10</v>
      </c>
      <c r="B144" s="9" t="s">
        <v>192</v>
      </c>
      <c r="C144" s="9" t="s">
        <v>193</v>
      </c>
      <c r="D144" s="9" t="s">
        <v>6</v>
      </c>
      <c r="E144" s="9" t="s">
        <v>362</v>
      </c>
      <c r="F144" s="9" t="s">
        <v>236</v>
      </c>
      <c r="G144" s="9" t="s">
        <v>222</v>
      </c>
      <c r="H144" s="12" t="s">
        <v>212</v>
      </c>
      <c r="I144" s="12" t="s">
        <v>213</v>
      </c>
      <c r="J144" s="21">
        <v>7.4999999999999997E-3</v>
      </c>
      <c r="K144" s="15" t="s">
        <v>213</v>
      </c>
      <c r="L144" s="12">
        <v>7</v>
      </c>
      <c r="M144" s="27">
        <v>41640</v>
      </c>
      <c r="N144" s="15">
        <f>555+14</f>
        <v>569</v>
      </c>
      <c r="O144" s="15">
        <f>450+15</f>
        <v>465</v>
      </c>
      <c r="P144" s="12" t="s">
        <v>230</v>
      </c>
      <c r="Q144" s="12" t="s">
        <v>9</v>
      </c>
      <c r="R144" s="12"/>
      <c r="S144" s="12"/>
      <c r="T144" s="12"/>
      <c r="U144" s="12"/>
    </row>
    <row r="145" spans="1:21" s="24" customFormat="1" x14ac:dyDescent="0.25">
      <c r="A145" s="9" t="s">
        <v>10</v>
      </c>
      <c r="B145" s="9" t="s">
        <v>192</v>
      </c>
      <c r="C145" s="9" t="s">
        <v>193</v>
      </c>
      <c r="D145" s="9" t="s">
        <v>6</v>
      </c>
      <c r="E145" s="9" t="s">
        <v>367</v>
      </c>
      <c r="F145" s="9" t="s">
        <v>14</v>
      </c>
      <c r="G145" s="9" t="s">
        <v>225</v>
      </c>
      <c r="H145" s="12" t="s">
        <v>220</v>
      </c>
      <c r="I145" s="12">
        <v>3.1</v>
      </c>
      <c r="J145" s="26" t="s">
        <v>213</v>
      </c>
      <c r="K145" s="15">
        <v>241400</v>
      </c>
      <c r="L145" s="12">
        <v>5</v>
      </c>
      <c r="M145" s="12">
        <v>2014</v>
      </c>
      <c r="N145" s="15">
        <f>283+0+18</f>
        <v>301</v>
      </c>
      <c r="O145" s="15">
        <f>227+0+16</f>
        <v>243</v>
      </c>
      <c r="P145" s="12" t="s">
        <v>230</v>
      </c>
      <c r="Q145" s="12" t="s">
        <v>8</v>
      </c>
      <c r="R145" s="12" t="s">
        <v>34</v>
      </c>
      <c r="S145" s="12"/>
      <c r="T145" s="12"/>
      <c r="U145" s="12"/>
    </row>
    <row r="146" spans="1:21" s="24" customFormat="1" x14ac:dyDescent="0.25">
      <c r="A146" s="9" t="s">
        <v>10</v>
      </c>
      <c r="B146" s="9" t="s">
        <v>192</v>
      </c>
      <c r="C146" s="9" t="s">
        <v>193</v>
      </c>
      <c r="D146" s="9" t="s">
        <v>16</v>
      </c>
      <c r="E146" s="9" t="s">
        <v>366</v>
      </c>
      <c r="F146" s="9" t="s">
        <v>14</v>
      </c>
      <c r="G146" s="9" t="s">
        <v>26</v>
      </c>
      <c r="H146" s="12" t="s">
        <v>228</v>
      </c>
      <c r="I146" s="12">
        <v>1</v>
      </c>
      <c r="J146" s="26" t="s">
        <v>213</v>
      </c>
      <c r="K146" s="15" t="s">
        <v>213</v>
      </c>
      <c r="L146" s="12">
        <v>5</v>
      </c>
      <c r="M146" s="12">
        <v>2013</v>
      </c>
      <c r="N146" s="15">
        <v>688</v>
      </c>
      <c r="O146" s="15">
        <v>308</v>
      </c>
      <c r="P146" s="12" t="s">
        <v>230</v>
      </c>
      <c r="Q146" s="12"/>
      <c r="R146" s="12"/>
      <c r="S146" s="12"/>
      <c r="T146" s="12"/>
      <c r="U146" s="12"/>
    </row>
    <row r="147" spans="1:21" s="24" customFormat="1" x14ac:dyDescent="0.25">
      <c r="A147" s="9" t="s">
        <v>10</v>
      </c>
      <c r="B147" s="9" t="s">
        <v>192</v>
      </c>
      <c r="C147" s="9" t="s">
        <v>193</v>
      </c>
      <c r="D147" s="9" t="s">
        <v>16</v>
      </c>
      <c r="E147" s="9" t="s">
        <v>363</v>
      </c>
      <c r="F147" s="9" t="s">
        <v>14</v>
      </c>
      <c r="G147" s="9" t="s">
        <v>365</v>
      </c>
      <c r="H147" s="12" t="s">
        <v>228</v>
      </c>
      <c r="I147" s="12">
        <v>1.8</v>
      </c>
      <c r="J147" s="26" t="s">
        <v>213</v>
      </c>
      <c r="K147" s="15" t="s">
        <v>213</v>
      </c>
      <c r="L147" s="12">
        <v>5</v>
      </c>
      <c r="M147" s="12">
        <v>2013</v>
      </c>
      <c r="N147" s="15">
        <v>47</v>
      </c>
      <c r="O147" s="15">
        <v>42</v>
      </c>
      <c r="P147" s="12" t="s">
        <v>230</v>
      </c>
      <c r="Q147" s="12"/>
      <c r="R147" s="12"/>
      <c r="S147" s="12"/>
      <c r="T147" s="12"/>
      <c r="U147" s="12"/>
    </row>
    <row r="148" spans="1:21" s="3" customFormat="1" x14ac:dyDescent="0.25">
      <c r="A148" s="8" t="s">
        <v>91</v>
      </c>
      <c r="B148" s="8" t="s">
        <v>194</v>
      </c>
      <c r="C148" s="8" t="s">
        <v>195</v>
      </c>
      <c r="D148" s="8" t="s">
        <v>6</v>
      </c>
      <c r="E148" s="8" t="s">
        <v>370</v>
      </c>
      <c r="F148" s="8" t="s">
        <v>236</v>
      </c>
      <c r="G148" s="8" t="s">
        <v>222</v>
      </c>
      <c r="H148" s="10" t="s">
        <v>212</v>
      </c>
      <c r="I148" s="10" t="s">
        <v>213</v>
      </c>
      <c r="J148" s="22">
        <v>5.0000000000000001E-3</v>
      </c>
      <c r="K148" s="13" t="s">
        <v>213</v>
      </c>
      <c r="L148" s="10">
        <v>5</v>
      </c>
      <c r="M148" s="23">
        <v>41640</v>
      </c>
      <c r="N148" s="13">
        <v>1011</v>
      </c>
      <c r="O148" s="13">
        <v>1160</v>
      </c>
      <c r="P148" s="10" t="s">
        <v>231</v>
      </c>
      <c r="Q148" s="10"/>
      <c r="R148" s="10"/>
      <c r="S148" s="10"/>
      <c r="T148" s="10"/>
      <c r="U148" s="10"/>
    </row>
    <row r="149" spans="1:21" x14ac:dyDescent="0.25">
      <c r="A149" s="8" t="s">
        <v>91</v>
      </c>
      <c r="B149" s="8" t="s">
        <v>194</v>
      </c>
      <c r="C149" s="8" t="s">
        <v>195</v>
      </c>
      <c r="D149" s="8" t="s">
        <v>0</v>
      </c>
      <c r="E149" s="8" t="s">
        <v>368</v>
      </c>
      <c r="F149" s="8" t="s">
        <v>14</v>
      </c>
      <c r="G149" s="8" t="s">
        <v>369</v>
      </c>
      <c r="H149" s="10" t="s">
        <v>228</v>
      </c>
      <c r="I149" s="10">
        <v>2</v>
      </c>
      <c r="J149" s="22" t="s">
        <v>213</v>
      </c>
      <c r="K149" s="13" t="s">
        <v>213</v>
      </c>
      <c r="L149" s="10">
        <v>5</v>
      </c>
      <c r="M149" s="10">
        <v>2013</v>
      </c>
      <c r="N149" s="13">
        <v>1586</v>
      </c>
      <c r="O149" s="13">
        <v>1317</v>
      </c>
      <c r="P149" s="10" t="s">
        <v>230</v>
      </c>
      <c r="Q149" s="10"/>
      <c r="R149" s="10"/>
      <c r="S149" s="10"/>
      <c r="T149" s="11"/>
      <c r="U149" s="11"/>
    </row>
    <row r="150" spans="1:21" s="3" customFormat="1" x14ac:dyDescent="0.25">
      <c r="A150" s="8" t="s">
        <v>23</v>
      </c>
      <c r="B150" s="8" t="s">
        <v>184</v>
      </c>
      <c r="C150" s="8" t="s">
        <v>185</v>
      </c>
      <c r="D150" s="8" t="s">
        <v>331</v>
      </c>
      <c r="E150" s="8" t="s">
        <v>371</v>
      </c>
      <c r="F150" s="8" t="s">
        <v>14</v>
      </c>
      <c r="G150" s="8" t="s">
        <v>343</v>
      </c>
      <c r="H150" s="10" t="s">
        <v>212</v>
      </c>
      <c r="I150" s="10">
        <v>0.75</v>
      </c>
      <c r="J150" s="22" t="s">
        <v>213</v>
      </c>
      <c r="K150" s="13" t="s">
        <v>213</v>
      </c>
      <c r="L150" s="10">
        <v>10</v>
      </c>
      <c r="M150" s="10">
        <v>2013</v>
      </c>
      <c r="N150" s="13">
        <v>816</v>
      </c>
      <c r="O150" s="13">
        <v>1158</v>
      </c>
      <c r="P150" s="10" t="s">
        <v>231</v>
      </c>
      <c r="Q150" s="10"/>
      <c r="R150" s="10"/>
      <c r="S150" s="10"/>
      <c r="T150" s="11"/>
      <c r="U150" s="11"/>
    </row>
    <row r="151" spans="1:21" x14ac:dyDescent="0.25">
      <c r="A151" s="8" t="s">
        <v>23</v>
      </c>
      <c r="B151" s="8" t="s">
        <v>184</v>
      </c>
      <c r="C151" s="8" t="s">
        <v>185</v>
      </c>
      <c r="D151" s="8" t="s">
        <v>6</v>
      </c>
      <c r="E151" s="8" t="s">
        <v>372</v>
      </c>
      <c r="F151" s="8" t="s">
        <v>14</v>
      </c>
      <c r="G151" s="8" t="s">
        <v>225</v>
      </c>
      <c r="H151" s="10" t="s">
        <v>220</v>
      </c>
      <c r="I151" s="10">
        <v>3.39</v>
      </c>
      <c r="J151" s="22" t="s">
        <v>213</v>
      </c>
      <c r="K151" s="13">
        <v>1180000</v>
      </c>
      <c r="L151" s="10">
        <v>10</v>
      </c>
      <c r="M151" s="10">
        <v>2013</v>
      </c>
      <c r="N151" s="13">
        <f>986+6+5+3</f>
        <v>1000</v>
      </c>
      <c r="O151" s="13">
        <f>478+0+22+2</f>
        <v>502</v>
      </c>
      <c r="P151" s="10" t="s">
        <v>230</v>
      </c>
      <c r="Q151" s="10" t="s">
        <v>20</v>
      </c>
      <c r="R151" s="10" t="s">
        <v>51</v>
      </c>
      <c r="S151" s="10" t="s">
        <v>22</v>
      </c>
      <c r="T151" s="10"/>
      <c r="U151" s="10"/>
    </row>
    <row r="152" spans="1:21" s="24" customFormat="1" x14ac:dyDescent="0.25">
      <c r="A152" s="9" t="s">
        <v>68</v>
      </c>
      <c r="B152" s="9" t="s">
        <v>184</v>
      </c>
      <c r="C152" s="9" t="s">
        <v>185</v>
      </c>
      <c r="D152" s="9" t="s">
        <v>6</v>
      </c>
      <c r="E152" s="9" t="s">
        <v>373</v>
      </c>
      <c r="F152" s="9" t="s">
        <v>14</v>
      </c>
      <c r="G152" s="9" t="s">
        <v>296</v>
      </c>
      <c r="H152" s="12" t="s">
        <v>220</v>
      </c>
      <c r="I152" s="12">
        <v>1.8</v>
      </c>
      <c r="J152" s="26" t="s">
        <v>213</v>
      </c>
      <c r="K152" s="15" t="s">
        <v>213</v>
      </c>
      <c r="L152" s="12">
        <v>5</v>
      </c>
      <c r="M152" s="12">
        <v>2013</v>
      </c>
      <c r="N152" s="15">
        <f>198+7</f>
        <v>205</v>
      </c>
      <c r="O152" s="15">
        <f>198+19</f>
        <v>217</v>
      </c>
      <c r="P152" s="12" t="s">
        <v>231</v>
      </c>
      <c r="Q152" s="12" t="s">
        <v>66</v>
      </c>
      <c r="R152" s="12"/>
      <c r="S152" s="12"/>
      <c r="T152" s="12"/>
      <c r="U152" s="12"/>
    </row>
    <row r="153" spans="1:21" s="24" customFormat="1" x14ac:dyDescent="0.25">
      <c r="A153" s="9" t="s">
        <v>68</v>
      </c>
      <c r="B153" s="9" t="s">
        <v>184</v>
      </c>
      <c r="C153" s="9" t="s">
        <v>185</v>
      </c>
      <c r="D153" s="9" t="s">
        <v>6</v>
      </c>
      <c r="E153" s="9" t="s">
        <v>376</v>
      </c>
      <c r="F153" s="9" t="s">
        <v>14</v>
      </c>
      <c r="G153" s="9" t="s">
        <v>219</v>
      </c>
      <c r="H153" s="12" t="s">
        <v>212</v>
      </c>
      <c r="I153" s="12">
        <v>1.5</v>
      </c>
      <c r="J153" s="26" t="s">
        <v>213</v>
      </c>
      <c r="K153" s="15" t="s">
        <v>213</v>
      </c>
      <c r="L153" s="12">
        <v>5</v>
      </c>
      <c r="M153" s="12">
        <v>2013</v>
      </c>
      <c r="N153" s="15">
        <v>502</v>
      </c>
      <c r="O153" s="15">
        <v>797</v>
      </c>
      <c r="P153" s="12" t="s">
        <v>231</v>
      </c>
      <c r="Q153" s="12" t="s">
        <v>52</v>
      </c>
      <c r="R153" s="12"/>
      <c r="S153" s="12"/>
      <c r="T153" s="12"/>
      <c r="U153" s="12"/>
    </row>
    <row r="154" spans="1:21" s="24" customFormat="1" x14ac:dyDescent="0.25">
      <c r="A154" s="9" t="s">
        <v>68</v>
      </c>
      <c r="B154" s="9" t="s">
        <v>184</v>
      </c>
      <c r="C154" s="9" t="s">
        <v>185</v>
      </c>
      <c r="D154" s="9" t="s">
        <v>332</v>
      </c>
      <c r="E154" s="9" t="s">
        <v>375</v>
      </c>
      <c r="F154" s="9" t="s">
        <v>14</v>
      </c>
      <c r="G154" s="38" t="s">
        <v>41</v>
      </c>
      <c r="H154" s="12" t="s">
        <v>212</v>
      </c>
      <c r="I154" s="12">
        <v>1</v>
      </c>
      <c r="J154" s="26" t="s">
        <v>213</v>
      </c>
      <c r="K154" s="15" t="s">
        <v>213</v>
      </c>
      <c r="L154" s="12">
        <v>5</v>
      </c>
      <c r="M154" s="12">
        <v>2013</v>
      </c>
      <c r="N154" s="15">
        <f>126+84</f>
        <v>210</v>
      </c>
      <c r="O154" s="15">
        <f>73+31</f>
        <v>104</v>
      </c>
      <c r="P154" s="12" t="s">
        <v>230</v>
      </c>
      <c r="Q154" s="12" t="s">
        <v>66</v>
      </c>
      <c r="R154" s="12"/>
      <c r="S154" s="12"/>
      <c r="T154" s="12"/>
      <c r="U154" s="12"/>
    </row>
    <row r="155" spans="1:21" s="24" customFormat="1" x14ac:dyDescent="0.25">
      <c r="A155" s="9" t="s">
        <v>68</v>
      </c>
      <c r="B155" s="9" t="s">
        <v>184</v>
      </c>
      <c r="C155" s="9" t="s">
        <v>185</v>
      </c>
      <c r="D155" s="9" t="s">
        <v>17</v>
      </c>
      <c r="E155" s="9" t="s">
        <v>93</v>
      </c>
      <c r="F155" s="9" t="s">
        <v>236</v>
      </c>
      <c r="G155" s="9" t="s">
        <v>251</v>
      </c>
      <c r="H155" s="12" t="s">
        <v>212</v>
      </c>
      <c r="I155" s="12" t="s">
        <v>213</v>
      </c>
      <c r="J155" s="33">
        <v>1.25E-3</v>
      </c>
      <c r="K155" s="15" t="s">
        <v>213</v>
      </c>
      <c r="L155" s="12">
        <v>5</v>
      </c>
      <c r="M155" s="27">
        <v>41640</v>
      </c>
      <c r="N155" s="15">
        <v>364</v>
      </c>
      <c r="O155" s="15">
        <v>295</v>
      </c>
      <c r="P155" s="12" t="s">
        <v>230</v>
      </c>
      <c r="Q155" s="12"/>
      <c r="R155" s="12"/>
      <c r="S155" s="12"/>
      <c r="T155" s="12"/>
      <c r="U155" s="12"/>
    </row>
    <row r="156" spans="1:21" s="24" customFormat="1" x14ac:dyDescent="0.25">
      <c r="A156" s="9" t="s">
        <v>68</v>
      </c>
      <c r="B156" s="9" t="s">
        <v>184</v>
      </c>
      <c r="C156" s="9" t="s">
        <v>185</v>
      </c>
      <c r="D156" s="9" t="s">
        <v>17</v>
      </c>
      <c r="E156" s="9" t="s">
        <v>92</v>
      </c>
      <c r="F156" s="9" t="s">
        <v>14</v>
      </c>
      <c r="G156" s="9" t="s">
        <v>374</v>
      </c>
      <c r="H156" s="12" t="s">
        <v>220</v>
      </c>
      <c r="I156" s="12">
        <v>0.7</v>
      </c>
      <c r="J156" s="26" t="s">
        <v>213</v>
      </c>
      <c r="K156" s="15" t="s">
        <v>213</v>
      </c>
      <c r="L156" s="12">
        <v>5</v>
      </c>
      <c r="M156" s="12">
        <v>2013</v>
      </c>
      <c r="N156" s="15">
        <v>465</v>
      </c>
      <c r="O156" s="15">
        <v>227</v>
      </c>
      <c r="P156" s="12" t="s">
        <v>230</v>
      </c>
      <c r="Q156" s="12"/>
      <c r="R156" s="12"/>
      <c r="S156" s="12"/>
      <c r="T156" s="12"/>
      <c r="U156" s="12"/>
    </row>
    <row r="157" spans="1:21" s="24" customFormat="1" x14ac:dyDescent="0.25">
      <c r="A157" s="9" t="s">
        <v>94</v>
      </c>
      <c r="B157" s="9" t="s">
        <v>186</v>
      </c>
      <c r="C157" s="9" t="s">
        <v>187</v>
      </c>
      <c r="D157" s="9" t="s">
        <v>29</v>
      </c>
      <c r="E157" s="9" t="s">
        <v>95</v>
      </c>
      <c r="F157" s="9" t="s">
        <v>14</v>
      </c>
      <c r="G157" s="9" t="s">
        <v>237</v>
      </c>
      <c r="H157" s="12" t="s">
        <v>228</v>
      </c>
      <c r="I157" s="12">
        <v>5</v>
      </c>
      <c r="J157" s="26" t="s">
        <v>213</v>
      </c>
      <c r="K157" s="15" t="s">
        <v>213</v>
      </c>
      <c r="L157" s="12">
        <v>5</v>
      </c>
      <c r="M157" s="12">
        <v>2013</v>
      </c>
      <c r="N157" s="15">
        <v>64</v>
      </c>
      <c r="O157" s="15">
        <v>37</v>
      </c>
      <c r="P157" s="12" t="s">
        <v>230</v>
      </c>
      <c r="Q157" s="12"/>
      <c r="R157" s="12"/>
      <c r="S157" s="12"/>
      <c r="T157" s="12"/>
      <c r="U157" s="12"/>
    </row>
    <row r="158" spans="1:21" s="24" customFormat="1" x14ac:dyDescent="0.25">
      <c r="A158" s="9" t="s">
        <v>94</v>
      </c>
      <c r="B158" s="9" t="s">
        <v>186</v>
      </c>
      <c r="C158" s="9" t="s">
        <v>187</v>
      </c>
      <c r="D158" s="9" t="s">
        <v>17</v>
      </c>
      <c r="E158" s="9" t="s">
        <v>96</v>
      </c>
      <c r="F158" s="9" t="s">
        <v>14</v>
      </c>
      <c r="G158" s="9" t="s">
        <v>365</v>
      </c>
      <c r="H158" s="12" t="s">
        <v>212</v>
      </c>
      <c r="I158" s="12">
        <v>1</v>
      </c>
      <c r="J158" s="26" t="s">
        <v>213</v>
      </c>
      <c r="K158" s="15" t="s">
        <v>213</v>
      </c>
      <c r="L158" s="12">
        <v>5</v>
      </c>
      <c r="M158" s="12">
        <v>2013</v>
      </c>
      <c r="N158" s="15">
        <v>365</v>
      </c>
      <c r="O158" s="15">
        <v>187</v>
      </c>
      <c r="P158" s="12" t="s">
        <v>230</v>
      </c>
      <c r="Q158" s="12"/>
      <c r="R158" s="12"/>
      <c r="S158" s="12"/>
      <c r="T158" s="12"/>
      <c r="U158" s="12"/>
    </row>
    <row r="159" spans="1:21" s="24" customFormat="1" x14ac:dyDescent="0.25">
      <c r="A159" s="9" t="s">
        <v>94</v>
      </c>
      <c r="B159" s="9" t="s">
        <v>186</v>
      </c>
      <c r="C159" s="9" t="s">
        <v>187</v>
      </c>
      <c r="D159" s="9" t="s">
        <v>29</v>
      </c>
      <c r="E159" s="9" t="s">
        <v>95</v>
      </c>
      <c r="F159" s="9" t="s">
        <v>14</v>
      </c>
      <c r="G159" s="9" t="s">
        <v>377</v>
      </c>
      <c r="H159" s="12" t="s">
        <v>212</v>
      </c>
      <c r="I159" s="12">
        <v>2</v>
      </c>
      <c r="J159" s="26" t="s">
        <v>213</v>
      </c>
      <c r="K159" s="15" t="s">
        <v>213</v>
      </c>
      <c r="L159" s="12">
        <v>5</v>
      </c>
      <c r="M159" s="12">
        <v>2013</v>
      </c>
      <c r="N159" s="15">
        <v>64</v>
      </c>
      <c r="O159" s="15">
        <v>37</v>
      </c>
      <c r="P159" s="12" t="s">
        <v>230</v>
      </c>
      <c r="Q159" s="12"/>
      <c r="R159" s="12"/>
      <c r="S159" s="12"/>
      <c r="T159" s="12"/>
      <c r="U159" s="12"/>
    </row>
    <row r="160" spans="1:21" s="24" customFormat="1" x14ac:dyDescent="0.25">
      <c r="A160" s="9" t="s">
        <v>97</v>
      </c>
      <c r="B160" s="9" t="s">
        <v>186</v>
      </c>
      <c r="C160" s="9" t="s">
        <v>189</v>
      </c>
      <c r="D160" s="9" t="s">
        <v>6</v>
      </c>
      <c r="E160" s="9" t="s">
        <v>380</v>
      </c>
      <c r="F160" s="9" t="s">
        <v>14</v>
      </c>
      <c r="G160" s="9" t="s">
        <v>381</v>
      </c>
      <c r="H160" s="12" t="s">
        <v>212</v>
      </c>
      <c r="I160" s="12">
        <v>1</v>
      </c>
      <c r="J160" s="26" t="s">
        <v>213</v>
      </c>
      <c r="K160" s="15" t="s">
        <v>213</v>
      </c>
      <c r="L160" s="12">
        <v>7</v>
      </c>
      <c r="M160" s="12">
        <v>2013</v>
      </c>
      <c r="N160" s="15">
        <f>4040+46+4+42</f>
        <v>4132</v>
      </c>
      <c r="O160" s="15">
        <f>4624+79+13+63</f>
        <v>4779</v>
      </c>
      <c r="P160" s="12" t="s">
        <v>231</v>
      </c>
      <c r="Q160" s="12" t="s">
        <v>35</v>
      </c>
      <c r="R160" s="12" t="s">
        <v>38</v>
      </c>
      <c r="S160" s="12" t="s">
        <v>99</v>
      </c>
      <c r="T160" s="12"/>
      <c r="U160" s="12"/>
    </row>
    <row r="161" spans="1:21" s="24" customFormat="1" x14ac:dyDescent="0.25">
      <c r="A161" s="9" t="s">
        <v>97</v>
      </c>
      <c r="B161" s="9" t="s">
        <v>186</v>
      </c>
      <c r="C161" s="9" t="s">
        <v>189</v>
      </c>
      <c r="D161" s="9" t="s">
        <v>6</v>
      </c>
      <c r="E161" s="9" t="s">
        <v>378</v>
      </c>
      <c r="F161" s="9" t="s">
        <v>14</v>
      </c>
      <c r="G161" s="9" t="s">
        <v>225</v>
      </c>
      <c r="H161" s="12" t="s">
        <v>212</v>
      </c>
      <c r="I161" s="12">
        <v>2.1</v>
      </c>
      <c r="J161" s="26" t="s">
        <v>213</v>
      </c>
      <c r="K161" s="15">
        <v>630000</v>
      </c>
      <c r="L161" s="12">
        <v>5</v>
      </c>
      <c r="M161" s="12">
        <v>2013</v>
      </c>
      <c r="N161" s="15">
        <f>731+46+49</f>
        <v>826</v>
      </c>
      <c r="O161" s="15">
        <f>1378+78+52</f>
        <v>1508</v>
      </c>
      <c r="P161" s="12" t="s">
        <v>231</v>
      </c>
      <c r="Q161" s="12" t="s">
        <v>35</v>
      </c>
      <c r="R161" s="12" t="s">
        <v>99</v>
      </c>
      <c r="S161" s="12"/>
      <c r="T161" s="12"/>
      <c r="U161" s="12"/>
    </row>
    <row r="162" spans="1:21" s="24" customFormat="1" x14ac:dyDescent="0.25">
      <c r="A162" s="9" t="s">
        <v>97</v>
      </c>
      <c r="B162" s="9" t="s">
        <v>186</v>
      </c>
      <c r="C162" s="9" t="s">
        <v>189</v>
      </c>
      <c r="D162" s="9" t="s">
        <v>6</v>
      </c>
      <c r="E162" s="9" t="s">
        <v>379</v>
      </c>
      <c r="F162" s="9" t="s">
        <v>43</v>
      </c>
      <c r="G162" s="9" t="s">
        <v>296</v>
      </c>
      <c r="H162" s="12" t="s">
        <v>212</v>
      </c>
      <c r="I162" s="12" t="s">
        <v>213</v>
      </c>
      <c r="J162" s="26" t="s">
        <v>213</v>
      </c>
      <c r="K162" s="15">
        <v>23500000</v>
      </c>
      <c r="L162" s="12">
        <v>37</v>
      </c>
      <c r="M162" s="12">
        <v>2013</v>
      </c>
      <c r="N162" s="15">
        <v>1511</v>
      </c>
      <c r="O162" s="15">
        <v>2476</v>
      </c>
      <c r="P162" s="12" t="s">
        <v>231</v>
      </c>
      <c r="Q162" s="12"/>
      <c r="R162" s="12"/>
      <c r="S162" s="12"/>
      <c r="T162" s="12"/>
      <c r="U162" s="12"/>
    </row>
    <row r="163" spans="1:21" s="24" customFormat="1" x14ac:dyDescent="0.25">
      <c r="A163" s="9" t="s">
        <v>97</v>
      </c>
      <c r="B163" s="9" t="s">
        <v>186</v>
      </c>
      <c r="C163" s="9" t="s">
        <v>189</v>
      </c>
      <c r="D163" s="9" t="s">
        <v>29</v>
      </c>
      <c r="E163" s="9" t="s">
        <v>98</v>
      </c>
      <c r="F163" s="9" t="s">
        <v>14</v>
      </c>
      <c r="G163" s="9" t="s">
        <v>222</v>
      </c>
      <c r="H163" s="12" t="s">
        <v>228</v>
      </c>
      <c r="I163" s="12">
        <v>2</v>
      </c>
      <c r="J163" s="26" t="s">
        <v>213</v>
      </c>
      <c r="K163" s="15" t="s">
        <v>213</v>
      </c>
      <c r="L163" s="12">
        <v>5</v>
      </c>
      <c r="M163" s="12">
        <v>2013</v>
      </c>
      <c r="N163" s="15">
        <f>82+16</f>
        <v>98</v>
      </c>
      <c r="O163" s="15">
        <f>32+9</f>
        <v>41</v>
      </c>
      <c r="P163" s="12" t="s">
        <v>230</v>
      </c>
      <c r="Q163" s="12" t="s">
        <v>99</v>
      </c>
      <c r="R163" s="12"/>
      <c r="S163" s="12"/>
      <c r="T163" s="12"/>
      <c r="U163" s="12"/>
    </row>
    <row r="164" spans="1:21" s="24" customFormat="1" x14ac:dyDescent="0.25">
      <c r="A164" s="9" t="s">
        <v>97</v>
      </c>
      <c r="B164" s="9" t="s">
        <v>186</v>
      </c>
      <c r="C164" s="9" t="s">
        <v>189</v>
      </c>
      <c r="D164" s="9" t="s">
        <v>16</v>
      </c>
      <c r="E164" s="9" t="s">
        <v>382</v>
      </c>
      <c r="F164" s="9" t="s">
        <v>14</v>
      </c>
      <c r="G164" s="9" t="s">
        <v>237</v>
      </c>
      <c r="H164" s="12" t="s">
        <v>212</v>
      </c>
      <c r="I164" s="12">
        <v>2</v>
      </c>
      <c r="J164" s="26" t="s">
        <v>213</v>
      </c>
      <c r="K164" s="15" t="s">
        <v>213</v>
      </c>
      <c r="L164" s="12">
        <v>5</v>
      </c>
      <c r="M164" s="12">
        <v>2013</v>
      </c>
      <c r="N164" s="15">
        <v>113</v>
      </c>
      <c r="O164" s="15">
        <v>100</v>
      </c>
      <c r="P164" s="12" t="s">
        <v>230</v>
      </c>
      <c r="Q164" s="12"/>
      <c r="R164" s="12"/>
      <c r="S164" s="12"/>
      <c r="T164" s="12"/>
      <c r="U164" s="12"/>
    </row>
    <row r="165" spans="1:21" s="24" customFormat="1" x14ac:dyDescent="0.25">
      <c r="A165" s="9" t="s">
        <v>97</v>
      </c>
      <c r="B165" s="9" t="s">
        <v>186</v>
      </c>
      <c r="C165" s="9" t="s">
        <v>189</v>
      </c>
      <c r="D165" s="9" t="s">
        <v>29</v>
      </c>
      <c r="E165" s="9" t="s">
        <v>100</v>
      </c>
      <c r="F165" s="9" t="s">
        <v>14</v>
      </c>
      <c r="G165" s="9" t="s">
        <v>237</v>
      </c>
      <c r="H165" s="12" t="s">
        <v>220</v>
      </c>
      <c r="I165" s="12">
        <v>1.5</v>
      </c>
      <c r="J165" s="26" t="s">
        <v>213</v>
      </c>
      <c r="K165" s="15" t="s">
        <v>213</v>
      </c>
      <c r="L165" s="12">
        <v>5</v>
      </c>
      <c r="M165" s="12">
        <v>2013</v>
      </c>
      <c r="N165" s="15">
        <v>59</v>
      </c>
      <c r="O165" s="15">
        <v>15</v>
      </c>
      <c r="P165" s="12" t="s">
        <v>230</v>
      </c>
      <c r="Q165" s="12"/>
      <c r="R165" s="12"/>
      <c r="S165" s="12"/>
      <c r="T165" s="12"/>
      <c r="U165" s="12"/>
    </row>
    <row r="166" spans="1:21" s="24" customFormat="1" x14ac:dyDescent="0.25">
      <c r="A166" s="9" t="s">
        <v>97</v>
      </c>
      <c r="B166" s="9" t="s">
        <v>186</v>
      </c>
      <c r="C166" s="9" t="s">
        <v>189</v>
      </c>
      <c r="D166" s="9" t="s">
        <v>29</v>
      </c>
      <c r="E166" s="9" t="s">
        <v>101</v>
      </c>
      <c r="F166" s="9" t="s">
        <v>19</v>
      </c>
      <c r="G166" s="9" t="s">
        <v>537</v>
      </c>
      <c r="H166" s="12" t="s">
        <v>213</v>
      </c>
      <c r="I166" s="12" t="s">
        <v>213</v>
      </c>
      <c r="J166" s="26" t="s">
        <v>213</v>
      </c>
      <c r="K166" s="15" t="s">
        <v>213</v>
      </c>
      <c r="L166" s="12" t="s">
        <v>213</v>
      </c>
      <c r="M166" s="12" t="s">
        <v>213</v>
      </c>
      <c r="N166" s="15">
        <v>396</v>
      </c>
      <c r="O166" s="15">
        <v>295</v>
      </c>
      <c r="P166" s="12" t="s">
        <v>230</v>
      </c>
      <c r="Q166" s="12"/>
      <c r="R166" s="12"/>
      <c r="S166" s="12"/>
      <c r="T166" s="12"/>
      <c r="U166" s="12"/>
    </row>
    <row r="167" spans="1:21" s="24" customFormat="1" x14ac:dyDescent="0.25">
      <c r="A167" s="9" t="s">
        <v>97</v>
      </c>
      <c r="B167" s="9" t="s">
        <v>186</v>
      </c>
      <c r="C167" s="9" t="s">
        <v>189</v>
      </c>
      <c r="D167" s="9" t="s">
        <v>29</v>
      </c>
      <c r="E167" s="9" t="s">
        <v>98</v>
      </c>
      <c r="F167" s="9" t="s">
        <v>14</v>
      </c>
      <c r="G167" s="38" t="s">
        <v>41</v>
      </c>
      <c r="H167" s="12" t="s">
        <v>220</v>
      </c>
      <c r="I167" s="12">
        <v>5</v>
      </c>
      <c r="J167" s="26" t="s">
        <v>213</v>
      </c>
      <c r="K167" s="15" t="s">
        <v>213</v>
      </c>
      <c r="L167" s="12">
        <v>5</v>
      </c>
      <c r="M167" s="12">
        <v>2013</v>
      </c>
      <c r="N167" s="15">
        <f>87+18</f>
        <v>105</v>
      </c>
      <c r="O167" s="15">
        <f>29+9</f>
        <v>38</v>
      </c>
      <c r="P167" s="12" t="s">
        <v>230</v>
      </c>
      <c r="Q167" s="12" t="s">
        <v>99</v>
      </c>
      <c r="R167" s="12"/>
      <c r="S167" s="12"/>
      <c r="T167" s="12"/>
      <c r="U167" s="12"/>
    </row>
    <row r="168" spans="1:21" s="24" customFormat="1" x14ac:dyDescent="0.25">
      <c r="A168" s="9" t="s">
        <v>24</v>
      </c>
      <c r="B168" s="9" t="s">
        <v>192</v>
      </c>
      <c r="C168" s="9" t="s">
        <v>193</v>
      </c>
      <c r="D168" s="9" t="s">
        <v>6</v>
      </c>
      <c r="E168" s="9" t="s">
        <v>384</v>
      </c>
      <c r="F168" s="9" t="s">
        <v>7</v>
      </c>
      <c r="G168" s="9" t="s">
        <v>385</v>
      </c>
      <c r="H168" s="12" t="s">
        <v>212</v>
      </c>
      <c r="I168" s="12">
        <v>2.9</v>
      </c>
      <c r="J168" s="26">
        <v>0.01</v>
      </c>
      <c r="K168" s="15" t="s">
        <v>213</v>
      </c>
      <c r="L168" s="12">
        <v>10</v>
      </c>
      <c r="M168" s="41" t="s">
        <v>265</v>
      </c>
      <c r="N168" s="15">
        <f>906+0+20</f>
        <v>926</v>
      </c>
      <c r="O168" s="15">
        <f>1105+2+20</f>
        <v>1127</v>
      </c>
      <c r="P168" s="12" t="s">
        <v>231</v>
      </c>
      <c r="Q168" s="12" t="s">
        <v>51</v>
      </c>
      <c r="R168" s="12" t="s">
        <v>102</v>
      </c>
      <c r="S168" s="12"/>
      <c r="T168" s="12"/>
      <c r="U168" s="12"/>
    </row>
    <row r="169" spans="1:21" s="24" customFormat="1" x14ac:dyDescent="0.25">
      <c r="A169" s="9" t="s">
        <v>24</v>
      </c>
      <c r="B169" s="9" t="s">
        <v>192</v>
      </c>
      <c r="C169" s="9" t="s">
        <v>193</v>
      </c>
      <c r="D169" s="9" t="s">
        <v>29</v>
      </c>
      <c r="E169" s="9" t="s">
        <v>103</v>
      </c>
      <c r="F169" s="9" t="s">
        <v>14</v>
      </c>
      <c r="G169" s="9" t="s">
        <v>222</v>
      </c>
      <c r="H169" s="12" t="s">
        <v>220</v>
      </c>
      <c r="I169" s="12">
        <v>5</v>
      </c>
      <c r="J169" s="26" t="s">
        <v>213</v>
      </c>
      <c r="K169" s="15" t="s">
        <v>213</v>
      </c>
      <c r="L169" s="12">
        <v>5</v>
      </c>
      <c r="M169" s="12">
        <v>2013</v>
      </c>
      <c r="N169" s="15">
        <v>18</v>
      </c>
      <c r="O169" s="15">
        <v>6</v>
      </c>
      <c r="P169" s="12" t="s">
        <v>230</v>
      </c>
      <c r="Q169" s="12"/>
      <c r="R169" s="12"/>
      <c r="S169" s="12"/>
      <c r="T169" s="12"/>
      <c r="U169" s="12"/>
    </row>
    <row r="170" spans="1:21" s="24" customFormat="1" x14ac:dyDescent="0.25">
      <c r="A170" s="9" t="s">
        <v>24</v>
      </c>
      <c r="B170" s="9" t="s">
        <v>192</v>
      </c>
      <c r="C170" s="9" t="s">
        <v>193</v>
      </c>
      <c r="D170" s="9" t="s">
        <v>6</v>
      </c>
      <c r="E170" s="9" t="s">
        <v>389</v>
      </c>
      <c r="F170" s="9" t="s">
        <v>14</v>
      </c>
      <c r="G170" s="9" t="s">
        <v>225</v>
      </c>
      <c r="H170" s="12" t="s">
        <v>212</v>
      </c>
      <c r="I170" s="12">
        <v>5.6</v>
      </c>
      <c r="J170" s="26" t="s">
        <v>213</v>
      </c>
      <c r="K170" s="15">
        <v>3000000</v>
      </c>
      <c r="L170" s="12">
        <v>5</v>
      </c>
      <c r="M170" s="12">
        <v>2013</v>
      </c>
      <c r="N170" s="15">
        <v>4600</v>
      </c>
      <c r="O170" s="15">
        <v>2388</v>
      </c>
      <c r="P170" s="12" t="s">
        <v>230</v>
      </c>
      <c r="Q170" s="12"/>
      <c r="R170" s="12"/>
      <c r="S170" s="12"/>
      <c r="T170" s="12"/>
      <c r="U170" s="12"/>
    </row>
    <row r="171" spans="1:21" s="24" customFormat="1" x14ac:dyDescent="0.25">
      <c r="A171" s="9" t="s">
        <v>24</v>
      </c>
      <c r="B171" s="9" t="s">
        <v>192</v>
      </c>
      <c r="C171" s="9" t="s">
        <v>193</v>
      </c>
      <c r="D171" s="9" t="s">
        <v>326</v>
      </c>
      <c r="E171" s="9" t="s">
        <v>386</v>
      </c>
      <c r="F171" s="9" t="s">
        <v>14</v>
      </c>
      <c r="G171" s="9" t="s">
        <v>26</v>
      </c>
      <c r="H171" s="12" t="s">
        <v>220</v>
      </c>
      <c r="I171" s="12">
        <v>5</v>
      </c>
      <c r="J171" s="26" t="s">
        <v>213</v>
      </c>
      <c r="K171" s="15" t="s">
        <v>213</v>
      </c>
      <c r="L171" s="12">
        <v>4</v>
      </c>
      <c r="M171" s="12">
        <v>2013</v>
      </c>
      <c r="N171" s="15">
        <v>1630</v>
      </c>
      <c r="O171" s="15">
        <v>614</v>
      </c>
      <c r="P171" s="12" t="s">
        <v>230</v>
      </c>
      <c r="Q171" s="12"/>
      <c r="R171" s="12"/>
      <c r="S171" s="12"/>
      <c r="T171" s="12"/>
      <c r="U171" s="12"/>
    </row>
    <row r="172" spans="1:21" s="24" customFormat="1" x14ac:dyDescent="0.25">
      <c r="A172" s="9" t="s">
        <v>24</v>
      </c>
      <c r="B172" s="9" t="s">
        <v>192</v>
      </c>
      <c r="C172" s="9" t="s">
        <v>193</v>
      </c>
      <c r="D172" s="9" t="s">
        <v>0</v>
      </c>
      <c r="E172" s="9" t="s">
        <v>387</v>
      </c>
      <c r="F172" s="9" t="s">
        <v>14</v>
      </c>
      <c r="G172" s="9" t="s">
        <v>388</v>
      </c>
      <c r="H172" s="12" t="s">
        <v>220</v>
      </c>
      <c r="I172" s="12">
        <v>2.75</v>
      </c>
      <c r="J172" s="26" t="s">
        <v>213</v>
      </c>
      <c r="K172" s="15" t="s">
        <v>213</v>
      </c>
      <c r="L172" s="12">
        <v>10</v>
      </c>
      <c r="M172" s="12">
        <v>2013</v>
      </c>
      <c r="N172" s="15">
        <v>6656</v>
      </c>
      <c r="O172" s="15">
        <v>3654</v>
      </c>
      <c r="P172" s="12" t="s">
        <v>230</v>
      </c>
      <c r="Q172" s="12"/>
      <c r="R172" s="12"/>
      <c r="S172" s="12"/>
      <c r="T172" s="12"/>
      <c r="U172" s="12"/>
    </row>
    <row r="173" spans="1:21" s="24" customFormat="1" x14ac:dyDescent="0.25">
      <c r="A173" s="9" t="s">
        <v>24</v>
      </c>
      <c r="B173" s="9" t="s">
        <v>192</v>
      </c>
      <c r="C173" s="9" t="s">
        <v>193</v>
      </c>
      <c r="D173" s="9" t="s">
        <v>16</v>
      </c>
      <c r="E173" s="9" t="s">
        <v>383</v>
      </c>
      <c r="F173" s="9" t="s">
        <v>14</v>
      </c>
      <c r="G173" s="9" t="s">
        <v>241</v>
      </c>
      <c r="H173" s="12" t="s">
        <v>228</v>
      </c>
      <c r="I173" s="12">
        <v>3</v>
      </c>
      <c r="J173" s="26" t="s">
        <v>213</v>
      </c>
      <c r="K173" s="15" t="s">
        <v>213</v>
      </c>
      <c r="L173" s="12">
        <v>5</v>
      </c>
      <c r="M173" s="12">
        <v>2013</v>
      </c>
      <c r="N173" s="15">
        <v>168</v>
      </c>
      <c r="O173" s="15">
        <v>56</v>
      </c>
      <c r="P173" s="12" t="s">
        <v>230</v>
      </c>
      <c r="Q173" s="12"/>
      <c r="R173" s="12"/>
      <c r="S173" s="12"/>
      <c r="T173" s="12"/>
      <c r="U173" s="12"/>
    </row>
    <row r="174" spans="1:21" s="24" customFormat="1" x14ac:dyDescent="0.25">
      <c r="A174" s="9" t="s">
        <v>104</v>
      </c>
      <c r="B174" s="9" t="s">
        <v>184</v>
      </c>
      <c r="C174" s="9" t="s">
        <v>185</v>
      </c>
      <c r="D174" s="9" t="s">
        <v>29</v>
      </c>
      <c r="E174" s="9" t="s">
        <v>105</v>
      </c>
      <c r="F174" s="9" t="s">
        <v>14</v>
      </c>
      <c r="G174" s="9" t="s">
        <v>237</v>
      </c>
      <c r="H174" s="12" t="s">
        <v>228</v>
      </c>
      <c r="I174" s="12">
        <v>10.3</v>
      </c>
      <c r="J174" s="26" t="s">
        <v>213</v>
      </c>
      <c r="K174" s="15" t="s">
        <v>213</v>
      </c>
      <c r="L174" s="12">
        <v>5</v>
      </c>
      <c r="M174" s="12">
        <v>2013</v>
      </c>
      <c r="N174" s="15">
        <v>239</v>
      </c>
      <c r="O174" s="15">
        <v>350</v>
      </c>
      <c r="P174" s="12" t="s">
        <v>231</v>
      </c>
      <c r="Q174" s="12"/>
      <c r="R174" s="12"/>
      <c r="S174" s="12"/>
      <c r="T174" s="12"/>
      <c r="U174" s="12"/>
    </row>
    <row r="175" spans="1:21" s="24" customFormat="1" x14ac:dyDescent="0.25">
      <c r="A175" s="9" t="s">
        <v>104</v>
      </c>
      <c r="B175" s="9" t="s">
        <v>184</v>
      </c>
      <c r="C175" s="9" t="s">
        <v>185</v>
      </c>
      <c r="D175" s="9" t="s">
        <v>6</v>
      </c>
      <c r="E175" s="9" t="s">
        <v>393</v>
      </c>
      <c r="F175" s="9" t="s">
        <v>14</v>
      </c>
      <c r="G175" s="9" t="s">
        <v>225</v>
      </c>
      <c r="H175" s="12" t="s">
        <v>220</v>
      </c>
      <c r="I175" s="12">
        <v>4.71</v>
      </c>
      <c r="J175" s="26" t="s">
        <v>213</v>
      </c>
      <c r="K175" s="15">
        <v>7585000</v>
      </c>
      <c r="L175" s="12">
        <v>10</v>
      </c>
      <c r="M175" s="12">
        <v>2013</v>
      </c>
      <c r="N175" s="15">
        <v>3213</v>
      </c>
      <c r="O175" s="15">
        <v>3632</v>
      </c>
      <c r="P175" s="12" t="s">
        <v>231</v>
      </c>
      <c r="Q175" s="12"/>
      <c r="R175" s="12"/>
      <c r="S175" s="12"/>
      <c r="T175" s="12"/>
      <c r="U175" s="12"/>
    </row>
    <row r="176" spans="1:21" s="24" customFormat="1" x14ac:dyDescent="0.25">
      <c r="A176" s="9" t="s">
        <v>104</v>
      </c>
      <c r="B176" s="9" t="s">
        <v>184</v>
      </c>
      <c r="C176" s="9" t="s">
        <v>185</v>
      </c>
      <c r="D176" s="9" t="s">
        <v>29</v>
      </c>
      <c r="E176" s="9" t="s">
        <v>107</v>
      </c>
      <c r="F176" s="9" t="s">
        <v>14</v>
      </c>
      <c r="G176" s="9" t="s">
        <v>251</v>
      </c>
      <c r="H176" s="12" t="s">
        <v>212</v>
      </c>
      <c r="I176" s="12">
        <v>3.8</v>
      </c>
      <c r="J176" s="26" t="s">
        <v>213</v>
      </c>
      <c r="K176" s="15" t="s">
        <v>213</v>
      </c>
      <c r="L176" s="12" t="s">
        <v>235</v>
      </c>
      <c r="M176" s="12">
        <v>2013</v>
      </c>
      <c r="N176" s="15">
        <v>191</v>
      </c>
      <c r="O176" s="15">
        <v>203</v>
      </c>
      <c r="P176" s="12" t="s">
        <v>231</v>
      </c>
      <c r="Q176" s="12"/>
      <c r="R176" s="12"/>
      <c r="S176" s="12"/>
      <c r="T176" s="12"/>
      <c r="U176" s="12"/>
    </row>
    <row r="177" spans="1:21" s="24" customFormat="1" x14ac:dyDescent="0.25">
      <c r="A177" s="9" t="s">
        <v>104</v>
      </c>
      <c r="B177" s="9" t="s">
        <v>184</v>
      </c>
      <c r="C177" s="9" t="s">
        <v>185</v>
      </c>
      <c r="D177" s="9" t="s">
        <v>17</v>
      </c>
      <c r="E177" s="9" t="s">
        <v>106</v>
      </c>
      <c r="F177" s="9" t="s">
        <v>14</v>
      </c>
      <c r="G177" s="9" t="s">
        <v>241</v>
      </c>
      <c r="H177" s="12" t="s">
        <v>212</v>
      </c>
      <c r="I177" s="12">
        <v>2</v>
      </c>
      <c r="J177" s="26" t="s">
        <v>213</v>
      </c>
      <c r="K177" s="15" t="s">
        <v>213</v>
      </c>
      <c r="L177" s="12">
        <v>5</v>
      </c>
      <c r="M177" s="12">
        <v>2013</v>
      </c>
      <c r="N177" s="15">
        <v>847</v>
      </c>
      <c r="O177" s="15">
        <v>855</v>
      </c>
      <c r="P177" s="12" t="s">
        <v>231</v>
      </c>
      <c r="Q177" s="12"/>
      <c r="R177" s="12"/>
      <c r="S177" s="12"/>
      <c r="T177" s="12"/>
      <c r="U177" s="12"/>
    </row>
    <row r="178" spans="1:21" s="24" customFormat="1" x14ac:dyDescent="0.25">
      <c r="A178" s="9" t="s">
        <v>104</v>
      </c>
      <c r="B178" s="9" t="s">
        <v>184</v>
      </c>
      <c r="C178" s="9" t="s">
        <v>185</v>
      </c>
      <c r="D178" s="9" t="s">
        <v>6</v>
      </c>
      <c r="E178" s="9" t="s">
        <v>391</v>
      </c>
      <c r="F178" s="9" t="s">
        <v>14</v>
      </c>
      <c r="G178" s="9" t="s">
        <v>267</v>
      </c>
      <c r="H178" s="12" t="s">
        <v>220</v>
      </c>
      <c r="I178" s="12">
        <v>8.84</v>
      </c>
      <c r="J178" s="26" t="s">
        <v>213</v>
      </c>
      <c r="K178" s="15">
        <v>15015997</v>
      </c>
      <c r="L178" s="12">
        <v>10</v>
      </c>
      <c r="M178" s="12">
        <v>2014</v>
      </c>
      <c r="N178" s="15">
        <v>5085</v>
      </c>
      <c r="O178" s="15">
        <v>1858</v>
      </c>
      <c r="P178" s="12" t="s">
        <v>230</v>
      </c>
      <c r="Q178" s="12" t="s">
        <v>85</v>
      </c>
      <c r="R178" s="12"/>
      <c r="S178" s="12"/>
      <c r="T178" s="12"/>
      <c r="U178" s="12"/>
    </row>
    <row r="179" spans="1:21" s="24" customFormat="1" x14ac:dyDescent="0.25">
      <c r="A179" s="9" t="s">
        <v>104</v>
      </c>
      <c r="B179" s="9" t="s">
        <v>184</v>
      </c>
      <c r="C179" s="9" t="s">
        <v>185</v>
      </c>
      <c r="D179" s="9" t="s">
        <v>6</v>
      </c>
      <c r="E179" s="9" t="s">
        <v>392</v>
      </c>
      <c r="F179" s="9" t="s">
        <v>14</v>
      </c>
      <c r="G179" s="9" t="s">
        <v>237</v>
      </c>
      <c r="H179" s="12" t="s">
        <v>220</v>
      </c>
      <c r="I179" s="12">
        <v>6.06</v>
      </c>
      <c r="J179" s="26" t="s">
        <v>213</v>
      </c>
      <c r="K179" s="15" t="s">
        <v>213</v>
      </c>
      <c r="L179" s="12">
        <v>5</v>
      </c>
      <c r="M179" s="12">
        <v>2013</v>
      </c>
      <c r="N179" s="15">
        <v>402</v>
      </c>
      <c r="O179" s="15">
        <v>282</v>
      </c>
      <c r="P179" s="12" t="s">
        <v>230</v>
      </c>
      <c r="Q179" s="12"/>
      <c r="R179" s="12"/>
      <c r="S179" s="12"/>
      <c r="T179" s="12"/>
      <c r="U179" s="12"/>
    </row>
    <row r="180" spans="1:21" s="24" customFormat="1" x14ac:dyDescent="0.25">
      <c r="A180" s="9" t="s">
        <v>104</v>
      </c>
      <c r="B180" s="9" t="s">
        <v>184</v>
      </c>
      <c r="C180" s="9" t="s">
        <v>185</v>
      </c>
      <c r="D180" s="9" t="s">
        <v>6</v>
      </c>
      <c r="E180" s="9" t="s">
        <v>390</v>
      </c>
      <c r="F180" s="9" t="s">
        <v>14</v>
      </c>
      <c r="G180" s="9" t="s">
        <v>225</v>
      </c>
      <c r="H180" s="12" t="s">
        <v>220</v>
      </c>
      <c r="I180" s="12">
        <v>5.12</v>
      </c>
      <c r="J180" s="26" t="s">
        <v>213</v>
      </c>
      <c r="K180" s="15">
        <v>1552615</v>
      </c>
      <c r="L180" s="12">
        <v>10</v>
      </c>
      <c r="M180" s="12">
        <v>2013</v>
      </c>
      <c r="N180" s="15">
        <v>970</v>
      </c>
      <c r="O180" s="15">
        <v>840</v>
      </c>
      <c r="P180" s="12" t="s">
        <v>230</v>
      </c>
      <c r="Q180" s="12" t="s">
        <v>85</v>
      </c>
      <c r="R180" s="12"/>
      <c r="S180" s="12"/>
      <c r="T180" s="12"/>
      <c r="U180" s="12"/>
    </row>
    <row r="181" spans="1:21" s="24" customFormat="1" x14ac:dyDescent="0.25">
      <c r="A181" s="9" t="s">
        <v>104</v>
      </c>
      <c r="B181" s="9" t="s">
        <v>184</v>
      </c>
      <c r="C181" s="9" t="s">
        <v>185</v>
      </c>
      <c r="D181" s="9" t="s">
        <v>6</v>
      </c>
      <c r="E181" s="9" t="s">
        <v>391</v>
      </c>
      <c r="F181" s="9" t="s">
        <v>14</v>
      </c>
      <c r="G181" s="9" t="s">
        <v>234</v>
      </c>
      <c r="H181" s="12" t="s">
        <v>220</v>
      </c>
      <c r="I181" s="12">
        <v>1</v>
      </c>
      <c r="J181" s="26" t="s">
        <v>213</v>
      </c>
      <c r="K181" s="15" t="s">
        <v>213</v>
      </c>
      <c r="L181" s="12" t="s">
        <v>235</v>
      </c>
      <c r="M181" s="12">
        <v>2013</v>
      </c>
      <c r="N181" s="15">
        <v>5079</v>
      </c>
      <c r="O181" s="15">
        <v>1866</v>
      </c>
      <c r="P181" s="12" t="s">
        <v>230</v>
      </c>
      <c r="Q181" s="12" t="s">
        <v>85</v>
      </c>
      <c r="R181" s="12"/>
      <c r="S181" s="12"/>
      <c r="T181" s="12"/>
      <c r="U181" s="12"/>
    </row>
    <row r="182" spans="1:21" s="24" customFormat="1" x14ac:dyDescent="0.25">
      <c r="A182" s="9" t="s">
        <v>102</v>
      </c>
      <c r="B182" s="9" t="s">
        <v>192</v>
      </c>
      <c r="C182" s="9" t="s">
        <v>193</v>
      </c>
      <c r="D182" s="9" t="s">
        <v>29</v>
      </c>
      <c r="E182" s="9" t="s">
        <v>108</v>
      </c>
      <c r="F182" s="9" t="s">
        <v>14</v>
      </c>
      <c r="G182" s="9" t="s">
        <v>222</v>
      </c>
      <c r="H182" s="12" t="s">
        <v>212</v>
      </c>
      <c r="I182" s="12">
        <v>2.5</v>
      </c>
      <c r="J182" s="26" t="s">
        <v>213</v>
      </c>
      <c r="K182" s="15" t="s">
        <v>213</v>
      </c>
      <c r="L182" s="12">
        <v>3</v>
      </c>
      <c r="M182" s="12">
        <v>2013</v>
      </c>
      <c r="N182" s="15">
        <f>149+0</f>
        <v>149</v>
      </c>
      <c r="O182" s="15">
        <f>176+5</f>
        <v>181</v>
      </c>
      <c r="P182" s="12" t="s">
        <v>231</v>
      </c>
      <c r="Q182" s="12" t="s">
        <v>24</v>
      </c>
      <c r="R182" s="12"/>
      <c r="S182" s="12"/>
      <c r="T182" s="12"/>
      <c r="U182" s="12"/>
    </row>
    <row r="183" spans="1:21" s="24" customFormat="1" x14ac:dyDescent="0.25">
      <c r="A183" s="9" t="s">
        <v>102</v>
      </c>
      <c r="B183" s="9" t="s">
        <v>192</v>
      </c>
      <c r="C183" s="9" t="s">
        <v>193</v>
      </c>
      <c r="D183" s="9" t="s">
        <v>6</v>
      </c>
      <c r="E183" s="9" t="s">
        <v>401</v>
      </c>
      <c r="F183" s="9" t="s">
        <v>236</v>
      </c>
      <c r="G183" s="9" t="s">
        <v>237</v>
      </c>
      <c r="H183" s="12" t="s">
        <v>220</v>
      </c>
      <c r="I183" s="12" t="s">
        <v>213</v>
      </c>
      <c r="J183" s="26">
        <v>0.01</v>
      </c>
      <c r="K183" s="15" t="s">
        <v>213</v>
      </c>
      <c r="L183" s="12">
        <v>3</v>
      </c>
      <c r="M183" s="27">
        <v>41640</v>
      </c>
      <c r="N183" s="15">
        <f>777+171</f>
        <v>948</v>
      </c>
      <c r="O183" s="15">
        <f>841+315</f>
        <v>1156</v>
      </c>
      <c r="P183" s="12" t="s">
        <v>231</v>
      </c>
      <c r="Q183" s="12" t="s">
        <v>24</v>
      </c>
      <c r="R183" s="12"/>
      <c r="S183" s="12"/>
      <c r="T183" s="12"/>
      <c r="U183" s="12"/>
    </row>
    <row r="184" spans="1:21" s="24" customFormat="1" x14ac:dyDescent="0.25">
      <c r="A184" s="9" t="s">
        <v>102</v>
      </c>
      <c r="B184" s="9" t="s">
        <v>192</v>
      </c>
      <c r="C184" s="9" t="s">
        <v>193</v>
      </c>
      <c r="D184" s="9" t="s">
        <v>16</v>
      </c>
      <c r="E184" s="9" t="s">
        <v>394</v>
      </c>
      <c r="F184" s="9" t="s">
        <v>14</v>
      </c>
      <c r="G184" s="9" t="s">
        <v>241</v>
      </c>
      <c r="H184" s="12" t="s">
        <v>228</v>
      </c>
      <c r="I184" s="12">
        <v>5</v>
      </c>
      <c r="J184" s="26" t="s">
        <v>213</v>
      </c>
      <c r="K184" s="15" t="s">
        <v>213</v>
      </c>
      <c r="L184" s="12" t="s">
        <v>235</v>
      </c>
      <c r="M184" s="12">
        <v>2013</v>
      </c>
      <c r="N184" s="15">
        <v>104</v>
      </c>
      <c r="O184" s="15">
        <v>114</v>
      </c>
      <c r="P184" s="12" t="s">
        <v>231</v>
      </c>
      <c r="Q184" s="12"/>
      <c r="R184" s="12"/>
      <c r="S184" s="12"/>
      <c r="T184" s="12"/>
      <c r="U184" s="12"/>
    </row>
    <row r="185" spans="1:21" s="24" customFormat="1" x14ac:dyDescent="0.25">
      <c r="A185" s="9" t="s">
        <v>102</v>
      </c>
      <c r="B185" s="9" t="s">
        <v>192</v>
      </c>
      <c r="C185" s="9" t="s">
        <v>193</v>
      </c>
      <c r="D185" s="9" t="s">
        <v>16</v>
      </c>
      <c r="E185" s="9" t="s">
        <v>395</v>
      </c>
      <c r="F185" s="9" t="s">
        <v>14</v>
      </c>
      <c r="G185" s="9" t="s">
        <v>241</v>
      </c>
      <c r="H185" s="12" t="s">
        <v>212</v>
      </c>
      <c r="I185" s="12">
        <v>1.5</v>
      </c>
      <c r="J185" s="26" t="s">
        <v>213</v>
      </c>
      <c r="K185" s="15" t="s">
        <v>213</v>
      </c>
      <c r="L185" s="12">
        <v>5</v>
      </c>
      <c r="M185" s="12">
        <v>2013</v>
      </c>
      <c r="N185" s="15">
        <v>261</v>
      </c>
      <c r="O185" s="15">
        <v>660</v>
      </c>
      <c r="P185" s="12" t="s">
        <v>231</v>
      </c>
      <c r="Q185" s="12"/>
      <c r="R185" s="12"/>
      <c r="S185" s="12"/>
      <c r="T185" s="12"/>
      <c r="U185" s="12"/>
    </row>
    <row r="186" spans="1:21" s="24" customFormat="1" x14ac:dyDescent="0.25">
      <c r="A186" s="9" t="s">
        <v>102</v>
      </c>
      <c r="B186" s="9" t="s">
        <v>192</v>
      </c>
      <c r="C186" s="9" t="s">
        <v>193</v>
      </c>
      <c r="D186" s="9" t="s">
        <v>16</v>
      </c>
      <c r="E186" s="9" t="s">
        <v>138</v>
      </c>
      <c r="F186" s="9" t="s">
        <v>14</v>
      </c>
      <c r="G186" s="9" t="s">
        <v>361</v>
      </c>
      <c r="H186" s="12" t="s">
        <v>220</v>
      </c>
      <c r="I186" s="12">
        <v>1.75</v>
      </c>
      <c r="J186" s="26" t="s">
        <v>213</v>
      </c>
      <c r="K186" s="15" t="s">
        <v>213</v>
      </c>
      <c r="L186" s="12">
        <v>5</v>
      </c>
      <c r="M186" s="12">
        <v>2013</v>
      </c>
      <c r="N186" s="15">
        <v>383</v>
      </c>
      <c r="O186" s="15">
        <v>190</v>
      </c>
      <c r="P186" s="12" t="s">
        <v>230</v>
      </c>
      <c r="Q186" s="12"/>
      <c r="R186" s="12"/>
      <c r="S186" s="12"/>
      <c r="T186" s="12"/>
      <c r="U186" s="12"/>
    </row>
    <row r="187" spans="1:21" s="24" customFormat="1" x14ac:dyDescent="0.25">
      <c r="A187" s="9" t="s">
        <v>102</v>
      </c>
      <c r="B187" s="9" t="s">
        <v>192</v>
      </c>
      <c r="C187" s="9" t="s">
        <v>193</v>
      </c>
      <c r="D187" s="9" t="s">
        <v>6</v>
      </c>
      <c r="E187" s="9" t="s">
        <v>398</v>
      </c>
      <c r="F187" s="9" t="s">
        <v>14</v>
      </c>
      <c r="G187" s="9" t="s">
        <v>225</v>
      </c>
      <c r="H187" s="12" t="s">
        <v>220</v>
      </c>
      <c r="I187" s="12">
        <v>8.5</v>
      </c>
      <c r="J187" s="26" t="s">
        <v>213</v>
      </c>
      <c r="K187" s="15">
        <v>2200000</v>
      </c>
      <c r="L187" s="12">
        <v>5</v>
      </c>
      <c r="M187" s="12">
        <v>2014</v>
      </c>
      <c r="N187" s="15">
        <f>858+2</f>
        <v>860</v>
      </c>
      <c r="O187" s="15">
        <f>454+4</f>
        <v>458</v>
      </c>
      <c r="P187" s="12" t="s">
        <v>230</v>
      </c>
      <c r="Q187" s="12" t="s">
        <v>63</v>
      </c>
      <c r="R187" s="12"/>
      <c r="S187" s="12"/>
      <c r="T187" s="12"/>
      <c r="U187" s="12"/>
    </row>
    <row r="188" spans="1:21" s="24" customFormat="1" x14ac:dyDescent="0.25">
      <c r="A188" s="9" t="s">
        <v>102</v>
      </c>
      <c r="B188" s="9" t="s">
        <v>192</v>
      </c>
      <c r="C188" s="9" t="s">
        <v>193</v>
      </c>
      <c r="D188" s="9" t="s">
        <v>6</v>
      </c>
      <c r="E188" s="9" t="s">
        <v>399</v>
      </c>
      <c r="F188" s="9" t="s">
        <v>14</v>
      </c>
      <c r="G188" s="9" t="s">
        <v>225</v>
      </c>
      <c r="H188" s="12" t="s">
        <v>220</v>
      </c>
      <c r="I188" s="12">
        <v>5.24</v>
      </c>
      <c r="J188" s="26" t="s">
        <v>213</v>
      </c>
      <c r="K188" s="15">
        <v>2353259</v>
      </c>
      <c r="L188" s="12">
        <v>5</v>
      </c>
      <c r="M188" s="12">
        <v>2013</v>
      </c>
      <c r="N188" s="15">
        <v>1079</v>
      </c>
      <c r="O188" s="15">
        <v>723</v>
      </c>
      <c r="P188" s="12" t="s">
        <v>230</v>
      </c>
      <c r="Q188" s="12"/>
      <c r="R188" s="12"/>
      <c r="S188" s="12"/>
      <c r="T188" s="12"/>
      <c r="U188" s="12"/>
    </row>
    <row r="189" spans="1:21" s="24" customFormat="1" x14ac:dyDescent="0.25">
      <c r="A189" s="9" t="s">
        <v>102</v>
      </c>
      <c r="B189" s="9" t="s">
        <v>192</v>
      </c>
      <c r="C189" s="9" t="s">
        <v>193</v>
      </c>
      <c r="D189" s="9" t="s">
        <v>6</v>
      </c>
      <c r="E189" s="9" t="s">
        <v>400</v>
      </c>
      <c r="F189" s="9" t="s">
        <v>14</v>
      </c>
      <c r="G189" s="9" t="s">
        <v>225</v>
      </c>
      <c r="H189" s="12" t="s">
        <v>212</v>
      </c>
      <c r="I189" s="12">
        <v>8.92</v>
      </c>
      <c r="J189" s="26" t="s">
        <v>213</v>
      </c>
      <c r="K189" s="15">
        <v>4400000</v>
      </c>
      <c r="L189" s="12">
        <v>10</v>
      </c>
      <c r="M189" s="12">
        <v>2013</v>
      </c>
      <c r="N189" s="15">
        <f>805+1110</f>
        <v>1915</v>
      </c>
      <c r="O189" s="15">
        <f>1256+495</f>
        <v>1751</v>
      </c>
      <c r="P189" s="12" t="s">
        <v>230</v>
      </c>
      <c r="Q189" s="12" t="s">
        <v>73</v>
      </c>
      <c r="R189" s="12"/>
      <c r="S189" s="12"/>
      <c r="T189" s="12"/>
      <c r="U189" s="12"/>
    </row>
    <row r="190" spans="1:21" s="24" customFormat="1" x14ac:dyDescent="0.25">
      <c r="A190" s="9" t="s">
        <v>102</v>
      </c>
      <c r="B190" s="9" t="s">
        <v>192</v>
      </c>
      <c r="C190" s="9" t="s">
        <v>193</v>
      </c>
      <c r="D190" s="9" t="s">
        <v>16</v>
      </c>
      <c r="E190" s="9" t="s">
        <v>396</v>
      </c>
      <c r="F190" s="9" t="s">
        <v>14</v>
      </c>
      <c r="G190" s="9" t="s">
        <v>26</v>
      </c>
      <c r="H190" s="12" t="s">
        <v>228</v>
      </c>
      <c r="I190" s="12">
        <v>1.5</v>
      </c>
      <c r="J190" s="26" t="s">
        <v>213</v>
      </c>
      <c r="K190" s="15" t="s">
        <v>213</v>
      </c>
      <c r="L190" s="12">
        <v>5</v>
      </c>
      <c r="M190" s="12">
        <v>2013</v>
      </c>
      <c r="N190" s="15">
        <v>63</v>
      </c>
      <c r="O190" s="15">
        <v>10</v>
      </c>
      <c r="P190" s="12" t="s">
        <v>230</v>
      </c>
      <c r="Q190" s="12"/>
      <c r="R190" s="12"/>
      <c r="S190" s="12"/>
      <c r="T190" s="12"/>
      <c r="U190" s="12"/>
    </row>
    <row r="191" spans="1:21" s="24" customFormat="1" x14ac:dyDescent="0.25">
      <c r="A191" s="9" t="s">
        <v>102</v>
      </c>
      <c r="B191" s="9" t="s">
        <v>192</v>
      </c>
      <c r="C191" s="9" t="s">
        <v>193</v>
      </c>
      <c r="D191" s="9" t="s">
        <v>16</v>
      </c>
      <c r="E191" s="9" t="s">
        <v>397</v>
      </c>
      <c r="F191" s="9" t="s">
        <v>14</v>
      </c>
      <c r="G191" s="9" t="s">
        <v>26</v>
      </c>
      <c r="H191" s="12" t="s">
        <v>228</v>
      </c>
      <c r="I191" s="12">
        <v>1</v>
      </c>
      <c r="J191" s="26" t="s">
        <v>213</v>
      </c>
      <c r="K191" s="15" t="s">
        <v>213</v>
      </c>
      <c r="L191" s="12">
        <v>5</v>
      </c>
      <c r="M191" s="12">
        <v>2013</v>
      </c>
      <c r="N191" s="15">
        <v>73</v>
      </c>
      <c r="O191" s="15">
        <v>36</v>
      </c>
      <c r="P191" s="12" t="s">
        <v>230</v>
      </c>
      <c r="Q191" s="12"/>
      <c r="R191" s="12"/>
      <c r="S191" s="12"/>
      <c r="T191" s="12"/>
      <c r="U191" s="12"/>
    </row>
    <row r="192" spans="1:21" s="24" customFormat="1" x14ac:dyDescent="0.25">
      <c r="A192" s="9" t="s">
        <v>34</v>
      </c>
      <c r="B192" s="9" t="s">
        <v>182</v>
      </c>
      <c r="C192" s="9" t="s">
        <v>188</v>
      </c>
      <c r="D192" s="9" t="s">
        <v>29</v>
      </c>
      <c r="E192" s="9" t="s">
        <v>110</v>
      </c>
      <c r="F192" s="9" t="s">
        <v>14</v>
      </c>
      <c r="G192" s="9" t="s">
        <v>222</v>
      </c>
      <c r="H192" s="12" t="s">
        <v>212</v>
      </c>
      <c r="I192" s="12">
        <v>2</v>
      </c>
      <c r="J192" s="26" t="s">
        <v>213</v>
      </c>
      <c r="K192" s="15" t="s">
        <v>213</v>
      </c>
      <c r="L192" s="12">
        <v>5</v>
      </c>
      <c r="M192" s="12">
        <v>2013</v>
      </c>
      <c r="N192" s="15">
        <v>47</v>
      </c>
      <c r="O192" s="15">
        <v>57</v>
      </c>
      <c r="P192" s="12" t="s">
        <v>231</v>
      </c>
      <c r="Q192" s="12"/>
      <c r="R192" s="12"/>
      <c r="S192" s="12"/>
      <c r="T192" s="12"/>
      <c r="U192" s="12"/>
    </row>
    <row r="193" spans="1:21" s="24" customFormat="1" x14ac:dyDescent="0.25">
      <c r="A193" s="9" t="s">
        <v>34</v>
      </c>
      <c r="B193" s="9" t="s">
        <v>182</v>
      </c>
      <c r="C193" s="9" t="s">
        <v>188</v>
      </c>
      <c r="D193" s="9" t="s">
        <v>0</v>
      </c>
      <c r="E193" s="9" t="s">
        <v>403</v>
      </c>
      <c r="F193" s="9" t="s">
        <v>14</v>
      </c>
      <c r="G193" s="38" t="s">
        <v>547</v>
      </c>
      <c r="H193" s="12" t="s">
        <v>212</v>
      </c>
      <c r="I193" s="12">
        <v>0.75</v>
      </c>
      <c r="J193" s="26" t="s">
        <v>213</v>
      </c>
      <c r="K193" s="15" t="s">
        <v>213</v>
      </c>
      <c r="L193" s="12">
        <v>10</v>
      </c>
      <c r="M193" s="12">
        <v>2013</v>
      </c>
      <c r="N193" s="15">
        <v>1510</v>
      </c>
      <c r="O193" s="15">
        <v>1813</v>
      </c>
      <c r="P193" s="12" t="s">
        <v>231</v>
      </c>
      <c r="Q193" s="12"/>
      <c r="R193" s="12"/>
      <c r="S193" s="12"/>
      <c r="T193" s="12"/>
      <c r="U193" s="12"/>
    </row>
    <row r="194" spans="1:21" s="24" customFormat="1" x14ac:dyDescent="0.25">
      <c r="A194" s="9" t="s">
        <v>34</v>
      </c>
      <c r="B194" s="9" t="s">
        <v>182</v>
      </c>
      <c r="C194" s="9" t="s">
        <v>188</v>
      </c>
      <c r="D194" s="9" t="s">
        <v>6</v>
      </c>
      <c r="E194" s="9" t="s">
        <v>402</v>
      </c>
      <c r="F194" s="9" t="s">
        <v>14</v>
      </c>
      <c r="G194" s="9" t="s">
        <v>225</v>
      </c>
      <c r="H194" s="12" t="s">
        <v>212</v>
      </c>
      <c r="I194" s="12">
        <v>4.5999999999999996</v>
      </c>
      <c r="J194" s="26" t="s">
        <v>213</v>
      </c>
      <c r="K194" s="15">
        <v>1375000</v>
      </c>
      <c r="L194" s="12">
        <v>10</v>
      </c>
      <c r="M194" s="12">
        <v>2013</v>
      </c>
      <c r="N194" s="15">
        <f>36+665+9</f>
        <v>710</v>
      </c>
      <c r="O194" s="15">
        <f>25+681+4</f>
        <v>710</v>
      </c>
      <c r="P194" s="12" t="s">
        <v>231</v>
      </c>
      <c r="Q194" s="12" t="s">
        <v>10</v>
      </c>
      <c r="R194" s="12" t="s">
        <v>109</v>
      </c>
      <c r="S194" s="12"/>
      <c r="T194" s="12"/>
      <c r="U194" s="12"/>
    </row>
    <row r="195" spans="1:21" s="24" customFormat="1" x14ac:dyDescent="0.25">
      <c r="A195" s="9" t="s">
        <v>34</v>
      </c>
      <c r="B195" s="9" t="s">
        <v>182</v>
      </c>
      <c r="C195" s="9" t="s">
        <v>188</v>
      </c>
      <c r="D195" s="9" t="s">
        <v>29</v>
      </c>
      <c r="E195" s="9" t="s">
        <v>110</v>
      </c>
      <c r="F195" s="9" t="s">
        <v>14</v>
      </c>
      <c r="G195" s="9" t="s">
        <v>241</v>
      </c>
      <c r="H195" s="12" t="s">
        <v>212</v>
      </c>
      <c r="I195" s="12">
        <v>2</v>
      </c>
      <c r="J195" s="26" t="s">
        <v>213</v>
      </c>
      <c r="K195" s="15" t="s">
        <v>213</v>
      </c>
      <c r="L195" s="12">
        <v>5</v>
      </c>
      <c r="M195" s="12">
        <v>2013</v>
      </c>
      <c r="N195" s="15">
        <v>52</v>
      </c>
      <c r="O195" s="15">
        <v>52</v>
      </c>
      <c r="P195" s="12" t="s">
        <v>231</v>
      </c>
      <c r="Q195" s="12"/>
      <c r="R195" s="12"/>
      <c r="S195" s="12"/>
      <c r="T195" s="12"/>
      <c r="U195" s="12"/>
    </row>
    <row r="196" spans="1:21" s="24" customFormat="1" x14ac:dyDescent="0.25">
      <c r="A196" s="9" t="s">
        <v>34</v>
      </c>
      <c r="B196" s="9" t="s">
        <v>182</v>
      </c>
      <c r="C196" s="9" t="s">
        <v>188</v>
      </c>
      <c r="D196" s="9" t="s">
        <v>6</v>
      </c>
      <c r="E196" s="9" t="s">
        <v>405</v>
      </c>
      <c r="F196" s="9" t="s">
        <v>236</v>
      </c>
      <c r="G196" s="9" t="s">
        <v>222</v>
      </c>
      <c r="H196" s="12" t="s">
        <v>220</v>
      </c>
      <c r="I196" s="12" t="s">
        <v>213</v>
      </c>
      <c r="J196" s="26">
        <v>0.01</v>
      </c>
      <c r="K196" s="15" t="s">
        <v>213</v>
      </c>
      <c r="L196" s="12">
        <v>3</v>
      </c>
      <c r="M196" s="27">
        <v>41640</v>
      </c>
      <c r="N196" s="15">
        <f>278+327</f>
        <v>605</v>
      </c>
      <c r="O196" s="15">
        <f>131+180</f>
        <v>311</v>
      </c>
      <c r="P196" s="12" t="s">
        <v>230</v>
      </c>
      <c r="Q196" s="12" t="s">
        <v>40</v>
      </c>
      <c r="R196" s="12"/>
      <c r="S196" s="12"/>
      <c r="T196" s="12"/>
      <c r="U196" s="12"/>
    </row>
    <row r="197" spans="1:21" s="24" customFormat="1" x14ac:dyDescent="0.25">
      <c r="A197" s="9" t="s">
        <v>34</v>
      </c>
      <c r="B197" s="9" t="s">
        <v>182</v>
      </c>
      <c r="C197" s="9" t="s">
        <v>188</v>
      </c>
      <c r="D197" s="9" t="s">
        <v>16</v>
      </c>
      <c r="E197" s="9" t="s">
        <v>404</v>
      </c>
      <c r="F197" s="9" t="s">
        <v>14</v>
      </c>
      <c r="G197" s="9" t="s">
        <v>26</v>
      </c>
      <c r="H197" s="12" t="s">
        <v>220</v>
      </c>
      <c r="I197" s="12">
        <v>1.6</v>
      </c>
      <c r="J197" s="26" t="s">
        <v>213</v>
      </c>
      <c r="K197" s="15" t="s">
        <v>213</v>
      </c>
      <c r="L197" s="12">
        <v>5</v>
      </c>
      <c r="M197" s="12">
        <v>2013</v>
      </c>
      <c r="N197" s="15">
        <v>127</v>
      </c>
      <c r="O197" s="15">
        <v>71</v>
      </c>
      <c r="P197" s="12" t="s">
        <v>230</v>
      </c>
      <c r="Q197" s="12"/>
      <c r="R197" s="12"/>
      <c r="S197" s="12"/>
      <c r="T197" s="12"/>
      <c r="U197" s="12"/>
    </row>
    <row r="198" spans="1:21" s="24" customFormat="1" x14ac:dyDescent="0.25">
      <c r="A198" s="9" t="s">
        <v>111</v>
      </c>
      <c r="B198" s="9" t="s">
        <v>184</v>
      </c>
      <c r="C198" s="9" t="s">
        <v>185</v>
      </c>
      <c r="D198" s="9" t="s">
        <v>6</v>
      </c>
      <c r="E198" s="9" t="s">
        <v>409</v>
      </c>
      <c r="F198" s="9" t="s">
        <v>14</v>
      </c>
      <c r="G198" s="9" t="s">
        <v>222</v>
      </c>
      <c r="H198" s="12" t="s">
        <v>212</v>
      </c>
      <c r="I198" s="12">
        <v>5.5</v>
      </c>
      <c r="J198" s="26" t="s">
        <v>213</v>
      </c>
      <c r="K198" s="15" t="s">
        <v>213</v>
      </c>
      <c r="L198" s="12">
        <v>5</v>
      </c>
      <c r="M198" s="12">
        <v>2013</v>
      </c>
      <c r="N198" s="15">
        <v>647</v>
      </c>
      <c r="O198" s="15">
        <v>808</v>
      </c>
      <c r="P198" s="12" t="s">
        <v>231</v>
      </c>
      <c r="Q198" s="12"/>
      <c r="R198" s="12"/>
      <c r="S198" s="12"/>
      <c r="T198" s="12"/>
      <c r="U198" s="12"/>
    </row>
    <row r="199" spans="1:21" s="24" customFormat="1" x14ac:dyDescent="0.25">
      <c r="A199" s="9" t="s">
        <v>111</v>
      </c>
      <c r="B199" s="9" t="s">
        <v>184</v>
      </c>
      <c r="C199" s="9" t="s">
        <v>185</v>
      </c>
      <c r="D199" s="9" t="s">
        <v>0</v>
      </c>
      <c r="E199" s="9" t="s">
        <v>410</v>
      </c>
      <c r="F199" s="9" t="s">
        <v>14</v>
      </c>
      <c r="G199" s="9" t="s">
        <v>411</v>
      </c>
      <c r="H199" s="12" t="s">
        <v>212</v>
      </c>
      <c r="I199" s="12">
        <v>0.04</v>
      </c>
      <c r="J199" s="26" t="s">
        <v>213</v>
      </c>
      <c r="K199" s="15" t="s">
        <v>213</v>
      </c>
      <c r="L199" s="12">
        <v>5</v>
      </c>
      <c r="M199" s="12">
        <v>2013</v>
      </c>
      <c r="N199" s="15">
        <v>11171</v>
      </c>
      <c r="O199" s="15">
        <v>16050</v>
      </c>
      <c r="P199" s="12" t="s">
        <v>231</v>
      </c>
      <c r="Q199" s="12"/>
      <c r="R199" s="12"/>
      <c r="S199" s="12"/>
      <c r="T199" s="12"/>
      <c r="U199" s="12"/>
    </row>
    <row r="200" spans="1:21" s="24" customFormat="1" x14ac:dyDescent="0.25">
      <c r="A200" s="9" t="s">
        <v>111</v>
      </c>
      <c r="B200" s="9" t="s">
        <v>184</v>
      </c>
      <c r="C200" s="9" t="s">
        <v>185</v>
      </c>
      <c r="D200" s="9" t="s">
        <v>17</v>
      </c>
      <c r="E200" s="9" t="s">
        <v>113</v>
      </c>
      <c r="F200" s="9" t="s">
        <v>236</v>
      </c>
      <c r="G200" s="9" t="s">
        <v>417</v>
      </c>
      <c r="H200" s="12" t="s">
        <v>212</v>
      </c>
      <c r="I200" s="12" t="s">
        <v>213</v>
      </c>
      <c r="J200" s="26">
        <v>5.0000000000000001E-3</v>
      </c>
      <c r="K200" s="15" t="s">
        <v>213</v>
      </c>
      <c r="L200" s="27" t="s">
        <v>213</v>
      </c>
      <c r="M200" s="27">
        <v>41456</v>
      </c>
      <c r="N200" s="15">
        <v>221</v>
      </c>
      <c r="O200" s="15">
        <v>369</v>
      </c>
      <c r="P200" s="12" t="s">
        <v>231</v>
      </c>
      <c r="Q200" s="12"/>
      <c r="R200" s="12"/>
      <c r="S200" s="12"/>
      <c r="T200" s="12"/>
      <c r="U200" s="12"/>
    </row>
    <row r="201" spans="1:21" s="24" customFormat="1" x14ac:dyDescent="0.25">
      <c r="A201" s="9" t="s">
        <v>111</v>
      </c>
      <c r="B201" s="9" t="s">
        <v>184</v>
      </c>
      <c r="C201" s="9" t="s">
        <v>185</v>
      </c>
      <c r="D201" s="9" t="s">
        <v>0</v>
      </c>
      <c r="E201" s="9" t="s">
        <v>412</v>
      </c>
      <c r="F201" s="9" t="s">
        <v>14</v>
      </c>
      <c r="G201" s="9" t="s">
        <v>413</v>
      </c>
      <c r="H201" s="12" t="s">
        <v>212</v>
      </c>
      <c r="I201" s="12">
        <v>0.08</v>
      </c>
      <c r="J201" s="26" t="s">
        <v>213</v>
      </c>
      <c r="K201" s="15" t="s">
        <v>213</v>
      </c>
      <c r="L201" s="12">
        <v>5</v>
      </c>
      <c r="M201" s="12">
        <v>2013</v>
      </c>
      <c r="N201" s="15">
        <v>14378</v>
      </c>
      <c r="O201" s="15">
        <v>13018</v>
      </c>
      <c r="P201" s="12" t="s">
        <v>230</v>
      </c>
      <c r="Q201" s="12"/>
      <c r="R201" s="12"/>
      <c r="S201" s="12"/>
      <c r="T201" s="12"/>
      <c r="U201" s="12"/>
    </row>
    <row r="202" spans="1:21" s="24" customFormat="1" x14ac:dyDescent="0.25">
      <c r="A202" s="9" t="s">
        <v>111</v>
      </c>
      <c r="B202" s="9" t="s">
        <v>184</v>
      </c>
      <c r="C202" s="9" t="s">
        <v>185</v>
      </c>
      <c r="D202" s="9" t="s">
        <v>6</v>
      </c>
      <c r="E202" s="9" t="s">
        <v>406</v>
      </c>
      <c r="F202" s="9" t="s">
        <v>14</v>
      </c>
      <c r="G202" s="9" t="s">
        <v>225</v>
      </c>
      <c r="H202" s="12" t="s">
        <v>220</v>
      </c>
      <c r="I202" s="12">
        <v>7.55</v>
      </c>
      <c r="J202" s="26" t="s">
        <v>213</v>
      </c>
      <c r="K202" s="15">
        <v>4024956</v>
      </c>
      <c r="L202" s="12">
        <v>10</v>
      </c>
      <c r="M202" s="12">
        <v>2013</v>
      </c>
      <c r="N202" s="15">
        <v>2487</v>
      </c>
      <c r="O202" s="15">
        <v>1522</v>
      </c>
      <c r="P202" s="12" t="s">
        <v>230</v>
      </c>
      <c r="Q202" s="12"/>
      <c r="R202" s="12"/>
      <c r="S202" s="12"/>
      <c r="T202" s="12"/>
      <c r="U202" s="12"/>
    </row>
    <row r="203" spans="1:21" s="24" customFormat="1" x14ac:dyDescent="0.25">
      <c r="A203" s="9" t="s">
        <v>111</v>
      </c>
      <c r="B203" s="9" t="s">
        <v>184</v>
      </c>
      <c r="C203" s="9" t="s">
        <v>185</v>
      </c>
      <c r="D203" s="9" t="s">
        <v>6</v>
      </c>
      <c r="E203" s="9" t="s">
        <v>408</v>
      </c>
      <c r="F203" s="9" t="s">
        <v>14</v>
      </c>
      <c r="G203" s="9" t="s">
        <v>225</v>
      </c>
      <c r="H203" s="12" t="s">
        <v>212</v>
      </c>
      <c r="I203" s="12">
        <v>8.2799999999999994</v>
      </c>
      <c r="J203" s="26" t="s">
        <v>213</v>
      </c>
      <c r="K203" s="15">
        <v>6500000</v>
      </c>
      <c r="L203" s="12">
        <v>10</v>
      </c>
      <c r="M203" s="12">
        <v>2013</v>
      </c>
      <c r="N203" s="15">
        <v>3221</v>
      </c>
      <c r="O203" s="15">
        <v>2937</v>
      </c>
      <c r="P203" s="12" t="s">
        <v>230</v>
      </c>
      <c r="Q203" s="12"/>
      <c r="R203" s="12"/>
      <c r="S203" s="12"/>
      <c r="T203" s="12"/>
      <c r="U203" s="12"/>
    </row>
    <row r="204" spans="1:21" s="24" customFormat="1" x14ac:dyDescent="0.25">
      <c r="A204" s="9" t="s">
        <v>111</v>
      </c>
      <c r="B204" s="9" t="s">
        <v>184</v>
      </c>
      <c r="C204" s="9" t="s">
        <v>185</v>
      </c>
      <c r="D204" s="9" t="s">
        <v>6</v>
      </c>
      <c r="E204" s="9" t="s">
        <v>416</v>
      </c>
      <c r="F204" s="9" t="s">
        <v>14</v>
      </c>
      <c r="G204" s="9" t="s">
        <v>225</v>
      </c>
      <c r="H204" s="12" t="s">
        <v>220</v>
      </c>
      <c r="I204" s="12">
        <v>2.5299999999999998</v>
      </c>
      <c r="J204" s="26" t="s">
        <v>213</v>
      </c>
      <c r="K204" s="15">
        <v>1717171</v>
      </c>
      <c r="L204" s="12">
        <v>10</v>
      </c>
      <c r="M204" s="12">
        <v>2013</v>
      </c>
      <c r="N204" s="15">
        <v>2340</v>
      </c>
      <c r="O204" s="15">
        <v>1288</v>
      </c>
      <c r="P204" s="12" t="s">
        <v>230</v>
      </c>
      <c r="Q204" s="12"/>
      <c r="R204" s="12"/>
      <c r="S204" s="12"/>
      <c r="T204" s="12"/>
      <c r="U204" s="12"/>
    </row>
    <row r="205" spans="1:21" s="24" customFormat="1" x14ac:dyDescent="0.25">
      <c r="A205" s="9" t="s">
        <v>111</v>
      </c>
      <c r="B205" s="9" t="s">
        <v>184</v>
      </c>
      <c r="C205" s="9" t="s">
        <v>185</v>
      </c>
      <c r="D205" s="9" t="s">
        <v>0</v>
      </c>
      <c r="E205" s="9" t="s">
        <v>414</v>
      </c>
      <c r="F205" s="9" t="s">
        <v>14</v>
      </c>
      <c r="G205" s="9" t="s">
        <v>415</v>
      </c>
      <c r="H205" s="12" t="s">
        <v>228</v>
      </c>
      <c r="I205" s="12">
        <v>1.6875</v>
      </c>
      <c r="J205" s="26" t="s">
        <v>213</v>
      </c>
      <c r="K205" s="15" t="s">
        <v>213</v>
      </c>
      <c r="L205" s="12">
        <v>5</v>
      </c>
      <c r="M205" s="12">
        <v>2013</v>
      </c>
      <c r="N205" s="15">
        <v>18415</v>
      </c>
      <c r="O205" s="15">
        <v>9334</v>
      </c>
      <c r="P205" s="12" t="s">
        <v>230</v>
      </c>
      <c r="Q205" s="12"/>
      <c r="R205" s="12"/>
      <c r="S205" s="12"/>
      <c r="T205" s="12"/>
      <c r="U205" s="12"/>
    </row>
    <row r="206" spans="1:21" s="24" customFormat="1" x14ac:dyDescent="0.25">
      <c r="A206" s="9" t="s">
        <v>111</v>
      </c>
      <c r="B206" s="9" t="s">
        <v>184</v>
      </c>
      <c r="C206" s="9" t="s">
        <v>185</v>
      </c>
      <c r="D206" s="9" t="s">
        <v>6</v>
      </c>
      <c r="E206" s="9" t="s">
        <v>406</v>
      </c>
      <c r="F206" s="9" t="s">
        <v>14</v>
      </c>
      <c r="G206" s="9" t="s">
        <v>234</v>
      </c>
      <c r="H206" s="12" t="s">
        <v>220</v>
      </c>
      <c r="I206" s="12">
        <v>2</v>
      </c>
      <c r="J206" s="26" t="s">
        <v>213</v>
      </c>
      <c r="K206" s="15" t="s">
        <v>213</v>
      </c>
      <c r="L206" s="12" t="s">
        <v>235</v>
      </c>
      <c r="M206" s="12">
        <v>2013</v>
      </c>
      <c r="N206" s="15">
        <v>2451</v>
      </c>
      <c r="O206" s="15">
        <v>1563</v>
      </c>
      <c r="P206" s="12" t="s">
        <v>230</v>
      </c>
      <c r="Q206" s="12"/>
      <c r="R206" s="12"/>
      <c r="S206" s="12"/>
      <c r="T206" s="12"/>
      <c r="U206" s="12"/>
    </row>
    <row r="207" spans="1:21" s="24" customFormat="1" x14ac:dyDescent="0.25">
      <c r="A207" s="9" t="s">
        <v>111</v>
      </c>
      <c r="B207" s="9" t="s">
        <v>184</v>
      </c>
      <c r="C207" s="9" t="s">
        <v>185</v>
      </c>
      <c r="D207" s="9" t="s">
        <v>17</v>
      </c>
      <c r="E207" s="9" t="s">
        <v>112</v>
      </c>
      <c r="F207" s="9" t="s">
        <v>14</v>
      </c>
      <c r="G207" s="38" t="s">
        <v>549</v>
      </c>
      <c r="H207" s="12" t="s">
        <v>220</v>
      </c>
      <c r="I207" s="12">
        <v>0.45</v>
      </c>
      <c r="J207" s="26" t="s">
        <v>213</v>
      </c>
      <c r="K207" s="15" t="s">
        <v>213</v>
      </c>
      <c r="L207" s="12">
        <v>5</v>
      </c>
      <c r="M207" s="12">
        <v>2013</v>
      </c>
      <c r="N207" s="15">
        <v>732</v>
      </c>
      <c r="O207" s="15">
        <v>295</v>
      </c>
      <c r="P207" s="12" t="s">
        <v>230</v>
      </c>
      <c r="Q207" s="12"/>
      <c r="R207" s="12"/>
      <c r="S207" s="12"/>
      <c r="T207" s="12"/>
      <c r="U207" s="12"/>
    </row>
    <row r="208" spans="1:21" s="24" customFormat="1" x14ac:dyDescent="0.25">
      <c r="A208" s="9" t="s">
        <v>111</v>
      </c>
      <c r="B208" s="9" t="s">
        <v>184</v>
      </c>
      <c r="C208" s="9" t="s">
        <v>185</v>
      </c>
      <c r="D208" s="9" t="s">
        <v>17</v>
      </c>
      <c r="E208" s="9" t="s">
        <v>112</v>
      </c>
      <c r="F208" s="9" t="s">
        <v>14</v>
      </c>
      <c r="G208" s="9" t="s">
        <v>407</v>
      </c>
      <c r="H208" s="12" t="s">
        <v>220</v>
      </c>
      <c r="I208" s="12">
        <v>1.9</v>
      </c>
      <c r="J208" s="26" t="s">
        <v>213</v>
      </c>
      <c r="K208" s="15" t="s">
        <v>213</v>
      </c>
      <c r="L208" s="12">
        <v>5</v>
      </c>
      <c r="M208" s="12">
        <v>2013</v>
      </c>
      <c r="N208" s="15">
        <v>740</v>
      </c>
      <c r="O208" s="15">
        <v>277</v>
      </c>
      <c r="P208" s="12" t="s">
        <v>230</v>
      </c>
      <c r="Q208" s="12"/>
      <c r="R208" s="12"/>
      <c r="S208" s="12"/>
      <c r="T208" s="12"/>
      <c r="U208" s="12"/>
    </row>
    <row r="209" spans="1:21" s="24" customFormat="1" x14ac:dyDescent="0.25">
      <c r="A209" s="9" t="s">
        <v>111</v>
      </c>
      <c r="B209" s="9" t="s">
        <v>184</v>
      </c>
      <c r="C209" s="9" t="s">
        <v>185</v>
      </c>
      <c r="D209" s="9" t="s">
        <v>17</v>
      </c>
      <c r="E209" s="9" t="s">
        <v>114</v>
      </c>
      <c r="F209" s="9" t="s">
        <v>236</v>
      </c>
      <c r="G209" s="38" t="s">
        <v>551</v>
      </c>
      <c r="H209" s="12" t="s">
        <v>212</v>
      </c>
      <c r="I209" s="12" t="s">
        <v>213</v>
      </c>
      <c r="J209" s="26">
        <v>5.0000000000000001E-3</v>
      </c>
      <c r="K209" s="15" t="s">
        <v>213</v>
      </c>
      <c r="L209" s="12" t="s">
        <v>213</v>
      </c>
      <c r="M209" s="12" t="s">
        <v>213</v>
      </c>
      <c r="N209" s="15">
        <f>594+685</f>
        <v>1279</v>
      </c>
      <c r="O209" s="15">
        <f>255+167</f>
        <v>422</v>
      </c>
      <c r="P209" s="12" t="s">
        <v>230</v>
      </c>
      <c r="Q209" s="12" t="s">
        <v>66</v>
      </c>
      <c r="R209" s="12"/>
      <c r="S209" s="12"/>
      <c r="T209" s="12"/>
      <c r="U209" s="12"/>
    </row>
    <row r="210" spans="1:21" x14ac:dyDescent="0.25">
      <c r="A210" s="8" t="s">
        <v>83</v>
      </c>
      <c r="B210" s="8" t="s">
        <v>194</v>
      </c>
      <c r="C210" s="8" t="s">
        <v>195</v>
      </c>
      <c r="D210" s="8" t="s">
        <v>6</v>
      </c>
      <c r="E210" s="8" t="s">
        <v>418</v>
      </c>
      <c r="F210" s="8" t="s">
        <v>14</v>
      </c>
      <c r="G210" s="8" t="s">
        <v>296</v>
      </c>
      <c r="H210" s="10" t="s">
        <v>220</v>
      </c>
      <c r="I210" s="10">
        <v>2</v>
      </c>
      <c r="J210" s="22" t="s">
        <v>213</v>
      </c>
      <c r="K210" s="13" t="s">
        <v>213</v>
      </c>
      <c r="L210" s="10">
        <v>5</v>
      </c>
      <c r="M210" s="10">
        <v>2013</v>
      </c>
      <c r="N210" s="13">
        <v>1449</v>
      </c>
      <c r="O210" s="13">
        <v>879</v>
      </c>
      <c r="P210" s="10" t="s">
        <v>230</v>
      </c>
      <c r="Q210" s="10"/>
      <c r="R210" s="10"/>
      <c r="S210" s="10"/>
      <c r="T210" s="10"/>
      <c r="U210" s="10"/>
    </row>
    <row r="211" spans="1:21" x14ac:dyDescent="0.25">
      <c r="A211" s="8" t="s">
        <v>83</v>
      </c>
      <c r="B211" s="8" t="s">
        <v>194</v>
      </c>
      <c r="C211" s="8" t="s">
        <v>195</v>
      </c>
      <c r="D211" s="8" t="s">
        <v>17</v>
      </c>
      <c r="E211" s="8" t="s">
        <v>115</v>
      </c>
      <c r="F211" s="8" t="s">
        <v>19</v>
      </c>
      <c r="G211" s="8" t="s">
        <v>419</v>
      </c>
      <c r="H211" s="10" t="s">
        <v>213</v>
      </c>
      <c r="I211" s="10" t="s">
        <v>213</v>
      </c>
      <c r="J211" s="22" t="s">
        <v>213</v>
      </c>
      <c r="K211" s="13" t="s">
        <v>213</v>
      </c>
      <c r="L211" s="10" t="s">
        <v>213</v>
      </c>
      <c r="M211" s="10" t="s">
        <v>213</v>
      </c>
      <c r="N211" s="13">
        <v>134</v>
      </c>
      <c r="O211" s="13">
        <v>84</v>
      </c>
      <c r="P211" s="10" t="s">
        <v>230</v>
      </c>
      <c r="Q211" s="10"/>
      <c r="R211" s="10"/>
      <c r="S211" s="10"/>
      <c r="T211" s="10"/>
      <c r="U211" s="10"/>
    </row>
    <row r="212" spans="1:21" x14ac:dyDescent="0.25">
      <c r="A212" s="8" t="s">
        <v>116</v>
      </c>
      <c r="B212" s="8" t="s">
        <v>192</v>
      </c>
      <c r="C212" s="8" t="s">
        <v>193</v>
      </c>
      <c r="D212" s="8" t="s">
        <v>6</v>
      </c>
      <c r="E212" s="8" t="s">
        <v>421</v>
      </c>
      <c r="F212" s="8" t="s">
        <v>14</v>
      </c>
      <c r="G212" s="8" t="s">
        <v>422</v>
      </c>
      <c r="H212" s="10" t="s">
        <v>228</v>
      </c>
      <c r="I212" s="10">
        <v>2.5</v>
      </c>
      <c r="J212" s="22" t="s">
        <v>213</v>
      </c>
      <c r="K212" s="13" t="s">
        <v>213</v>
      </c>
      <c r="L212" s="10">
        <v>5</v>
      </c>
      <c r="M212" s="10">
        <v>2013</v>
      </c>
      <c r="N212" s="13">
        <f>6+20+444</f>
        <v>470</v>
      </c>
      <c r="O212" s="13">
        <f>3+22+575</f>
        <v>600</v>
      </c>
      <c r="P212" s="10" t="s">
        <v>231</v>
      </c>
      <c r="Q212" s="10" t="s">
        <v>74</v>
      </c>
      <c r="R212" s="10" t="s">
        <v>73</v>
      </c>
      <c r="S212" s="10"/>
      <c r="T212" s="10"/>
      <c r="U212" s="10"/>
    </row>
    <row r="213" spans="1:21" x14ac:dyDescent="0.25">
      <c r="A213" s="8" t="s">
        <v>116</v>
      </c>
      <c r="B213" s="8" t="s">
        <v>192</v>
      </c>
      <c r="C213" s="8" t="s">
        <v>193</v>
      </c>
      <c r="D213" s="8" t="s">
        <v>17</v>
      </c>
      <c r="E213" s="8" t="s">
        <v>117</v>
      </c>
      <c r="F213" s="8" t="s">
        <v>236</v>
      </c>
      <c r="G213" s="8" t="s">
        <v>420</v>
      </c>
      <c r="H213" s="10" t="s">
        <v>212</v>
      </c>
      <c r="I213" s="10" t="s">
        <v>213</v>
      </c>
      <c r="J213" s="22">
        <v>5.0000000000000001E-3</v>
      </c>
      <c r="K213" s="13" t="s">
        <v>213</v>
      </c>
      <c r="L213" s="10" t="s">
        <v>213</v>
      </c>
      <c r="M213" s="23">
        <v>41456</v>
      </c>
      <c r="N213" s="13">
        <v>553</v>
      </c>
      <c r="O213" s="13">
        <v>381</v>
      </c>
      <c r="P213" s="10" t="s">
        <v>230</v>
      </c>
      <c r="Q213" s="10"/>
      <c r="R213" s="10"/>
      <c r="S213" s="10"/>
      <c r="T213" s="10"/>
      <c r="U213" s="10"/>
    </row>
    <row r="214" spans="1:21" s="24" customFormat="1" x14ac:dyDescent="0.25">
      <c r="A214" s="9" t="s">
        <v>48</v>
      </c>
      <c r="B214" s="9" t="s">
        <v>184</v>
      </c>
      <c r="C214" s="9" t="s">
        <v>118</v>
      </c>
      <c r="D214" s="9" t="s">
        <v>17</v>
      </c>
      <c r="E214" s="9" t="s">
        <v>118</v>
      </c>
      <c r="F214" s="9" t="s">
        <v>19</v>
      </c>
      <c r="G214" s="9" t="s">
        <v>221</v>
      </c>
      <c r="H214" s="12" t="s">
        <v>213</v>
      </c>
      <c r="I214" s="12" t="s">
        <v>213</v>
      </c>
      <c r="J214" s="26" t="s">
        <v>213</v>
      </c>
      <c r="K214" s="15" t="s">
        <v>213</v>
      </c>
      <c r="L214" s="12" t="s">
        <v>213</v>
      </c>
      <c r="M214" s="12" t="s">
        <v>213</v>
      </c>
      <c r="N214" s="15">
        <v>2912</v>
      </c>
      <c r="O214" s="15">
        <v>3837</v>
      </c>
      <c r="P214" s="12" t="s">
        <v>231</v>
      </c>
      <c r="Q214" s="12"/>
      <c r="R214" s="12"/>
      <c r="S214" s="12"/>
      <c r="T214" s="12"/>
      <c r="U214" s="12"/>
    </row>
    <row r="215" spans="1:21" s="24" customFormat="1" x14ac:dyDescent="0.25">
      <c r="A215" s="9" t="s">
        <v>48</v>
      </c>
      <c r="B215" s="9" t="s">
        <v>184</v>
      </c>
      <c r="C215" s="9" t="s">
        <v>118</v>
      </c>
      <c r="D215" s="9" t="s">
        <v>6</v>
      </c>
      <c r="E215" s="9" t="s">
        <v>424</v>
      </c>
      <c r="F215" s="9" t="s">
        <v>14</v>
      </c>
      <c r="G215" s="9" t="s">
        <v>267</v>
      </c>
      <c r="H215" s="12" t="s">
        <v>220</v>
      </c>
      <c r="I215" s="12">
        <v>4.9000000000000004</v>
      </c>
      <c r="J215" s="26" t="s">
        <v>213</v>
      </c>
      <c r="K215" s="15">
        <v>988485</v>
      </c>
      <c r="L215" s="12">
        <v>5</v>
      </c>
      <c r="M215" s="12">
        <v>2013</v>
      </c>
      <c r="N215" s="15">
        <v>587</v>
      </c>
      <c r="O215" s="15">
        <v>439</v>
      </c>
      <c r="P215" s="12" t="s">
        <v>230</v>
      </c>
      <c r="Q215" s="12"/>
      <c r="R215" s="12"/>
      <c r="S215" s="12"/>
      <c r="T215" s="12"/>
      <c r="U215" s="12"/>
    </row>
    <row r="216" spans="1:21" s="24" customFormat="1" x14ac:dyDescent="0.25">
      <c r="A216" s="9" t="s">
        <v>48</v>
      </c>
      <c r="B216" s="9" t="s">
        <v>184</v>
      </c>
      <c r="C216" s="9" t="s">
        <v>118</v>
      </c>
      <c r="D216" s="9" t="s">
        <v>6</v>
      </c>
      <c r="E216" s="9" t="s">
        <v>427</v>
      </c>
      <c r="F216" s="9" t="s">
        <v>7</v>
      </c>
      <c r="G216" s="38" t="s">
        <v>555</v>
      </c>
      <c r="H216" s="12" t="s">
        <v>212</v>
      </c>
      <c r="I216" s="12">
        <v>0.5</v>
      </c>
      <c r="J216" s="26" t="s">
        <v>213</v>
      </c>
      <c r="K216" s="15">
        <v>6398261</v>
      </c>
      <c r="L216" s="12" t="s">
        <v>426</v>
      </c>
      <c r="M216" s="12" t="s">
        <v>213</v>
      </c>
      <c r="N216" s="15">
        <v>1395</v>
      </c>
      <c r="O216" s="15">
        <v>888</v>
      </c>
      <c r="P216" s="12" t="s">
        <v>230</v>
      </c>
      <c r="Q216" s="12"/>
      <c r="R216" s="12"/>
      <c r="S216" s="12"/>
      <c r="T216" s="12"/>
      <c r="U216" s="12"/>
    </row>
    <row r="217" spans="1:21" s="24" customFormat="1" x14ac:dyDescent="0.25">
      <c r="A217" s="9" t="s">
        <v>48</v>
      </c>
      <c r="B217" s="9" t="s">
        <v>184</v>
      </c>
      <c r="C217" s="9" t="s">
        <v>118</v>
      </c>
      <c r="D217" s="9" t="s">
        <v>6</v>
      </c>
      <c r="E217" s="9" t="s">
        <v>423</v>
      </c>
      <c r="F217" s="9" t="s">
        <v>14</v>
      </c>
      <c r="G217" s="9" t="s">
        <v>222</v>
      </c>
      <c r="H217" s="12" t="s">
        <v>220</v>
      </c>
      <c r="I217" s="12">
        <v>5.9</v>
      </c>
      <c r="J217" s="26" t="s">
        <v>213</v>
      </c>
      <c r="K217" s="15" t="s">
        <v>213</v>
      </c>
      <c r="L217" s="12">
        <v>5</v>
      </c>
      <c r="M217" s="12">
        <v>2013</v>
      </c>
      <c r="N217" s="15">
        <v>1886</v>
      </c>
      <c r="O217" s="15">
        <v>1233</v>
      </c>
      <c r="P217" s="12" t="s">
        <v>230</v>
      </c>
      <c r="Q217" s="12"/>
      <c r="R217" s="12"/>
      <c r="S217" s="12"/>
      <c r="T217" s="12"/>
      <c r="U217" s="12"/>
    </row>
    <row r="218" spans="1:21" s="24" customFormat="1" x14ac:dyDescent="0.25">
      <c r="A218" s="9" t="s">
        <v>48</v>
      </c>
      <c r="B218" s="9" t="s">
        <v>184</v>
      </c>
      <c r="C218" s="9" t="s">
        <v>118</v>
      </c>
      <c r="D218" s="9" t="s">
        <v>6</v>
      </c>
      <c r="E218" s="9" t="s">
        <v>425</v>
      </c>
      <c r="F218" s="9" t="s">
        <v>14</v>
      </c>
      <c r="G218" s="9" t="s">
        <v>225</v>
      </c>
      <c r="H218" s="12" t="s">
        <v>220</v>
      </c>
      <c r="I218" s="12">
        <v>6.2</v>
      </c>
      <c r="J218" s="26" t="s">
        <v>213</v>
      </c>
      <c r="K218" s="15">
        <v>2297755</v>
      </c>
      <c r="L218" s="12">
        <v>5</v>
      </c>
      <c r="M218" s="12">
        <v>2013</v>
      </c>
      <c r="N218" s="15">
        <v>1616</v>
      </c>
      <c r="O218" s="15">
        <v>854</v>
      </c>
      <c r="P218" s="12" t="s">
        <v>230</v>
      </c>
      <c r="Q218" s="12"/>
      <c r="R218" s="12"/>
      <c r="S218" s="12"/>
      <c r="T218" s="12"/>
      <c r="U218" s="12"/>
    </row>
    <row r="219" spans="1:21" s="24" customFormat="1" x14ac:dyDescent="0.25">
      <c r="A219" s="9" t="s">
        <v>48</v>
      </c>
      <c r="B219" s="9" t="s">
        <v>184</v>
      </c>
      <c r="C219" s="9" t="s">
        <v>118</v>
      </c>
      <c r="D219" s="9" t="s">
        <v>6</v>
      </c>
      <c r="E219" s="9" t="s">
        <v>423</v>
      </c>
      <c r="F219" s="9" t="s">
        <v>14</v>
      </c>
      <c r="G219" s="9" t="s">
        <v>219</v>
      </c>
      <c r="H219" s="12" t="s">
        <v>228</v>
      </c>
      <c r="I219" s="12">
        <v>1.6</v>
      </c>
      <c r="J219" s="26" t="s">
        <v>213</v>
      </c>
      <c r="K219" s="15" t="s">
        <v>213</v>
      </c>
      <c r="L219" s="12">
        <v>5</v>
      </c>
      <c r="M219" s="12">
        <v>2013</v>
      </c>
      <c r="N219" s="15">
        <v>1560</v>
      </c>
      <c r="O219" s="15">
        <v>1556</v>
      </c>
      <c r="P219" s="12" t="s">
        <v>230</v>
      </c>
      <c r="Q219" s="12"/>
      <c r="R219" s="12"/>
      <c r="S219" s="12"/>
      <c r="T219" s="12"/>
      <c r="U219" s="12"/>
    </row>
    <row r="220" spans="1:21" s="24" customFormat="1" x14ac:dyDescent="0.25">
      <c r="A220" s="9" t="s">
        <v>48</v>
      </c>
      <c r="B220" s="9" t="s">
        <v>184</v>
      </c>
      <c r="C220" s="9" t="s">
        <v>118</v>
      </c>
      <c r="D220" s="9" t="s">
        <v>6</v>
      </c>
      <c r="E220" s="9" t="s">
        <v>424</v>
      </c>
      <c r="F220" s="9" t="s">
        <v>14</v>
      </c>
      <c r="G220" s="9" t="s">
        <v>219</v>
      </c>
      <c r="H220" s="12" t="s">
        <v>220</v>
      </c>
      <c r="I220" s="12">
        <v>0.9</v>
      </c>
      <c r="J220" s="26" t="s">
        <v>213</v>
      </c>
      <c r="K220" s="15" t="s">
        <v>213</v>
      </c>
      <c r="L220" s="12">
        <v>5</v>
      </c>
      <c r="M220" s="12">
        <v>2013</v>
      </c>
      <c r="N220" s="15">
        <v>594</v>
      </c>
      <c r="O220" s="15">
        <v>441</v>
      </c>
      <c r="P220" s="12" t="s">
        <v>230</v>
      </c>
      <c r="Q220" s="12"/>
      <c r="R220" s="12"/>
      <c r="S220" s="12"/>
      <c r="T220" s="12"/>
      <c r="U220" s="12"/>
    </row>
    <row r="221" spans="1:21" x14ac:dyDescent="0.25">
      <c r="A221" s="8" t="s">
        <v>119</v>
      </c>
      <c r="B221" s="8" t="s">
        <v>192</v>
      </c>
      <c r="C221" s="8" t="s">
        <v>193</v>
      </c>
      <c r="D221" s="8" t="s">
        <v>29</v>
      </c>
      <c r="E221" s="8" t="s">
        <v>120</v>
      </c>
      <c r="F221" s="8" t="s">
        <v>14</v>
      </c>
      <c r="G221" s="8" t="s">
        <v>222</v>
      </c>
      <c r="H221" s="10" t="s">
        <v>228</v>
      </c>
      <c r="I221" s="10">
        <v>3.9</v>
      </c>
      <c r="J221" s="22" t="s">
        <v>213</v>
      </c>
      <c r="K221" s="13" t="s">
        <v>213</v>
      </c>
      <c r="L221" s="10">
        <v>5</v>
      </c>
      <c r="M221" s="10">
        <v>2013</v>
      </c>
      <c r="N221" s="13">
        <v>65</v>
      </c>
      <c r="O221" s="13">
        <v>64</v>
      </c>
      <c r="P221" s="10" t="s">
        <v>230</v>
      </c>
      <c r="Q221" s="10"/>
      <c r="R221" s="10"/>
      <c r="S221" s="10"/>
      <c r="T221" s="10"/>
      <c r="U221" s="10"/>
    </row>
    <row r="222" spans="1:21" s="24" customFormat="1" x14ac:dyDescent="0.25">
      <c r="A222" s="9" t="s">
        <v>121</v>
      </c>
      <c r="B222" s="9" t="s">
        <v>184</v>
      </c>
      <c r="C222" s="9" t="s">
        <v>185</v>
      </c>
      <c r="D222" s="9" t="s">
        <v>6</v>
      </c>
      <c r="E222" s="9" t="s">
        <v>429</v>
      </c>
      <c r="F222" s="9" t="s">
        <v>14</v>
      </c>
      <c r="G222" s="9" t="s">
        <v>225</v>
      </c>
      <c r="H222" s="12" t="s">
        <v>212</v>
      </c>
      <c r="I222" s="12">
        <v>7.9</v>
      </c>
      <c r="J222" s="26" t="s">
        <v>213</v>
      </c>
      <c r="K222" s="15">
        <v>3724000</v>
      </c>
      <c r="L222" s="12">
        <v>10</v>
      </c>
      <c r="M222" s="12">
        <v>2013</v>
      </c>
      <c r="N222" s="15">
        <v>2097</v>
      </c>
      <c r="O222" s="15">
        <v>2141</v>
      </c>
      <c r="P222" s="12" t="s">
        <v>231</v>
      </c>
      <c r="Q222" s="12"/>
      <c r="R222" s="12"/>
      <c r="S222" s="12"/>
      <c r="T222" s="12"/>
      <c r="U222" s="12"/>
    </row>
    <row r="223" spans="1:21" s="24" customFormat="1" x14ac:dyDescent="0.25">
      <c r="A223" s="9" t="s">
        <v>121</v>
      </c>
      <c r="B223" s="9" t="s">
        <v>184</v>
      </c>
      <c r="C223" s="9" t="s">
        <v>185</v>
      </c>
      <c r="D223" s="9" t="s">
        <v>29</v>
      </c>
      <c r="E223" s="9" t="s">
        <v>122</v>
      </c>
      <c r="F223" s="9" t="s">
        <v>14</v>
      </c>
      <c r="G223" s="9" t="s">
        <v>222</v>
      </c>
      <c r="H223" s="12" t="s">
        <v>228</v>
      </c>
      <c r="I223" s="12">
        <v>6</v>
      </c>
      <c r="J223" s="26" t="s">
        <v>213</v>
      </c>
      <c r="K223" s="15" t="s">
        <v>213</v>
      </c>
      <c r="L223" s="12">
        <v>5</v>
      </c>
      <c r="M223" s="12">
        <v>2013</v>
      </c>
      <c r="N223" s="15">
        <v>108</v>
      </c>
      <c r="O223" s="15">
        <v>53</v>
      </c>
      <c r="P223" s="12" t="s">
        <v>230</v>
      </c>
      <c r="Q223" s="12"/>
      <c r="R223" s="12"/>
      <c r="S223" s="12"/>
      <c r="T223" s="12"/>
      <c r="U223" s="12"/>
    </row>
    <row r="224" spans="1:21" s="24" customFormat="1" x14ac:dyDescent="0.25">
      <c r="A224" s="9" t="s">
        <v>121</v>
      </c>
      <c r="B224" s="9" t="s">
        <v>184</v>
      </c>
      <c r="C224" s="9" t="s">
        <v>185</v>
      </c>
      <c r="D224" s="9" t="s">
        <v>6</v>
      </c>
      <c r="E224" s="9" t="s">
        <v>428</v>
      </c>
      <c r="F224" s="9" t="s">
        <v>14</v>
      </c>
      <c r="G224" s="9" t="s">
        <v>225</v>
      </c>
      <c r="H224" s="12" t="s">
        <v>212</v>
      </c>
      <c r="I224" s="12">
        <v>8.6999999999999993</v>
      </c>
      <c r="J224" s="26" t="s">
        <v>213</v>
      </c>
      <c r="K224" s="15">
        <v>1600000</v>
      </c>
      <c r="L224" s="12">
        <v>5</v>
      </c>
      <c r="M224" s="12">
        <v>2013</v>
      </c>
      <c r="N224" s="15">
        <f>397+233+659</f>
        <v>1289</v>
      </c>
      <c r="O224" s="15">
        <f>488+225+520</f>
        <v>1233</v>
      </c>
      <c r="P224" s="12" t="s">
        <v>230</v>
      </c>
      <c r="Q224" s="12" t="s">
        <v>20</v>
      </c>
      <c r="R224" s="12" t="s">
        <v>111</v>
      </c>
      <c r="S224" s="12"/>
      <c r="T224" s="12"/>
      <c r="U224" s="12"/>
    </row>
    <row r="225" spans="1:21" s="24" customFormat="1" x14ac:dyDescent="0.25">
      <c r="A225" s="9" t="s">
        <v>121</v>
      </c>
      <c r="B225" s="9" t="s">
        <v>184</v>
      </c>
      <c r="C225" s="9" t="s">
        <v>185</v>
      </c>
      <c r="D225" s="9" t="s">
        <v>16</v>
      </c>
      <c r="E225" s="9" t="s">
        <v>430</v>
      </c>
      <c r="F225" s="9" t="s">
        <v>14</v>
      </c>
      <c r="G225" s="9" t="s">
        <v>258</v>
      </c>
      <c r="H225" s="12" t="s">
        <v>220</v>
      </c>
      <c r="I225" s="12">
        <v>1.3</v>
      </c>
      <c r="J225" s="26" t="s">
        <v>213</v>
      </c>
      <c r="K225" s="15" t="s">
        <v>213</v>
      </c>
      <c r="L225" s="12">
        <v>5</v>
      </c>
      <c r="M225" s="12">
        <v>2013</v>
      </c>
      <c r="N225" s="15">
        <v>260</v>
      </c>
      <c r="O225" s="15">
        <v>79</v>
      </c>
      <c r="P225" s="12" t="s">
        <v>230</v>
      </c>
      <c r="Q225" s="12"/>
      <c r="R225" s="12"/>
      <c r="S225" s="12"/>
      <c r="T225" s="12"/>
      <c r="U225" s="12"/>
    </row>
    <row r="226" spans="1:21" s="24" customFormat="1" x14ac:dyDescent="0.25">
      <c r="A226" s="9" t="s">
        <v>121</v>
      </c>
      <c r="B226" s="9" t="s">
        <v>184</v>
      </c>
      <c r="C226" s="9" t="s">
        <v>185</v>
      </c>
      <c r="D226" s="9" t="s">
        <v>17</v>
      </c>
      <c r="E226" s="9" t="s">
        <v>123</v>
      </c>
      <c r="F226" s="9" t="s">
        <v>324</v>
      </c>
      <c r="G226" s="9" t="s">
        <v>536</v>
      </c>
      <c r="H226" s="12" t="s">
        <v>213</v>
      </c>
      <c r="I226" s="12" t="s">
        <v>213</v>
      </c>
      <c r="J226" s="26" t="s">
        <v>213</v>
      </c>
      <c r="K226" s="15" t="s">
        <v>213</v>
      </c>
      <c r="L226" s="12" t="s">
        <v>213</v>
      </c>
      <c r="M226" s="12" t="s">
        <v>213</v>
      </c>
      <c r="N226" s="15">
        <v>90</v>
      </c>
      <c r="O226" s="15">
        <v>19</v>
      </c>
      <c r="P226" s="12" t="s">
        <v>230</v>
      </c>
      <c r="Q226" s="12"/>
      <c r="R226" s="12"/>
      <c r="S226" s="12"/>
      <c r="T226" s="12"/>
      <c r="U226" s="12"/>
    </row>
    <row r="227" spans="1:21" s="24" customFormat="1" x14ac:dyDescent="0.25">
      <c r="A227" s="9" t="s">
        <v>124</v>
      </c>
      <c r="B227" s="9" t="s">
        <v>182</v>
      </c>
      <c r="C227" s="9" t="s">
        <v>188</v>
      </c>
      <c r="D227" s="9" t="s">
        <v>29</v>
      </c>
      <c r="E227" s="9" t="s">
        <v>127</v>
      </c>
      <c r="F227" s="9" t="s">
        <v>236</v>
      </c>
      <c r="G227" s="9" t="s">
        <v>239</v>
      </c>
      <c r="H227" s="12" t="s">
        <v>212</v>
      </c>
      <c r="I227" s="12" t="s">
        <v>213</v>
      </c>
      <c r="J227" s="26">
        <v>5.0000000000000001E-3</v>
      </c>
      <c r="K227" s="15" t="s">
        <v>213</v>
      </c>
      <c r="L227" s="12">
        <v>15</v>
      </c>
      <c r="M227" s="27">
        <v>41640</v>
      </c>
      <c r="N227" s="15">
        <v>234</v>
      </c>
      <c r="O227" s="15">
        <v>373</v>
      </c>
      <c r="P227" s="12" t="s">
        <v>231</v>
      </c>
      <c r="Q227" s="12"/>
      <c r="R227" s="12"/>
      <c r="S227" s="12"/>
      <c r="T227" s="12"/>
      <c r="U227" s="12"/>
    </row>
    <row r="228" spans="1:21" s="24" customFormat="1" x14ac:dyDescent="0.25">
      <c r="A228" s="9" t="s">
        <v>124</v>
      </c>
      <c r="B228" s="9" t="s">
        <v>182</v>
      </c>
      <c r="C228" s="9" t="s">
        <v>188</v>
      </c>
      <c r="D228" s="9" t="s">
        <v>6</v>
      </c>
      <c r="E228" s="9" t="s">
        <v>431</v>
      </c>
      <c r="F228" s="9" t="s">
        <v>236</v>
      </c>
      <c r="G228" s="9" t="s">
        <v>222</v>
      </c>
      <c r="H228" s="12" t="s">
        <v>220</v>
      </c>
      <c r="I228" s="12" t="s">
        <v>213</v>
      </c>
      <c r="J228" s="21">
        <v>7.4999999999999997E-3</v>
      </c>
      <c r="K228" s="15" t="s">
        <v>213</v>
      </c>
      <c r="L228" s="12">
        <v>5</v>
      </c>
      <c r="M228" s="27">
        <v>41640</v>
      </c>
      <c r="N228" s="15">
        <v>1253</v>
      </c>
      <c r="O228" s="15">
        <v>604</v>
      </c>
      <c r="P228" s="12" t="s">
        <v>230</v>
      </c>
      <c r="Q228" s="12"/>
      <c r="R228" s="12"/>
      <c r="S228" s="12"/>
      <c r="T228" s="12"/>
      <c r="U228" s="12"/>
    </row>
    <row r="229" spans="1:21" s="24" customFormat="1" x14ac:dyDescent="0.25">
      <c r="A229" s="9" t="s">
        <v>124</v>
      </c>
      <c r="B229" s="9" t="s">
        <v>182</v>
      </c>
      <c r="C229" s="9" t="s">
        <v>188</v>
      </c>
      <c r="D229" s="9" t="s">
        <v>29</v>
      </c>
      <c r="E229" s="9" t="s">
        <v>125</v>
      </c>
      <c r="F229" s="9" t="s">
        <v>14</v>
      </c>
      <c r="G229" s="9" t="s">
        <v>222</v>
      </c>
      <c r="H229" s="12" t="s">
        <v>212</v>
      </c>
      <c r="I229" s="12">
        <v>2.5</v>
      </c>
      <c r="J229" s="26" t="s">
        <v>213</v>
      </c>
      <c r="K229" s="15" t="s">
        <v>213</v>
      </c>
      <c r="L229" s="12">
        <v>5</v>
      </c>
      <c r="M229" s="12">
        <v>2013</v>
      </c>
      <c r="N229" s="15">
        <v>36</v>
      </c>
      <c r="O229" s="15">
        <v>21</v>
      </c>
      <c r="P229" s="12" t="s">
        <v>230</v>
      </c>
      <c r="Q229" s="12"/>
      <c r="R229" s="12"/>
      <c r="S229" s="12"/>
      <c r="T229" s="12"/>
      <c r="U229" s="12"/>
    </row>
    <row r="230" spans="1:21" s="24" customFormat="1" x14ac:dyDescent="0.25">
      <c r="A230" s="9" t="s">
        <v>124</v>
      </c>
      <c r="B230" s="9" t="s">
        <v>182</v>
      </c>
      <c r="C230" s="9" t="s">
        <v>188</v>
      </c>
      <c r="D230" s="9" t="s">
        <v>29</v>
      </c>
      <c r="E230" s="9" t="s">
        <v>126</v>
      </c>
      <c r="F230" s="9" t="s">
        <v>19</v>
      </c>
      <c r="G230" s="9" t="s">
        <v>537</v>
      </c>
      <c r="H230" s="12" t="s">
        <v>213</v>
      </c>
      <c r="I230" s="12" t="s">
        <v>213</v>
      </c>
      <c r="J230" s="26" t="s">
        <v>213</v>
      </c>
      <c r="K230" s="15" t="s">
        <v>213</v>
      </c>
      <c r="L230" s="12" t="s">
        <v>213</v>
      </c>
      <c r="M230" s="12" t="s">
        <v>213</v>
      </c>
      <c r="N230" s="15">
        <v>53</v>
      </c>
      <c r="O230" s="15">
        <v>3</v>
      </c>
      <c r="P230" s="12" t="s">
        <v>230</v>
      </c>
      <c r="Q230" s="12"/>
      <c r="R230" s="12"/>
      <c r="S230" s="12"/>
      <c r="T230" s="12"/>
      <c r="U230" s="12"/>
    </row>
    <row r="231" spans="1:21" s="24" customFormat="1" x14ac:dyDescent="0.25">
      <c r="A231" s="9" t="s">
        <v>124</v>
      </c>
      <c r="B231" s="9" t="s">
        <v>182</v>
      </c>
      <c r="C231" s="9" t="s">
        <v>188</v>
      </c>
      <c r="D231" s="9" t="s">
        <v>6</v>
      </c>
      <c r="E231" s="9" t="s">
        <v>432</v>
      </c>
      <c r="F231" s="9" t="s">
        <v>14</v>
      </c>
      <c r="G231" s="9" t="s">
        <v>225</v>
      </c>
      <c r="H231" s="12" t="s">
        <v>220</v>
      </c>
      <c r="I231" s="12">
        <v>13.8</v>
      </c>
      <c r="J231" s="26" t="s">
        <v>213</v>
      </c>
      <c r="K231" s="15">
        <v>1200662</v>
      </c>
      <c r="L231" s="12">
        <v>5</v>
      </c>
      <c r="M231" s="12">
        <v>2013</v>
      </c>
      <c r="N231" s="15">
        <f>228+16+27</f>
        <v>271</v>
      </c>
      <c r="O231" s="15">
        <f>128+21+24</f>
        <v>173</v>
      </c>
      <c r="P231" s="12" t="s">
        <v>230</v>
      </c>
      <c r="Q231" s="12" t="s">
        <v>8</v>
      </c>
      <c r="R231" s="12" t="s">
        <v>62</v>
      </c>
      <c r="S231" s="12"/>
      <c r="T231" s="12"/>
      <c r="U231" s="12"/>
    </row>
    <row r="232" spans="1:21" s="24" customFormat="1" x14ac:dyDescent="0.25">
      <c r="A232" s="9" t="s">
        <v>44</v>
      </c>
      <c r="B232" s="9" t="s">
        <v>182</v>
      </c>
      <c r="C232" s="9" t="s">
        <v>188</v>
      </c>
      <c r="D232" s="9" t="s">
        <v>29</v>
      </c>
      <c r="E232" s="9" t="s">
        <v>128</v>
      </c>
      <c r="F232" s="9" t="s">
        <v>14</v>
      </c>
      <c r="G232" s="9" t="s">
        <v>241</v>
      </c>
      <c r="H232" s="12" t="s">
        <v>212</v>
      </c>
      <c r="I232" s="12">
        <v>1.5</v>
      </c>
      <c r="J232" s="26" t="s">
        <v>213</v>
      </c>
      <c r="K232" s="15" t="s">
        <v>213</v>
      </c>
      <c r="L232" s="12" t="s">
        <v>235</v>
      </c>
      <c r="M232" s="12">
        <v>2013</v>
      </c>
      <c r="N232" s="15">
        <v>20</v>
      </c>
      <c r="O232" s="15">
        <v>39</v>
      </c>
      <c r="P232" s="12" t="s">
        <v>231</v>
      </c>
      <c r="Q232" s="12"/>
      <c r="R232" s="12"/>
      <c r="S232" s="12"/>
      <c r="T232" s="12"/>
      <c r="U232" s="12"/>
    </row>
    <row r="233" spans="1:21" s="24" customFormat="1" x14ac:dyDescent="0.25">
      <c r="A233" s="9" t="s">
        <v>44</v>
      </c>
      <c r="B233" s="9" t="s">
        <v>182</v>
      </c>
      <c r="C233" s="9" t="s">
        <v>188</v>
      </c>
      <c r="D233" s="9" t="s">
        <v>6</v>
      </c>
      <c r="E233" s="9" t="s">
        <v>436</v>
      </c>
      <c r="F233" s="9" t="s">
        <v>14</v>
      </c>
      <c r="G233" s="9" t="s">
        <v>222</v>
      </c>
      <c r="H233" s="12" t="s">
        <v>220</v>
      </c>
      <c r="I233" s="12">
        <v>10.9</v>
      </c>
      <c r="J233" s="26" t="s">
        <v>213</v>
      </c>
      <c r="K233" s="15" t="s">
        <v>213</v>
      </c>
      <c r="L233" s="12">
        <v>5</v>
      </c>
      <c r="M233" s="12">
        <v>2013</v>
      </c>
      <c r="N233" s="15">
        <v>1234</v>
      </c>
      <c r="O233" s="15">
        <v>882</v>
      </c>
      <c r="P233" s="12" t="s">
        <v>230</v>
      </c>
      <c r="Q233" s="12"/>
      <c r="R233" s="12"/>
      <c r="S233" s="12"/>
      <c r="T233" s="12"/>
      <c r="U233" s="12"/>
    </row>
    <row r="234" spans="1:21" s="24" customFormat="1" x14ac:dyDescent="0.25">
      <c r="A234" s="9" t="s">
        <v>44</v>
      </c>
      <c r="B234" s="9" t="s">
        <v>182</v>
      </c>
      <c r="C234" s="9" t="s">
        <v>188</v>
      </c>
      <c r="D234" s="9" t="s">
        <v>6</v>
      </c>
      <c r="E234" s="9" t="s">
        <v>433</v>
      </c>
      <c r="F234" s="9" t="s">
        <v>7</v>
      </c>
      <c r="G234" s="9" t="s">
        <v>434</v>
      </c>
      <c r="H234" s="12" t="s">
        <v>212</v>
      </c>
      <c r="I234" s="12" t="s">
        <v>213</v>
      </c>
      <c r="J234" s="21">
        <v>2.5000000000000001E-3</v>
      </c>
      <c r="K234" s="15">
        <v>8000000</v>
      </c>
      <c r="L234" s="12" t="s">
        <v>435</v>
      </c>
      <c r="M234" s="27">
        <v>41640</v>
      </c>
      <c r="N234" s="15">
        <v>640</v>
      </c>
      <c r="O234" s="15">
        <v>592</v>
      </c>
      <c r="P234" s="12" t="s">
        <v>230</v>
      </c>
      <c r="Q234" s="12"/>
      <c r="R234" s="12"/>
      <c r="S234" s="12"/>
      <c r="T234" s="12"/>
      <c r="U234" s="12"/>
    </row>
    <row r="235" spans="1:21" s="24" customFormat="1" x14ac:dyDescent="0.25">
      <c r="A235" s="9" t="s">
        <v>44</v>
      </c>
      <c r="B235" s="9" t="s">
        <v>182</v>
      </c>
      <c r="C235" s="9" t="s">
        <v>188</v>
      </c>
      <c r="D235" s="9" t="s">
        <v>6</v>
      </c>
      <c r="E235" s="9" t="s">
        <v>437</v>
      </c>
      <c r="F235" s="9" t="s">
        <v>14</v>
      </c>
      <c r="G235" s="9" t="s">
        <v>225</v>
      </c>
      <c r="H235" s="12" t="s">
        <v>220</v>
      </c>
      <c r="I235" s="12">
        <v>5.22</v>
      </c>
      <c r="J235" s="26" t="s">
        <v>213</v>
      </c>
      <c r="K235" s="15">
        <v>2100000</v>
      </c>
      <c r="L235" s="12">
        <v>5</v>
      </c>
      <c r="M235" s="12">
        <v>2013</v>
      </c>
      <c r="N235" s="15">
        <v>1501</v>
      </c>
      <c r="O235" s="15">
        <v>822</v>
      </c>
      <c r="P235" s="12" t="s">
        <v>230</v>
      </c>
      <c r="Q235" s="12"/>
      <c r="R235" s="12"/>
      <c r="S235" s="12"/>
      <c r="T235" s="12"/>
      <c r="U235" s="12"/>
    </row>
    <row r="236" spans="1:21" s="24" customFormat="1" x14ac:dyDescent="0.25">
      <c r="A236" s="9" t="s">
        <v>44</v>
      </c>
      <c r="B236" s="9" t="s">
        <v>182</v>
      </c>
      <c r="C236" s="9" t="s">
        <v>188</v>
      </c>
      <c r="D236" s="9" t="s">
        <v>6</v>
      </c>
      <c r="E236" s="9" t="s">
        <v>438</v>
      </c>
      <c r="F236" s="9" t="s">
        <v>14</v>
      </c>
      <c r="G236" s="9" t="s">
        <v>225</v>
      </c>
      <c r="H236" s="12" t="s">
        <v>212</v>
      </c>
      <c r="I236" s="12">
        <v>4.93</v>
      </c>
      <c r="J236" s="26" t="s">
        <v>213</v>
      </c>
      <c r="K236" s="15">
        <v>1917516</v>
      </c>
      <c r="L236" s="12">
        <v>4</v>
      </c>
      <c r="M236" s="12">
        <v>2013</v>
      </c>
      <c r="N236" s="15">
        <v>1975</v>
      </c>
      <c r="O236" s="15">
        <v>1855</v>
      </c>
      <c r="P236" s="12" t="s">
        <v>230</v>
      </c>
      <c r="Q236" s="12"/>
      <c r="R236" s="12"/>
      <c r="S236" s="12"/>
      <c r="T236" s="12"/>
      <c r="U236" s="12"/>
    </row>
    <row r="237" spans="1:21" s="24" customFormat="1" x14ac:dyDescent="0.25">
      <c r="A237" s="9" t="s">
        <v>44</v>
      </c>
      <c r="B237" s="9" t="s">
        <v>182</v>
      </c>
      <c r="C237" s="9" t="s">
        <v>188</v>
      </c>
      <c r="D237" s="9" t="s">
        <v>16</v>
      </c>
      <c r="E237" s="9" t="s">
        <v>138</v>
      </c>
      <c r="F237" s="9" t="s">
        <v>14</v>
      </c>
      <c r="G237" s="9" t="s">
        <v>26</v>
      </c>
      <c r="H237" s="12" t="s">
        <v>212</v>
      </c>
      <c r="I237" s="12">
        <v>2</v>
      </c>
      <c r="J237" s="26" t="s">
        <v>213</v>
      </c>
      <c r="K237" s="15" t="s">
        <v>213</v>
      </c>
      <c r="L237" s="12">
        <v>5</v>
      </c>
      <c r="M237" s="12">
        <v>2013</v>
      </c>
      <c r="N237" s="15">
        <v>177</v>
      </c>
      <c r="O237" s="15">
        <v>90</v>
      </c>
      <c r="P237" s="12" t="s">
        <v>230</v>
      </c>
      <c r="Q237" s="12"/>
      <c r="R237" s="12"/>
      <c r="S237" s="12"/>
      <c r="T237" s="12"/>
      <c r="U237" s="12"/>
    </row>
    <row r="238" spans="1:21" x14ac:dyDescent="0.25">
      <c r="A238" s="8" t="s">
        <v>129</v>
      </c>
      <c r="B238" s="8" t="s">
        <v>186</v>
      </c>
      <c r="C238" s="8" t="s">
        <v>189</v>
      </c>
      <c r="D238" s="8" t="s">
        <v>6</v>
      </c>
      <c r="E238" s="8" t="s">
        <v>439</v>
      </c>
      <c r="F238" s="8" t="s">
        <v>14</v>
      </c>
      <c r="G238" s="8" t="s">
        <v>267</v>
      </c>
      <c r="H238" s="10" t="s">
        <v>212</v>
      </c>
      <c r="I238" s="10">
        <v>6.44</v>
      </c>
      <c r="J238" s="22" t="s">
        <v>213</v>
      </c>
      <c r="K238" s="13">
        <v>2500000</v>
      </c>
      <c r="L238" s="10">
        <v>5</v>
      </c>
      <c r="M238" s="10">
        <v>2013</v>
      </c>
      <c r="N238" s="13">
        <f>291+1969+15</f>
        <v>2275</v>
      </c>
      <c r="O238" s="13">
        <f>361+2046+36</f>
        <v>2443</v>
      </c>
      <c r="P238" s="10" t="s">
        <v>231</v>
      </c>
      <c r="Q238" s="10" t="s">
        <v>35</v>
      </c>
      <c r="R238" s="10" t="s">
        <v>130</v>
      </c>
      <c r="S238" s="10"/>
      <c r="T238" s="10"/>
      <c r="U238" s="10"/>
    </row>
    <row r="239" spans="1:21" s="24" customFormat="1" x14ac:dyDescent="0.25">
      <c r="A239" s="9" t="s">
        <v>87</v>
      </c>
      <c r="B239" s="9" t="s">
        <v>182</v>
      </c>
      <c r="C239" s="9" t="s">
        <v>188</v>
      </c>
      <c r="D239" s="9" t="s">
        <v>6</v>
      </c>
      <c r="E239" s="9" t="s">
        <v>440</v>
      </c>
      <c r="F239" s="9" t="s">
        <v>14</v>
      </c>
      <c r="G239" s="9" t="s">
        <v>222</v>
      </c>
      <c r="H239" s="12" t="s">
        <v>212</v>
      </c>
      <c r="I239" s="12">
        <v>5.5</v>
      </c>
      <c r="J239" s="26" t="s">
        <v>213</v>
      </c>
      <c r="K239" s="15" t="s">
        <v>213</v>
      </c>
      <c r="L239" s="12">
        <v>5</v>
      </c>
      <c r="M239" s="12">
        <v>2013</v>
      </c>
      <c r="N239" s="15">
        <f>862+7</f>
        <v>869</v>
      </c>
      <c r="O239" s="15">
        <f>864+11</f>
        <v>875</v>
      </c>
      <c r="P239" s="12" t="s">
        <v>231</v>
      </c>
      <c r="Q239" s="12" t="s">
        <v>131</v>
      </c>
      <c r="R239" s="12"/>
      <c r="S239" s="12"/>
      <c r="T239" s="12"/>
      <c r="U239" s="12"/>
    </row>
    <row r="240" spans="1:21" s="24" customFormat="1" x14ac:dyDescent="0.25">
      <c r="A240" s="9" t="s">
        <v>87</v>
      </c>
      <c r="B240" s="9" t="s">
        <v>182</v>
      </c>
      <c r="C240" s="9" t="s">
        <v>188</v>
      </c>
      <c r="D240" s="9" t="s">
        <v>6</v>
      </c>
      <c r="E240" s="9" t="s">
        <v>441</v>
      </c>
      <c r="F240" s="9" t="s">
        <v>14</v>
      </c>
      <c r="G240" s="9" t="s">
        <v>222</v>
      </c>
      <c r="H240" s="12" t="s">
        <v>212</v>
      </c>
      <c r="I240" s="12">
        <v>6.9</v>
      </c>
      <c r="J240" s="26" t="s">
        <v>213</v>
      </c>
      <c r="K240" s="15" t="s">
        <v>213</v>
      </c>
      <c r="L240" s="12" t="s">
        <v>235</v>
      </c>
      <c r="M240" s="12">
        <v>2013</v>
      </c>
      <c r="N240" s="15">
        <v>6584</v>
      </c>
      <c r="O240" s="15">
        <v>6726</v>
      </c>
      <c r="P240" s="12" t="s">
        <v>231</v>
      </c>
      <c r="Q240" s="12"/>
      <c r="R240" s="12"/>
      <c r="S240" s="12"/>
      <c r="T240" s="12"/>
      <c r="U240" s="12"/>
    </row>
    <row r="241" spans="1:21" s="24" customFormat="1" x14ac:dyDescent="0.25">
      <c r="A241" s="9" t="s">
        <v>87</v>
      </c>
      <c r="B241" s="9" t="s">
        <v>182</v>
      </c>
      <c r="C241" s="9" t="s">
        <v>188</v>
      </c>
      <c r="D241" s="9" t="s">
        <v>6</v>
      </c>
      <c r="E241" s="9" t="s">
        <v>443</v>
      </c>
      <c r="F241" s="9" t="s">
        <v>7</v>
      </c>
      <c r="G241" s="9" t="s">
        <v>444</v>
      </c>
      <c r="H241" s="12" t="s">
        <v>212</v>
      </c>
      <c r="I241" s="12">
        <v>1.7</v>
      </c>
      <c r="J241" s="26" t="s">
        <v>213</v>
      </c>
      <c r="K241" s="15">
        <v>15125000</v>
      </c>
      <c r="L241" s="12" t="s">
        <v>445</v>
      </c>
      <c r="M241" s="12">
        <v>2013</v>
      </c>
      <c r="N241" s="15">
        <v>243</v>
      </c>
      <c r="O241" s="15">
        <v>772</v>
      </c>
      <c r="P241" s="12" t="s">
        <v>231</v>
      </c>
      <c r="Q241" s="12"/>
      <c r="R241" s="12"/>
      <c r="S241" s="12"/>
      <c r="T241" s="12"/>
      <c r="U241" s="12"/>
    </row>
    <row r="242" spans="1:21" s="24" customFormat="1" x14ac:dyDescent="0.25">
      <c r="A242" s="9" t="s">
        <v>87</v>
      </c>
      <c r="B242" s="9" t="s">
        <v>182</v>
      </c>
      <c r="C242" s="9" t="s">
        <v>188</v>
      </c>
      <c r="D242" s="9" t="s">
        <v>17</v>
      </c>
      <c r="E242" s="9" t="s">
        <v>132</v>
      </c>
      <c r="F242" s="9" t="s">
        <v>14</v>
      </c>
      <c r="G242" s="9" t="s">
        <v>222</v>
      </c>
      <c r="H242" s="12" t="s">
        <v>212</v>
      </c>
      <c r="I242" s="12">
        <v>3.75</v>
      </c>
      <c r="J242" s="26" t="s">
        <v>213</v>
      </c>
      <c r="K242" s="15" t="s">
        <v>213</v>
      </c>
      <c r="L242" s="12">
        <v>5</v>
      </c>
      <c r="M242" s="12">
        <v>2013</v>
      </c>
      <c r="N242" s="15">
        <v>1025</v>
      </c>
      <c r="O242" s="15">
        <v>840</v>
      </c>
      <c r="P242" s="12" t="s">
        <v>230</v>
      </c>
      <c r="Q242" s="12"/>
      <c r="R242" s="12"/>
      <c r="S242" s="12"/>
      <c r="T242" s="12"/>
      <c r="U242" s="12"/>
    </row>
    <row r="243" spans="1:21" s="24" customFormat="1" x14ac:dyDescent="0.25">
      <c r="A243" s="9" t="s">
        <v>87</v>
      </c>
      <c r="B243" s="9" t="s">
        <v>182</v>
      </c>
      <c r="C243" s="9" t="s">
        <v>188</v>
      </c>
      <c r="D243" s="9" t="s">
        <v>6</v>
      </c>
      <c r="E243" s="9" t="s">
        <v>440</v>
      </c>
      <c r="F243" s="9" t="s">
        <v>14</v>
      </c>
      <c r="G243" s="9" t="s">
        <v>222</v>
      </c>
      <c r="H243" s="12" t="s">
        <v>220</v>
      </c>
      <c r="I243" s="12">
        <v>3.99</v>
      </c>
      <c r="J243" s="26" t="s">
        <v>213</v>
      </c>
      <c r="K243" s="15" t="s">
        <v>213</v>
      </c>
      <c r="L243" s="12">
        <v>5</v>
      </c>
      <c r="M243" s="12">
        <v>2013</v>
      </c>
      <c r="N243" s="15">
        <f>1188+7</f>
        <v>1195</v>
      </c>
      <c r="O243" s="15">
        <f>539+11</f>
        <v>550</v>
      </c>
      <c r="P243" s="12" t="s">
        <v>230</v>
      </c>
      <c r="Q243" s="12" t="s">
        <v>131</v>
      </c>
      <c r="R243" s="12"/>
      <c r="S243" s="12"/>
      <c r="T243" s="12"/>
      <c r="U243" s="12"/>
    </row>
    <row r="244" spans="1:21" s="24" customFormat="1" x14ac:dyDescent="0.25">
      <c r="A244" s="9" t="s">
        <v>87</v>
      </c>
      <c r="B244" s="9" t="s">
        <v>182</v>
      </c>
      <c r="C244" s="9" t="s">
        <v>188</v>
      </c>
      <c r="D244" s="9" t="s">
        <v>6</v>
      </c>
      <c r="E244" s="9" t="s">
        <v>447</v>
      </c>
      <c r="F244" s="9" t="s">
        <v>14</v>
      </c>
      <c r="G244" s="9" t="s">
        <v>222</v>
      </c>
      <c r="H244" s="12" t="s">
        <v>212</v>
      </c>
      <c r="I244" s="12">
        <v>6.97</v>
      </c>
      <c r="J244" s="26" t="s">
        <v>213</v>
      </c>
      <c r="K244" s="15" t="s">
        <v>213</v>
      </c>
      <c r="L244" s="12" t="s">
        <v>235</v>
      </c>
      <c r="M244" s="12">
        <v>2013</v>
      </c>
      <c r="N244" s="15">
        <f>1514+0</f>
        <v>1514</v>
      </c>
      <c r="O244" s="15">
        <f>1239+0</f>
        <v>1239</v>
      </c>
      <c r="P244" s="12" t="s">
        <v>230</v>
      </c>
      <c r="Q244" s="12" t="s">
        <v>131</v>
      </c>
      <c r="R244" s="12"/>
      <c r="S244" s="12"/>
      <c r="T244" s="12"/>
      <c r="U244" s="12"/>
    </row>
    <row r="245" spans="1:21" s="24" customFormat="1" x14ac:dyDescent="0.25">
      <c r="A245" s="9" t="s">
        <v>87</v>
      </c>
      <c r="B245" s="9" t="s">
        <v>182</v>
      </c>
      <c r="C245" s="9" t="s">
        <v>188</v>
      </c>
      <c r="D245" s="9" t="s">
        <v>16</v>
      </c>
      <c r="E245" s="9" t="s">
        <v>446</v>
      </c>
      <c r="F245" s="9" t="s">
        <v>14</v>
      </c>
      <c r="G245" s="9" t="s">
        <v>26</v>
      </c>
      <c r="H245" s="12" t="s">
        <v>220</v>
      </c>
      <c r="I245" s="12">
        <v>3.5</v>
      </c>
      <c r="J245" s="26" t="s">
        <v>213</v>
      </c>
      <c r="K245" s="15" t="s">
        <v>213</v>
      </c>
      <c r="L245" s="12">
        <v>5</v>
      </c>
      <c r="M245" s="12">
        <v>2013</v>
      </c>
      <c r="N245" s="15">
        <v>1862</v>
      </c>
      <c r="O245" s="15">
        <v>1091</v>
      </c>
      <c r="P245" s="12" t="s">
        <v>230</v>
      </c>
      <c r="Q245" s="12"/>
      <c r="R245" s="12"/>
      <c r="S245" s="12"/>
      <c r="T245" s="12"/>
      <c r="U245" s="12"/>
    </row>
    <row r="246" spans="1:21" s="24" customFormat="1" x14ac:dyDescent="0.25">
      <c r="A246" s="9" t="s">
        <v>87</v>
      </c>
      <c r="B246" s="9" t="s">
        <v>182</v>
      </c>
      <c r="C246" s="9" t="s">
        <v>188</v>
      </c>
      <c r="D246" s="9" t="s">
        <v>16</v>
      </c>
      <c r="E246" s="9" t="s">
        <v>449</v>
      </c>
      <c r="F246" s="9" t="s">
        <v>14</v>
      </c>
      <c r="G246" s="9" t="s">
        <v>26</v>
      </c>
      <c r="H246" s="12" t="s">
        <v>228</v>
      </c>
      <c r="I246" s="12">
        <v>4.6500000000000004</v>
      </c>
      <c r="J246" s="26" t="s">
        <v>213</v>
      </c>
      <c r="K246" s="15" t="s">
        <v>213</v>
      </c>
      <c r="L246" s="12">
        <v>5</v>
      </c>
      <c r="M246" s="12">
        <v>2013</v>
      </c>
      <c r="N246" s="15">
        <v>8026</v>
      </c>
      <c r="O246" s="15">
        <v>5229</v>
      </c>
      <c r="P246" s="12" t="s">
        <v>230</v>
      </c>
      <c r="Q246" s="12"/>
      <c r="R246" s="12"/>
      <c r="S246" s="12"/>
      <c r="T246" s="12"/>
      <c r="U246" s="12"/>
    </row>
    <row r="247" spans="1:21" s="24" customFormat="1" x14ac:dyDescent="0.25">
      <c r="A247" s="9" t="s">
        <v>87</v>
      </c>
      <c r="B247" s="9" t="s">
        <v>182</v>
      </c>
      <c r="C247" s="9" t="s">
        <v>188</v>
      </c>
      <c r="D247" s="9" t="s">
        <v>16</v>
      </c>
      <c r="E247" s="9" t="s">
        <v>138</v>
      </c>
      <c r="F247" s="9" t="s">
        <v>14</v>
      </c>
      <c r="G247" s="9" t="s">
        <v>448</v>
      </c>
      <c r="H247" s="12" t="s">
        <v>220</v>
      </c>
      <c r="I247" s="12">
        <v>0.7</v>
      </c>
      <c r="J247" s="26" t="s">
        <v>213</v>
      </c>
      <c r="K247" s="15" t="s">
        <v>213</v>
      </c>
      <c r="L247" s="12">
        <v>5</v>
      </c>
      <c r="M247" s="12">
        <v>2013</v>
      </c>
      <c r="N247" s="15">
        <v>8432</v>
      </c>
      <c r="O247" s="15">
        <v>4780</v>
      </c>
      <c r="P247" s="12" t="s">
        <v>230</v>
      </c>
      <c r="Q247" s="12"/>
      <c r="R247" s="12"/>
      <c r="S247" s="12"/>
      <c r="T247" s="12"/>
      <c r="U247" s="12"/>
    </row>
    <row r="248" spans="1:21" s="24" customFormat="1" x14ac:dyDescent="0.25">
      <c r="A248" s="9" t="s">
        <v>87</v>
      </c>
      <c r="B248" s="9" t="s">
        <v>182</v>
      </c>
      <c r="C248" s="9" t="s">
        <v>188</v>
      </c>
      <c r="D248" s="9" t="s">
        <v>16</v>
      </c>
      <c r="E248" s="9" t="s">
        <v>442</v>
      </c>
      <c r="F248" s="9" t="s">
        <v>14</v>
      </c>
      <c r="G248" s="9" t="s">
        <v>55</v>
      </c>
      <c r="H248" s="12" t="s">
        <v>220</v>
      </c>
      <c r="I248" s="12">
        <v>13</v>
      </c>
      <c r="J248" s="26" t="s">
        <v>213</v>
      </c>
      <c r="K248" s="15" t="s">
        <v>213</v>
      </c>
      <c r="L248" s="12" t="s">
        <v>235</v>
      </c>
      <c r="M248" s="12">
        <v>2013</v>
      </c>
      <c r="N248" s="15">
        <v>1232</v>
      </c>
      <c r="O248" s="15">
        <v>285</v>
      </c>
      <c r="P248" s="12" t="s">
        <v>230</v>
      </c>
      <c r="Q248" s="12"/>
      <c r="R248" s="12"/>
      <c r="S248" s="12"/>
      <c r="T248" s="12"/>
      <c r="U248" s="12"/>
    </row>
    <row r="249" spans="1:21" s="24" customFormat="1" x14ac:dyDescent="0.25">
      <c r="A249" s="9" t="s">
        <v>87</v>
      </c>
      <c r="B249" s="9" t="s">
        <v>182</v>
      </c>
      <c r="C249" s="9" t="s">
        <v>188</v>
      </c>
      <c r="D249" s="9" t="s">
        <v>16</v>
      </c>
      <c r="E249" s="9" t="s">
        <v>442</v>
      </c>
      <c r="F249" s="9" t="s">
        <v>14</v>
      </c>
      <c r="G249" s="9" t="s">
        <v>251</v>
      </c>
      <c r="H249" s="12" t="s">
        <v>212</v>
      </c>
      <c r="I249" s="12">
        <v>4</v>
      </c>
      <c r="J249" s="26" t="s">
        <v>213</v>
      </c>
      <c r="K249" s="15" t="s">
        <v>213</v>
      </c>
      <c r="L249" s="12">
        <v>5</v>
      </c>
      <c r="M249" s="12">
        <v>2013</v>
      </c>
      <c r="N249" s="15">
        <v>1102</v>
      </c>
      <c r="O249" s="15">
        <v>413</v>
      </c>
      <c r="P249" s="12" t="s">
        <v>230</v>
      </c>
      <c r="Q249" s="12"/>
      <c r="R249" s="12"/>
      <c r="S249" s="12"/>
      <c r="T249" s="12"/>
      <c r="U249" s="12"/>
    </row>
    <row r="250" spans="1:21" s="24" customFormat="1" x14ac:dyDescent="0.25">
      <c r="A250" s="9" t="s">
        <v>87</v>
      </c>
      <c r="B250" s="9" t="s">
        <v>182</v>
      </c>
      <c r="C250" s="9" t="s">
        <v>188</v>
      </c>
      <c r="D250" s="9" t="s">
        <v>16</v>
      </c>
      <c r="E250" s="9" t="s">
        <v>446</v>
      </c>
      <c r="F250" s="9" t="s">
        <v>14</v>
      </c>
      <c r="G250" s="9" t="s">
        <v>251</v>
      </c>
      <c r="H250" s="12" t="s">
        <v>212</v>
      </c>
      <c r="I250" s="12">
        <v>5.25</v>
      </c>
      <c r="J250" s="26" t="s">
        <v>213</v>
      </c>
      <c r="K250" s="15" t="s">
        <v>213</v>
      </c>
      <c r="L250" s="12">
        <v>5</v>
      </c>
      <c r="M250" s="12">
        <v>2013</v>
      </c>
      <c r="N250" s="15">
        <v>1641</v>
      </c>
      <c r="O250" s="15">
        <v>1306</v>
      </c>
      <c r="P250" s="12" t="s">
        <v>230</v>
      </c>
      <c r="Q250" s="12"/>
      <c r="R250" s="12"/>
      <c r="S250" s="12"/>
      <c r="T250" s="12"/>
      <c r="U250" s="12"/>
    </row>
    <row r="251" spans="1:21" s="24" customFormat="1" x14ac:dyDescent="0.25">
      <c r="A251" s="9" t="s">
        <v>87</v>
      </c>
      <c r="B251" s="9" t="s">
        <v>182</v>
      </c>
      <c r="C251" s="9" t="s">
        <v>188</v>
      </c>
      <c r="D251" s="9" t="s">
        <v>17</v>
      </c>
      <c r="E251" s="9" t="s">
        <v>133</v>
      </c>
      <c r="F251" s="9" t="s">
        <v>236</v>
      </c>
      <c r="G251" s="9" t="s">
        <v>450</v>
      </c>
      <c r="H251" s="12" t="s">
        <v>212</v>
      </c>
      <c r="I251" s="12" t="s">
        <v>213</v>
      </c>
      <c r="J251" s="21">
        <v>2.5000000000000001E-3</v>
      </c>
      <c r="K251" s="15" t="s">
        <v>213</v>
      </c>
      <c r="L251" s="12">
        <v>5</v>
      </c>
      <c r="M251" s="27">
        <v>41640</v>
      </c>
      <c r="N251" s="15">
        <v>523</v>
      </c>
      <c r="O251" s="15">
        <v>448</v>
      </c>
      <c r="P251" s="12" t="s">
        <v>230</v>
      </c>
      <c r="Q251" s="12"/>
      <c r="R251" s="12"/>
      <c r="S251" s="12"/>
      <c r="T251" s="12"/>
      <c r="U251" s="12"/>
    </row>
    <row r="252" spans="1:21" s="24" customFormat="1" x14ac:dyDescent="0.25">
      <c r="A252" s="9" t="s">
        <v>87</v>
      </c>
      <c r="B252" s="9" t="s">
        <v>182</v>
      </c>
      <c r="C252" s="9" t="s">
        <v>188</v>
      </c>
      <c r="D252" s="9" t="s">
        <v>17</v>
      </c>
      <c r="E252" s="9" t="s">
        <v>134</v>
      </c>
      <c r="F252" s="9" t="s">
        <v>324</v>
      </c>
      <c r="G252" s="9" t="s">
        <v>536</v>
      </c>
      <c r="H252" s="12" t="s">
        <v>213</v>
      </c>
      <c r="I252" s="12" t="s">
        <v>213</v>
      </c>
      <c r="J252" s="26" t="s">
        <v>213</v>
      </c>
      <c r="K252" s="15" t="s">
        <v>213</v>
      </c>
      <c r="L252" s="12" t="s">
        <v>213</v>
      </c>
      <c r="M252" s="12" t="s">
        <v>213</v>
      </c>
      <c r="N252" s="15">
        <v>32</v>
      </c>
      <c r="O252" s="15">
        <v>31</v>
      </c>
      <c r="P252" s="12" t="s">
        <v>230</v>
      </c>
      <c r="Q252" s="12"/>
      <c r="R252" s="12"/>
      <c r="S252" s="12"/>
      <c r="T252" s="12"/>
      <c r="U252" s="12"/>
    </row>
    <row r="253" spans="1:21" x14ac:dyDescent="0.25">
      <c r="A253" s="8" t="s">
        <v>53</v>
      </c>
      <c r="B253" s="8" t="s">
        <v>192</v>
      </c>
      <c r="C253" s="8" t="s">
        <v>193</v>
      </c>
      <c r="D253" s="8" t="s">
        <v>6</v>
      </c>
      <c r="E253" s="8" t="s">
        <v>451</v>
      </c>
      <c r="F253" s="8" t="s">
        <v>236</v>
      </c>
      <c r="G253" s="8" t="s">
        <v>222</v>
      </c>
      <c r="H253" s="10" t="s">
        <v>212</v>
      </c>
      <c r="I253" s="10" t="s">
        <v>213</v>
      </c>
      <c r="J253" s="19">
        <v>7.4999999999999997E-3</v>
      </c>
      <c r="K253" s="13" t="s">
        <v>213</v>
      </c>
      <c r="L253" s="10">
        <v>5</v>
      </c>
      <c r="M253" s="23">
        <v>41640</v>
      </c>
      <c r="N253" s="13">
        <f>25+376</f>
        <v>401</v>
      </c>
      <c r="O253" s="13">
        <f>29+387</f>
        <v>416</v>
      </c>
      <c r="P253" s="10" t="s">
        <v>231</v>
      </c>
      <c r="Q253" s="10" t="s">
        <v>119</v>
      </c>
      <c r="R253" s="10"/>
      <c r="S253" s="10"/>
      <c r="T253" s="10"/>
      <c r="U253" s="10"/>
    </row>
    <row r="254" spans="1:21" s="24" customFormat="1" x14ac:dyDescent="0.25">
      <c r="A254" s="9" t="s">
        <v>135</v>
      </c>
      <c r="B254" s="9" t="s">
        <v>192</v>
      </c>
      <c r="C254" s="9" t="s">
        <v>193</v>
      </c>
      <c r="D254" s="9" t="s">
        <v>29</v>
      </c>
      <c r="E254" s="9" t="s">
        <v>136</v>
      </c>
      <c r="F254" s="9" t="s">
        <v>14</v>
      </c>
      <c r="G254" s="9" t="s">
        <v>222</v>
      </c>
      <c r="H254" s="12" t="s">
        <v>220</v>
      </c>
      <c r="I254" s="12">
        <v>3.8</v>
      </c>
      <c r="J254" s="26" t="s">
        <v>213</v>
      </c>
      <c r="K254" s="15" t="s">
        <v>213</v>
      </c>
      <c r="L254" s="12">
        <v>5</v>
      </c>
      <c r="M254" s="12">
        <v>2013</v>
      </c>
      <c r="N254" s="15">
        <v>113</v>
      </c>
      <c r="O254" s="15">
        <v>52</v>
      </c>
      <c r="P254" s="12" t="s">
        <v>230</v>
      </c>
      <c r="Q254" s="12"/>
      <c r="R254" s="12"/>
      <c r="S254" s="12"/>
      <c r="T254" s="12"/>
      <c r="U254" s="12"/>
    </row>
    <row r="255" spans="1:21" s="24" customFormat="1" x14ac:dyDescent="0.25">
      <c r="A255" s="9" t="s">
        <v>135</v>
      </c>
      <c r="B255" s="9" t="s">
        <v>192</v>
      </c>
      <c r="C255" s="9" t="s">
        <v>193</v>
      </c>
      <c r="D255" s="9" t="s">
        <v>6</v>
      </c>
      <c r="E255" s="9" t="s">
        <v>452</v>
      </c>
      <c r="F255" s="9" t="s">
        <v>14</v>
      </c>
      <c r="G255" s="9" t="s">
        <v>225</v>
      </c>
      <c r="H255" s="12" t="s">
        <v>220</v>
      </c>
      <c r="I255" s="12">
        <v>1.3</v>
      </c>
      <c r="J255" s="26" t="s">
        <v>213</v>
      </c>
      <c r="K255" s="15">
        <v>394200</v>
      </c>
      <c r="L255" s="12">
        <v>5</v>
      </c>
      <c r="M255" s="12">
        <v>2013</v>
      </c>
      <c r="N255" s="15">
        <f>389+999</f>
        <v>1388</v>
      </c>
      <c r="O255" s="15">
        <f>93+300</f>
        <v>393</v>
      </c>
      <c r="P255" s="12" t="s">
        <v>230</v>
      </c>
      <c r="Q255" s="12" t="s">
        <v>137</v>
      </c>
      <c r="R255" s="12"/>
      <c r="S255" s="12"/>
      <c r="T255" s="12"/>
      <c r="U255" s="12"/>
    </row>
    <row r="256" spans="1:21" s="24" customFormat="1" x14ac:dyDescent="0.25">
      <c r="A256" s="9" t="s">
        <v>135</v>
      </c>
      <c r="B256" s="9" t="s">
        <v>192</v>
      </c>
      <c r="C256" s="9" t="s">
        <v>193</v>
      </c>
      <c r="D256" s="9" t="s">
        <v>6</v>
      </c>
      <c r="E256" s="9" t="s">
        <v>453</v>
      </c>
      <c r="F256" s="9" t="s">
        <v>14</v>
      </c>
      <c r="G256" s="9" t="s">
        <v>225</v>
      </c>
      <c r="H256" s="12" t="s">
        <v>212</v>
      </c>
      <c r="I256" s="12">
        <v>5.9</v>
      </c>
      <c r="J256" s="26" t="s">
        <v>213</v>
      </c>
      <c r="K256" s="15">
        <v>1777741</v>
      </c>
      <c r="L256" s="12">
        <v>5</v>
      </c>
      <c r="M256" s="12">
        <v>2013</v>
      </c>
      <c r="N256" s="15">
        <f>120+1759</f>
        <v>1879</v>
      </c>
      <c r="O256" s="15">
        <f>77+1381</f>
        <v>1458</v>
      </c>
      <c r="P256" s="12" t="s">
        <v>230</v>
      </c>
      <c r="Q256" s="12" t="s">
        <v>102</v>
      </c>
      <c r="R256" s="12"/>
      <c r="S256" s="12"/>
      <c r="T256" s="12"/>
      <c r="U256" s="12"/>
    </row>
    <row r="257" spans="1:21" x14ac:dyDescent="0.25">
      <c r="A257" s="8" t="s">
        <v>130</v>
      </c>
      <c r="B257" s="8" t="s">
        <v>186</v>
      </c>
      <c r="C257" s="8" t="s">
        <v>189</v>
      </c>
      <c r="D257" s="8" t="s">
        <v>6</v>
      </c>
      <c r="E257" s="8" t="s">
        <v>454</v>
      </c>
      <c r="F257" s="8" t="s">
        <v>14</v>
      </c>
      <c r="G257" s="8" t="s">
        <v>222</v>
      </c>
      <c r="H257" s="10" t="s">
        <v>228</v>
      </c>
      <c r="I257" s="10">
        <v>19</v>
      </c>
      <c r="J257" s="22" t="s">
        <v>213</v>
      </c>
      <c r="K257" s="13" t="s">
        <v>213</v>
      </c>
      <c r="L257" s="10" t="s">
        <v>235</v>
      </c>
      <c r="M257" s="10">
        <v>2013</v>
      </c>
      <c r="N257" s="13">
        <f>1007+26</f>
        <v>1033</v>
      </c>
      <c r="O257" s="13">
        <f>732+33</f>
        <v>765</v>
      </c>
      <c r="P257" s="10" t="s">
        <v>230</v>
      </c>
      <c r="Q257" s="10" t="s">
        <v>138</v>
      </c>
      <c r="R257" s="10"/>
      <c r="S257" s="10"/>
      <c r="T257" s="10"/>
      <c r="U257" s="10"/>
    </row>
    <row r="258" spans="1:21" x14ac:dyDescent="0.25">
      <c r="A258" s="8" t="s">
        <v>139</v>
      </c>
      <c r="B258" s="8" t="s">
        <v>205</v>
      </c>
      <c r="C258" s="8" t="s">
        <v>193</v>
      </c>
      <c r="D258" s="8" t="s">
        <v>29</v>
      </c>
      <c r="E258" s="8" t="s">
        <v>140</v>
      </c>
      <c r="F258" s="8" t="s">
        <v>19</v>
      </c>
      <c r="G258" s="8" t="s">
        <v>455</v>
      </c>
      <c r="H258" s="10" t="s">
        <v>213</v>
      </c>
      <c r="I258" s="10" t="s">
        <v>213</v>
      </c>
      <c r="J258" s="22" t="s">
        <v>213</v>
      </c>
      <c r="K258" s="13" t="s">
        <v>213</v>
      </c>
      <c r="L258" s="10" t="s">
        <v>213</v>
      </c>
      <c r="M258" s="10" t="s">
        <v>213</v>
      </c>
      <c r="N258" s="13">
        <v>38</v>
      </c>
      <c r="O258" s="13">
        <v>30</v>
      </c>
      <c r="P258" s="10" t="s">
        <v>230</v>
      </c>
      <c r="Q258" s="10"/>
      <c r="R258" s="10"/>
      <c r="S258" s="10"/>
      <c r="T258" s="10"/>
      <c r="U258" s="10"/>
    </row>
    <row r="259" spans="1:21" s="24" customFormat="1" x14ac:dyDescent="0.25">
      <c r="A259" s="9" t="s">
        <v>141</v>
      </c>
      <c r="B259" s="9" t="s">
        <v>184</v>
      </c>
      <c r="C259" s="9" t="s">
        <v>185</v>
      </c>
      <c r="D259" s="9" t="s">
        <v>16</v>
      </c>
      <c r="E259" s="9" t="s">
        <v>458</v>
      </c>
      <c r="F259" s="9" t="s">
        <v>14</v>
      </c>
      <c r="G259" s="9" t="s">
        <v>222</v>
      </c>
      <c r="H259" s="12" t="s">
        <v>212</v>
      </c>
      <c r="I259" s="12">
        <v>1</v>
      </c>
      <c r="J259" s="26" t="s">
        <v>213</v>
      </c>
      <c r="K259" s="15" t="s">
        <v>213</v>
      </c>
      <c r="L259" s="12">
        <v>5</v>
      </c>
      <c r="M259" s="12">
        <v>2013</v>
      </c>
      <c r="N259" s="15">
        <v>53</v>
      </c>
      <c r="O259" s="15">
        <v>55</v>
      </c>
      <c r="P259" s="12" t="s">
        <v>231</v>
      </c>
      <c r="Q259" s="12"/>
      <c r="R259" s="12"/>
      <c r="S259" s="12"/>
      <c r="T259" s="12"/>
      <c r="U259" s="12"/>
    </row>
    <row r="260" spans="1:21" s="24" customFormat="1" x14ac:dyDescent="0.25">
      <c r="A260" s="9" t="s">
        <v>141</v>
      </c>
      <c r="B260" s="9" t="s">
        <v>184</v>
      </c>
      <c r="C260" s="9" t="s">
        <v>185</v>
      </c>
      <c r="D260" s="9" t="s">
        <v>17</v>
      </c>
      <c r="E260" s="9" t="s">
        <v>142</v>
      </c>
      <c r="F260" s="9" t="s">
        <v>14</v>
      </c>
      <c r="G260" s="9" t="s">
        <v>251</v>
      </c>
      <c r="H260" s="12" t="s">
        <v>212</v>
      </c>
      <c r="I260" s="12">
        <v>1.2</v>
      </c>
      <c r="J260" s="26" t="s">
        <v>213</v>
      </c>
      <c r="K260" s="15" t="s">
        <v>213</v>
      </c>
      <c r="L260" s="12">
        <v>5</v>
      </c>
      <c r="M260" s="12">
        <v>2013</v>
      </c>
      <c r="N260" s="15">
        <v>363</v>
      </c>
      <c r="O260" s="15">
        <v>667</v>
      </c>
      <c r="P260" s="12" t="s">
        <v>231</v>
      </c>
      <c r="Q260" s="12"/>
      <c r="R260" s="12"/>
      <c r="S260" s="12"/>
      <c r="T260" s="12"/>
      <c r="U260" s="12"/>
    </row>
    <row r="261" spans="1:21" s="24" customFormat="1" x14ac:dyDescent="0.25">
      <c r="A261" s="9" t="s">
        <v>141</v>
      </c>
      <c r="B261" s="9" t="s">
        <v>184</v>
      </c>
      <c r="C261" s="9" t="s">
        <v>185</v>
      </c>
      <c r="D261" s="9" t="s">
        <v>29</v>
      </c>
      <c r="E261" s="9" t="s">
        <v>143</v>
      </c>
      <c r="F261" s="9" t="s">
        <v>236</v>
      </c>
      <c r="G261" s="9" t="s">
        <v>460</v>
      </c>
      <c r="H261" s="12" t="s">
        <v>212</v>
      </c>
      <c r="I261" s="12" t="s">
        <v>213</v>
      </c>
      <c r="J261" s="26">
        <v>5.0000000000000001E-3</v>
      </c>
      <c r="K261" s="15" t="s">
        <v>213</v>
      </c>
      <c r="L261" s="12" t="s">
        <v>213</v>
      </c>
      <c r="M261" s="27">
        <v>41640</v>
      </c>
      <c r="N261" s="15">
        <v>16</v>
      </c>
      <c r="O261" s="15">
        <v>155</v>
      </c>
      <c r="P261" s="12" t="s">
        <v>231</v>
      </c>
      <c r="Q261" s="12"/>
      <c r="R261" s="12"/>
      <c r="S261" s="12"/>
      <c r="T261" s="12"/>
      <c r="U261" s="12"/>
    </row>
    <row r="262" spans="1:21" s="24" customFormat="1" x14ac:dyDescent="0.25">
      <c r="A262" s="9" t="s">
        <v>141</v>
      </c>
      <c r="B262" s="9" t="s">
        <v>184</v>
      </c>
      <c r="C262" s="9" t="s">
        <v>185</v>
      </c>
      <c r="D262" s="9" t="s">
        <v>331</v>
      </c>
      <c r="E262" s="9" t="s">
        <v>459</v>
      </c>
      <c r="F262" s="9" t="s">
        <v>14</v>
      </c>
      <c r="G262" s="9" t="s">
        <v>222</v>
      </c>
      <c r="H262" s="12" t="s">
        <v>228</v>
      </c>
      <c r="I262" s="12">
        <v>0.4</v>
      </c>
      <c r="J262" s="26" t="s">
        <v>213</v>
      </c>
      <c r="K262" s="15" t="s">
        <v>213</v>
      </c>
      <c r="L262" s="12">
        <v>5</v>
      </c>
      <c r="M262" s="12">
        <v>2013</v>
      </c>
      <c r="N262" s="15">
        <v>3544</v>
      </c>
      <c r="O262" s="15">
        <v>2783</v>
      </c>
      <c r="P262" s="12" t="s">
        <v>230</v>
      </c>
      <c r="Q262" s="12"/>
      <c r="R262" s="12"/>
      <c r="S262" s="12"/>
      <c r="T262" s="12"/>
      <c r="U262" s="12"/>
    </row>
    <row r="263" spans="1:21" s="24" customFormat="1" x14ac:dyDescent="0.25">
      <c r="A263" s="9" t="s">
        <v>141</v>
      </c>
      <c r="B263" s="9" t="s">
        <v>184</v>
      </c>
      <c r="C263" s="9" t="s">
        <v>185</v>
      </c>
      <c r="D263" s="9" t="s">
        <v>6</v>
      </c>
      <c r="E263" s="9" t="s">
        <v>457</v>
      </c>
      <c r="F263" s="9" t="s">
        <v>14</v>
      </c>
      <c r="G263" s="9" t="s">
        <v>222</v>
      </c>
      <c r="H263" s="12" t="s">
        <v>212</v>
      </c>
      <c r="I263" s="12">
        <v>8.9</v>
      </c>
      <c r="J263" s="26" t="s">
        <v>213</v>
      </c>
      <c r="K263" s="15" t="s">
        <v>213</v>
      </c>
      <c r="L263" s="12" t="s">
        <v>235</v>
      </c>
      <c r="M263" s="12">
        <v>2013</v>
      </c>
      <c r="N263" s="15">
        <v>2213</v>
      </c>
      <c r="O263" s="15">
        <v>1411</v>
      </c>
      <c r="P263" s="12" t="s">
        <v>230</v>
      </c>
      <c r="Q263" s="12"/>
      <c r="R263" s="12"/>
      <c r="S263" s="12"/>
      <c r="T263" s="12"/>
      <c r="U263" s="12"/>
    </row>
    <row r="264" spans="1:21" s="24" customFormat="1" x14ac:dyDescent="0.25">
      <c r="A264" s="9" t="s">
        <v>141</v>
      </c>
      <c r="B264" s="9" t="s">
        <v>184</v>
      </c>
      <c r="C264" s="9" t="s">
        <v>185</v>
      </c>
      <c r="D264" s="9" t="s">
        <v>16</v>
      </c>
      <c r="E264" s="9" t="s">
        <v>456</v>
      </c>
      <c r="F264" s="9" t="s">
        <v>14</v>
      </c>
      <c r="G264" s="9" t="s">
        <v>258</v>
      </c>
      <c r="H264" s="12" t="s">
        <v>228</v>
      </c>
      <c r="I264" s="12">
        <v>2</v>
      </c>
      <c r="J264" s="26" t="s">
        <v>213</v>
      </c>
      <c r="K264" s="15" t="s">
        <v>213</v>
      </c>
      <c r="L264" s="12">
        <v>5</v>
      </c>
      <c r="M264" s="12">
        <v>2013</v>
      </c>
      <c r="N264" s="15">
        <v>155</v>
      </c>
      <c r="O264" s="15">
        <v>35</v>
      </c>
      <c r="P264" s="12" t="s">
        <v>230</v>
      </c>
      <c r="Q264" s="12"/>
      <c r="R264" s="12"/>
      <c r="S264" s="12"/>
      <c r="T264" s="12"/>
      <c r="U264" s="12"/>
    </row>
    <row r="265" spans="1:21" s="24" customFormat="1" x14ac:dyDescent="0.25">
      <c r="A265" s="9" t="s">
        <v>141</v>
      </c>
      <c r="B265" s="9" t="s">
        <v>184</v>
      </c>
      <c r="C265" s="9" t="s">
        <v>185</v>
      </c>
      <c r="D265" s="9" t="s">
        <v>17</v>
      </c>
      <c r="E265" s="9" t="s">
        <v>144</v>
      </c>
      <c r="F265" s="9" t="s">
        <v>79</v>
      </c>
      <c r="G265" s="9" t="s">
        <v>536</v>
      </c>
      <c r="H265" s="12" t="s">
        <v>213</v>
      </c>
      <c r="I265" s="12" t="s">
        <v>213</v>
      </c>
      <c r="J265" s="26" t="s">
        <v>213</v>
      </c>
      <c r="K265" s="15" t="s">
        <v>213</v>
      </c>
      <c r="L265" s="12" t="s">
        <v>213</v>
      </c>
      <c r="M265" s="12" t="s">
        <v>213</v>
      </c>
      <c r="N265" s="15">
        <v>61</v>
      </c>
      <c r="O265" s="15">
        <v>10</v>
      </c>
      <c r="P265" s="12" t="s">
        <v>230</v>
      </c>
      <c r="Q265" s="12"/>
      <c r="R265" s="12"/>
      <c r="S265" s="12"/>
      <c r="T265" s="12"/>
      <c r="U265" s="12"/>
    </row>
    <row r="266" spans="1:21" x14ac:dyDescent="0.25">
      <c r="A266" s="8" t="s">
        <v>131</v>
      </c>
      <c r="B266" s="8" t="s">
        <v>182</v>
      </c>
      <c r="C266" s="8" t="s">
        <v>188</v>
      </c>
      <c r="D266" s="8" t="s">
        <v>6</v>
      </c>
      <c r="E266" s="8" t="s">
        <v>461</v>
      </c>
      <c r="F266" s="8" t="s">
        <v>236</v>
      </c>
      <c r="G266" s="8" t="s">
        <v>222</v>
      </c>
      <c r="H266" s="10" t="s">
        <v>212</v>
      </c>
      <c r="I266" s="10" t="s">
        <v>213</v>
      </c>
      <c r="J266" s="19">
        <v>7.4999999999999997E-3</v>
      </c>
      <c r="K266" s="13" t="s">
        <v>213</v>
      </c>
      <c r="L266" s="10">
        <v>5</v>
      </c>
      <c r="M266" s="23">
        <v>41640</v>
      </c>
      <c r="N266" s="13">
        <v>425</v>
      </c>
      <c r="O266" s="13">
        <v>452</v>
      </c>
      <c r="P266" s="10" t="s">
        <v>231</v>
      </c>
      <c r="Q266" s="10"/>
      <c r="R266" s="10"/>
      <c r="S266" s="10"/>
      <c r="T266" s="10"/>
      <c r="U266" s="10"/>
    </row>
    <row r="267" spans="1:21" s="3" customFormat="1" x14ac:dyDescent="0.25">
      <c r="A267" s="9" t="s">
        <v>25</v>
      </c>
      <c r="B267" s="9" t="s">
        <v>184</v>
      </c>
      <c r="C267" s="9" t="s">
        <v>185</v>
      </c>
      <c r="D267" s="9" t="s">
        <v>16</v>
      </c>
      <c r="E267" s="9" t="s">
        <v>463</v>
      </c>
      <c r="F267" s="9" t="s">
        <v>14</v>
      </c>
      <c r="G267" s="9" t="s">
        <v>260</v>
      </c>
      <c r="H267" s="12" t="s">
        <v>220</v>
      </c>
      <c r="I267" s="12">
        <v>0.3</v>
      </c>
      <c r="J267" s="26" t="s">
        <v>213</v>
      </c>
      <c r="K267" s="15" t="s">
        <v>213</v>
      </c>
      <c r="L267" s="12">
        <v>5</v>
      </c>
      <c r="M267" s="12">
        <v>2013</v>
      </c>
      <c r="N267" s="15">
        <v>28</v>
      </c>
      <c r="O267" s="15">
        <v>9</v>
      </c>
      <c r="P267" s="12" t="s">
        <v>230</v>
      </c>
      <c r="Q267" s="12"/>
      <c r="R267" s="12"/>
      <c r="S267" s="12"/>
      <c r="T267" s="12"/>
      <c r="U267" s="12"/>
    </row>
    <row r="268" spans="1:21" s="24" customFormat="1" x14ac:dyDescent="0.25">
      <c r="A268" s="9" t="s">
        <v>25</v>
      </c>
      <c r="B268" s="9" t="s">
        <v>184</v>
      </c>
      <c r="C268" s="9" t="s">
        <v>185</v>
      </c>
      <c r="D268" s="9" t="s">
        <v>6</v>
      </c>
      <c r="E268" s="9" t="s">
        <v>462</v>
      </c>
      <c r="F268" s="9" t="s">
        <v>14</v>
      </c>
      <c r="G268" s="9" t="s">
        <v>225</v>
      </c>
      <c r="H268" s="12" t="s">
        <v>220</v>
      </c>
      <c r="I268" s="12">
        <v>9.8000000000000007</v>
      </c>
      <c r="J268" s="26" t="s">
        <v>213</v>
      </c>
      <c r="K268" s="15">
        <v>3900000</v>
      </c>
      <c r="L268" s="12">
        <v>5</v>
      </c>
      <c r="M268" s="12">
        <v>2013</v>
      </c>
      <c r="N268" s="15">
        <v>2489</v>
      </c>
      <c r="O268" s="15">
        <v>957</v>
      </c>
      <c r="P268" s="12" t="s">
        <v>230</v>
      </c>
      <c r="Q268" s="12"/>
      <c r="R268" s="12"/>
      <c r="S268" s="12"/>
      <c r="T268" s="12"/>
      <c r="U268" s="12"/>
    </row>
    <row r="269" spans="1:21" s="24" customFormat="1" x14ac:dyDescent="0.25">
      <c r="A269" s="9" t="s">
        <v>25</v>
      </c>
      <c r="B269" s="9" t="s">
        <v>184</v>
      </c>
      <c r="C269" s="9" t="s">
        <v>185</v>
      </c>
      <c r="D269" s="9" t="s">
        <v>0</v>
      </c>
      <c r="E269" s="9" t="s">
        <v>464</v>
      </c>
      <c r="F269" s="9" t="s">
        <v>14</v>
      </c>
      <c r="G269" s="9" t="s">
        <v>465</v>
      </c>
      <c r="H269" s="12" t="s">
        <v>220</v>
      </c>
      <c r="I269" s="12">
        <v>0.8</v>
      </c>
      <c r="J269" s="26" t="s">
        <v>213</v>
      </c>
      <c r="K269" s="15" t="s">
        <v>213</v>
      </c>
      <c r="L269" s="12">
        <v>5</v>
      </c>
      <c r="M269" s="12">
        <v>2013</v>
      </c>
      <c r="N269" s="15">
        <v>6350</v>
      </c>
      <c r="O269" s="15">
        <v>2767</v>
      </c>
      <c r="P269" s="12" t="s">
        <v>230</v>
      </c>
      <c r="Q269" s="12"/>
      <c r="R269" s="12"/>
      <c r="S269" s="12"/>
      <c r="T269" s="12"/>
      <c r="U269" s="12"/>
    </row>
    <row r="270" spans="1:21" s="24" customFormat="1" x14ac:dyDescent="0.25">
      <c r="A270" s="31" t="s">
        <v>25</v>
      </c>
      <c r="B270" s="31" t="s">
        <v>184</v>
      </c>
      <c r="C270" s="31" t="s">
        <v>185</v>
      </c>
      <c r="D270" s="31" t="s">
        <v>17</v>
      </c>
      <c r="E270" s="31" t="s">
        <v>145</v>
      </c>
      <c r="F270" s="31" t="s">
        <v>236</v>
      </c>
      <c r="G270" s="31" t="s">
        <v>531</v>
      </c>
      <c r="H270" s="11" t="s">
        <v>212</v>
      </c>
      <c r="I270" s="11" t="s">
        <v>213</v>
      </c>
      <c r="J270" s="35">
        <v>2.5000000000000001E-3</v>
      </c>
      <c r="K270" s="36" t="s">
        <v>213</v>
      </c>
      <c r="L270" s="11">
        <v>4</v>
      </c>
      <c r="M270" s="37">
        <v>41456</v>
      </c>
      <c r="N270" s="36">
        <v>2726</v>
      </c>
      <c r="O270" s="36">
        <v>1272</v>
      </c>
      <c r="P270" s="11" t="s">
        <v>230</v>
      </c>
      <c r="Q270" s="11"/>
      <c r="R270" s="11"/>
      <c r="S270" s="11"/>
      <c r="T270" s="11"/>
      <c r="U270" s="11"/>
    </row>
    <row r="271" spans="1:21" s="24" customFormat="1" x14ac:dyDescent="0.25">
      <c r="A271" s="9" t="s">
        <v>25</v>
      </c>
      <c r="B271" s="9" t="s">
        <v>184</v>
      </c>
      <c r="C271" s="9" t="s">
        <v>185</v>
      </c>
      <c r="D271" s="9" t="s">
        <v>17</v>
      </c>
      <c r="E271" s="9" t="s">
        <v>146</v>
      </c>
      <c r="F271" s="9" t="s">
        <v>324</v>
      </c>
      <c r="G271" s="9" t="s">
        <v>536</v>
      </c>
      <c r="H271" s="12" t="s">
        <v>213</v>
      </c>
      <c r="I271" s="12" t="s">
        <v>213</v>
      </c>
      <c r="J271" s="26" t="s">
        <v>213</v>
      </c>
      <c r="K271" s="15" t="s">
        <v>213</v>
      </c>
      <c r="L271" s="12" t="s">
        <v>213</v>
      </c>
      <c r="M271" s="12" t="s">
        <v>213</v>
      </c>
      <c r="N271" s="15">
        <v>45</v>
      </c>
      <c r="O271" s="15">
        <v>17</v>
      </c>
      <c r="P271" s="12" t="s">
        <v>230</v>
      </c>
      <c r="Q271" s="12"/>
      <c r="R271" s="12"/>
      <c r="S271" s="12"/>
      <c r="T271" s="12"/>
      <c r="U271" s="12"/>
    </row>
    <row r="272" spans="1:21" x14ac:dyDescent="0.25">
      <c r="A272" s="8" t="s">
        <v>147</v>
      </c>
      <c r="B272" s="8" t="s">
        <v>192</v>
      </c>
      <c r="C272" s="8" t="s">
        <v>193</v>
      </c>
      <c r="D272" s="8" t="s">
        <v>29</v>
      </c>
      <c r="E272" s="8" t="s">
        <v>148</v>
      </c>
      <c r="F272" s="8" t="s">
        <v>14</v>
      </c>
      <c r="G272" s="8" t="s">
        <v>222</v>
      </c>
      <c r="H272" s="10" t="s">
        <v>212</v>
      </c>
      <c r="I272" s="10">
        <v>2.4</v>
      </c>
      <c r="J272" s="22" t="s">
        <v>213</v>
      </c>
      <c r="K272" s="13" t="s">
        <v>213</v>
      </c>
      <c r="L272" s="10">
        <v>5</v>
      </c>
      <c r="M272" s="10">
        <v>2013</v>
      </c>
      <c r="N272" s="13">
        <v>42</v>
      </c>
      <c r="O272" s="13">
        <v>68</v>
      </c>
      <c r="P272" s="10" t="s">
        <v>231</v>
      </c>
      <c r="Q272" s="10"/>
      <c r="R272" s="10"/>
      <c r="S272" s="10"/>
      <c r="T272" s="10"/>
      <c r="U272" s="10"/>
    </row>
    <row r="273" spans="1:21" x14ac:dyDescent="0.25">
      <c r="A273" s="8" t="s">
        <v>147</v>
      </c>
      <c r="B273" s="8" t="s">
        <v>192</v>
      </c>
      <c r="C273" s="8" t="s">
        <v>193</v>
      </c>
      <c r="D273" s="8" t="s">
        <v>6</v>
      </c>
      <c r="E273" s="8" t="s">
        <v>466</v>
      </c>
      <c r="F273" s="8" t="s">
        <v>14</v>
      </c>
      <c r="G273" s="8" t="s">
        <v>225</v>
      </c>
      <c r="H273" s="10" t="s">
        <v>212</v>
      </c>
      <c r="I273" s="10">
        <v>6.9</v>
      </c>
      <c r="J273" s="22" t="s">
        <v>213</v>
      </c>
      <c r="K273" s="13">
        <v>2740000</v>
      </c>
      <c r="L273" s="10">
        <v>5</v>
      </c>
      <c r="M273" s="10">
        <v>2013</v>
      </c>
      <c r="N273" s="13">
        <v>1579</v>
      </c>
      <c r="O273" s="13">
        <v>1535</v>
      </c>
      <c r="P273" s="10" t="s">
        <v>230</v>
      </c>
      <c r="Q273" s="10"/>
      <c r="R273" s="10"/>
      <c r="S273" s="10"/>
      <c r="T273" s="10"/>
      <c r="U273" s="10"/>
    </row>
    <row r="274" spans="1:21" s="24" customFormat="1" x14ac:dyDescent="0.25">
      <c r="A274" s="9" t="s">
        <v>149</v>
      </c>
      <c r="B274" s="9" t="s">
        <v>194</v>
      </c>
      <c r="C274" s="9" t="s">
        <v>195</v>
      </c>
      <c r="D274" s="9" t="s">
        <v>0</v>
      </c>
      <c r="E274" s="9" t="s">
        <v>469</v>
      </c>
      <c r="F274" s="9" t="s">
        <v>14</v>
      </c>
      <c r="G274" s="9" t="s">
        <v>237</v>
      </c>
      <c r="H274" s="12" t="s">
        <v>212</v>
      </c>
      <c r="I274" s="12">
        <v>0.8</v>
      </c>
      <c r="J274" s="26" t="s">
        <v>213</v>
      </c>
      <c r="K274" s="15" t="s">
        <v>213</v>
      </c>
      <c r="L274" s="12">
        <v>5</v>
      </c>
      <c r="M274" s="12">
        <v>2013</v>
      </c>
      <c r="N274" s="15">
        <v>2403</v>
      </c>
      <c r="O274" s="15">
        <v>2491</v>
      </c>
      <c r="P274" s="12" t="s">
        <v>231</v>
      </c>
      <c r="Q274" s="12"/>
      <c r="R274" s="12"/>
      <c r="S274" s="12"/>
      <c r="T274" s="12"/>
      <c r="U274" s="12"/>
    </row>
    <row r="275" spans="1:21" s="24" customFormat="1" x14ac:dyDescent="0.25">
      <c r="A275" s="9" t="s">
        <v>149</v>
      </c>
      <c r="B275" s="9" t="s">
        <v>194</v>
      </c>
      <c r="C275" s="9" t="s">
        <v>195</v>
      </c>
      <c r="D275" s="9" t="s">
        <v>6</v>
      </c>
      <c r="E275" s="9" t="s">
        <v>468</v>
      </c>
      <c r="F275" s="9" t="s">
        <v>236</v>
      </c>
      <c r="G275" s="9" t="s">
        <v>237</v>
      </c>
      <c r="H275" s="12" t="s">
        <v>212</v>
      </c>
      <c r="I275" s="12" t="s">
        <v>213</v>
      </c>
      <c r="J275" s="26">
        <v>0.01</v>
      </c>
      <c r="K275" s="15" t="s">
        <v>213</v>
      </c>
      <c r="L275" s="12">
        <v>10</v>
      </c>
      <c r="M275" s="27">
        <v>41640</v>
      </c>
      <c r="N275" s="15">
        <f>432+2</f>
        <v>434</v>
      </c>
      <c r="O275" s="15">
        <f>479+0</f>
        <v>479</v>
      </c>
      <c r="P275" s="12" t="s">
        <v>231</v>
      </c>
      <c r="Q275" s="12" t="s">
        <v>152</v>
      </c>
      <c r="R275" s="12"/>
      <c r="S275" s="12"/>
      <c r="T275" s="12"/>
      <c r="U275" s="12"/>
    </row>
    <row r="276" spans="1:21" s="24" customFormat="1" x14ac:dyDescent="0.25">
      <c r="A276" s="9" t="s">
        <v>149</v>
      </c>
      <c r="B276" s="9" t="s">
        <v>194</v>
      </c>
      <c r="C276" s="9" t="s">
        <v>195</v>
      </c>
      <c r="D276" s="9" t="s">
        <v>6</v>
      </c>
      <c r="E276" s="9" t="s">
        <v>467</v>
      </c>
      <c r="F276" s="9" t="s">
        <v>14</v>
      </c>
      <c r="G276" s="9" t="s">
        <v>225</v>
      </c>
      <c r="H276" s="12" t="s">
        <v>212</v>
      </c>
      <c r="I276" s="12">
        <v>5.25</v>
      </c>
      <c r="J276" s="26" t="s">
        <v>213</v>
      </c>
      <c r="K276" s="15">
        <v>1115000</v>
      </c>
      <c r="L276" s="12">
        <v>5</v>
      </c>
      <c r="M276" s="12">
        <v>2013</v>
      </c>
      <c r="N276" s="15">
        <f>772+92</f>
        <v>864</v>
      </c>
      <c r="O276" s="15">
        <f>1182+201</f>
        <v>1383</v>
      </c>
      <c r="P276" s="12" t="s">
        <v>231</v>
      </c>
      <c r="Q276" s="12" t="s">
        <v>151</v>
      </c>
      <c r="R276" s="12"/>
      <c r="S276" s="12"/>
      <c r="T276" s="12"/>
      <c r="U276" s="12"/>
    </row>
    <row r="277" spans="1:21" s="24" customFormat="1" x14ac:dyDescent="0.25">
      <c r="A277" s="9" t="s">
        <v>149</v>
      </c>
      <c r="B277" s="9" t="s">
        <v>194</v>
      </c>
      <c r="C277" s="9" t="s">
        <v>195</v>
      </c>
      <c r="D277" s="9" t="s">
        <v>13</v>
      </c>
      <c r="E277" s="9" t="s">
        <v>150</v>
      </c>
      <c r="F277" s="9" t="s">
        <v>43</v>
      </c>
      <c r="G277" s="38" t="s">
        <v>548</v>
      </c>
      <c r="H277" s="12" t="s">
        <v>212</v>
      </c>
      <c r="I277" s="12" t="s">
        <v>213</v>
      </c>
      <c r="J277" s="26" t="s">
        <v>213</v>
      </c>
      <c r="K277" s="15">
        <v>2800000</v>
      </c>
      <c r="L277" s="12">
        <v>28</v>
      </c>
      <c r="M277" s="12">
        <v>2013</v>
      </c>
      <c r="N277" s="15">
        <f>328+25+147+55</f>
        <v>555</v>
      </c>
      <c r="O277" s="15">
        <f>257+15+99+59</f>
        <v>430</v>
      </c>
      <c r="P277" s="12" t="s">
        <v>230</v>
      </c>
      <c r="Q277" s="12" t="s">
        <v>66</v>
      </c>
      <c r="R277" s="12" t="s">
        <v>68</v>
      </c>
      <c r="S277" s="12" t="s">
        <v>151</v>
      </c>
      <c r="T277" s="12"/>
      <c r="U277" s="12"/>
    </row>
    <row r="278" spans="1:21" s="24" customFormat="1" x14ac:dyDescent="0.25">
      <c r="A278" s="9" t="s">
        <v>149</v>
      </c>
      <c r="B278" s="9" t="s">
        <v>194</v>
      </c>
      <c r="C278" s="9" t="s">
        <v>195</v>
      </c>
      <c r="D278" s="9" t="s">
        <v>16</v>
      </c>
      <c r="E278" s="9" t="s">
        <v>470</v>
      </c>
      <c r="F278" s="9" t="s">
        <v>14</v>
      </c>
      <c r="G278" s="9" t="s">
        <v>471</v>
      </c>
      <c r="H278" s="12" t="s">
        <v>220</v>
      </c>
      <c r="I278" s="12">
        <v>2</v>
      </c>
      <c r="J278" s="26" t="s">
        <v>213</v>
      </c>
      <c r="K278" s="15" t="s">
        <v>213</v>
      </c>
      <c r="L278" s="12">
        <v>5</v>
      </c>
      <c r="M278" s="12">
        <v>2013</v>
      </c>
      <c r="N278" s="15">
        <v>188</v>
      </c>
      <c r="O278" s="15">
        <v>124</v>
      </c>
      <c r="P278" s="12" t="s">
        <v>230</v>
      </c>
      <c r="Q278" s="12"/>
      <c r="R278" s="12"/>
      <c r="S278" s="12"/>
      <c r="T278" s="12"/>
      <c r="U278" s="12"/>
    </row>
    <row r="279" spans="1:21" s="24" customFormat="1" x14ac:dyDescent="0.25">
      <c r="A279" s="9" t="s">
        <v>151</v>
      </c>
      <c r="B279" s="9" t="s">
        <v>194</v>
      </c>
      <c r="C279" s="9" t="s">
        <v>195</v>
      </c>
      <c r="D279" s="9" t="s">
        <v>29</v>
      </c>
      <c r="E279" s="9" t="s">
        <v>153</v>
      </c>
      <c r="F279" s="9" t="s">
        <v>14</v>
      </c>
      <c r="G279" s="9" t="s">
        <v>251</v>
      </c>
      <c r="H279" s="12" t="s">
        <v>228</v>
      </c>
      <c r="I279" s="12">
        <v>3</v>
      </c>
      <c r="J279" s="26" t="s">
        <v>213</v>
      </c>
      <c r="K279" s="15" t="s">
        <v>213</v>
      </c>
      <c r="L279" s="12">
        <v>5</v>
      </c>
      <c r="M279" s="12">
        <v>2013</v>
      </c>
      <c r="N279" s="15">
        <v>29</v>
      </c>
      <c r="O279" s="15">
        <v>33</v>
      </c>
      <c r="P279" s="12" t="s">
        <v>231</v>
      </c>
      <c r="Q279" s="12"/>
      <c r="R279" s="12"/>
      <c r="S279" s="12"/>
      <c r="T279" s="12"/>
      <c r="U279" s="12"/>
    </row>
    <row r="280" spans="1:21" s="24" customFormat="1" x14ac:dyDescent="0.25">
      <c r="A280" s="9" t="s">
        <v>151</v>
      </c>
      <c r="B280" s="9" t="s">
        <v>194</v>
      </c>
      <c r="C280" s="9" t="s">
        <v>195</v>
      </c>
      <c r="D280" s="9" t="s">
        <v>6</v>
      </c>
      <c r="E280" s="9" t="s">
        <v>473</v>
      </c>
      <c r="F280" s="9" t="s">
        <v>236</v>
      </c>
      <c r="G280" s="9" t="s">
        <v>237</v>
      </c>
      <c r="H280" s="12" t="s">
        <v>220</v>
      </c>
      <c r="I280" s="12" t="s">
        <v>213</v>
      </c>
      <c r="J280" s="26">
        <v>0.01</v>
      </c>
      <c r="K280" s="15" t="s">
        <v>213</v>
      </c>
      <c r="L280" s="12">
        <v>5</v>
      </c>
      <c r="M280" s="27">
        <v>41640</v>
      </c>
      <c r="N280" s="15">
        <v>113</v>
      </c>
      <c r="O280" s="15">
        <v>98</v>
      </c>
      <c r="P280" s="12" t="s">
        <v>230</v>
      </c>
      <c r="Q280" s="12"/>
      <c r="R280" s="12"/>
      <c r="S280" s="12"/>
      <c r="T280" s="12"/>
      <c r="U280" s="12"/>
    </row>
    <row r="281" spans="1:21" s="24" customFormat="1" x14ac:dyDescent="0.25">
      <c r="A281" s="9" t="s">
        <v>151</v>
      </c>
      <c r="B281" s="9" t="s">
        <v>194</v>
      </c>
      <c r="C281" s="9" t="s">
        <v>195</v>
      </c>
      <c r="D281" s="9" t="s">
        <v>6</v>
      </c>
      <c r="E281" s="9" t="s">
        <v>474</v>
      </c>
      <c r="F281" s="9" t="s">
        <v>14</v>
      </c>
      <c r="G281" s="9" t="s">
        <v>540</v>
      </c>
      <c r="H281" s="12" t="s">
        <v>475</v>
      </c>
      <c r="I281" s="12">
        <v>8.15</v>
      </c>
      <c r="J281" s="26" t="s">
        <v>213</v>
      </c>
      <c r="K281" s="15">
        <v>1800000</v>
      </c>
      <c r="L281" s="12" t="s">
        <v>235</v>
      </c>
      <c r="M281" s="12">
        <v>2014</v>
      </c>
      <c r="N281" s="15">
        <f>329+116+140</f>
        <v>585</v>
      </c>
      <c r="O281" s="15">
        <f>231+95+76</f>
        <v>402</v>
      </c>
      <c r="P281" s="12" t="s">
        <v>230</v>
      </c>
      <c r="Q281" s="12" t="s">
        <v>9</v>
      </c>
      <c r="R281" s="12" t="s">
        <v>152</v>
      </c>
      <c r="S281" s="12"/>
      <c r="T281" s="12"/>
      <c r="U281" s="12"/>
    </row>
    <row r="282" spans="1:21" s="24" customFormat="1" x14ac:dyDescent="0.25">
      <c r="A282" s="9" t="s">
        <v>151</v>
      </c>
      <c r="B282" s="9" t="s">
        <v>194</v>
      </c>
      <c r="C282" s="9" t="s">
        <v>195</v>
      </c>
      <c r="D282" s="9" t="s">
        <v>29</v>
      </c>
      <c r="E282" s="9" t="s">
        <v>153</v>
      </c>
      <c r="F282" s="9" t="s">
        <v>14</v>
      </c>
      <c r="G282" s="9" t="s">
        <v>472</v>
      </c>
      <c r="H282" s="12" t="s">
        <v>228</v>
      </c>
      <c r="I282" s="12">
        <v>0.5</v>
      </c>
      <c r="J282" s="26" t="s">
        <v>213</v>
      </c>
      <c r="K282" s="15" t="s">
        <v>213</v>
      </c>
      <c r="L282" s="12">
        <v>5</v>
      </c>
      <c r="M282" s="12">
        <v>2013</v>
      </c>
      <c r="N282" s="15">
        <v>34</v>
      </c>
      <c r="O282" s="15">
        <v>26</v>
      </c>
      <c r="P282" s="12" t="s">
        <v>230</v>
      </c>
      <c r="Q282" s="12"/>
      <c r="R282" s="12"/>
      <c r="S282" s="12"/>
      <c r="T282" s="12"/>
      <c r="U282" s="12"/>
    </row>
    <row r="283" spans="1:21" x14ac:dyDescent="0.25">
      <c r="A283" s="8" t="s">
        <v>154</v>
      </c>
      <c r="B283" s="8" t="s">
        <v>194</v>
      </c>
      <c r="C283" s="8" t="s">
        <v>195</v>
      </c>
      <c r="D283" s="8" t="s">
        <v>6</v>
      </c>
      <c r="E283" s="8" t="s">
        <v>476</v>
      </c>
      <c r="F283" s="8" t="s">
        <v>14</v>
      </c>
      <c r="G283" s="8" t="s">
        <v>225</v>
      </c>
      <c r="H283" s="10" t="s">
        <v>220</v>
      </c>
      <c r="I283" s="10">
        <v>2.98</v>
      </c>
      <c r="J283" s="22" t="s">
        <v>213</v>
      </c>
      <c r="K283" s="13">
        <v>150000</v>
      </c>
      <c r="L283" s="10">
        <v>5</v>
      </c>
      <c r="M283" s="10">
        <v>2013</v>
      </c>
      <c r="N283" s="13">
        <v>177</v>
      </c>
      <c r="O283" s="13">
        <v>89</v>
      </c>
      <c r="P283" s="10" t="s">
        <v>230</v>
      </c>
      <c r="Q283" s="10"/>
      <c r="R283" s="10"/>
      <c r="S283" s="10"/>
      <c r="T283" s="10"/>
      <c r="U283" s="10"/>
    </row>
    <row r="284" spans="1:21" s="24" customFormat="1" x14ac:dyDescent="0.25">
      <c r="A284" s="9" t="s">
        <v>39</v>
      </c>
      <c r="B284" s="9" t="s">
        <v>184</v>
      </c>
      <c r="C284" s="9" t="s">
        <v>185</v>
      </c>
      <c r="D284" s="9" t="s">
        <v>16</v>
      </c>
      <c r="E284" s="9" t="s">
        <v>257</v>
      </c>
      <c r="F284" s="9" t="s">
        <v>14</v>
      </c>
      <c r="G284" s="9" t="s">
        <v>222</v>
      </c>
      <c r="H284" s="12" t="s">
        <v>212</v>
      </c>
      <c r="I284" s="12">
        <v>1</v>
      </c>
      <c r="J284" s="26" t="s">
        <v>213</v>
      </c>
      <c r="K284" s="15" t="s">
        <v>213</v>
      </c>
      <c r="L284" s="12">
        <v>5</v>
      </c>
      <c r="M284" s="12">
        <v>2013</v>
      </c>
      <c r="N284" s="15">
        <v>1007</v>
      </c>
      <c r="O284" s="15">
        <v>1626</v>
      </c>
      <c r="P284" s="12" t="s">
        <v>231</v>
      </c>
      <c r="Q284" s="12"/>
      <c r="R284" s="12"/>
      <c r="S284" s="12"/>
      <c r="T284" s="12"/>
      <c r="U284" s="12"/>
    </row>
    <row r="285" spans="1:21" s="24" customFormat="1" x14ac:dyDescent="0.25">
      <c r="A285" s="9" t="s">
        <v>39</v>
      </c>
      <c r="B285" s="9" t="s">
        <v>184</v>
      </c>
      <c r="C285" s="9" t="s">
        <v>185</v>
      </c>
      <c r="D285" s="9" t="s">
        <v>6</v>
      </c>
      <c r="E285" s="9" t="s">
        <v>479</v>
      </c>
      <c r="F285" s="9" t="s">
        <v>14</v>
      </c>
      <c r="G285" s="9" t="s">
        <v>225</v>
      </c>
      <c r="H285" s="12" t="s">
        <v>212</v>
      </c>
      <c r="I285" s="12">
        <v>8.9</v>
      </c>
      <c r="J285" s="26" t="s">
        <v>213</v>
      </c>
      <c r="K285" s="15">
        <v>1555000</v>
      </c>
      <c r="L285" s="12">
        <v>8</v>
      </c>
      <c r="M285" s="12">
        <v>2013</v>
      </c>
      <c r="N285" s="15">
        <f>849+4</f>
        <v>853</v>
      </c>
      <c r="O285" s="15">
        <f>1326+8</f>
        <v>1334</v>
      </c>
      <c r="P285" s="12" t="s">
        <v>231</v>
      </c>
      <c r="Q285" s="12" t="s">
        <v>157</v>
      </c>
      <c r="R285" s="12"/>
      <c r="S285" s="12"/>
      <c r="T285" s="12"/>
      <c r="U285" s="12"/>
    </row>
    <row r="286" spans="1:21" s="24" customFormat="1" x14ac:dyDescent="0.25">
      <c r="A286" s="9" t="s">
        <v>39</v>
      </c>
      <c r="B286" s="9" t="s">
        <v>184</v>
      </c>
      <c r="C286" s="9" t="s">
        <v>185</v>
      </c>
      <c r="D286" s="9" t="s">
        <v>6</v>
      </c>
      <c r="E286" s="9" t="s">
        <v>477</v>
      </c>
      <c r="F286" s="9" t="s">
        <v>43</v>
      </c>
      <c r="G286" s="9" t="s">
        <v>296</v>
      </c>
      <c r="H286" s="12" t="s">
        <v>212</v>
      </c>
      <c r="I286" s="12" t="s">
        <v>213</v>
      </c>
      <c r="J286" s="26" t="s">
        <v>213</v>
      </c>
      <c r="K286" s="15">
        <v>37200000</v>
      </c>
      <c r="L286" s="12">
        <v>30</v>
      </c>
      <c r="M286" s="12">
        <v>2013</v>
      </c>
      <c r="N286" s="15">
        <v>1591</v>
      </c>
      <c r="O286" s="15">
        <v>1617</v>
      </c>
      <c r="P286" s="12" t="s">
        <v>231</v>
      </c>
      <c r="Q286" s="12"/>
      <c r="R286" s="12"/>
      <c r="S286" s="12"/>
      <c r="T286" s="12"/>
      <c r="U286" s="12"/>
    </row>
    <row r="287" spans="1:21" s="24" customFormat="1" x14ac:dyDescent="0.25">
      <c r="A287" s="9" t="s">
        <v>39</v>
      </c>
      <c r="B287" s="9" t="s">
        <v>184</v>
      </c>
      <c r="C287" s="9" t="s">
        <v>185</v>
      </c>
      <c r="D287" s="9" t="s">
        <v>6</v>
      </c>
      <c r="E287" s="9" t="s">
        <v>483</v>
      </c>
      <c r="F287" s="9" t="s">
        <v>7</v>
      </c>
      <c r="G287" s="9" t="s">
        <v>444</v>
      </c>
      <c r="H287" s="12" t="s">
        <v>212</v>
      </c>
      <c r="I287" s="12">
        <v>0.5</v>
      </c>
      <c r="J287" s="26" t="s">
        <v>213</v>
      </c>
      <c r="K287" s="15">
        <v>24627093</v>
      </c>
      <c r="L287" s="12" t="s">
        <v>484</v>
      </c>
      <c r="M287" s="12">
        <v>2013</v>
      </c>
      <c r="N287" s="15">
        <v>1435</v>
      </c>
      <c r="O287" s="15">
        <v>1839</v>
      </c>
      <c r="P287" s="12" t="s">
        <v>231</v>
      </c>
      <c r="Q287" s="12"/>
      <c r="R287" s="12"/>
      <c r="S287" s="12"/>
      <c r="T287" s="12"/>
      <c r="U287" s="12"/>
    </row>
    <row r="288" spans="1:21" s="24" customFormat="1" x14ac:dyDescent="0.25">
      <c r="A288" s="9" t="s">
        <v>39</v>
      </c>
      <c r="B288" s="9" t="s">
        <v>184</v>
      </c>
      <c r="C288" s="9" t="s">
        <v>185</v>
      </c>
      <c r="D288" s="9" t="s">
        <v>17</v>
      </c>
      <c r="E288" s="9" t="s">
        <v>161</v>
      </c>
      <c r="F288" s="9" t="s">
        <v>236</v>
      </c>
      <c r="G288" s="9" t="s">
        <v>485</v>
      </c>
      <c r="H288" s="12" t="s">
        <v>212</v>
      </c>
      <c r="I288" s="12" t="s">
        <v>213</v>
      </c>
      <c r="J288" s="26">
        <v>3.0000000000000001E-3</v>
      </c>
      <c r="K288" s="15" t="s">
        <v>213</v>
      </c>
      <c r="L288" s="12" t="s">
        <v>213</v>
      </c>
      <c r="M288" s="27">
        <v>41456</v>
      </c>
      <c r="N288" s="15">
        <v>1112</v>
      </c>
      <c r="O288" s="15">
        <v>2378</v>
      </c>
      <c r="P288" s="12" t="s">
        <v>231</v>
      </c>
      <c r="Q288" s="12"/>
      <c r="R288" s="12"/>
      <c r="S288" s="12"/>
      <c r="T288" s="12"/>
      <c r="U288" s="12"/>
    </row>
    <row r="289" spans="1:21" s="24" customFormat="1" x14ac:dyDescent="0.25">
      <c r="A289" s="9" t="s">
        <v>39</v>
      </c>
      <c r="B289" s="9" t="s">
        <v>184</v>
      </c>
      <c r="C289" s="9" t="s">
        <v>185</v>
      </c>
      <c r="D289" s="9" t="s">
        <v>29</v>
      </c>
      <c r="E289" s="9" t="s">
        <v>160</v>
      </c>
      <c r="F289" s="9" t="s">
        <v>14</v>
      </c>
      <c r="G289" s="9" t="s">
        <v>251</v>
      </c>
      <c r="H289" s="12" t="s">
        <v>212</v>
      </c>
      <c r="I289" s="12">
        <v>2</v>
      </c>
      <c r="J289" s="26" t="s">
        <v>213</v>
      </c>
      <c r="K289" s="15" t="s">
        <v>213</v>
      </c>
      <c r="L289" s="12" t="s">
        <v>235</v>
      </c>
      <c r="M289" s="12">
        <v>2013</v>
      </c>
      <c r="N289" s="15">
        <v>48</v>
      </c>
      <c r="O289" s="15">
        <v>65</v>
      </c>
      <c r="P289" s="12" t="s">
        <v>231</v>
      </c>
      <c r="Q289" s="12"/>
      <c r="R289" s="12"/>
      <c r="S289" s="12"/>
      <c r="T289" s="12"/>
      <c r="U289" s="12"/>
    </row>
    <row r="290" spans="1:21" s="24" customFormat="1" x14ac:dyDescent="0.25">
      <c r="A290" s="9" t="s">
        <v>39</v>
      </c>
      <c r="B290" s="9" t="s">
        <v>184</v>
      </c>
      <c r="C290" s="9" t="s">
        <v>185</v>
      </c>
      <c r="D290" s="9" t="s">
        <v>0</v>
      </c>
      <c r="E290" s="9" t="s">
        <v>159</v>
      </c>
      <c r="F290" s="9" t="s">
        <v>14</v>
      </c>
      <c r="G290" s="38" t="s">
        <v>546</v>
      </c>
      <c r="H290" s="12" t="s">
        <v>220</v>
      </c>
      <c r="I290" s="12">
        <v>0.1</v>
      </c>
      <c r="J290" s="26" t="s">
        <v>213</v>
      </c>
      <c r="K290" s="15" t="s">
        <v>213</v>
      </c>
      <c r="L290" s="12">
        <v>5</v>
      </c>
      <c r="M290" s="12">
        <v>2013</v>
      </c>
      <c r="N290" s="15">
        <v>29537</v>
      </c>
      <c r="O290" s="15">
        <v>12215</v>
      </c>
      <c r="P290" s="12" t="s">
        <v>230</v>
      </c>
      <c r="Q290" s="12"/>
      <c r="R290" s="12"/>
      <c r="S290" s="12"/>
      <c r="T290" s="12"/>
      <c r="U290" s="12"/>
    </row>
    <row r="291" spans="1:21" s="24" customFormat="1" x14ac:dyDescent="0.25">
      <c r="A291" s="9" t="s">
        <v>39</v>
      </c>
      <c r="B291" s="9" t="s">
        <v>184</v>
      </c>
      <c r="C291" s="9" t="s">
        <v>185</v>
      </c>
      <c r="D291" s="9" t="s">
        <v>332</v>
      </c>
      <c r="E291" s="9" t="s">
        <v>158</v>
      </c>
      <c r="F291" s="9" t="s">
        <v>14</v>
      </c>
      <c r="G291" s="9" t="s">
        <v>361</v>
      </c>
      <c r="H291" s="12" t="s">
        <v>220</v>
      </c>
      <c r="I291" s="12">
        <v>2</v>
      </c>
      <c r="J291" s="26" t="s">
        <v>213</v>
      </c>
      <c r="K291" s="15" t="s">
        <v>213</v>
      </c>
      <c r="L291" s="12">
        <v>5</v>
      </c>
      <c r="M291" s="12">
        <v>2013</v>
      </c>
      <c r="N291" s="15">
        <f>194+65</f>
        <v>259</v>
      </c>
      <c r="O291" s="15">
        <f>99+54</f>
        <v>153</v>
      </c>
      <c r="P291" s="12" t="s">
        <v>230</v>
      </c>
      <c r="Q291" s="12" t="s">
        <v>38</v>
      </c>
      <c r="R291" s="12"/>
      <c r="S291" s="12"/>
      <c r="T291" s="12"/>
      <c r="U291" s="12"/>
    </row>
    <row r="292" spans="1:21" s="24" customFormat="1" x14ac:dyDescent="0.25">
      <c r="A292" s="9" t="s">
        <v>39</v>
      </c>
      <c r="B292" s="9" t="s">
        <v>184</v>
      </c>
      <c r="C292" s="9" t="s">
        <v>185</v>
      </c>
      <c r="D292" s="9" t="s">
        <v>13</v>
      </c>
      <c r="E292" s="9" t="s">
        <v>155</v>
      </c>
      <c r="F292" s="9" t="s">
        <v>14</v>
      </c>
      <c r="G292" s="9" t="s">
        <v>222</v>
      </c>
      <c r="H292" s="12" t="s">
        <v>212</v>
      </c>
      <c r="I292" s="12">
        <v>1</v>
      </c>
      <c r="J292" s="26" t="s">
        <v>213</v>
      </c>
      <c r="K292" s="15" t="s">
        <v>213</v>
      </c>
      <c r="L292" s="12" t="s">
        <v>235</v>
      </c>
      <c r="M292" s="12">
        <v>2013</v>
      </c>
      <c r="N292" s="15">
        <f>857+40</f>
        <v>897</v>
      </c>
      <c r="O292" s="15">
        <f>351+69</f>
        <v>420</v>
      </c>
      <c r="P292" s="12" t="s">
        <v>230</v>
      </c>
      <c r="Q292" s="12" t="s">
        <v>156</v>
      </c>
      <c r="R292" s="12"/>
      <c r="S292" s="12"/>
      <c r="T292" s="12"/>
      <c r="U292" s="12"/>
    </row>
    <row r="293" spans="1:21" s="24" customFormat="1" x14ac:dyDescent="0.25">
      <c r="A293" s="9" t="s">
        <v>39</v>
      </c>
      <c r="B293" s="9" t="s">
        <v>184</v>
      </c>
      <c r="C293" s="9" t="s">
        <v>185</v>
      </c>
      <c r="D293" s="9" t="s">
        <v>6</v>
      </c>
      <c r="E293" s="9" t="s">
        <v>482</v>
      </c>
      <c r="F293" s="9" t="s">
        <v>14</v>
      </c>
      <c r="G293" s="9" t="s">
        <v>225</v>
      </c>
      <c r="H293" s="12" t="s">
        <v>212</v>
      </c>
      <c r="I293" s="12">
        <v>5.9</v>
      </c>
      <c r="J293" s="26" t="s">
        <v>213</v>
      </c>
      <c r="K293" s="15">
        <v>1835000</v>
      </c>
      <c r="L293" s="12">
        <v>5</v>
      </c>
      <c r="M293" s="12">
        <v>2013</v>
      </c>
      <c r="N293" s="15">
        <v>3492</v>
      </c>
      <c r="O293" s="15">
        <v>2124</v>
      </c>
      <c r="P293" s="12" t="s">
        <v>230</v>
      </c>
      <c r="Q293" s="12"/>
      <c r="R293" s="12"/>
      <c r="S293" s="12"/>
      <c r="T293" s="12"/>
      <c r="U293" s="12"/>
    </row>
    <row r="294" spans="1:21" s="24" customFormat="1" x14ac:dyDescent="0.25">
      <c r="A294" s="9" t="s">
        <v>39</v>
      </c>
      <c r="B294" s="9" t="s">
        <v>184</v>
      </c>
      <c r="C294" s="9" t="s">
        <v>185</v>
      </c>
      <c r="D294" s="9" t="s">
        <v>326</v>
      </c>
      <c r="E294" s="9" t="s">
        <v>480</v>
      </c>
      <c r="F294" s="9" t="s">
        <v>14</v>
      </c>
      <c r="G294" s="9" t="s">
        <v>26</v>
      </c>
      <c r="H294" s="12" t="s">
        <v>220</v>
      </c>
      <c r="I294" s="12">
        <v>1</v>
      </c>
      <c r="J294" s="26" t="s">
        <v>213</v>
      </c>
      <c r="K294" s="15" t="s">
        <v>213</v>
      </c>
      <c r="L294" s="12">
        <v>5</v>
      </c>
      <c r="M294" s="12">
        <v>2013</v>
      </c>
      <c r="N294" s="15">
        <v>1631</v>
      </c>
      <c r="O294" s="15">
        <v>600</v>
      </c>
      <c r="P294" s="12" t="s">
        <v>230</v>
      </c>
      <c r="Q294" s="12"/>
      <c r="R294" s="12"/>
      <c r="S294" s="12"/>
      <c r="T294" s="12"/>
      <c r="U294" s="12"/>
    </row>
    <row r="295" spans="1:21" s="24" customFormat="1" x14ac:dyDescent="0.25">
      <c r="A295" s="9" t="s">
        <v>39</v>
      </c>
      <c r="B295" s="9" t="s">
        <v>184</v>
      </c>
      <c r="C295" s="9" t="s">
        <v>185</v>
      </c>
      <c r="D295" s="9" t="s">
        <v>326</v>
      </c>
      <c r="E295" s="9" t="s">
        <v>487</v>
      </c>
      <c r="F295" s="9" t="s">
        <v>14</v>
      </c>
      <c r="G295" s="9" t="s">
        <v>26</v>
      </c>
      <c r="H295" s="12" t="s">
        <v>220</v>
      </c>
      <c r="I295" s="12">
        <v>0.5</v>
      </c>
      <c r="J295" s="26" t="s">
        <v>213</v>
      </c>
      <c r="K295" s="15" t="s">
        <v>213</v>
      </c>
      <c r="L295" s="12">
        <v>5</v>
      </c>
      <c r="M295" s="12">
        <v>2013</v>
      </c>
      <c r="N295" s="15">
        <v>390</v>
      </c>
      <c r="O295" s="15">
        <v>118</v>
      </c>
      <c r="P295" s="12" t="s">
        <v>230</v>
      </c>
      <c r="Q295" s="12"/>
      <c r="R295" s="12"/>
      <c r="S295" s="12"/>
      <c r="T295" s="12"/>
      <c r="U295" s="12"/>
    </row>
    <row r="296" spans="1:21" s="24" customFormat="1" x14ac:dyDescent="0.25">
      <c r="A296" s="9" t="s">
        <v>39</v>
      </c>
      <c r="B296" s="9" t="s">
        <v>184</v>
      </c>
      <c r="C296" s="9" t="s">
        <v>185</v>
      </c>
      <c r="D296" s="9" t="s">
        <v>16</v>
      </c>
      <c r="E296" s="9" t="s">
        <v>478</v>
      </c>
      <c r="F296" s="9" t="s">
        <v>14</v>
      </c>
      <c r="G296" s="9" t="s">
        <v>26</v>
      </c>
      <c r="H296" s="12" t="s">
        <v>212</v>
      </c>
      <c r="I296" s="12">
        <v>4</v>
      </c>
      <c r="J296" s="26" t="s">
        <v>213</v>
      </c>
      <c r="K296" s="15" t="s">
        <v>213</v>
      </c>
      <c r="L296" s="12">
        <v>5</v>
      </c>
      <c r="M296" s="12">
        <v>2013</v>
      </c>
      <c r="N296" s="15">
        <v>1624</v>
      </c>
      <c r="O296" s="15">
        <v>1372</v>
      </c>
      <c r="P296" s="12" t="s">
        <v>230</v>
      </c>
      <c r="Q296" s="12"/>
      <c r="R296" s="12"/>
      <c r="S296" s="12"/>
      <c r="T296" s="12"/>
      <c r="U296" s="12"/>
    </row>
    <row r="297" spans="1:21" s="24" customFormat="1" x14ac:dyDescent="0.25">
      <c r="A297" s="9" t="s">
        <v>39</v>
      </c>
      <c r="B297" s="9" t="s">
        <v>184</v>
      </c>
      <c r="C297" s="9" t="s">
        <v>185</v>
      </c>
      <c r="D297" s="9" t="s">
        <v>6</v>
      </c>
      <c r="E297" s="9" t="s">
        <v>486</v>
      </c>
      <c r="F297" s="9" t="s">
        <v>14</v>
      </c>
      <c r="G297" s="9" t="s">
        <v>234</v>
      </c>
      <c r="H297" s="12" t="s">
        <v>212</v>
      </c>
      <c r="I297" s="12">
        <v>2.4</v>
      </c>
      <c r="J297" s="26" t="s">
        <v>213</v>
      </c>
      <c r="K297" s="15" t="s">
        <v>213</v>
      </c>
      <c r="L297" s="12" t="s">
        <v>235</v>
      </c>
      <c r="M297" s="12">
        <v>2013</v>
      </c>
      <c r="N297" s="15">
        <v>2635</v>
      </c>
      <c r="O297" s="15">
        <v>1930</v>
      </c>
      <c r="P297" s="12" t="s">
        <v>230</v>
      </c>
      <c r="Q297" s="12"/>
      <c r="R297" s="12"/>
      <c r="S297" s="12"/>
      <c r="T297" s="12"/>
      <c r="U297" s="12"/>
    </row>
    <row r="298" spans="1:21" s="24" customFormat="1" x14ac:dyDescent="0.25">
      <c r="A298" s="9" t="s">
        <v>39</v>
      </c>
      <c r="B298" s="9" t="s">
        <v>184</v>
      </c>
      <c r="C298" s="9" t="s">
        <v>185</v>
      </c>
      <c r="D298" s="9" t="s">
        <v>0</v>
      </c>
      <c r="E298" s="9" t="s">
        <v>488</v>
      </c>
      <c r="F298" s="9" t="s">
        <v>14</v>
      </c>
      <c r="G298" s="9" t="s">
        <v>489</v>
      </c>
      <c r="H298" s="12" t="s">
        <v>212</v>
      </c>
      <c r="I298" s="12">
        <v>3.3</v>
      </c>
      <c r="J298" s="26" t="s">
        <v>213</v>
      </c>
      <c r="K298" s="15" t="s">
        <v>213</v>
      </c>
      <c r="L298" s="12">
        <v>10</v>
      </c>
      <c r="M298" s="12">
        <v>2013</v>
      </c>
      <c r="N298" s="15">
        <v>27537</v>
      </c>
      <c r="O298" s="15">
        <v>14371</v>
      </c>
      <c r="P298" s="12" t="s">
        <v>230</v>
      </c>
      <c r="Q298" s="12"/>
      <c r="R298" s="12"/>
      <c r="S298" s="12"/>
      <c r="T298" s="12"/>
      <c r="U298" s="12"/>
    </row>
    <row r="299" spans="1:21" s="24" customFormat="1" x14ac:dyDescent="0.25">
      <c r="A299" s="9" t="s">
        <v>39</v>
      </c>
      <c r="B299" s="9" t="s">
        <v>184</v>
      </c>
      <c r="C299" s="9" t="s">
        <v>185</v>
      </c>
      <c r="D299" s="9" t="s">
        <v>16</v>
      </c>
      <c r="E299" s="9" t="s">
        <v>259</v>
      </c>
      <c r="F299" s="9" t="s">
        <v>14</v>
      </c>
      <c r="G299" s="38" t="s">
        <v>354</v>
      </c>
      <c r="H299" s="12" t="s">
        <v>212</v>
      </c>
      <c r="I299" s="12">
        <v>1</v>
      </c>
      <c r="J299" s="26" t="s">
        <v>213</v>
      </c>
      <c r="K299" s="15" t="s">
        <v>213</v>
      </c>
      <c r="L299" s="12">
        <v>5</v>
      </c>
      <c r="M299" s="12">
        <v>2013</v>
      </c>
      <c r="N299" s="15">
        <v>2579</v>
      </c>
      <c r="O299" s="15">
        <v>1738</v>
      </c>
      <c r="P299" s="12" t="s">
        <v>230</v>
      </c>
      <c r="Q299" s="12"/>
      <c r="R299" s="12"/>
      <c r="S299" s="12"/>
      <c r="T299" s="12"/>
      <c r="U299" s="12"/>
    </row>
    <row r="300" spans="1:21" s="24" customFormat="1" x14ac:dyDescent="0.25">
      <c r="A300" s="9" t="s">
        <v>39</v>
      </c>
      <c r="B300" s="9" t="s">
        <v>184</v>
      </c>
      <c r="C300" s="9" t="s">
        <v>185</v>
      </c>
      <c r="D300" s="9" t="s">
        <v>329</v>
      </c>
      <c r="E300" s="9" t="s">
        <v>481</v>
      </c>
      <c r="F300" s="9" t="s">
        <v>14</v>
      </c>
      <c r="G300" s="38" t="s">
        <v>251</v>
      </c>
      <c r="H300" s="12" t="s">
        <v>212</v>
      </c>
      <c r="I300" s="12">
        <v>1.25</v>
      </c>
      <c r="J300" s="26" t="s">
        <v>213</v>
      </c>
      <c r="K300" s="15" t="s">
        <v>213</v>
      </c>
      <c r="L300" s="12">
        <v>5</v>
      </c>
      <c r="M300" s="12">
        <v>2013</v>
      </c>
      <c r="N300" s="15">
        <v>422</v>
      </c>
      <c r="O300" s="15">
        <v>354</v>
      </c>
      <c r="P300" s="12" t="s">
        <v>230</v>
      </c>
      <c r="Q300" s="12"/>
      <c r="R300" s="12"/>
      <c r="S300" s="12"/>
      <c r="T300" s="12"/>
      <c r="U300" s="12"/>
    </row>
    <row r="301" spans="1:21" s="24" customFormat="1" x14ac:dyDescent="0.25">
      <c r="A301" s="9" t="s">
        <v>39</v>
      </c>
      <c r="B301" s="9" t="s">
        <v>184</v>
      </c>
      <c r="C301" s="9" t="s">
        <v>185</v>
      </c>
      <c r="D301" s="9" t="s">
        <v>17</v>
      </c>
      <c r="E301" s="9" t="s">
        <v>162</v>
      </c>
      <c r="F301" s="9" t="s">
        <v>324</v>
      </c>
      <c r="G301" s="9" t="s">
        <v>536</v>
      </c>
      <c r="H301" s="12" t="s">
        <v>213</v>
      </c>
      <c r="I301" s="12" t="s">
        <v>213</v>
      </c>
      <c r="J301" s="26" t="s">
        <v>213</v>
      </c>
      <c r="K301" s="15" t="s">
        <v>213</v>
      </c>
      <c r="L301" s="12" t="s">
        <v>213</v>
      </c>
      <c r="M301" s="12" t="s">
        <v>213</v>
      </c>
      <c r="N301" s="15">
        <v>60</v>
      </c>
      <c r="O301" s="15">
        <v>37</v>
      </c>
      <c r="P301" s="12" t="s">
        <v>230</v>
      </c>
      <c r="Q301" s="12"/>
      <c r="R301" s="12"/>
      <c r="S301" s="12"/>
      <c r="T301" s="12"/>
      <c r="U301" s="12"/>
    </row>
    <row r="302" spans="1:21" s="24" customFormat="1" x14ac:dyDescent="0.25">
      <c r="A302" s="9" t="s">
        <v>156</v>
      </c>
      <c r="B302" s="9" t="s">
        <v>184</v>
      </c>
      <c r="C302" s="9" t="s">
        <v>185</v>
      </c>
      <c r="D302" s="9" t="s">
        <v>6</v>
      </c>
      <c r="E302" s="9" t="s">
        <v>495</v>
      </c>
      <c r="F302" s="9" t="s">
        <v>14</v>
      </c>
      <c r="G302" s="9" t="s">
        <v>222</v>
      </c>
      <c r="H302" s="12" t="s">
        <v>212</v>
      </c>
      <c r="I302" s="12">
        <v>5.9</v>
      </c>
      <c r="J302" s="26" t="s">
        <v>213</v>
      </c>
      <c r="K302" s="15" t="s">
        <v>213</v>
      </c>
      <c r="L302" s="12" t="s">
        <v>235</v>
      </c>
      <c r="M302" s="12">
        <v>2013</v>
      </c>
      <c r="N302" s="15">
        <f>252+117</f>
        <v>369</v>
      </c>
      <c r="O302" s="15">
        <f>337+201</f>
        <v>538</v>
      </c>
      <c r="P302" s="12" t="s">
        <v>231</v>
      </c>
      <c r="Q302" s="12" t="s">
        <v>141</v>
      </c>
      <c r="R302" s="12"/>
      <c r="S302" s="12"/>
      <c r="T302" s="12"/>
      <c r="U302" s="12"/>
    </row>
    <row r="303" spans="1:21" s="24" customFormat="1" x14ac:dyDescent="0.25">
      <c r="A303" s="9" t="s">
        <v>156</v>
      </c>
      <c r="B303" s="9" t="s">
        <v>184</v>
      </c>
      <c r="C303" s="9" t="s">
        <v>185</v>
      </c>
      <c r="D303" s="9" t="s">
        <v>6</v>
      </c>
      <c r="E303" s="9" t="s">
        <v>493</v>
      </c>
      <c r="F303" s="9" t="s">
        <v>14</v>
      </c>
      <c r="G303" s="9" t="s">
        <v>234</v>
      </c>
      <c r="H303" s="12" t="s">
        <v>212</v>
      </c>
      <c r="I303" s="12">
        <v>3</v>
      </c>
      <c r="J303" s="26" t="s">
        <v>213</v>
      </c>
      <c r="K303" s="15" t="s">
        <v>213</v>
      </c>
      <c r="L303" s="12">
        <v>5</v>
      </c>
      <c r="M303" s="12">
        <v>2013</v>
      </c>
      <c r="N303" s="15">
        <v>1569</v>
      </c>
      <c r="O303" s="15">
        <v>2097</v>
      </c>
      <c r="P303" s="12" t="s">
        <v>231</v>
      </c>
      <c r="Q303" s="12"/>
      <c r="R303" s="12"/>
      <c r="S303" s="12"/>
      <c r="T303" s="12"/>
      <c r="U303" s="12"/>
    </row>
    <row r="304" spans="1:21" s="24" customFormat="1" x14ac:dyDescent="0.25">
      <c r="A304" s="9" t="s">
        <v>156</v>
      </c>
      <c r="B304" s="9" t="s">
        <v>184</v>
      </c>
      <c r="C304" s="9" t="s">
        <v>185</v>
      </c>
      <c r="D304" s="9" t="s">
        <v>6</v>
      </c>
      <c r="E304" s="9" t="s">
        <v>494</v>
      </c>
      <c r="F304" s="9" t="s">
        <v>14</v>
      </c>
      <c r="G304" s="9" t="s">
        <v>222</v>
      </c>
      <c r="H304" s="12" t="s">
        <v>220</v>
      </c>
      <c r="I304" s="12">
        <v>9.8000000000000007</v>
      </c>
      <c r="J304" s="26" t="s">
        <v>213</v>
      </c>
      <c r="K304" s="15" t="s">
        <v>213</v>
      </c>
      <c r="L304" s="12" t="s">
        <v>235</v>
      </c>
      <c r="M304" s="12">
        <v>2013</v>
      </c>
      <c r="N304" s="15">
        <v>713</v>
      </c>
      <c r="O304" s="15">
        <v>276</v>
      </c>
      <c r="P304" s="12" t="s">
        <v>230</v>
      </c>
      <c r="Q304" s="12"/>
      <c r="R304" s="12"/>
      <c r="S304" s="12"/>
      <c r="T304" s="12"/>
      <c r="U304" s="12"/>
    </row>
    <row r="305" spans="1:21" s="24" customFormat="1" x14ac:dyDescent="0.25">
      <c r="A305" s="9" t="s">
        <v>156</v>
      </c>
      <c r="B305" s="9" t="s">
        <v>184</v>
      </c>
      <c r="C305" s="9" t="s">
        <v>185</v>
      </c>
      <c r="D305" s="9" t="s">
        <v>6</v>
      </c>
      <c r="E305" s="9" t="s">
        <v>490</v>
      </c>
      <c r="F305" s="9" t="s">
        <v>14</v>
      </c>
      <c r="G305" s="9" t="s">
        <v>225</v>
      </c>
      <c r="H305" s="12" t="s">
        <v>212</v>
      </c>
      <c r="I305" s="12">
        <v>8.4499999999999993</v>
      </c>
      <c r="J305" s="26" t="s">
        <v>213</v>
      </c>
      <c r="K305" s="15">
        <v>3000000</v>
      </c>
      <c r="L305" s="12">
        <v>5</v>
      </c>
      <c r="M305" s="12">
        <v>2013</v>
      </c>
      <c r="N305" s="15">
        <v>2400</v>
      </c>
      <c r="O305" s="15">
        <v>1980</v>
      </c>
      <c r="P305" s="12" t="s">
        <v>230</v>
      </c>
      <c r="Q305" s="12"/>
      <c r="R305" s="12"/>
      <c r="S305" s="12"/>
      <c r="T305" s="12"/>
      <c r="U305" s="12"/>
    </row>
    <row r="306" spans="1:21" s="24" customFormat="1" x14ac:dyDescent="0.25">
      <c r="A306" s="9" t="s">
        <v>156</v>
      </c>
      <c r="B306" s="9" t="s">
        <v>184</v>
      </c>
      <c r="C306" s="9" t="s">
        <v>185</v>
      </c>
      <c r="D306" s="9" t="s">
        <v>6</v>
      </c>
      <c r="E306" s="9" t="s">
        <v>491</v>
      </c>
      <c r="F306" s="9" t="s">
        <v>7</v>
      </c>
      <c r="G306" s="9" t="s">
        <v>348</v>
      </c>
      <c r="H306" s="12" t="s">
        <v>212</v>
      </c>
      <c r="I306" s="12">
        <v>1.1000000000000001</v>
      </c>
      <c r="J306" s="26" t="s">
        <v>213</v>
      </c>
      <c r="K306" s="15">
        <v>28308500</v>
      </c>
      <c r="L306" s="12" t="s">
        <v>492</v>
      </c>
      <c r="M306" s="12">
        <v>2013</v>
      </c>
      <c r="N306" s="15">
        <v>2213</v>
      </c>
      <c r="O306" s="15">
        <v>1782</v>
      </c>
      <c r="P306" s="12" t="s">
        <v>230</v>
      </c>
      <c r="Q306" s="12"/>
      <c r="R306" s="12"/>
      <c r="S306" s="12"/>
      <c r="T306" s="12"/>
      <c r="U306" s="12"/>
    </row>
    <row r="307" spans="1:21" s="24" customFormat="1" x14ac:dyDescent="0.25">
      <c r="A307" s="9" t="s">
        <v>156</v>
      </c>
      <c r="B307" s="9" t="s">
        <v>184</v>
      </c>
      <c r="C307" s="9" t="s">
        <v>185</v>
      </c>
      <c r="D307" s="9" t="s">
        <v>17</v>
      </c>
      <c r="E307" s="9" t="s">
        <v>163</v>
      </c>
      <c r="F307" s="9" t="s">
        <v>14</v>
      </c>
      <c r="G307" s="9" t="s">
        <v>258</v>
      </c>
      <c r="H307" s="12" t="s">
        <v>220</v>
      </c>
      <c r="I307" s="12">
        <v>1</v>
      </c>
      <c r="J307" s="26" t="s">
        <v>213</v>
      </c>
      <c r="K307" s="15" t="s">
        <v>213</v>
      </c>
      <c r="L307" s="12">
        <v>5</v>
      </c>
      <c r="M307" s="12">
        <v>2013</v>
      </c>
      <c r="N307" s="15">
        <v>413</v>
      </c>
      <c r="O307" s="15">
        <v>107</v>
      </c>
      <c r="P307" s="12" t="s">
        <v>230</v>
      </c>
      <c r="Q307" s="12"/>
      <c r="R307" s="12"/>
      <c r="S307" s="12"/>
      <c r="T307" s="12"/>
      <c r="U307" s="12"/>
    </row>
    <row r="308" spans="1:21" s="24" customFormat="1" x14ac:dyDescent="0.25">
      <c r="A308" s="9" t="s">
        <v>156</v>
      </c>
      <c r="B308" s="9" t="s">
        <v>184</v>
      </c>
      <c r="C308" s="9" t="s">
        <v>185</v>
      </c>
      <c r="D308" s="9" t="s">
        <v>29</v>
      </c>
      <c r="E308" s="9" t="s">
        <v>164</v>
      </c>
      <c r="F308" s="9" t="s">
        <v>14</v>
      </c>
      <c r="G308" s="9" t="s">
        <v>241</v>
      </c>
      <c r="H308" s="12" t="s">
        <v>228</v>
      </c>
      <c r="I308" s="12">
        <v>3</v>
      </c>
      <c r="J308" s="26" t="s">
        <v>213</v>
      </c>
      <c r="K308" s="15" t="s">
        <v>213</v>
      </c>
      <c r="L308" s="12">
        <v>5</v>
      </c>
      <c r="M308" s="12">
        <v>2013</v>
      </c>
      <c r="N308" s="15">
        <v>36</v>
      </c>
      <c r="O308" s="15">
        <v>27</v>
      </c>
      <c r="P308" s="12" t="s">
        <v>230</v>
      </c>
      <c r="Q308" s="12"/>
      <c r="R308" s="12"/>
      <c r="S308" s="12"/>
      <c r="T308" s="12"/>
      <c r="U308" s="12"/>
    </row>
    <row r="309" spans="1:21" s="24" customFormat="1" x14ac:dyDescent="0.25">
      <c r="A309" s="9" t="s">
        <v>165</v>
      </c>
      <c r="B309" s="9" t="s">
        <v>184</v>
      </c>
      <c r="C309" s="9" t="s">
        <v>118</v>
      </c>
      <c r="D309" s="9" t="s">
        <v>6</v>
      </c>
      <c r="E309" s="9" t="s">
        <v>505</v>
      </c>
      <c r="F309" s="9" t="s">
        <v>14</v>
      </c>
      <c r="G309" s="9" t="s">
        <v>225</v>
      </c>
      <c r="H309" s="12" t="s">
        <v>212</v>
      </c>
      <c r="I309" s="12">
        <v>6.3</v>
      </c>
      <c r="J309" s="26" t="s">
        <v>213</v>
      </c>
      <c r="K309" s="15">
        <v>774230</v>
      </c>
      <c r="L309" s="12">
        <v>5</v>
      </c>
      <c r="M309" s="12">
        <v>2013</v>
      </c>
      <c r="N309" s="15">
        <v>426</v>
      </c>
      <c r="O309" s="15">
        <v>691</v>
      </c>
      <c r="P309" s="12" t="s">
        <v>231</v>
      </c>
      <c r="Q309" s="12"/>
      <c r="R309" s="12"/>
      <c r="S309" s="12"/>
      <c r="T309" s="12"/>
      <c r="U309" s="12"/>
    </row>
    <row r="310" spans="1:21" s="24" customFormat="1" x14ac:dyDescent="0.25">
      <c r="A310" s="9" t="s">
        <v>165</v>
      </c>
      <c r="B310" s="9" t="s">
        <v>184</v>
      </c>
      <c r="C310" s="9" t="s">
        <v>118</v>
      </c>
      <c r="D310" s="9" t="s">
        <v>6</v>
      </c>
      <c r="E310" s="9" t="s">
        <v>507</v>
      </c>
      <c r="F310" s="9" t="s">
        <v>14</v>
      </c>
      <c r="G310" s="9" t="s">
        <v>225</v>
      </c>
      <c r="H310" s="12" t="s">
        <v>212</v>
      </c>
      <c r="I310" s="12">
        <v>4.6500000000000004</v>
      </c>
      <c r="J310" s="26" t="s">
        <v>213</v>
      </c>
      <c r="K310" s="15">
        <v>1100000</v>
      </c>
      <c r="L310" s="12">
        <v>10</v>
      </c>
      <c r="M310" s="12">
        <v>2013</v>
      </c>
      <c r="N310" s="15">
        <v>665</v>
      </c>
      <c r="O310" s="15">
        <v>1550</v>
      </c>
      <c r="P310" s="12" t="s">
        <v>231</v>
      </c>
      <c r="Q310" s="12"/>
      <c r="R310" s="12"/>
      <c r="S310" s="12"/>
      <c r="T310" s="12"/>
      <c r="U310" s="12"/>
    </row>
    <row r="311" spans="1:21" s="24" customFormat="1" x14ac:dyDescent="0.25">
      <c r="A311" s="9" t="s">
        <v>165</v>
      </c>
      <c r="B311" s="9" t="s">
        <v>184</v>
      </c>
      <c r="C311" s="9" t="s">
        <v>118</v>
      </c>
      <c r="D311" s="9" t="s">
        <v>6</v>
      </c>
      <c r="E311" s="9" t="s">
        <v>507</v>
      </c>
      <c r="F311" s="9" t="s">
        <v>14</v>
      </c>
      <c r="G311" s="9" t="s">
        <v>234</v>
      </c>
      <c r="H311" s="12" t="s">
        <v>212</v>
      </c>
      <c r="I311" s="12">
        <v>1</v>
      </c>
      <c r="J311" s="26" t="s">
        <v>213</v>
      </c>
      <c r="K311" s="15" t="s">
        <v>213</v>
      </c>
      <c r="L311" s="12">
        <v>5</v>
      </c>
      <c r="M311" s="12">
        <v>2013</v>
      </c>
      <c r="N311" s="15">
        <v>680</v>
      </c>
      <c r="O311" s="15">
        <v>1526</v>
      </c>
      <c r="P311" s="12" t="s">
        <v>231</v>
      </c>
      <c r="Q311" s="12"/>
      <c r="R311" s="12"/>
      <c r="S311" s="12"/>
      <c r="T311" s="12"/>
      <c r="U311" s="12"/>
    </row>
    <row r="312" spans="1:21" s="24" customFormat="1" x14ac:dyDescent="0.25">
      <c r="A312" s="9" t="s">
        <v>165</v>
      </c>
      <c r="B312" s="9" t="s">
        <v>184</v>
      </c>
      <c r="C312" s="9" t="s">
        <v>118</v>
      </c>
      <c r="D312" s="9" t="s">
        <v>16</v>
      </c>
      <c r="E312" s="9" t="s">
        <v>506</v>
      </c>
      <c r="F312" s="9" t="s">
        <v>14</v>
      </c>
      <c r="G312" s="9" t="s">
        <v>365</v>
      </c>
      <c r="H312" s="12" t="s">
        <v>212</v>
      </c>
      <c r="I312" s="12">
        <v>0.5</v>
      </c>
      <c r="J312" s="26" t="s">
        <v>213</v>
      </c>
      <c r="K312" s="15" t="s">
        <v>213</v>
      </c>
      <c r="L312" s="12">
        <v>5</v>
      </c>
      <c r="M312" s="12">
        <v>2013</v>
      </c>
      <c r="N312" s="15">
        <v>526</v>
      </c>
      <c r="O312" s="15">
        <v>601</v>
      </c>
      <c r="P312" s="12" t="s">
        <v>231</v>
      </c>
      <c r="Q312" s="12"/>
      <c r="R312" s="12"/>
      <c r="S312" s="12"/>
      <c r="T312" s="12"/>
      <c r="U312" s="12"/>
    </row>
    <row r="313" spans="1:21" s="24" customFormat="1" x14ac:dyDescent="0.25">
      <c r="A313" s="9" t="s">
        <v>165</v>
      </c>
      <c r="B313" s="9" t="s">
        <v>184</v>
      </c>
      <c r="C313" s="9" t="s">
        <v>118</v>
      </c>
      <c r="D313" s="9" t="s">
        <v>6</v>
      </c>
      <c r="E313" s="9" t="s">
        <v>503</v>
      </c>
      <c r="F313" s="9" t="s">
        <v>14</v>
      </c>
      <c r="G313" s="9" t="s">
        <v>267</v>
      </c>
      <c r="H313" s="12" t="s">
        <v>220</v>
      </c>
      <c r="I313" s="12">
        <v>3.85</v>
      </c>
      <c r="J313" s="26" t="s">
        <v>213</v>
      </c>
      <c r="K313" s="15">
        <v>200147</v>
      </c>
      <c r="L313" s="12">
        <v>5</v>
      </c>
      <c r="M313" s="12">
        <v>2013</v>
      </c>
      <c r="N313" s="15">
        <v>369</v>
      </c>
      <c r="O313" s="15">
        <v>211</v>
      </c>
      <c r="P313" s="12" t="s">
        <v>230</v>
      </c>
      <c r="Q313" s="12"/>
      <c r="R313" s="12"/>
      <c r="S313" s="12"/>
      <c r="T313" s="12"/>
      <c r="U313" s="12"/>
    </row>
    <row r="314" spans="1:21" s="24" customFormat="1" x14ac:dyDescent="0.25">
      <c r="A314" s="9" t="s">
        <v>165</v>
      </c>
      <c r="B314" s="9" t="s">
        <v>184</v>
      </c>
      <c r="C314" s="9" t="s">
        <v>118</v>
      </c>
      <c r="D314" s="9" t="s">
        <v>6</v>
      </c>
      <c r="E314" s="9" t="s">
        <v>498</v>
      </c>
      <c r="F314" s="9" t="s">
        <v>14</v>
      </c>
      <c r="G314" s="9" t="s">
        <v>222</v>
      </c>
      <c r="H314" s="12" t="s">
        <v>212</v>
      </c>
      <c r="I314" s="12">
        <v>4.8499999999999996</v>
      </c>
      <c r="J314" s="26" t="s">
        <v>213</v>
      </c>
      <c r="K314" s="15" t="s">
        <v>213</v>
      </c>
      <c r="L314" s="12" t="s">
        <v>235</v>
      </c>
      <c r="M314" s="12">
        <v>2013</v>
      </c>
      <c r="N314" s="15">
        <v>930</v>
      </c>
      <c r="O314" s="15">
        <v>929</v>
      </c>
      <c r="P314" s="12" t="s">
        <v>230</v>
      </c>
      <c r="Q314" s="12"/>
      <c r="R314" s="12"/>
      <c r="S314" s="12"/>
      <c r="T314" s="12"/>
      <c r="U314" s="12"/>
    </row>
    <row r="315" spans="1:21" s="24" customFormat="1" x14ac:dyDescent="0.25">
      <c r="A315" s="9" t="s">
        <v>165</v>
      </c>
      <c r="B315" s="9" t="s">
        <v>184</v>
      </c>
      <c r="C315" s="9" t="s">
        <v>118</v>
      </c>
      <c r="D315" s="9" t="s">
        <v>6</v>
      </c>
      <c r="E315" s="9" t="s">
        <v>499</v>
      </c>
      <c r="F315" s="9" t="s">
        <v>14</v>
      </c>
      <c r="G315" s="9" t="s">
        <v>225</v>
      </c>
      <c r="H315" s="12" t="s">
        <v>212</v>
      </c>
      <c r="I315" s="12">
        <v>5.95</v>
      </c>
      <c r="J315" s="26" t="s">
        <v>213</v>
      </c>
      <c r="K315" s="34">
        <v>1010997.34</v>
      </c>
      <c r="L315" s="12">
        <v>10</v>
      </c>
      <c r="M315" s="12">
        <v>2013</v>
      </c>
      <c r="N315" s="15">
        <v>1144</v>
      </c>
      <c r="O315" s="15">
        <v>1076</v>
      </c>
      <c r="P315" s="12" t="s">
        <v>230</v>
      </c>
      <c r="Q315" s="12"/>
      <c r="R315" s="12"/>
      <c r="S315" s="12"/>
      <c r="T315" s="12"/>
      <c r="U315" s="12"/>
    </row>
    <row r="316" spans="1:21" s="24" customFormat="1" x14ac:dyDescent="0.25">
      <c r="A316" s="9" t="s">
        <v>165</v>
      </c>
      <c r="B316" s="9" t="s">
        <v>184</v>
      </c>
      <c r="C316" s="9" t="s">
        <v>118</v>
      </c>
      <c r="D316" s="9" t="s">
        <v>6</v>
      </c>
      <c r="E316" s="9" t="s">
        <v>500</v>
      </c>
      <c r="F316" s="9" t="s">
        <v>14</v>
      </c>
      <c r="G316" s="9" t="s">
        <v>225</v>
      </c>
      <c r="H316" s="12" t="s">
        <v>220</v>
      </c>
      <c r="I316" s="12">
        <v>3.9</v>
      </c>
      <c r="J316" s="26" t="s">
        <v>213</v>
      </c>
      <c r="K316" s="15">
        <v>534534</v>
      </c>
      <c r="L316" s="12">
        <v>10</v>
      </c>
      <c r="M316" s="12">
        <v>2013</v>
      </c>
      <c r="N316" s="15">
        <v>703</v>
      </c>
      <c r="O316" s="15">
        <v>430</v>
      </c>
      <c r="P316" s="12" t="s">
        <v>230</v>
      </c>
      <c r="Q316" s="12"/>
      <c r="R316" s="12"/>
      <c r="S316" s="12"/>
      <c r="T316" s="12"/>
      <c r="U316" s="12"/>
    </row>
    <row r="317" spans="1:21" s="24" customFormat="1" x14ac:dyDescent="0.25">
      <c r="A317" s="9" t="s">
        <v>165</v>
      </c>
      <c r="B317" s="9" t="s">
        <v>184</v>
      </c>
      <c r="C317" s="9" t="s">
        <v>118</v>
      </c>
      <c r="D317" s="9" t="s">
        <v>6</v>
      </c>
      <c r="E317" s="9" t="s">
        <v>501</v>
      </c>
      <c r="F317" s="9" t="s">
        <v>14</v>
      </c>
      <c r="G317" s="9" t="s">
        <v>225</v>
      </c>
      <c r="H317" s="12" t="s">
        <v>220</v>
      </c>
      <c r="I317" s="12">
        <v>3.3</v>
      </c>
      <c r="J317" s="26" t="s">
        <v>213</v>
      </c>
      <c r="K317" s="15">
        <v>890000</v>
      </c>
      <c r="L317" s="12">
        <v>5</v>
      </c>
      <c r="M317" s="12">
        <v>2014</v>
      </c>
      <c r="N317" s="15">
        <v>938</v>
      </c>
      <c r="O317" s="15">
        <v>580</v>
      </c>
      <c r="P317" s="12" t="s">
        <v>230</v>
      </c>
      <c r="Q317" s="12"/>
      <c r="R317" s="12"/>
      <c r="S317" s="12"/>
      <c r="T317" s="12"/>
      <c r="U317" s="12"/>
    </row>
    <row r="318" spans="1:21" s="24" customFormat="1" x14ac:dyDescent="0.25">
      <c r="A318" s="9" t="s">
        <v>165</v>
      </c>
      <c r="B318" s="9" t="s">
        <v>184</v>
      </c>
      <c r="C318" s="9" t="s">
        <v>118</v>
      </c>
      <c r="D318" s="9" t="s">
        <v>6</v>
      </c>
      <c r="E318" s="9" t="s">
        <v>502</v>
      </c>
      <c r="F318" s="9" t="s">
        <v>14</v>
      </c>
      <c r="G318" s="9" t="s">
        <v>225</v>
      </c>
      <c r="H318" s="12" t="s">
        <v>220</v>
      </c>
      <c r="I318" s="12">
        <v>2.65</v>
      </c>
      <c r="J318" s="26" t="s">
        <v>213</v>
      </c>
      <c r="K318" s="15">
        <v>246285</v>
      </c>
      <c r="L318" s="12">
        <v>10</v>
      </c>
      <c r="M318" s="12">
        <v>2014</v>
      </c>
      <c r="N318" s="15">
        <v>300</v>
      </c>
      <c r="O318" s="15">
        <v>162</v>
      </c>
      <c r="P318" s="12" t="s">
        <v>230</v>
      </c>
      <c r="Q318" s="12"/>
      <c r="R318" s="12"/>
      <c r="S318" s="12"/>
      <c r="T318" s="12"/>
      <c r="U318" s="12"/>
    </row>
    <row r="319" spans="1:21" s="24" customFormat="1" x14ac:dyDescent="0.25">
      <c r="A319" s="9" t="s">
        <v>165</v>
      </c>
      <c r="B319" s="9" t="s">
        <v>184</v>
      </c>
      <c r="C319" s="9" t="s">
        <v>118</v>
      </c>
      <c r="D319" s="9" t="s">
        <v>16</v>
      </c>
      <c r="E319" s="9" t="s">
        <v>504</v>
      </c>
      <c r="F319" s="9" t="s">
        <v>14</v>
      </c>
      <c r="G319" s="9" t="s">
        <v>26</v>
      </c>
      <c r="H319" s="12" t="s">
        <v>220</v>
      </c>
      <c r="I319" s="12">
        <v>1.2</v>
      </c>
      <c r="J319" s="26" t="s">
        <v>213</v>
      </c>
      <c r="K319" s="15" t="s">
        <v>213</v>
      </c>
      <c r="L319" s="12">
        <v>4</v>
      </c>
      <c r="M319" s="12">
        <v>2013</v>
      </c>
      <c r="N319" s="15">
        <v>163</v>
      </c>
      <c r="O319" s="15">
        <v>47</v>
      </c>
      <c r="P319" s="12" t="s">
        <v>230</v>
      </c>
      <c r="Q319" s="12"/>
      <c r="R319" s="12"/>
      <c r="S319" s="12"/>
      <c r="T319" s="12"/>
      <c r="U319" s="12"/>
    </row>
    <row r="320" spans="1:21" s="24" customFormat="1" x14ac:dyDescent="0.25">
      <c r="A320" s="9" t="s">
        <v>165</v>
      </c>
      <c r="B320" s="9" t="s">
        <v>184</v>
      </c>
      <c r="C320" s="9" t="s">
        <v>118</v>
      </c>
      <c r="D320" s="9" t="s">
        <v>16</v>
      </c>
      <c r="E320" s="9" t="s">
        <v>508</v>
      </c>
      <c r="F320" s="9" t="s">
        <v>14</v>
      </c>
      <c r="G320" s="9" t="s">
        <v>26</v>
      </c>
      <c r="H320" s="12" t="s">
        <v>220</v>
      </c>
      <c r="I320" s="12">
        <v>1</v>
      </c>
      <c r="J320" s="26" t="s">
        <v>213</v>
      </c>
      <c r="K320" s="15" t="s">
        <v>213</v>
      </c>
      <c r="L320" s="12">
        <v>5</v>
      </c>
      <c r="M320" s="12">
        <v>2013</v>
      </c>
      <c r="N320" s="15">
        <v>309</v>
      </c>
      <c r="O320" s="15">
        <v>110</v>
      </c>
      <c r="P320" s="12" t="s">
        <v>230</v>
      </c>
      <c r="Q320" s="12"/>
      <c r="R320" s="12"/>
      <c r="S320" s="12"/>
      <c r="T320" s="12"/>
      <c r="U320" s="12"/>
    </row>
    <row r="321" spans="1:21" s="24" customFormat="1" x14ac:dyDescent="0.25">
      <c r="A321" s="9" t="s">
        <v>165</v>
      </c>
      <c r="B321" s="9" t="s">
        <v>184</v>
      </c>
      <c r="C321" s="9" t="s">
        <v>118</v>
      </c>
      <c r="D321" s="9" t="s">
        <v>16</v>
      </c>
      <c r="E321" s="9" t="s">
        <v>511</v>
      </c>
      <c r="F321" s="9" t="s">
        <v>14</v>
      </c>
      <c r="G321" s="9" t="s">
        <v>26</v>
      </c>
      <c r="H321" s="12" t="s">
        <v>212</v>
      </c>
      <c r="I321" s="12">
        <v>2.5</v>
      </c>
      <c r="J321" s="26" t="s">
        <v>213</v>
      </c>
      <c r="K321" s="15" t="s">
        <v>213</v>
      </c>
      <c r="L321" s="12" t="s">
        <v>235</v>
      </c>
      <c r="M321" s="12">
        <v>2013</v>
      </c>
      <c r="N321" s="15">
        <v>681</v>
      </c>
      <c r="O321" s="15">
        <v>387</v>
      </c>
      <c r="P321" s="12" t="s">
        <v>230</v>
      </c>
      <c r="Q321" s="12"/>
      <c r="R321" s="12"/>
      <c r="S321" s="12"/>
      <c r="T321" s="12"/>
      <c r="U321" s="12"/>
    </row>
    <row r="322" spans="1:21" s="24" customFormat="1" x14ac:dyDescent="0.25">
      <c r="A322" s="9" t="s">
        <v>165</v>
      </c>
      <c r="B322" s="9" t="s">
        <v>184</v>
      </c>
      <c r="C322" s="9" t="s">
        <v>118</v>
      </c>
      <c r="D322" s="9" t="s">
        <v>16</v>
      </c>
      <c r="E322" s="9" t="s">
        <v>509</v>
      </c>
      <c r="F322" s="9" t="s">
        <v>14</v>
      </c>
      <c r="G322" s="9" t="s">
        <v>55</v>
      </c>
      <c r="H322" s="12" t="s">
        <v>220</v>
      </c>
      <c r="I322" s="12">
        <v>1</v>
      </c>
      <c r="J322" s="26" t="s">
        <v>213</v>
      </c>
      <c r="K322" s="15" t="s">
        <v>213</v>
      </c>
      <c r="L322" s="12">
        <v>5</v>
      </c>
      <c r="M322" s="12">
        <v>2013</v>
      </c>
      <c r="N322" s="15">
        <v>297</v>
      </c>
      <c r="O322" s="15">
        <v>123</v>
      </c>
      <c r="P322" s="12" t="s">
        <v>230</v>
      </c>
      <c r="Q322" s="12"/>
      <c r="R322" s="12"/>
      <c r="S322" s="12"/>
      <c r="T322" s="12"/>
      <c r="U322" s="12"/>
    </row>
    <row r="323" spans="1:21" s="24" customFormat="1" x14ac:dyDescent="0.25">
      <c r="A323" s="9" t="s">
        <v>165</v>
      </c>
      <c r="B323" s="9" t="s">
        <v>184</v>
      </c>
      <c r="C323" s="9" t="s">
        <v>118</v>
      </c>
      <c r="D323" s="9" t="s">
        <v>16</v>
      </c>
      <c r="E323" s="9" t="s">
        <v>510</v>
      </c>
      <c r="F323" s="9" t="s">
        <v>14</v>
      </c>
      <c r="G323" s="9" t="s">
        <v>55</v>
      </c>
      <c r="H323" s="12" t="s">
        <v>220</v>
      </c>
      <c r="I323" s="12">
        <v>1</v>
      </c>
      <c r="J323" s="26" t="s">
        <v>213</v>
      </c>
      <c r="K323" s="15" t="s">
        <v>213</v>
      </c>
      <c r="L323" s="12">
        <v>5</v>
      </c>
      <c r="M323" s="12">
        <v>2013</v>
      </c>
      <c r="N323" s="15">
        <v>287</v>
      </c>
      <c r="O323" s="15">
        <v>133</v>
      </c>
      <c r="P323" s="12" t="s">
        <v>230</v>
      </c>
      <c r="Q323" s="12"/>
      <c r="R323" s="12"/>
      <c r="S323" s="12"/>
      <c r="T323" s="12"/>
      <c r="U323" s="12"/>
    </row>
    <row r="324" spans="1:21" s="24" customFormat="1" x14ac:dyDescent="0.25">
      <c r="A324" s="9" t="s">
        <v>165</v>
      </c>
      <c r="B324" s="9" t="s">
        <v>184</v>
      </c>
      <c r="C324" s="9" t="s">
        <v>118</v>
      </c>
      <c r="D324" s="9" t="s">
        <v>16</v>
      </c>
      <c r="E324" s="9" t="s">
        <v>496</v>
      </c>
      <c r="F324" s="9" t="s">
        <v>14</v>
      </c>
      <c r="G324" s="9" t="s">
        <v>251</v>
      </c>
      <c r="H324" s="12" t="s">
        <v>228</v>
      </c>
      <c r="I324" s="12">
        <v>1</v>
      </c>
      <c r="J324" s="26" t="s">
        <v>213</v>
      </c>
      <c r="K324" s="15" t="s">
        <v>213</v>
      </c>
      <c r="L324" s="12" t="s">
        <v>235</v>
      </c>
      <c r="M324" s="12">
        <v>2013</v>
      </c>
      <c r="N324" s="15">
        <v>537</v>
      </c>
      <c r="O324" s="15">
        <v>405</v>
      </c>
      <c r="P324" s="12" t="s">
        <v>230</v>
      </c>
      <c r="Q324" s="12"/>
      <c r="R324" s="12"/>
      <c r="S324" s="12"/>
      <c r="T324" s="12"/>
      <c r="U324" s="12"/>
    </row>
    <row r="325" spans="1:21" s="24" customFormat="1" x14ac:dyDescent="0.25">
      <c r="A325" s="9" t="s">
        <v>165</v>
      </c>
      <c r="B325" s="9" t="s">
        <v>184</v>
      </c>
      <c r="C325" s="9" t="s">
        <v>118</v>
      </c>
      <c r="D325" s="9" t="s">
        <v>16</v>
      </c>
      <c r="E325" s="9" t="s">
        <v>497</v>
      </c>
      <c r="F325" s="9" t="s">
        <v>14</v>
      </c>
      <c r="G325" s="9" t="s">
        <v>251</v>
      </c>
      <c r="H325" s="12" t="s">
        <v>228</v>
      </c>
      <c r="I325" s="12">
        <v>1.5</v>
      </c>
      <c r="J325" s="26" t="s">
        <v>213</v>
      </c>
      <c r="K325" s="15" t="s">
        <v>213</v>
      </c>
      <c r="L325" s="12" t="s">
        <v>235</v>
      </c>
      <c r="M325" s="12">
        <v>2013</v>
      </c>
      <c r="N325" s="15">
        <v>504</v>
      </c>
      <c r="O325" s="15">
        <v>435</v>
      </c>
      <c r="P325" s="12" t="s">
        <v>230</v>
      </c>
      <c r="Q325" s="12"/>
      <c r="R325" s="12"/>
      <c r="S325" s="12"/>
      <c r="T325" s="12"/>
      <c r="U325" s="12"/>
    </row>
    <row r="326" spans="1:21" x14ac:dyDescent="0.25">
      <c r="A326" s="8" t="s">
        <v>157</v>
      </c>
      <c r="B326" s="8" t="s">
        <v>184</v>
      </c>
      <c r="C326" s="8" t="s">
        <v>185</v>
      </c>
      <c r="D326" s="8" t="s">
        <v>29</v>
      </c>
      <c r="E326" s="8" t="s">
        <v>166</v>
      </c>
      <c r="F326" s="8" t="s">
        <v>14</v>
      </c>
      <c r="G326" s="8" t="s">
        <v>541</v>
      </c>
      <c r="H326" s="10" t="s">
        <v>212</v>
      </c>
      <c r="I326" s="10">
        <v>2.5</v>
      </c>
      <c r="J326" s="22" t="s">
        <v>213</v>
      </c>
      <c r="K326" s="13" t="s">
        <v>213</v>
      </c>
      <c r="L326" s="10">
        <v>5</v>
      </c>
      <c r="M326" s="10">
        <v>2013</v>
      </c>
      <c r="N326" s="13">
        <v>86</v>
      </c>
      <c r="O326" s="13">
        <v>52</v>
      </c>
      <c r="P326" s="10" t="s">
        <v>230</v>
      </c>
      <c r="Q326" s="10"/>
      <c r="R326" s="10"/>
      <c r="S326" s="10"/>
      <c r="T326" s="10"/>
      <c r="U326" s="10"/>
    </row>
    <row r="327" spans="1:21" x14ac:dyDescent="0.25">
      <c r="A327" s="8" t="s">
        <v>157</v>
      </c>
      <c r="B327" s="8" t="s">
        <v>184</v>
      </c>
      <c r="C327" s="8" t="s">
        <v>185</v>
      </c>
      <c r="D327" s="8" t="s">
        <v>29</v>
      </c>
      <c r="E327" s="8" t="s">
        <v>167</v>
      </c>
      <c r="F327" s="8" t="s">
        <v>14</v>
      </c>
      <c r="G327" s="8" t="s">
        <v>513</v>
      </c>
      <c r="H327" s="10" t="s">
        <v>220</v>
      </c>
      <c r="I327" s="10">
        <v>0.4</v>
      </c>
      <c r="J327" s="22" t="s">
        <v>213</v>
      </c>
      <c r="K327" s="13" t="s">
        <v>213</v>
      </c>
      <c r="L327" s="10">
        <v>4</v>
      </c>
      <c r="M327" s="10">
        <v>2013</v>
      </c>
      <c r="N327" s="13">
        <v>45</v>
      </c>
      <c r="O327" s="13">
        <v>16</v>
      </c>
      <c r="P327" s="10" t="s">
        <v>230</v>
      </c>
      <c r="Q327" s="10"/>
      <c r="R327" s="10"/>
      <c r="S327" s="10"/>
      <c r="T327" s="10"/>
      <c r="U327" s="10"/>
    </row>
    <row r="328" spans="1:21" x14ac:dyDescent="0.25">
      <c r="A328" s="8" t="s">
        <v>157</v>
      </c>
      <c r="B328" s="8" t="s">
        <v>184</v>
      </c>
      <c r="C328" s="8" t="s">
        <v>185</v>
      </c>
      <c r="D328" s="8" t="s">
        <v>16</v>
      </c>
      <c r="E328" s="8" t="s">
        <v>512</v>
      </c>
      <c r="F328" s="8" t="s">
        <v>14</v>
      </c>
      <c r="G328" s="8" t="s">
        <v>407</v>
      </c>
      <c r="H328" s="10" t="s">
        <v>220</v>
      </c>
      <c r="I328" s="10">
        <v>2</v>
      </c>
      <c r="J328" s="22" t="s">
        <v>213</v>
      </c>
      <c r="K328" s="13" t="s">
        <v>213</v>
      </c>
      <c r="L328" s="10">
        <v>5</v>
      </c>
      <c r="M328" s="10">
        <v>2013</v>
      </c>
      <c r="N328" s="13">
        <v>200</v>
      </c>
      <c r="O328" s="13">
        <v>41</v>
      </c>
      <c r="P328" s="10" t="s">
        <v>230</v>
      </c>
      <c r="Q328" s="10"/>
      <c r="R328" s="10"/>
      <c r="S328" s="10"/>
      <c r="T328" s="10"/>
      <c r="U328" s="10"/>
    </row>
    <row r="329" spans="1:21" x14ac:dyDescent="0.25">
      <c r="A329" s="8" t="s">
        <v>109</v>
      </c>
      <c r="B329" s="8" t="s">
        <v>192</v>
      </c>
      <c r="C329" s="8" t="s">
        <v>193</v>
      </c>
      <c r="D329" s="8" t="s">
        <v>29</v>
      </c>
      <c r="E329" s="8" t="s">
        <v>168</v>
      </c>
      <c r="F329" s="8" t="s">
        <v>14</v>
      </c>
      <c r="G329" s="8" t="s">
        <v>237</v>
      </c>
      <c r="H329" s="10" t="s">
        <v>212</v>
      </c>
      <c r="I329" s="10">
        <v>4</v>
      </c>
      <c r="J329" s="22" t="s">
        <v>213</v>
      </c>
      <c r="K329" s="13" t="s">
        <v>213</v>
      </c>
      <c r="L329" s="10">
        <v>5</v>
      </c>
      <c r="M329" s="10">
        <v>2013</v>
      </c>
      <c r="N329" s="13">
        <v>63</v>
      </c>
      <c r="O329" s="13">
        <v>82</v>
      </c>
      <c r="P329" s="10" t="s">
        <v>231</v>
      </c>
      <c r="Q329" s="10"/>
      <c r="R329" s="10"/>
      <c r="S329" s="10"/>
      <c r="T329" s="10"/>
      <c r="U329" s="10"/>
    </row>
    <row r="330" spans="1:21" x14ac:dyDescent="0.25">
      <c r="A330" s="8" t="s">
        <v>109</v>
      </c>
      <c r="B330" s="8" t="s">
        <v>192</v>
      </c>
      <c r="C330" s="8" t="s">
        <v>193</v>
      </c>
      <c r="D330" s="8" t="s">
        <v>6</v>
      </c>
      <c r="E330" s="8" t="s">
        <v>514</v>
      </c>
      <c r="F330" s="8" t="s">
        <v>14</v>
      </c>
      <c r="G330" s="8" t="s">
        <v>222</v>
      </c>
      <c r="H330" s="10" t="s">
        <v>220</v>
      </c>
      <c r="I330" s="10">
        <v>9</v>
      </c>
      <c r="J330" s="22" t="s">
        <v>213</v>
      </c>
      <c r="K330" s="13" t="s">
        <v>213</v>
      </c>
      <c r="L330" s="10" t="s">
        <v>235</v>
      </c>
      <c r="M330" s="10">
        <v>2013</v>
      </c>
      <c r="N330" s="13">
        <v>4363</v>
      </c>
      <c r="O330" s="13">
        <v>1164</v>
      </c>
      <c r="P330" s="10" t="s">
        <v>230</v>
      </c>
      <c r="Q330" s="10"/>
      <c r="R330" s="10"/>
      <c r="S330" s="10"/>
      <c r="T330" s="10"/>
      <c r="U330" s="10"/>
    </row>
    <row r="331" spans="1:21" x14ac:dyDescent="0.25">
      <c r="A331" s="8" t="s">
        <v>109</v>
      </c>
      <c r="B331" s="8" t="s">
        <v>192</v>
      </c>
      <c r="C331" s="8" t="s">
        <v>193</v>
      </c>
      <c r="D331" s="8" t="s">
        <v>16</v>
      </c>
      <c r="E331" s="8" t="s">
        <v>294</v>
      </c>
      <c r="F331" s="8" t="s">
        <v>14</v>
      </c>
      <c r="G331" s="8" t="s">
        <v>26</v>
      </c>
      <c r="H331" s="10" t="s">
        <v>228</v>
      </c>
      <c r="I331" s="10">
        <v>5.75</v>
      </c>
      <c r="J331" s="22" t="s">
        <v>213</v>
      </c>
      <c r="K331" s="13" t="s">
        <v>213</v>
      </c>
      <c r="L331" s="10">
        <v>5</v>
      </c>
      <c r="M331" s="10">
        <v>2013</v>
      </c>
      <c r="N331" s="13">
        <v>386</v>
      </c>
      <c r="O331" s="13">
        <v>74</v>
      </c>
      <c r="P331" s="10" t="s">
        <v>230</v>
      </c>
      <c r="Q331" s="10"/>
      <c r="R331" s="10"/>
      <c r="S331" s="10"/>
      <c r="T331" s="10"/>
      <c r="U331" s="10"/>
    </row>
    <row r="332" spans="1:21" x14ac:dyDescent="0.25">
      <c r="A332" s="8" t="s">
        <v>109</v>
      </c>
      <c r="B332" s="8" t="s">
        <v>192</v>
      </c>
      <c r="C332" s="8" t="s">
        <v>193</v>
      </c>
      <c r="D332" s="8" t="s">
        <v>16</v>
      </c>
      <c r="E332" s="8" t="s">
        <v>515</v>
      </c>
      <c r="F332" s="8" t="s">
        <v>14</v>
      </c>
      <c r="G332" s="8" t="s">
        <v>542</v>
      </c>
      <c r="H332" s="10" t="s">
        <v>212</v>
      </c>
      <c r="I332" s="10">
        <v>5.75</v>
      </c>
      <c r="J332" s="22" t="s">
        <v>213</v>
      </c>
      <c r="K332" s="13" t="s">
        <v>213</v>
      </c>
      <c r="L332" s="10">
        <v>5</v>
      </c>
      <c r="M332" s="10">
        <v>2013</v>
      </c>
      <c r="N332" s="13">
        <v>284</v>
      </c>
      <c r="O332" s="13">
        <v>64</v>
      </c>
      <c r="P332" s="10" t="s">
        <v>230</v>
      </c>
      <c r="Q332" s="10"/>
      <c r="R332" s="10"/>
      <c r="S332" s="10"/>
      <c r="T332" s="10"/>
      <c r="U332" s="10"/>
    </row>
    <row r="333" spans="1:21" x14ac:dyDescent="0.25">
      <c r="A333" s="8" t="s">
        <v>12</v>
      </c>
      <c r="B333" s="8" t="s">
        <v>182</v>
      </c>
      <c r="C333" s="8" t="s">
        <v>196</v>
      </c>
      <c r="D333" s="8" t="s">
        <v>6</v>
      </c>
      <c r="E333" s="8" t="s">
        <v>516</v>
      </c>
      <c r="F333" s="8" t="s">
        <v>236</v>
      </c>
      <c r="G333" s="8" t="s">
        <v>222</v>
      </c>
      <c r="H333" s="10" t="s">
        <v>220</v>
      </c>
      <c r="I333" s="10" t="s">
        <v>213</v>
      </c>
      <c r="J333" s="22">
        <v>0.01</v>
      </c>
      <c r="K333" s="13" t="s">
        <v>213</v>
      </c>
      <c r="L333" s="10" t="s">
        <v>235</v>
      </c>
      <c r="M333" s="23">
        <v>41640</v>
      </c>
      <c r="N333" s="13">
        <v>1090</v>
      </c>
      <c r="O333" s="13">
        <v>734</v>
      </c>
      <c r="P333" s="10" t="s">
        <v>230</v>
      </c>
      <c r="Q333" s="10"/>
      <c r="R333" s="10"/>
      <c r="S333" s="10"/>
      <c r="T333" s="10"/>
      <c r="U333" s="10"/>
    </row>
    <row r="334" spans="1:21" s="24" customFormat="1" x14ac:dyDescent="0.25">
      <c r="A334" s="9" t="s">
        <v>169</v>
      </c>
      <c r="B334" s="9" t="s">
        <v>190</v>
      </c>
      <c r="C334" s="9" t="s">
        <v>191</v>
      </c>
      <c r="D334" s="9" t="s">
        <v>16</v>
      </c>
      <c r="E334" s="9" t="s">
        <v>518</v>
      </c>
      <c r="F334" s="9" t="s">
        <v>14</v>
      </c>
      <c r="G334" s="9" t="s">
        <v>26</v>
      </c>
      <c r="H334" s="12" t="s">
        <v>212</v>
      </c>
      <c r="I334" s="12">
        <v>4.5</v>
      </c>
      <c r="J334" s="26" t="s">
        <v>213</v>
      </c>
      <c r="K334" s="15" t="s">
        <v>213</v>
      </c>
      <c r="L334" s="12" t="s">
        <v>235</v>
      </c>
      <c r="M334" s="12">
        <v>2013</v>
      </c>
      <c r="N334" s="15">
        <f>1621+21</f>
        <v>1642</v>
      </c>
      <c r="O334" s="15">
        <f>2224+21</f>
        <v>2245</v>
      </c>
      <c r="P334" s="12" t="s">
        <v>231</v>
      </c>
      <c r="Q334" s="12" t="s">
        <v>87</v>
      </c>
      <c r="R334" s="12"/>
      <c r="S334" s="12"/>
      <c r="T334" s="12"/>
      <c r="U334" s="12"/>
    </row>
    <row r="335" spans="1:21" s="24" customFormat="1" x14ac:dyDescent="0.25">
      <c r="A335" s="9" t="s">
        <v>169</v>
      </c>
      <c r="B335" s="9" t="s">
        <v>190</v>
      </c>
      <c r="C335" s="9" t="s">
        <v>191</v>
      </c>
      <c r="D335" s="9" t="s">
        <v>332</v>
      </c>
      <c r="E335" s="9" t="s">
        <v>170</v>
      </c>
      <c r="F335" s="9" t="s">
        <v>14</v>
      </c>
      <c r="G335" s="9" t="s">
        <v>361</v>
      </c>
      <c r="H335" s="12" t="s">
        <v>212</v>
      </c>
      <c r="I335" s="12">
        <v>2.61</v>
      </c>
      <c r="J335" s="26" t="s">
        <v>213</v>
      </c>
      <c r="K335" s="15" t="s">
        <v>213</v>
      </c>
      <c r="L335" s="12" t="s">
        <v>235</v>
      </c>
      <c r="M335" s="12">
        <v>2013</v>
      </c>
      <c r="N335" s="15">
        <f>1428+25</f>
        <v>1453</v>
      </c>
      <c r="O335" s="15">
        <f>1047+33</f>
        <v>1080</v>
      </c>
      <c r="P335" s="12" t="s">
        <v>230</v>
      </c>
      <c r="Q335" s="12" t="s">
        <v>87</v>
      </c>
      <c r="R335" s="12"/>
      <c r="S335" s="12"/>
      <c r="T335" s="12"/>
      <c r="U335" s="12"/>
    </row>
    <row r="336" spans="1:21" s="24" customFormat="1" x14ac:dyDescent="0.25">
      <c r="A336" s="9" t="s">
        <v>169</v>
      </c>
      <c r="B336" s="9" t="s">
        <v>190</v>
      </c>
      <c r="C336" s="9" t="s">
        <v>191</v>
      </c>
      <c r="D336" s="9" t="s">
        <v>6</v>
      </c>
      <c r="E336" s="9" t="s">
        <v>517</v>
      </c>
      <c r="F336" s="9" t="s">
        <v>14</v>
      </c>
      <c r="G336" s="9" t="s">
        <v>267</v>
      </c>
      <c r="H336" s="12" t="s">
        <v>212</v>
      </c>
      <c r="I336" s="12">
        <v>5.9</v>
      </c>
      <c r="J336" s="26" t="s">
        <v>213</v>
      </c>
      <c r="K336" s="15">
        <v>993222</v>
      </c>
      <c r="L336" s="12">
        <v>5</v>
      </c>
      <c r="M336" s="12">
        <v>2013</v>
      </c>
      <c r="N336" s="15">
        <f>1149+134</f>
        <v>1283</v>
      </c>
      <c r="O336" s="15">
        <f>993+132</f>
        <v>1125</v>
      </c>
      <c r="P336" s="12" t="s">
        <v>230</v>
      </c>
      <c r="Q336" s="12" t="s">
        <v>87</v>
      </c>
      <c r="R336" s="12"/>
      <c r="S336" s="12"/>
      <c r="T336" s="12"/>
      <c r="U336" s="12"/>
    </row>
    <row r="337" spans="1:21" s="24" customFormat="1" x14ac:dyDescent="0.25">
      <c r="A337" s="9" t="s">
        <v>169</v>
      </c>
      <c r="B337" s="9" t="s">
        <v>190</v>
      </c>
      <c r="C337" s="9" t="s">
        <v>191</v>
      </c>
      <c r="D337" s="9" t="s">
        <v>29</v>
      </c>
      <c r="E337" s="9" t="s">
        <v>171</v>
      </c>
      <c r="F337" s="9" t="s">
        <v>14</v>
      </c>
      <c r="G337" s="9" t="s">
        <v>251</v>
      </c>
      <c r="H337" s="12" t="s">
        <v>220</v>
      </c>
      <c r="I337" s="12">
        <v>7</v>
      </c>
      <c r="J337" s="26" t="s">
        <v>213</v>
      </c>
      <c r="K337" s="15" t="s">
        <v>213</v>
      </c>
      <c r="L337" s="12">
        <v>5</v>
      </c>
      <c r="M337" s="12">
        <v>2013</v>
      </c>
      <c r="N337" s="15">
        <v>186</v>
      </c>
      <c r="O337" s="15">
        <v>104</v>
      </c>
      <c r="P337" s="12" t="s">
        <v>230</v>
      </c>
      <c r="Q337" s="12"/>
      <c r="R337" s="12"/>
      <c r="S337" s="12"/>
      <c r="T337" s="12"/>
      <c r="U337" s="12"/>
    </row>
    <row r="338" spans="1:21" s="24" customFormat="1" x14ac:dyDescent="0.25">
      <c r="A338" s="9" t="s">
        <v>169</v>
      </c>
      <c r="B338" s="9" t="s">
        <v>190</v>
      </c>
      <c r="C338" s="9" t="s">
        <v>191</v>
      </c>
      <c r="D338" s="9" t="s">
        <v>29</v>
      </c>
      <c r="E338" s="9" t="s">
        <v>171</v>
      </c>
      <c r="F338" s="9" t="s">
        <v>14</v>
      </c>
      <c r="G338" s="9" t="s">
        <v>241</v>
      </c>
      <c r="H338" s="12" t="s">
        <v>220</v>
      </c>
      <c r="I338" s="12">
        <v>1</v>
      </c>
      <c r="J338" s="26" t="s">
        <v>213</v>
      </c>
      <c r="K338" s="15" t="s">
        <v>213</v>
      </c>
      <c r="L338" s="12">
        <v>5</v>
      </c>
      <c r="M338" s="12">
        <v>2013</v>
      </c>
      <c r="N338" s="15">
        <v>200</v>
      </c>
      <c r="O338" s="15">
        <v>88</v>
      </c>
      <c r="P338" s="12" t="s">
        <v>230</v>
      </c>
      <c r="Q338" s="12"/>
      <c r="R338" s="12"/>
      <c r="S338" s="12"/>
      <c r="T338" s="12"/>
      <c r="U338" s="12"/>
    </row>
    <row r="339" spans="1:21" s="24" customFormat="1" x14ac:dyDescent="0.25">
      <c r="A339" s="9" t="s">
        <v>22</v>
      </c>
      <c r="B339" s="9" t="s">
        <v>184</v>
      </c>
      <c r="C339" s="9" t="s">
        <v>185</v>
      </c>
      <c r="D339" s="9" t="s">
        <v>6</v>
      </c>
      <c r="E339" s="9" t="s">
        <v>519</v>
      </c>
      <c r="F339" s="9" t="s">
        <v>14</v>
      </c>
      <c r="G339" s="9" t="s">
        <v>222</v>
      </c>
      <c r="H339" s="12" t="s">
        <v>212</v>
      </c>
      <c r="I339" s="12">
        <v>7.3</v>
      </c>
      <c r="J339" s="26" t="s">
        <v>213</v>
      </c>
      <c r="K339" s="15" t="s">
        <v>213</v>
      </c>
      <c r="L339" s="12" t="s">
        <v>235</v>
      </c>
      <c r="M339" s="12">
        <v>2013</v>
      </c>
      <c r="N339" s="15">
        <v>897</v>
      </c>
      <c r="O339" s="15">
        <v>1311</v>
      </c>
      <c r="P339" s="12" t="s">
        <v>231</v>
      </c>
      <c r="Q339" s="12"/>
      <c r="R339" s="12"/>
      <c r="S339" s="12"/>
      <c r="T339" s="12"/>
      <c r="U339" s="12"/>
    </row>
    <row r="340" spans="1:21" s="24" customFormat="1" x14ac:dyDescent="0.25">
      <c r="A340" s="9" t="s">
        <v>22</v>
      </c>
      <c r="B340" s="9" t="s">
        <v>184</v>
      </c>
      <c r="C340" s="9" t="s">
        <v>185</v>
      </c>
      <c r="D340" s="9" t="s">
        <v>326</v>
      </c>
      <c r="E340" s="9" t="s">
        <v>172</v>
      </c>
      <c r="F340" s="9" t="s">
        <v>14</v>
      </c>
      <c r="G340" s="9" t="s">
        <v>26</v>
      </c>
      <c r="H340" s="12" t="s">
        <v>228</v>
      </c>
      <c r="I340" s="12">
        <v>3.3</v>
      </c>
      <c r="J340" s="26" t="s">
        <v>213</v>
      </c>
      <c r="K340" s="15" t="s">
        <v>213</v>
      </c>
      <c r="L340" s="12" t="s">
        <v>235</v>
      </c>
      <c r="M340" s="12">
        <v>2013</v>
      </c>
      <c r="N340" s="15">
        <f>163+302</f>
        <v>465</v>
      </c>
      <c r="O340" s="15">
        <f>36+87</f>
        <v>123</v>
      </c>
      <c r="P340" s="12" t="s">
        <v>230</v>
      </c>
      <c r="Q340" s="12" t="s">
        <v>121</v>
      </c>
      <c r="R340" s="12"/>
      <c r="S340" s="12"/>
      <c r="T340" s="12"/>
      <c r="U340" s="12"/>
    </row>
    <row r="341" spans="1:21" s="24" customFormat="1" x14ac:dyDescent="0.25">
      <c r="A341" s="9" t="s">
        <v>22</v>
      </c>
      <c r="B341" s="9" t="s">
        <v>184</v>
      </c>
      <c r="C341" s="9" t="s">
        <v>185</v>
      </c>
      <c r="D341" s="9" t="s">
        <v>16</v>
      </c>
      <c r="E341" s="9" t="s">
        <v>340</v>
      </c>
      <c r="F341" s="9" t="s">
        <v>14</v>
      </c>
      <c r="G341" s="9" t="s">
        <v>26</v>
      </c>
      <c r="H341" s="12" t="s">
        <v>228</v>
      </c>
      <c r="I341" s="12">
        <v>1.5</v>
      </c>
      <c r="J341" s="26" t="s">
        <v>213</v>
      </c>
      <c r="K341" s="15" t="s">
        <v>213</v>
      </c>
      <c r="L341" s="12" t="s">
        <v>235</v>
      </c>
      <c r="M341" s="12">
        <v>2013</v>
      </c>
      <c r="N341" s="15">
        <v>80</v>
      </c>
      <c r="O341" s="15">
        <v>28</v>
      </c>
      <c r="P341" s="12" t="s">
        <v>230</v>
      </c>
      <c r="Q341" s="12"/>
      <c r="R341" s="12"/>
      <c r="S341" s="12"/>
      <c r="T341" s="12"/>
      <c r="U341" s="12"/>
    </row>
    <row r="342" spans="1:21" s="24" customFormat="1" x14ac:dyDescent="0.25">
      <c r="A342" s="9" t="s">
        <v>22</v>
      </c>
      <c r="B342" s="9" t="s">
        <v>184</v>
      </c>
      <c r="C342" s="9" t="s">
        <v>185</v>
      </c>
      <c r="D342" s="9" t="s">
        <v>17</v>
      </c>
      <c r="E342" s="9" t="s">
        <v>173</v>
      </c>
      <c r="F342" s="9" t="s">
        <v>236</v>
      </c>
      <c r="G342" s="9" t="s">
        <v>239</v>
      </c>
      <c r="H342" s="12" t="s">
        <v>212</v>
      </c>
      <c r="I342" s="12" t="s">
        <v>213</v>
      </c>
      <c r="J342" s="26">
        <v>5.0000000000000001E-3</v>
      </c>
      <c r="K342" s="15" t="s">
        <v>213</v>
      </c>
      <c r="L342" s="12" t="s">
        <v>213</v>
      </c>
      <c r="M342" s="27">
        <v>41640</v>
      </c>
      <c r="N342" s="15">
        <v>2198</v>
      </c>
      <c r="O342" s="15">
        <v>1563</v>
      </c>
      <c r="P342" s="12" t="s">
        <v>230</v>
      </c>
      <c r="Q342" s="12"/>
      <c r="R342" s="12"/>
      <c r="S342" s="12"/>
      <c r="T342" s="12"/>
      <c r="U342" s="12"/>
    </row>
    <row r="343" spans="1:21" x14ac:dyDescent="0.25">
      <c r="A343" s="8" t="s">
        <v>174</v>
      </c>
      <c r="B343" s="8" t="s">
        <v>194</v>
      </c>
      <c r="C343" s="8" t="s">
        <v>195</v>
      </c>
      <c r="D343" s="8" t="s">
        <v>0</v>
      </c>
      <c r="E343" s="8" t="s">
        <v>521</v>
      </c>
      <c r="F343" s="8" t="s">
        <v>14</v>
      </c>
      <c r="G343" s="8" t="s">
        <v>522</v>
      </c>
      <c r="H343" s="10" t="s">
        <v>212</v>
      </c>
      <c r="I343" s="10">
        <v>0.4</v>
      </c>
      <c r="J343" s="22" t="s">
        <v>213</v>
      </c>
      <c r="K343" s="13" t="s">
        <v>213</v>
      </c>
      <c r="L343" s="10">
        <v>5</v>
      </c>
      <c r="M343" s="10">
        <v>2013</v>
      </c>
      <c r="N343" s="13">
        <v>1275</v>
      </c>
      <c r="O343" s="13">
        <v>939</v>
      </c>
      <c r="P343" s="10" t="s">
        <v>230</v>
      </c>
      <c r="Q343" s="10"/>
      <c r="R343" s="10"/>
      <c r="S343" s="10"/>
      <c r="T343" s="10"/>
      <c r="U343" s="10"/>
    </row>
    <row r="344" spans="1:21" x14ac:dyDescent="0.25">
      <c r="A344" s="8" t="s">
        <v>174</v>
      </c>
      <c r="B344" s="8" t="s">
        <v>194</v>
      </c>
      <c r="C344" s="8" t="s">
        <v>195</v>
      </c>
      <c r="D344" s="8" t="s">
        <v>6</v>
      </c>
      <c r="E344" s="8" t="s">
        <v>520</v>
      </c>
      <c r="F344" s="8" t="s">
        <v>14</v>
      </c>
      <c r="G344" s="8" t="s">
        <v>225</v>
      </c>
      <c r="H344" s="10" t="s">
        <v>220</v>
      </c>
      <c r="I344" s="10">
        <v>4.4000000000000004</v>
      </c>
      <c r="J344" s="22" t="s">
        <v>213</v>
      </c>
      <c r="K344" s="13">
        <v>300000</v>
      </c>
      <c r="L344" s="10">
        <v>5</v>
      </c>
      <c r="M344" s="10">
        <v>2014</v>
      </c>
      <c r="N344" s="13">
        <v>360</v>
      </c>
      <c r="O344" s="13">
        <v>151</v>
      </c>
      <c r="P344" s="10" t="s">
        <v>230</v>
      </c>
      <c r="Q344" s="10"/>
      <c r="R344" s="10"/>
      <c r="S344" s="10"/>
      <c r="T344" s="10"/>
      <c r="U344" s="10"/>
    </row>
    <row r="345" spans="1:21" x14ac:dyDescent="0.25">
      <c r="A345" s="8" t="s">
        <v>152</v>
      </c>
      <c r="B345" s="8" t="s">
        <v>194</v>
      </c>
      <c r="C345" s="8" t="s">
        <v>195</v>
      </c>
      <c r="D345" s="8" t="s">
        <v>6</v>
      </c>
      <c r="E345" s="8" t="s">
        <v>523</v>
      </c>
      <c r="F345" s="8" t="s">
        <v>14</v>
      </c>
      <c r="G345" s="8" t="s">
        <v>222</v>
      </c>
      <c r="H345" s="10" t="s">
        <v>212</v>
      </c>
      <c r="I345" s="10">
        <v>6.75</v>
      </c>
      <c r="J345" s="22" t="s">
        <v>213</v>
      </c>
      <c r="K345" s="13" t="s">
        <v>213</v>
      </c>
      <c r="L345" s="10" t="s">
        <v>235</v>
      </c>
      <c r="M345" s="10">
        <v>2013</v>
      </c>
      <c r="N345" s="13">
        <v>2195</v>
      </c>
      <c r="O345" s="13">
        <v>4151</v>
      </c>
      <c r="P345" s="10" t="s">
        <v>231</v>
      </c>
      <c r="Q345" s="10" t="s">
        <v>91</v>
      </c>
      <c r="R345" s="10"/>
      <c r="S345" s="10"/>
      <c r="T345" s="10"/>
      <c r="U345" s="10"/>
    </row>
    <row r="346" spans="1:21" x14ac:dyDescent="0.25">
      <c r="A346" s="8" t="s">
        <v>152</v>
      </c>
      <c r="B346" s="8" t="s">
        <v>194</v>
      </c>
      <c r="C346" s="8" t="s">
        <v>195</v>
      </c>
      <c r="D346" s="8" t="s">
        <v>6</v>
      </c>
      <c r="E346" s="8" t="s">
        <v>524</v>
      </c>
      <c r="F346" s="8" t="s">
        <v>236</v>
      </c>
      <c r="G346" s="8" t="s">
        <v>222</v>
      </c>
      <c r="H346" s="10" t="s">
        <v>220</v>
      </c>
      <c r="I346" s="10" t="s">
        <v>213</v>
      </c>
      <c r="J346" s="22">
        <v>5.0000000000000001E-3</v>
      </c>
      <c r="K346" s="13" t="s">
        <v>213</v>
      </c>
      <c r="L346" s="10" t="s">
        <v>235</v>
      </c>
      <c r="M346" s="23">
        <v>42370</v>
      </c>
      <c r="N346" s="13">
        <v>300</v>
      </c>
      <c r="O346" s="13">
        <v>421</v>
      </c>
      <c r="P346" s="10" t="s">
        <v>231</v>
      </c>
      <c r="Q346" s="10" t="s">
        <v>9</v>
      </c>
      <c r="R346" s="10"/>
      <c r="S346" s="10"/>
      <c r="T346" s="10"/>
      <c r="U346" s="10"/>
    </row>
    <row r="347" spans="1:21" x14ac:dyDescent="0.25">
      <c r="A347" s="8" t="s">
        <v>152</v>
      </c>
      <c r="B347" s="8" t="s">
        <v>194</v>
      </c>
      <c r="C347" s="8" t="s">
        <v>195</v>
      </c>
      <c r="D347" s="8" t="s">
        <v>6</v>
      </c>
      <c r="E347" s="8" t="s">
        <v>524</v>
      </c>
      <c r="F347" s="8" t="s">
        <v>236</v>
      </c>
      <c r="G347" s="8" t="s">
        <v>222</v>
      </c>
      <c r="H347" s="10" t="s">
        <v>220</v>
      </c>
      <c r="I347" s="10" t="s">
        <v>213</v>
      </c>
      <c r="J347" s="19">
        <v>7.4999999999999997E-3</v>
      </c>
      <c r="K347" s="13" t="s">
        <v>213</v>
      </c>
      <c r="L347" s="10" t="s">
        <v>235</v>
      </c>
      <c r="M347" s="23">
        <v>42736</v>
      </c>
      <c r="N347" s="13">
        <v>300</v>
      </c>
      <c r="O347" s="13">
        <v>419</v>
      </c>
      <c r="P347" s="10" t="s">
        <v>231</v>
      </c>
      <c r="Q347" s="10" t="s">
        <v>9</v>
      </c>
      <c r="R347" s="10"/>
      <c r="S347" s="10"/>
      <c r="T347" s="10"/>
      <c r="U347" s="10"/>
    </row>
    <row r="348" spans="1:21" x14ac:dyDescent="0.25">
      <c r="A348" s="8" t="s">
        <v>152</v>
      </c>
      <c r="B348" s="8" t="s">
        <v>194</v>
      </c>
      <c r="C348" s="8" t="s">
        <v>195</v>
      </c>
      <c r="D348" s="8" t="s">
        <v>6</v>
      </c>
      <c r="E348" s="8" t="s">
        <v>525</v>
      </c>
      <c r="F348" s="8" t="s">
        <v>14</v>
      </c>
      <c r="G348" s="8" t="s">
        <v>222</v>
      </c>
      <c r="H348" s="10" t="s">
        <v>220</v>
      </c>
      <c r="I348" s="10">
        <v>8</v>
      </c>
      <c r="J348" s="22" t="s">
        <v>213</v>
      </c>
      <c r="K348" s="13" t="s">
        <v>213</v>
      </c>
      <c r="L348" s="10" t="s">
        <v>235</v>
      </c>
      <c r="M348" s="10">
        <v>2013</v>
      </c>
      <c r="N348" s="13">
        <v>230</v>
      </c>
      <c r="O348" s="13">
        <v>205</v>
      </c>
      <c r="P348" s="10" t="s">
        <v>230</v>
      </c>
      <c r="Q348" s="10" t="s">
        <v>9</v>
      </c>
      <c r="R348" s="10"/>
      <c r="S348" s="10"/>
      <c r="T348" s="10"/>
      <c r="U348" s="10"/>
    </row>
    <row r="349" spans="1:21" x14ac:dyDescent="0.25">
      <c r="A349" s="8" t="s">
        <v>152</v>
      </c>
      <c r="B349" s="8" t="s">
        <v>194</v>
      </c>
      <c r="C349" s="8" t="s">
        <v>195</v>
      </c>
      <c r="D349" s="8" t="s">
        <v>17</v>
      </c>
      <c r="E349" s="8" t="s">
        <v>175</v>
      </c>
      <c r="F349" s="8" t="s">
        <v>14</v>
      </c>
      <c r="G349" s="8" t="s">
        <v>472</v>
      </c>
      <c r="H349" s="10" t="s">
        <v>220</v>
      </c>
      <c r="I349" s="10">
        <v>1.4</v>
      </c>
      <c r="J349" s="22" t="s">
        <v>213</v>
      </c>
      <c r="K349" s="13" t="s">
        <v>213</v>
      </c>
      <c r="L349" s="10">
        <v>3</v>
      </c>
      <c r="M349" s="10">
        <v>2013</v>
      </c>
      <c r="N349" s="13">
        <v>2909</v>
      </c>
      <c r="O349" s="13">
        <v>1961</v>
      </c>
      <c r="P349" s="10" t="s">
        <v>230</v>
      </c>
      <c r="Q349" s="10"/>
      <c r="R349" s="10"/>
      <c r="S349" s="10"/>
      <c r="T349" s="10"/>
      <c r="U349" s="10"/>
    </row>
    <row r="350" spans="1:21" x14ac:dyDescent="0.25">
      <c r="A350" s="8" t="s">
        <v>152</v>
      </c>
      <c r="B350" s="8" t="s">
        <v>194</v>
      </c>
      <c r="C350" s="8" t="s">
        <v>195</v>
      </c>
      <c r="D350" s="8" t="s">
        <v>29</v>
      </c>
      <c r="E350" s="8" t="s">
        <v>176</v>
      </c>
      <c r="F350" s="8" t="s">
        <v>14</v>
      </c>
      <c r="G350" s="39" t="s">
        <v>354</v>
      </c>
      <c r="H350" s="10" t="s">
        <v>212</v>
      </c>
      <c r="I350" s="10">
        <v>2</v>
      </c>
      <c r="J350" s="22" t="s">
        <v>213</v>
      </c>
      <c r="K350" s="13" t="s">
        <v>213</v>
      </c>
      <c r="L350" s="10">
        <v>5</v>
      </c>
      <c r="M350" s="10">
        <v>2013</v>
      </c>
      <c r="N350" s="13">
        <v>67</v>
      </c>
      <c r="O350" s="13">
        <v>43</v>
      </c>
      <c r="P350" s="10" t="s">
        <v>230</v>
      </c>
      <c r="Q350" s="10"/>
      <c r="R350" s="10"/>
      <c r="S350" s="10"/>
      <c r="T350" s="10"/>
      <c r="U350" s="10"/>
    </row>
    <row r="351" spans="1:21" x14ac:dyDescent="0.25">
      <c r="A351" s="8" t="s">
        <v>152</v>
      </c>
      <c r="B351" s="8" t="s">
        <v>194</v>
      </c>
      <c r="C351" s="8" t="s">
        <v>195</v>
      </c>
      <c r="D351" s="8" t="s">
        <v>17</v>
      </c>
      <c r="E351" s="8" t="s">
        <v>177</v>
      </c>
      <c r="F351" s="8" t="s">
        <v>14</v>
      </c>
      <c r="G351" s="8" t="s">
        <v>178</v>
      </c>
      <c r="H351" s="10" t="s">
        <v>212</v>
      </c>
      <c r="I351" s="10">
        <v>0.8</v>
      </c>
      <c r="J351" s="22" t="s">
        <v>213</v>
      </c>
      <c r="K351" s="13" t="s">
        <v>213</v>
      </c>
      <c r="L351" s="10">
        <v>5</v>
      </c>
      <c r="M351" s="10">
        <v>2013</v>
      </c>
      <c r="N351" s="13">
        <v>2371</v>
      </c>
      <c r="O351" s="13">
        <v>924</v>
      </c>
      <c r="P351" s="10" t="s">
        <v>230</v>
      </c>
      <c r="Q351" s="10"/>
      <c r="R351" s="10"/>
      <c r="S351" s="10"/>
      <c r="T351" s="10"/>
      <c r="U351" s="10"/>
    </row>
    <row r="352" spans="1:21" x14ac:dyDescent="0.25">
      <c r="A352" s="8" t="s">
        <v>179</v>
      </c>
      <c r="B352" s="8" t="s">
        <v>194</v>
      </c>
      <c r="C352" s="8" t="s">
        <v>195</v>
      </c>
      <c r="D352" s="8" t="s">
        <v>6</v>
      </c>
      <c r="E352" s="8" t="s">
        <v>526</v>
      </c>
      <c r="F352" s="8" t="s">
        <v>7</v>
      </c>
      <c r="G352" s="39" t="s">
        <v>555</v>
      </c>
      <c r="H352" s="10" t="s">
        <v>212</v>
      </c>
      <c r="I352" s="10">
        <v>0.5</v>
      </c>
      <c r="J352" s="22" t="s">
        <v>213</v>
      </c>
      <c r="K352" s="13">
        <v>10905000</v>
      </c>
      <c r="L352" s="10" t="s">
        <v>426</v>
      </c>
      <c r="M352" s="10">
        <v>2013</v>
      </c>
      <c r="N352" s="13">
        <f>21+1001</f>
        <v>1022</v>
      </c>
      <c r="O352" s="13">
        <f>27+534</f>
        <v>561</v>
      </c>
      <c r="P352" s="10" t="s">
        <v>230</v>
      </c>
      <c r="Q352" s="10" t="s">
        <v>151</v>
      </c>
      <c r="R352" s="10"/>
      <c r="S352" s="10"/>
      <c r="T352" s="10"/>
      <c r="U352" s="10"/>
    </row>
    <row r="353" spans="1:6" x14ac:dyDescent="0.25">
      <c r="A353" s="2"/>
      <c r="B353" s="2"/>
      <c r="C353" s="2"/>
      <c r="F353" s="2"/>
    </row>
    <row r="354" spans="1:6" x14ac:dyDescent="0.25">
      <c r="A354" s="2"/>
      <c r="B354" s="2"/>
      <c r="C354" s="2"/>
      <c r="F354" s="2"/>
    </row>
    <row r="355" spans="1:6" x14ac:dyDescent="0.25">
      <c r="A355" s="2"/>
      <c r="B355" s="2"/>
      <c r="C355" s="2"/>
      <c r="F355" s="2"/>
    </row>
    <row r="356" spans="1:6" x14ac:dyDescent="0.25">
      <c r="A356" s="2"/>
      <c r="B356" s="2"/>
      <c r="C356" s="2"/>
      <c r="F356" s="2"/>
    </row>
    <row r="357" spans="1:6" x14ac:dyDescent="0.25">
      <c r="A357" s="2"/>
      <c r="B357" s="2"/>
      <c r="C357" s="2"/>
      <c r="F357" s="2"/>
    </row>
    <row r="358" spans="1:6" x14ac:dyDescent="0.25">
      <c r="A358" s="2"/>
      <c r="B358" s="2"/>
      <c r="C358" s="2"/>
      <c r="F358" s="2"/>
    </row>
    <row r="359" spans="1:6" x14ac:dyDescent="0.25">
      <c r="A359" s="2"/>
      <c r="B359" s="2"/>
      <c r="C359" s="2"/>
      <c r="F359" s="2"/>
    </row>
    <row r="360" spans="1:6" x14ac:dyDescent="0.25">
      <c r="A360" s="2"/>
      <c r="B360" s="2"/>
      <c r="C360" s="2"/>
      <c r="F360" s="2"/>
    </row>
    <row r="361" spans="1:6" x14ac:dyDescent="0.25">
      <c r="A361" s="2"/>
      <c r="B361" s="2"/>
      <c r="C361" s="2"/>
      <c r="F361" s="2"/>
    </row>
    <row r="362" spans="1:6" x14ac:dyDescent="0.25">
      <c r="A362" s="2"/>
      <c r="B362" s="2"/>
      <c r="C362" s="2"/>
      <c r="F362" s="2"/>
    </row>
    <row r="363" spans="1:6" x14ac:dyDescent="0.25">
      <c r="A363" s="2"/>
      <c r="B363" s="2"/>
      <c r="C363" s="2"/>
      <c r="F363" s="2"/>
    </row>
    <row r="364" spans="1:6" x14ac:dyDescent="0.25">
      <c r="A364" s="2"/>
      <c r="B364" s="2"/>
      <c r="C364" s="2"/>
      <c r="F364" s="2"/>
    </row>
    <row r="365" spans="1:6" x14ac:dyDescent="0.25">
      <c r="A365" s="2"/>
      <c r="B365" s="2"/>
      <c r="C365" s="2"/>
      <c r="F365" s="2"/>
    </row>
    <row r="366" spans="1:6" x14ac:dyDescent="0.25">
      <c r="A366" s="2"/>
      <c r="B366" s="2"/>
      <c r="C366" s="2"/>
      <c r="F366" s="2"/>
    </row>
    <row r="367" spans="1:6" x14ac:dyDescent="0.25">
      <c r="A367" s="2"/>
      <c r="B367" s="2"/>
      <c r="C367" s="2"/>
      <c r="F367" s="2"/>
    </row>
    <row r="368" spans="1:6" x14ac:dyDescent="0.25">
      <c r="A368" s="2"/>
      <c r="B368" s="2"/>
      <c r="C368" s="2"/>
      <c r="F368" s="2"/>
    </row>
    <row r="369" spans="1:6" x14ac:dyDescent="0.25">
      <c r="A369" s="2"/>
      <c r="B369" s="2"/>
      <c r="C369" s="2"/>
      <c r="F369" s="2"/>
    </row>
    <row r="370" spans="1:6" x14ac:dyDescent="0.25">
      <c r="A370" s="2"/>
      <c r="B370" s="2"/>
      <c r="C370" s="2"/>
      <c r="F370" s="2"/>
    </row>
    <row r="371" spans="1:6" x14ac:dyDescent="0.25">
      <c r="A371" s="2"/>
      <c r="B371" s="2"/>
      <c r="C371" s="2"/>
      <c r="F371" s="2"/>
    </row>
    <row r="372" spans="1:6" x14ac:dyDescent="0.25">
      <c r="A372" s="2"/>
      <c r="B372" s="2"/>
      <c r="C372" s="2"/>
      <c r="F372" s="2"/>
    </row>
    <row r="373" spans="1:6" x14ac:dyDescent="0.25">
      <c r="A373" s="2"/>
      <c r="B373" s="2"/>
      <c r="C373" s="2"/>
      <c r="F373" s="2"/>
    </row>
    <row r="374" spans="1:6" x14ac:dyDescent="0.25">
      <c r="A374" s="2"/>
      <c r="B374" s="2"/>
      <c r="C374" s="2"/>
      <c r="F374" s="2"/>
    </row>
    <row r="375" spans="1:6" x14ac:dyDescent="0.25">
      <c r="A375" s="2"/>
      <c r="B375" s="2"/>
      <c r="C375" s="2"/>
      <c r="F375" s="2"/>
    </row>
    <row r="376" spans="1:6" x14ac:dyDescent="0.25">
      <c r="A376" s="2"/>
      <c r="B376" s="2"/>
      <c r="C376" s="2"/>
      <c r="F376" s="2"/>
    </row>
    <row r="377" spans="1:6" x14ac:dyDescent="0.25">
      <c r="A377" s="2"/>
      <c r="B377" s="2"/>
      <c r="C377" s="2"/>
      <c r="F377" s="2"/>
    </row>
    <row r="378" spans="1:6" x14ac:dyDescent="0.25">
      <c r="A378" s="2"/>
      <c r="B378" s="2"/>
      <c r="C378" s="2"/>
      <c r="F378" s="2"/>
    </row>
    <row r="379" spans="1:6" x14ac:dyDescent="0.25">
      <c r="A379" s="2"/>
      <c r="B379" s="2"/>
      <c r="C379" s="2"/>
      <c r="F379" s="2"/>
    </row>
    <row r="380" spans="1:6" x14ac:dyDescent="0.25">
      <c r="A380" s="2"/>
      <c r="B380" s="2"/>
      <c r="C380" s="2"/>
      <c r="F380" s="2"/>
    </row>
    <row r="381" spans="1:6" x14ac:dyDescent="0.25">
      <c r="A381" s="2"/>
      <c r="B381" s="2"/>
      <c r="C381" s="2"/>
      <c r="F381" s="2"/>
    </row>
    <row r="382" spans="1:6" x14ac:dyDescent="0.25">
      <c r="A382" s="2"/>
      <c r="B382" s="2"/>
      <c r="C382" s="2"/>
      <c r="F382" s="2"/>
    </row>
    <row r="383" spans="1:6" x14ac:dyDescent="0.25">
      <c r="A383" s="2"/>
      <c r="B383" s="2"/>
      <c r="C383" s="2"/>
      <c r="F383" s="2"/>
    </row>
    <row r="384" spans="1:6" x14ac:dyDescent="0.25">
      <c r="A384" s="2"/>
      <c r="B384" s="2"/>
      <c r="C384" s="2"/>
      <c r="F384" s="2"/>
    </row>
    <row r="385" spans="1:6" x14ac:dyDescent="0.25">
      <c r="A385" s="2"/>
      <c r="B385" s="2"/>
      <c r="C385" s="2"/>
      <c r="F385" s="2"/>
    </row>
    <row r="386" spans="1:6" x14ac:dyDescent="0.25">
      <c r="A386" s="2"/>
      <c r="B386" s="2"/>
      <c r="C386" s="2"/>
      <c r="F386" s="2"/>
    </row>
    <row r="387" spans="1:6" x14ac:dyDescent="0.25">
      <c r="A387" s="2"/>
      <c r="B387" s="2"/>
      <c r="C387" s="2"/>
      <c r="F387" s="2"/>
    </row>
    <row r="388" spans="1:6" x14ac:dyDescent="0.25">
      <c r="A388" s="2"/>
      <c r="B388" s="2"/>
      <c r="C388" s="2"/>
      <c r="F388" s="2"/>
    </row>
    <row r="389" spans="1:6" x14ac:dyDescent="0.25">
      <c r="A389" s="2"/>
      <c r="B389" s="2"/>
      <c r="C389" s="2"/>
      <c r="F389" s="2"/>
    </row>
    <row r="390" spans="1:6" x14ac:dyDescent="0.25">
      <c r="A390" s="2"/>
      <c r="B390" s="2"/>
      <c r="C390" s="2"/>
      <c r="F390" s="2"/>
    </row>
    <row r="391" spans="1:6" x14ac:dyDescent="0.25">
      <c r="A391" s="2"/>
      <c r="B391" s="2"/>
      <c r="C391" s="2"/>
      <c r="F391" s="2"/>
    </row>
    <row r="392" spans="1:6" x14ac:dyDescent="0.25">
      <c r="A392" s="2"/>
      <c r="B392" s="2"/>
      <c r="C392" s="2"/>
      <c r="F392" s="2"/>
    </row>
    <row r="393" spans="1:6" x14ac:dyDescent="0.25">
      <c r="A393" s="2"/>
      <c r="B393" s="2"/>
      <c r="C393" s="2"/>
      <c r="F393" s="2"/>
    </row>
    <row r="394" spans="1:6" x14ac:dyDescent="0.25">
      <c r="A394" s="2"/>
      <c r="B394" s="2"/>
      <c r="C394" s="2"/>
      <c r="F394" s="2"/>
    </row>
    <row r="395" spans="1:6" x14ac:dyDescent="0.25">
      <c r="A395" s="2"/>
      <c r="B395" s="2"/>
      <c r="C395" s="2"/>
      <c r="F395" s="2"/>
    </row>
    <row r="396" spans="1:6" x14ac:dyDescent="0.25">
      <c r="A396" s="2"/>
      <c r="B396" s="2"/>
      <c r="C396" s="2"/>
      <c r="F396" s="2"/>
    </row>
    <row r="397" spans="1:6" x14ac:dyDescent="0.25">
      <c r="A397" s="2"/>
      <c r="B397" s="2"/>
      <c r="C397" s="2"/>
      <c r="F397" s="2"/>
    </row>
    <row r="398" spans="1:6" x14ac:dyDescent="0.25">
      <c r="A398" s="2"/>
      <c r="B398" s="2"/>
      <c r="C398" s="2"/>
      <c r="F398" s="2"/>
    </row>
    <row r="399" spans="1:6" x14ac:dyDescent="0.25">
      <c r="A399" s="2"/>
      <c r="B399" s="2"/>
      <c r="C399" s="2"/>
      <c r="F399" s="2"/>
    </row>
    <row r="400" spans="1:6" x14ac:dyDescent="0.25">
      <c r="A400" s="2"/>
      <c r="B400" s="2"/>
      <c r="C400" s="2"/>
      <c r="F400" s="2"/>
    </row>
    <row r="401" spans="1:6" x14ac:dyDescent="0.25">
      <c r="A401" s="2"/>
      <c r="B401" s="2"/>
      <c r="C401" s="2"/>
      <c r="F401" s="2"/>
    </row>
    <row r="402" spans="1:6" x14ac:dyDescent="0.25">
      <c r="A402" s="2"/>
      <c r="B402" s="2"/>
      <c r="C402" s="2"/>
      <c r="F402" s="2"/>
    </row>
    <row r="403" spans="1:6" x14ac:dyDescent="0.25">
      <c r="A403" s="2"/>
      <c r="B403" s="2"/>
      <c r="C403" s="2"/>
      <c r="F403" s="2"/>
    </row>
    <row r="404" spans="1:6" x14ac:dyDescent="0.25">
      <c r="A404" s="2"/>
      <c r="B404" s="2"/>
      <c r="C404" s="2"/>
      <c r="F404" s="2"/>
    </row>
    <row r="405" spans="1:6" x14ac:dyDescent="0.25">
      <c r="A405" s="2"/>
      <c r="B405" s="2"/>
      <c r="C405" s="2"/>
      <c r="F405" s="2"/>
    </row>
    <row r="406" spans="1:6" x14ac:dyDescent="0.25">
      <c r="A406" s="2"/>
      <c r="B406" s="2"/>
      <c r="C406" s="2"/>
      <c r="F406" s="2"/>
    </row>
    <row r="407" spans="1:6" x14ac:dyDescent="0.25">
      <c r="A407" s="2"/>
      <c r="B407" s="2"/>
      <c r="C407" s="2"/>
      <c r="F407" s="2"/>
    </row>
    <row r="408" spans="1:6" x14ac:dyDescent="0.25">
      <c r="A408" s="2"/>
      <c r="B408" s="2"/>
      <c r="C408" s="2"/>
      <c r="F408" s="2"/>
    </row>
    <row r="409" spans="1:6" x14ac:dyDescent="0.25">
      <c r="A409" s="2"/>
      <c r="B409" s="2"/>
      <c r="C409" s="2"/>
      <c r="F409" s="2"/>
    </row>
    <row r="410" spans="1:6" x14ac:dyDescent="0.25">
      <c r="A410" s="2"/>
      <c r="B410" s="2"/>
      <c r="C410" s="2"/>
      <c r="F410" s="2"/>
    </row>
    <row r="411" spans="1:6" x14ac:dyDescent="0.25">
      <c r="A411" s="2"/>
      <c r="B411" s="2"/>
      <c r="C411" s="2"/>
      <c r="F411" s="2"/>
    </row>
    <row r="412" spans="1:6" x14ac:dyDescent="0.25">
      <c r="A412" s="2"/>
      <c r="B412" s="2"/>
      <c r="C412" s="2"/>
      <c r="F412" s="2"/>
    </row>
    <row r="413" spans="1:6" x14ac:dyDescent="0.25">
      <c r="A413" s="2"/>
      <c r="B413" s="2"/>
      <c r="C413" s="2"/>
      <c r="F413" s="2"/>
    </row>
    <row r="414" spans="1:6" x14ac:dyDescent="0.25">
      <c r="A414" s="2"/>
      <c r="B414" s="2"/>
      <c r="C414" s="2"/>
      <c r="F414" s="2"/>
    </row>
    <row r="415" spans="1:6" x14ac:dyDescent="0.25">
      <c r="A415" s="2"/>
      <c r="B415" s="2"/>
      <c r="C415" s="2"/>
      <c r="F415" s="2"/>
    </row>
    <row r="416" spans="1:6" x14ac:dyDescent="0.25">
      <c r="A416" s="2"/>
      <c r="B416" s="2"/>
      <c r="C416" s="2"/>
      <c r="F416" s="2"/>
    </row>
    <row r="417" spans="1:6" x14ac:dyDescent="0.25">
      <c r="A417" s="2"/>
      <c r="B417" s="2"/>
      <c r="C417" s="2"/>
      <c r="F417" s="2"/>
    </row>
    <row r="418" spans="1:6" x14ac:dyDescent="0.25">
      <c r="A418" s="2"/>
      <c r="B418" s="2"/>
      <c r="C418" s="2"/>
      <c r="F418" s="2"/>
    </row>
    <row r="419" spans="1:6" x14ac:dyDescent="0.25">
      <c r="A419" s="2"/>
      <c r="B419" s="2"/>
      <c r="C419" s="2"/>
      <c r="F419" s="2"/>
    </row>
    <row r="420" spans="1:6" x14ac:dyDescent="0.25">
      <c r="A420" s="2"/>
      <c r="B420" s="2"/>
      <c r="C420" s="2"/>
      <c r="F420" s="2"/>
    </row>
    <row r="421" spans="1:6" x14ac:dyDescent="0.25">
      <c r="A421" s="2"/>
      <c r="B421" s="2"/>
      <c r="C421" s="2"/>
      <c r="F421" s="2"/>
    </row>
    <row r="422" spans="1:6" x14ac:dyDescent="0.25">
      <c r="A422" s="2"/>
      <c r="B422" s="2"/>
      <c r="C422" s="2"/>
      <c r="F422" s="2"/>
    </row>
    <row r="423" spans="1:6" x14ac:dyDescent="0.25">
      <c r="A423" s="2"/>
      <c r="B423" s="2"/>
      <c r="C423" s="2"/>
      <c r="F423" s="2"/>
    </row>
    <row r="424" spans="1:6" x14ac:dyDescent="0.25">
      <c r="A424" s="2"/>
      <c r="B424" s="2"/>
      <c r="C424" s="2"/>
      <c r="F424" s="2"/>
    </row>
    <row r="425" spans="1:6" x14ac:dyDescent="0.25">
      <c r="A425" s="2"/>
      <c r="B425" s="2"/>
      <c r="C425" s="2"/>
      <c r="F425" s="2"/>
    </row>
    <row r="426" spans="1:6" x14ac:dyDescent="0.25">
      <c r="A426" s="2"/>
      <c r="B426" s="2"/>
      <c r="C426" s="2"/>
      <c r="F426" s="2"/>
    </row>
    <row r="427" spans="1:6" x14ac:dyDescent="0.25">
      <c r="A427" s="2"/>
      <c r="B427" s="2"/>
      <c r="C427" s="2"/>
      <c r="F427" s="2"/>
    </row>
    <row r="428" spans="1:6" x14ac:dyDescent="0.25">
      <c r="A428" s="2"/>
      <c r="B428" s="2"/>
      <c r="C428" s="2"/>
      <c r="F428" s="2"/>
    </row>
    <row r="429" spans="1:6" x14ac:dyDescent="0.25">
      <c r="A429" s="2"/>
      <c r="B429" s="2"/>
      <c r="C429" s="2"/>
      <c r="F429" s="2"/>
    </row>
    <row r="430" spans="1:6" x14ac:dyDescent="0.25">
      <c r="A430" s="2"/>
      <c r="B430" s="2"/>
      <c r="C430" s="2"/>
      <c r="F430" s="2"/>
    </row>
    <row r="431" spans="1:6" x14ac:dyDescent="0.25">
      <c r="A431" s="2"/>
      <c r="B431" s="2"/>
      <c r="C431" s="2"/>
      <c r="F431" s="2"/>
    </row>
    <row r="432" spans="1:6" x14ac:dyDescent="0.25">
      <c r="A432" s="2"/>
      <c r="B432" s="2"/>
      <c r="C432" s="2"/>
      <c r="F432" s="2"/>
    </row>
    <row r="433" spans="1:6" x14ac:dyDescent="0.25">
      <c r="A433" s="2"/>
      <c r="B433" s="2"/>
      <c r="C433" s="2"/>
      <c r="F433" s="2"/>
    </row>
    <row r="434" spans="1:6" x14ac:dyDescent="0.25">
      <c r="A434" s="2"/>
      <c r="B434" s="2"/>
      <c r="C434" s="2"/>
      <c r="F434" s="2"/>
    </row>
    <row r="435" spans="1:6" x14ac:dyDescent="0.25">
      <c r="A435" s="2"/>
      <c r="B435" s="2"/>
      <c r="C435" s="2"/>
      <c r="F435" s="2"/>
    </row>
    <row r="436" spans="1:6" x14ac:dyDescent="0.25">
      <c r="A436" s="2"/>
      <c r="B436" s="2"/>
      <c r="C436" s="2"/>
      <c r="F436" s="2"/>
    </row>
    <row r="437" spans="1:6" x14ac:dyDescent="0.25">
      <c r="A437" s="2"/>
      <c r="B437" s="2"/>
      <c r="C437" s="2"/>
      <c r="F437" s="2"/>
    </row>
    <row r="438" spans="1:6" x14ac:dyDescent="0.25">
      <c r="A438" s="2"/>
      <c r="B438" s="2"/>
      <c r="C438" s="2"/>
      <c r="F438" s="2"/>
    </row>
    <row r="439" spans="1:6" x14ac:dyDescent="0.25">
      <c r="A439" s="2"/>
      <c r="B439" s="2"/>
      <c r="C439" s="2"/>
      <c r="F439" s="2"/>
    </row>
    <row r="440" spans="1:6" x14ac:dyDescent="0.25">
      <c r="A440" s="2"/>
      <c r="B440" s="2"/>
      <c r="C440" s="2"/>
      <c r="F440" s="2"/>
    </row>
    <row r="441" spans="1:6" x14ac:dyDescent="0.25">
      <c r="A441" s="2"/>
      <c r="B441" s="2"/>
      <c r="C441" s="2"/>
      <c r="F441" s="2"/>
    </row>
    <row r="442" spans="1:6" x14ac:dyDescent="0.25">
      <c r="A442" s="2"/>
      <c r="B442" s="2"/>
      <c r="C442" s="2"/>
      <c r="F442" s="2"/>
    </row>
    <row r="443" spans="1:6" x14ac:dyDescent="0.25">
      <c r="A443" s="2"/>
      <c r="B443" s="2"/>
      <c r="C443" s="2"/>
      <c r="F443" s="2"/>
    </row>
    <row r="444" spans="1:6" x14ac:dyDescent="0.25">
      <c r="A444" s="2"/>
      <c r="B444" s="2"/>
      <c r="C444" s="2"/>
      <c r="F444" s="2"/>
    </row>
    <row r="445" spans="1:6" x14ac:dyDescent="0.25">
      <c r="A445" s="2"/>
      <c r="B445" s="2"/>
      <c r="C445" s="2"/>
      <c r="F445" s="2"/>
    </row>
    <row r="446" spans="1:6" x14ac:dyDescent="0.25">
      <c r="A446" s="2"/>
      <c r="B446" s="2"/>
      <c r="C446" s="2"/>
      <c r="F446" s="2"/>
    </row>
    <row r="447" spans="1:6" x14ac:dyDescent="0.25">
      <c r="A447" s="2"/>
      <c r="B447" s="2"/>
      <c r="C447" s="2"/>
      <c r="F447" s="2"/>
    </row>
    <row r="448" spans="1:6" x14ac:dyDescent="0.25">
      <c r="A448" s="2"/>
      <c r="B448" s="2"/>
      <c r="C448" s="2"/>
      <c r="F448" s="2"/>
    </row>
    <row r="449" spans="1:6" x14ac:dyDescent="0.25">
      <c r="A449" s="2"/>
      <c r="B449" s="2"/>
      <c r="C449" s="2"/>
      <c r="F449" s="2"/>
    </row>
    <row r="450" spans="1:6" x14ac:dyDescent="0.25">
      <c r="A450" s="2"/>
      <c r="B450" s="2"/>
      <c r="C450" s="2"/>
      <c r="F450" s="2"/>
    </row>
    <row r="451" spans="1:6" x14ac:dyDescent="0.25">
      <c r="A451" s="2"/>
      <c r="B451" s="2"/>
      <c r="C451" s="2"/>
      <c r="F451" s="2"/>
    </row>
    <row r="452" spans="1:6" x14ac:dyDescent="0.25">
      <c r="A452" s="2"/>
      <c r="B452" s="2"/>
      <c r="C452" s="2"/>
      <c r="F452" s="2"/>
    </row>
    <row r="453" spans="1:6" x14ac:dyDescent="0.25">
      <c r="A453" s="2"/>
      <c r="B453" s="2"/>
      <c r="C453" s="2"/>
      <c r="F453" s="2"/>
    </row>
    <row r="454" spans="1:6" x14ac:dyDescent="0.25">
      <c r="A454" s="2"/>
      <c r="B454" s="2"/>
      <c r="C454" s="2"/>
      <c r="F454" s="2"/>
    </row>
    <row r="455" spans="1:6" x14ac:dyDescent="0.25">
      <c r="A455" s="2"/>
      <c r="B455" s="2"/>
      <c r="C455" s="2"/>
      <c r="F455" s="2"/>
    </row>
    <row r="456" spans="1:6" x14ac:dyDescent="0.25">
      <c r="A456" s="2"/>
      <c r="B456" s="2"/>
      <c r="C456" s="2"/>
      <c r="F456" s="2"/>
    </row>
    <row r="457" spans="1:6" x14ac:dyDescent="0.25">
      <c r="A457" s="2"/>
      <c r="B457" s="2"/>
      <c r="C457" s="2"/>
      <c r="F457" s="2"/>
    </row>
    <row r="458" spans="1:6" x14ac:dyDescent="0.25">
      <c r="A458" s="2"/>
      <c r="B458" s="2"/>
      <c r="C458" s="2"/>
      <c r="F458" s="2"/>
    </row>
    <row r="459" spans="1:6" x14ac:dyDescent="0.25">
      <c r="A459" s="2"/>
      <c r="B459" s="2"/>
      <c r="C459" s="2"/>
      <c r="F459" s="2"/>
    </row>
    <row r="460" spans="1:6" x14ac:dyDescent="0.25">
      <c r="A460" s="2"/>
      <c r="B460" s="2"/>
      <c r="C460" s="2"/>
      <c r="F460" s="2"/>
    </row>
    <row r="461" spans="1:6" x14ac:dyDescent="0.25">
      <c r="A461" s="2"/>
      <c r="B461" s="2"/>
      <c r="C461" s="2"/>
      <c r="F461" s="2"/>
    </row>
    <row r="462" spans="1:6" x14ac:dyDescent="0.25">
      <c r="A462" s="2"/>
      <c r="B462" s="2"/>
      <c r="C462" s="2"/>
      <c r="F462" s="2"/>
    </row>
    <row r="463" spans="1:6" x14ac:dyDescent="0.25">
      <c r="A463" s="2"/>
      <c r="B463" s="2"/>
      <c r="C463" s="2"/>
      <c r="F463" s="2"/>
    </row>
    <row r="464" spans="1:6" x14ac:dyDescent="0.25">
      <c r="A464" s="2"/>
      <c r="B464" s="2"/>
      <c r="C464" s="2"/>
      <c r="F464" s="2"/>
    </row>
    <row r="465" spans="1:6" x14ac:dyDescent="0.25">
      <c r="A465" s="2"/>
      <c r="B465" s="2"/>
      <c r="C465" s="2"/>
      <c r="F465" s="2"/>
    </row>
    <row r="466" spans="1:6" x14ac:dyDescent="0.25">
      <c r="A466" s="2"/>
      <c r="B466" s="2"/>
      <c r="C466" s="2"/>
      <c r="F466" s="2"/>
    </row>
    <row r="467" spans="1:6" x14ac:dyDescent="0.25">
      <c r="A467" s="2"/>
      <c r="B467" s="2"/>
      <c r="C467" s="2"/>
      <c r="F467" s="2"/>
    </row>
    <row r="468" spans="1:6" x14ac:dyDescent="0.25">
      <c r="A468" s="2"/>
      <c r="B468" s="2"/>
      <c r="C468" s="2"/>
      <c r="F468" s="2"/>
    </row>
    <row r="469" spans="1:6" x14ac:dyDescent="0.25">
      <c r="A469" s="2"/>
      <c r="B469" s="2"/>
      <c r="C469" s="2"/>
      <c r="F469" s="2"/>
    </row>
    <row r="470" spans="1:6" x14ac:dyDescent="0.25">
      <c r="A470" s="2"/>
      <c r="B470" s="2"/>
      <c r="C470" s="2"/>
      <c r="F470" s="2"/>
    </row>
    <row r="471" spans="1:6" x14ac:dyDescent="0.25">
      <c r="A471" s="2"/>
      <c r="B471" s="2"/>
      <c r="C471" s="2"/>
      <c r="F471" s="2"/>
    </row>
    <row r="472" spans="1:6" x14ac:dyDescent="0.25">
      <c r="A472" s="2"/>
      <c r="B472" s="2"/>
      <c r="C472" s="2"/>
      <c r="F472" s="2"/>
    </row>
    <row r="473" spans="1:6" x14ac:dyDescent="0.25">
      <c r="A473" s="2"/>
      <c r="B473" s="2"/>
      <c r="C473" s="2"/>
      <c r="F473" s="2"/>
    </row>
    <row r="474" spans="1:6" x14ac:dyDescent="0.25">
      <c r="A474" s="2"/>
      <c r="B474" s="2"/>
      <c r="C474" s="2"/>
      <c r="F474" s="2"/>
    </row>
    <row r="475" spans="1:6" x14ac:dyDescent="0.25">
      <c r="A475" s="2"/>
      <c r="B475" s="2"/>
      <c r="C475" s="2"/>
      <c r="F475" s="2"/>
    </row>
    <row r="476" spans="1:6" x14ac:dyDescent="0.25">
      <c r="A476" s="2"/>
      <c r="B476" s="2"/>
      <c r="C476" s="2"/>
      <c r="F476" s="2"/>
    </row>
    <row r="477" spans="1:6" x14ac:dyDescent="0.25">
      <c r="A477" s="2"/>
      <c r="B477" s="2"/>
      <c r="C477" s="2"/>
      <c r="F477" s="2"/>
    </row>
    <row r="478" spans="1:6" x14ac:dyDescent="0.25">
      <c r="A478" s="2"/>
      <c r="B478" s="2"/>
      <c r="C478" s="2"/>
      <c r="F478" s="2"/>
    </row>
    <row r="479" spans="1:6" x14ac:dyDescent="0.25">
      <c r="A479" s="2"/>
      <c r="B479" s="2"/>
      <c r="C479" s="2"/>
      <c r="F479" s="2"/>
    </row>
    <row r="480" spans="1:6" x14ac:dyDescent="0.25">
      <c r="A480" s="2"/>
      <c r="B480" s="2"/>
      <c r="C480" s="2"/>
      <c r="F480" s="2"/>
    </row>
    <row r="481" spans="1:6" x14ac:dyDescent="0.25">
      <c r="A481" s="2"/>
      <c r="B481" s="2"/>
      <c r="C481" s="2"/>
      <c r="F481" s="2"/>
    </row>
    <row r="482" spans="1:6" x14ac:dyDescent="0.25">
      <c r="A482" s="2"/>
      <c r="B482" s="2"/>
      <c r="C482" s="2"/>
      <c r="F482" s="2"/>
    </row>
    <row r="483" spans="1:6" x14ac:dyDescent="0.25">
      <c r="A483" s="2"/>
      <c r="B483" s="2"/>
      <c r="C483" s="2"/>
      <c r="F483" s="2"/>
    </row>
    <row r="484" spans="1:6" x14ac:dyDescent="0.25">
      <c r="A484" s="2"/>
      <c r="B484" s="2"/>
      <c r="C484" s="2"/>
      <c r="F484" s="2"/>
    </row>
    <row r="485" spans="1:6" x14ac:dyDescent="0.25">
      <c r="A485" s="2"/>
      <c r="B485" s="2"/>
      <c r="C485" s="2"/>
      <c r="F485" s="2"/>
    </row>
    <row r="486" spans="1:6" x14ac:dyDescent="0.25">
      <c r="A486" s="2"/>
      <c r="B486" s="2"/>
      <c r="C486" s="2"/>
      <c r="F486" s="2"/>
    </row>
    <row r="487" spans="1:6" x14ac:dyDescent="0.25">
      <c r="A487" s="2"/>
      <c r="B487" s="2"/>
      <c r="C487" s="2"/>
      <c r="F487" s="2"/>
    </row>
    <row r="488" spans="1:6" x14ac:dyDescent="0.25">
      <c r="A488" s="2"/>
      <c r="B488" s="2"/>
      <c r="C488" s="2"/>
      <c r="F488" s="2"/>
    </row>
    <row r="489" spans="1:6" x14ac:dyDescent="0.25">
      <c r="A489" s="2"/>
      <c r="B489" s="2"/>
      <c r="C489" s="2"/>
      <c r="F489" s="2"/>
    </row>
    <row r="490" spans="1:6" x14ac:dyDescent="0.25">
      <c r="A490" s="2"/>
      <c r="B490" s="2"/>
      <c r="C490" s="2"/>
      <c r="F490" s="2"/>
    </row>
    <row r="491" spans="1:6" x14ac:dyDescent="0.25">
      <c r="A491" s="2"/>
      <c r="B491" s="2"/>
      <c r="C491" s="2"/>
      <c r="F491" s="2"/>
    </row>
    <row r="492" spans="1:6" x14ac:dyDescent="0.25">
      <c r="A492" s="2"/>
      <c r="B492" s="2"/>
      <c r="C492" s="2"/>
      <c r="F492" s="2"/>
    </row>
    <row r="493" spans="1:6" x14ac:dyDescent="0.25">
      <c r="A493" s="2"/>
      <c r="B493" s="2"/>
      <c r="C493" s="2"/>
      <c r="F493" s="2"/>
    </row>
    <row r="494" spans="1:6" x14ac:dyDescent="0.25">
      <c r="F494" s="2"/>
    </row>
    <row r="495" spans="1:6" x14ac:dyDescent="0.25">
      <c r="F495" s="2"/>
    </row>
    <row r="496" spans="1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  <row r="2887" spans="6:6" x14ac:dyDescent="0.25">
      <c r="F2887" s="2"/>
    </row>
    <row r="2888" spans="6:6" x14ac:dyDescent="0.25">
      <c r="F2888" s="2"/>
    </row>
    <row r="2889" spans="6:6" x14ac:dyDescent="0.25">
      <c r="F2889" s="2"/>
    </row>
    <row r="2890" spans="6:6" x14ac:dyDescent="0.25">
      <c r="F2890" s="2"/>
    </row>
    <row r="2891" spans="6:6" x14ac:dyDescent="0.25">
      <c r="F2891" s="2"/>
    </row>
    <row r="2892" spans="6:6" x14ac:dyDescent="0.25">
      <c r="F2892" s="2"/>
    </row>
    <row r="2893" spans="6:6" x14ac:dyDescent="0.25">
      <c r="F2893" s="2"/>
    </row>
    <row r="2894" spans="6:6" x14ac:dyDescent="0.25">
      <c r="F2894" s="2"/>
    </row>
    <row r="2895" spans="6:6" x14ac:dyDescent="0.25">
      <c r="F2895" s="2"/>
    </row>
    <row r="2896" spans="6:6" x14ac:dyDescent="0.25">
      <c r="F2896" s="2"/>
    </row>
    <row r="2897" spans="6:6" x14ac:dyDescent="0.25">
      <c r="F2897" s="2"/>
    </row>
    <row r="2898" spans="6:6" x14ac:dyDescent="0.25">
      <c r="F2898" s="2"/>
    </row>
    <row r="2899" spans="6:6" x14ac:dyDescent="0.25">
      <c r="F2899" s="2"/>
    </row>
    <row r="2900" spans="6:6" x14ac:dyDescent="0.25">
      <c r="F2900" s="2"/>
    </row>
    <row r="2901" spans="6:6" x14ac:dyDescent="0.25">
      <c r="F2901" s="2"/>
    </row>
    <row r="2902" spans="6:6" x14ac:dyDescent="0.25">
      <c r="F2902" s="2"/>
    </row>
    <row r="2903" spans="6:6" x14ac:dyDescent="0.25">
      <c r="F2903" s="2"/>
    </row>
    <row r="2904" spans="6:6" x14ac:dyDescent="0.25">
      <c r="F2904" s="2"/>
    </row>
    <row r="2905" spans="6:6" x14ac:dyDescent="0.25">
      <c r="F2905" s="2"/>
    </row>
    <row r="2906" spans="6:6" x14ac:dyDescent="0.25">
      <c r="F2906" s="2"/>
    </row>
    <row r="2907" spans="6:6" x14ac:dyDescent="0.25">
      <c r="F2907" s="2"/>
    </row>
    <row r="2908" spans="6:6" x14ac:dyDescent="0.25">
      <c r="F2908" s="2"/>
    </row>
    <row r="2909" spans="6:6" x14ac:dyDescent="0.25">
      <c r="F2909" s="2"/>
    </row>
    <row r="2910" spans="6:6" x14ac:dyDescent="0.25">
      <c r="F2910" s="2"/>
    </row>
    <row r="2911" spans="6:6" x14ac:dyDescent="0.25">
      <c r="F2911" s="2"/>
    </row>
    <row r="2912" spans="6:6" x14ac:dyDescent="0.25">
      <c r="F2912" s="2"/>
    </row>
    <row r="2913" spans="6:6" x14ac:dyDescent="0.25">
      <c r="F2913" s="2"/>
    </row>
    <row r="2914" spans="6:6" x14ac:dyDescent="0.25">
      <c r="F2914" s="2"/>
    </row>
    <row r="2915" spans="6:6" x14ac:dyDescent="0.25">
      <c r="F2915" s="2"/>
    </row>
    <row r="2916" spans="6:6" x14ac:dyDescent="0.25">
      <c r="F2916" s="2"/>
    </row>
    <row r="2917" spans="6:6" x14ac:dyDescent="0.25">
      <c r="F2917" s="2"/>
    </row>
    <row r="2918" spans="6:6" x14ac:dyDescent="0.25">
      <c r="F2918" s="2"/>
    </row>
    <row r="2919" spans="6:6" x14ac:dyDescent="0.25">
      <c r="F2919" s="2"/>
    </row>
    <row r="2920" spans="6:6" x14ac:dyDescent="0.25">
      <c r="F2920" s="2"/>
    </row>
    <row r="2921" spans="6:6" x14ac:dyDescent="0.25">
      <c r="F2921" s="2"/>
    </row>
    <row r="2922" spans="6:6" x14ac:dyDescent="0.25">
      <c r="F2922" s="2"/>
    </row>
    <row r="2923" spans="6:6" x14ac:dyDescent="0.25">
      <c r="F2923" s="2"/>
    </row>
    <row r="2924" spans="6:6" x14ac:dyDescent="0.25">
      <c r="F2924" s="2"/>
    </row>
    <row r="2925" spans="6:6" x14ac:dyDescent="0.25">
      <c r="F2925" s="2"/>
    </row>
    <row r="2926" spans="6:6" x14ac:dyDescent="0.25">
      <c r="F2926" s="2"/>
    </row>
    <row r="2927" spans="6:6" x14ac:dyDescent="0.25">
      <c r="F2927" s="2"/>
    </row>
    <row r="2928" spans="6:6" x14ac:dyDescent="0.25">
      <c r="F2928" s="2"/>
    </row>
    <row r="2929" spans="6:6" x14ac:dyDescent="0.25">
      <c r="F2929" s="2"/>
    </row>
    <row r="2930" spans="6:6" x14ac:dyDescent="0.25">
      <c r="F2930" s="2"/>
    </row>
    <row r="2931" spans="6:6" x14ac:dyDescent="0.25">
      <c r="F2931" s="2"/>
    </row>
    <row r="2932" spans="6:6" x14ac:dyDescent="0.25">
      <c r="F2932" s="2"/>
    </row>
    <row r="2933" spans="6:6" x14ac:dyDescent="0.25">
      <c r="F2933" s="2"/>
    </row>
    <row r="2934" spans="6:6" x14ac:dyDescent="0.25">
      <c r="F2934" s="2"/>
    </row>
    <row r="2935" spans="6:6" x14ac:dyDescent="0.25">
      <c r="F2935" s="2"/>
    </row>
    <row r="2936" spans="6:6" x14ac:dyDescent="0.25">
      <c r="F2936" s="2"/>
    </row>
    <row r="2937" spans="6:6" x14ac:dyDescent="0.25">
      <c r="F2937" s="2"/>
    </row>
    <row r="2938" spans="6:6" x14ac:dyDescent="0.25">
      <c r="F2938" s="2"/>
    </row>
    <row r="2939" spans="6:6" x14ac:dyDescent="0.25">
      <c r="F2939" s="2"/>
    </row>
    <row r="2940" spans="6:6" x14ac:dyDescent="0.25">
      <c r="F2940" s="2"/>
    </row>
    <row r="2941" spans="6:6" x14ac:dyDescent="0.25">
      <c r="F2941" s="2"/>
    </row>
    <row r="2942" spans="6:6" x14ac:dyDescent="0.25">
      <c r="F2942" s="2"/>
    </row>
    <row r="2943" spans="6:6" x14ac:dyDescent="0.25">
      <c r="F2943" s="2"/>
    </row>
    <row r="2944" spans="6:6" x14ac:dyDescent="0.25">
      <c r="F2944" s="2"/>
    </row>
    <row r="2945" spans="6:6" x14ac:dyDescent="0.25">
      <c r="F2945" s="2"/>
    </row>
    <row r="2946" spans="6:6" x14ac:dyDescent="0.25">
      <c r="F2946" s="2"/>
    </row>
    <row r="2947" spans="6:6" x14ac:dyDescent="0.25">
      <c r="F2947" s="2"/>
    </row>
    <row r="2948" spans="6:6" x14ac:dyDescent="0.25">
      <c r="F2948" s="2"/>
    </row>
    <row r="2949" spans="6:6" x14ac:dyDescent="0.25">
      <c r="F2949" s="2"/>
    </row>
    <row r="2950" spans="6:6" x14ac:dyDescent="0.25">
      <c r="F2950" s="2"/>
    </row>
    <row r="2951" spans="6:6" x14ac:dyDescent="0.25">
      <c r="F2951" s="2"/>
    </row>
    <row r="2952" spans="6:6" x14ac:dyDescent="0.25">
      <c r="F2952" s="2"/>
    </row>
    <row r="2953" spans="6:6" x14ac:dyDescent="0.25">
      <c r="F2953" s="2"/>
    </row>
    <row r="2954" spans="6:6" x14ac:dyDescent="0.25">
      <c r="F2954" s="2"/>
    </row>
    <row r="2955" spans="6:6" x14ac:dyDescent="0.25">
      <c r="F2955" s="2"/>
    </row>
    <row r="2956" spans="6:6" x14ac:dyDescent="0.25">
      <c r="F2956" s="2"/>
    </row>
    <row r="2957" spans="6:6" x14ac:dyDescent="0.25">
      <c r="F2957" s="2"/>
    </row>
    <row r="2958" spans="6:6" x14ac:dyDescent="0.25">
      <c r="F2958" s="2"/>
    </row>
    <row r="2959" spans="6:6" x14ac:dyDescent="0.25">
      <c r="F2959" s="2"/>
    </row>
    <row r="2960" spans="6:6" x14ac:dyDescent="0.25">
      <c r="F2960" s="2"/>
    </row>
    <row r="2961" spans="6:6" x14ac:dyDescent="0.25">
      <c r="F2961" s="2"/>
    </row>
    <row r="2962" spans="6:6" x14ac:dyDescent="0.25">
      <c r="F2962" s="2"/>
    </row>
    <row r="2963" spans="6:6" x14ac:dyDescent="0.25">
      <c r="F2963" s="2"/>
    </row>
    <row r="2964" spans="6:6" x14ac:dyDescent="0.25">
      <c r="F2964" s="2"/>
    </row>
    <row r="2965" spans="6:6" x14ac:dyDescent="0.25">
      <c r="F2965" s="2"/>
    </row>
    <row r="2966" spans="6:6" x14ac:dyDescent="0.25">
      <c r="F2966" s="2"/>
    </row>
    <row r="2967" spans="6:6" x14ac:dyDescent="0.25">
      <c r="F2967" s="2"/>
    </row>
    <row r="2968" spans="6:6" x14ac:dyDescent="0.25">
      <c r="F2968" s="2"/>
    </row>
    <row r="2969" spans="6:6" x14ac:dyDescent="0.25">
      <c r="F2969" s="2"/>
    </row>
    <row r="2970" spans="6:6" x14ac:dyDescent="0.25">
      <c r="F2970" s="2"/>
    </row>
    <row r="2971" spans="6:6" x14ac:dyDescent="0.25">
      <c r="F2971" s="2"/>
    </row>
    <row r="2972" spans="6:6" x14ac:dyDescent="0.25">
      <c r="F2972" s="2"/>
    </row>
    <row r="2973" spans="6:6" x14ac:dyDescent="0.25">
      <c r="F2973" s="2"/>
    </row>
    <row r="2974" spans="6:6" x14ac:dyDescent="0.25">
      <c r="F2974" s="2"/>
    </row>
    <row r="2975" spans="6:6" x14ac:dyDescent="0.25">
      <c r="F2975" s="2"/>
    </row>
    <row r="2976" spans="6:6" x14ac:dyDescent="0.25">
      <c r="F2976" s="2"/>
    </row>
    <row r="2977" spans="6:6" x14ac:dyDescent="0.25">
      <c r="F2977" s="2"/>
    </row>
    <row r="2978" spans="6:6" x14ac:dyDescent="0.25">
      <c r="F2978" s="2"/>
    </row>
    <row r="2979" spans="6:6" x14ac:dyDescent="0.25">
      <c r="F2979" s="2"/>
    </row>
    <row r="2980" spans="6:6" x14ac:dyDescent="0.25">
      <c r="F2980" s="2"/>
    </row>
    <row r="2981" spans="6:6" x14ac:dyDescent="0.25">
      <c r="F2981" s="2"/>
    </row>
    <row r="2982" spans="6:6" x14ac:dyDescent="0.25">
      <c r="F2982" s="2"/>
    </row>
    <row r="2983" spans="6:6" x14ac:dyDescent="0.25">
      <c r="F2983" s="2"/>
    </row>
    <row r="2984" spans="6:6" x14ac:dyDescent="0.25">
      <c r="F2984" s="2"/>
    </row>
    <row r="2985" spans="6:6" x14ac:dyDescent="0.25">
      <c r="F2985" s="2"/>
    </row>
    <row r="2986" spans="6:6" x14ac:dyDescent="0.25">
      <c r="F2986" s="2"/>
    </row>
    <row r="2987" spans="6:6" x14ac:dyDescent="0.25">
      <c r="F2987" s="2"/>
    </row>
    <row r="2988" spans="6:6" x14ac:dyDescent="0.25">
      <c r="F2988" s="2"/>
    </row>
    <row r="2989" spans="6:6" x14ac:dyDescent="0.25">
      <c r="F2989" s="2"/>
    </row>
    <row r="2990" spans="6:6" x14ac:dyDescent="0.25">
      <c r="F2990" s="2"/>
    </row>
    <row r="2991" spans="6:6" x14ac:dyDescent="0.25">
      <c r="F2991" s="2"/>
    </row>
    <row r="2992" spans="6:6" x14ac:dyDescent="0.25">
      <c r="F2992" s="2"/>
    </row>
    <row r="2993" spans="6:6" x14ac:dyDescent="0.25">
      <c r="F2993" s="2"/>
    </row>
    <row r="2994" spans="6:6" x14ac:dyDescent="0.25">
      <c r="F2994" s="2"/>
    </row>
    <row r="2995" spans="6:6" x14ac:dyDescent="0.25">
      <c r="F2995" s="2"/>
    </row>
    <row r="2996" spans="6:6" x14ac:dyDescent="0.25">
      <c r="F2996" s="2"/>
    </row>
    <row r="2997" spans="6:6" x14ac:dyDescent="0.25">
      <c r="F2997" s="2"/>
    </row>
    <row r="2998" spans="6:6" x14ac:dyDescent="0.25">
      <c r="F2998" s="2"/>
    </row>
    <row r="2999" spans="6:6" x14ac:dyDescent="0.25">
      <c r="F2999" s="2"/>
    </row>
    <row r="3000" spans="6:6" x14ac:dyDescent="0.25">
      <c r="F3000" s="2"/>
    </row>
    <row r="3001" spans="6:6" x14ac:dyDescent="0.25">
      <c r="F3001" s="2"/>
    </row>
    <row r="3002" spans="6:6" x14ac:dyDescent="0.25">
      <c r="F3002" s="2"/>
    </row>
    <row r="3003" spans="6:6" x14ac:dyDescent="0.25">
      <c r="F3003" s="2"/>
    </row>
    <row r="3004" spans="6:6" x14ac:dyDescent="0.25">
      <c r="F3004" s="2"/>
    </row>
    <row r="3005" spans="6:6" x14ac:dyDescent="0.25">
      <c r="F3005" s="2"/>
    </row>
    <row r="3006" spans="6:6" x14ac:dyDescent="0.25">
      <c r="F3006" s="2"/>
    </row>
    <row r="3007" spans="6:6" x14ac:dyDescent="0.25">
      <c r="F3007" s="2"/>
    </row>
    <row r="3008" spans="6:6" x14ac:dyDescent="0.25">
      <c r="F3008" s="2"/>
    </row>
    <row r="3009" spans="6:6" x14ac:dyDescent="0.25">
      <c r="F3009" s="2"/>
    </row>
    <row r="3010" spans="6:6" x14ac:dyDescent="0.25">
      <c r="F3010" s="2"/>
    </row>
    <row r="3011" spans="6:6" x14ac:dyDescent="0.25">
      <c r="F3011" s="2"/>
    </row>
    <row r="3012" spans="6:6" x14ac:dyDescent="0.25">
      <c r="F3012" s="2"/>
    </row>
    <row r="3013" spans="6:6" x14ac:dyDescent="0.25">
      <c r="F3013" s="2"/>
    </row>
    <row r="3014" spans="6:6" x14ac:dyDescent="0.25">
      <c r="F3014" s="2"/>
    </row>
    <row r="3015" spans="6:6" x14ac:dyDescent="0.25">
      <c r="F3015" s="2"/>
    </row>
    <row r="3016" spans="6:6" x14ac:dyDescent="0.25">
      <c r="F3016" s="2"/>
    </row>
    <row r="3017" spans="6:6" x14ac:dyDescent="0.25">
      <c r="F3017" s="2"/>
    </row>
    <row r="3018" spans="6:6" x14ac:dyDescent="0.25">
      <c r="F3018" s="2"/>
    </row>
    <row r="3019" spans="6:6" x14ac:dyDescent="0.25">
      <c r="F3019" s="2"/>
    </row>
    <row r="3020" spans="6:6" x14ac:dyDescent="0.25">
      <c r="F3020" s="2"/>
    </row>
    <row r="3021" spans="6:6" x14ac:dyDescent="0.25">
      <c r="F3021" s="2"/>
    </row>
    <row r="3022" spans="6:6" x14ac:dyDescent="0.25">
      <c r="F3022" s="2"/>
    </row>
    <row r="3023" spans="6:6" x14ac:dyDescent="0.25">
      <c r="F3023" s="2"/>
    </row>
    <row r="3024" spans="6:6" x14ac:dyDescent="0.25">
      <c r="F3024" s="2"/>
    </row>
    <row r="3025" spans="6:6" x14ac:dyDescent="0.25">
      <c r="F3025" s="2"/>
    </row>
    <row r="3026" spans="6:6" x14ac:dyDescent="0.25">
      <c r="F3026" s="2"/>
    </row>
    <row r="3027" spans="6:6" x14ac:dyDescent="0.25">
      <c r="F3027" s="2"/>
    </row>
    <row r="3028" spans="6:6" x14ac:dyDescent="0.25">
      <c r="F3028" s="2"/>
    </row>
    <row r="3029" spans="6:6" x14ac:dyDescent="0.25">
      <c r="F3029" s="2"/>
    </row>
    <row r="3030" spans="6:6" x14ac:dyDescent="0.25">
      <c r="F3030" s="2"/>
    </row>
    <row r="3031" spans="6:6" x14ac:dyDescent="0.25">
      <c r="F3031" s="2"/>
    </row>
    <row r="3032" spans="6:6" x14ac:dyDescent="0.25">
      <c r="F3032" s="2"/>
    </row>
    <row r="3033" spans="6:6" x14ac:dyDescent="0.25">
      <c r="F3033" s="2"/>
    </row>
    <row r="3034" spans="6:6" x14ac:dyDescent="0.25">
      <c r="F3034" s="2"/>
    </row>
    <row r="3035" spans="6:6" x14ac:dyDescent="0.25">
      <c r="F3035" s="2"/>
    </row>
    <row r="3036" spans="6:6" x14ac:dyDescent="0.25">
      <c r="F3036" s="2"/>
    </row>
    <row r="3037" spans="6:6" x14ac:dyDescent="0.25">
      <c r="F3037" s="2"/>
    </row>
    <row r="3038" spans="6:6" x14ac:dyDescent="0.25">
      <c r="F3038" s="2"/>
    </row>
    <row r="3039" spans="6:6" x14ac:dyDescent="0.25">
      <c r="F3039" s="2"/>
    </row>
    <row r="3040" spans="6:6" x14ac:dyDescent="0.25">
      <c r="F3040" s="2"/>
    </row>
    <row r="3041" spans="6:6" x14ac:dyDescent="0.25">
      <c r="F3041" s="2"/>
    </row>
    <row r="3042" spans="6:6" x14ac:dyDescent="0.25">
      <c r="F3042" s="2"/>
    </row>
    <row r="3043" spans="6:6" x14ac:dyDescent="0.25">
      <c r="F3043" s="2"/>
    </row>
    <row r="3044" spans="6:6" x14ac:dyDescent="0.25">
      <c r="F3044" s="2"/>
    </row>
    <row r="3045" spans="6:6" x14ac:dyDescent="0.25">
      <c r="F3045" s="2"/>
    </row>
    <row r="3046" spans="6:6" x14ac:dyDescent="0.25">
      <c r="F3046" s="2"/>
    </row>
    <row r="3047" spans="6:6" x14ac:dyDescent="0.25">
      <c r="F3047" s="2"/>
    </row>
    <row r="3048" spans="6:6" x14ac:dyDescent="0.25">
      <c r="F3048" s="2"/>
    </row>
    <row r="3049" spans="6:6" x14ac:dyDescent="0.25">
      <c r="F3049" s="2"/>
    </row>
    <row r="3050" spans="6:6" x14ac:dyDescent="0.25">
      <c r="F3050" s="2"/>
    </row>
    <row r="3051" spans="6:6" x14ac:dyDescent="0.25">
      <c r="F3051" s="2"/>
    </row>
    <row r="3052" spans="6:6" x14ac:dyDescent="0.25">
      <c r="F3052" s="2"/>
    </row>
    <row r="3053" spans="6:6" x14ac:dyDescent="0.25">
      <c r="F3053" s="2"/>
    </row>
    <row r="3054" spans="6:6" x14ac:dyDescent="0.25">
      <c r="F3054" s="2"/>
    </row>
    <row r="3055" spans="6:6" x14ac:dyDescent="0.25">
      <c r="F3055" s="2"/>
    </row>
    <row r="3056" spans="6:6" x14ac:dyDescent="0.25">
      <c r="F3056" s="2"/>
    </row>
    <row r="3057" spans="6:6" x14ac:dyDescent="0.25">
      <c r="F3057" s="2"/>
    </row>
    <row r="3058" spans="6:6" x14ac:dyDescent="0.25">
      <c r="F3058" s="2"/>
    </row>
    <row r="3059" spans="6:6" x14ac:dyDescent="0.25">
      <c r="F3059" s="2"/>
    </row>
    <row r="3060" spans="6:6" x14ac:dyDescent="0.25">
      <c r="F3060" s="2"/>
    </row>
    <row r="3061" spans="6:6" x14ac:dyDescent="0.25">
      <c r="F3061" s="2"/>
    </row>
    <row r="3062" spans="6:6" x14ac:dyDescent="0.25">
      <c r="F3062" s="2"/>
    </row>
    <row r="3063" spans="6:6" x14ac:dyDescent="0.25">
      <c r="F3063" s="2"/>
    </row>
    <row r="3064" spans="6:6" x14ac:dyDescent="0.25">
      <c r="F3064" s="2"/>
    </row>
    <row r="3065" spans="6:6" x14ac:dyDescent="0.25">
      <c r="F3065" s="2"/>
    </row>
    <row r="3066" spans="6:6" x14ac:dyDescent="0.25">
      <c r="F3066" s="2"/>
    </row>
    <row r="3067" spans="6:6" x14ac:dyDescent="0.25">
      <c r="F3067" s="2"/>
    </row>
    <row r="3068" spans="6:6" x14ac:dyDescent="0.25">
      <c r="F3068" s="2"/>
    </row>
    <row r="3069" spans="6:6" x14ac:dyDescent="0.25">
      <c r="F3069" s="2"/>
    </row>
    <row r="3070" spans="6:6" x14ac:dyDescent="0.25">
      <c r="F3070" s="2"/>
    </row>
    <row r="3071" spans="6:6" x14ac:dyDescent="0.25">
      <c r="F3071" s="2"/>
    </row>
    <row r="3072" spans="6:6" x14ac:dyDescent="0.25">
      <c r="F3072" s="2"/>
    </row>
    <row r="3073" spans="6:6" x14ac:dyDescent="0.25">
      <c r="F3073" s="2"/>
    </row>
    <row r="3074" spans="6:6" x14ac:dyDescent="0.25">
      <c r="F3074" s="2"/>
    </row>
    <row r="3075" spans="6:6" x14ac:dyDescent="0.25">
      <c r="F3075" s="2"/>
    </row>
    <row r="3076" spans="6:6" x14ac:dyDescent="0.25">
      <c r="F3076" s="2"/>
    </row>
    <row r="3077" spans="6:6" x14ac:dyDescent="0.25">
      <c r="F3077" s="2"/>
    </row>
    <row r="3078" spans="6:6" x14ac:dyDescent="0.25">
      <c r="F3078" s="2"/>
    </row>
    <row r="3079" spans="6:6" x14ac:dyDescent="0.25">
      <c r="F3079" s="2"/>
    </row>
    <row r="3080" spans="6:6" x14ac:dyDescent="0.25">
      <c r="F3080" s="2"/>
    </row>
    <row r="3081" spans="6:6" x14ac:dyDescent="0.25">
      <c r="F3081" s="2"/>
    </row>
    <row r="3082" spans="6:6" x14ac:dyDescent="0.25">
      <c r="F3082" s="2"/>
    </row>
    <row r="3083" spans="6:6" x14ac:dyDescent="0.25">
      <c r="F3083" s="2"/>
    </row>
    <row r="3084" spans="6:6" x14ac:dyDescent="0.25">
      <c r="F3084" s="2"/>
    </row>
    <row r="3085" spans="6:6" x14ac:dyDescent="0.25">
      <c r="F3085" s="2"/>
    </row>
    <row r="3086" spans="6:6" x14ac:dyDescent="0.25">
      <c r="F3086" s="2"/>
    </row>
    <row r="3087" spans="6:6" x14ac:dyDescent="0.25">
      <c r="F3087" s="2"/>
    </row>
    <row r="3088" spans="6:6" x14ac:dyDescent="0.25">
      <c r="F3088" s="2"/>
    </row>
    <row r="3089" spans="6:6" x14ac:dyDescent="0.25">
      <c r="F3089" s="2"/>
    </row>
    <row r="3090" spans="6:6" x14ac:dyDescent="0.25">
      <c r="F3090" s="2"/>
    </row>
    <row r="3091" spans="6:6" x14ac:dyDescent="0.25">
      <c r="F3091" s="2"/>
    </row>
    <row r="3092" spans="6:6" x14ac:dyDescent="0.25">
      <c r="F3092" s="2"/>
    </row>
    <row r="3093" spans="6:6" x14ac:dyDescent="0.25">
      <c r="F3093" s="2"/>
    </row>
    <row r="3094" spans="6:6" x14ac:dyDescent="0.25">
      <c r="F3094" s="2"/>
    </row>
    <row r="3095" spans="6:6" x14ac:dyDescent="0.25">
      <c r="F3095" s="2"/>
    </row>
    <row r="3096" spans="6:6" x14ac:dyDescent="0.25">
      <c r="F3096" s="2"/>
    </row>
    <row r="3097" spans="6:6" x14ac:dyDescent="0.25">
      <c r="F3097" s="2"/>
    </row>
    <row r="3098" spans="6:6" x14ac:dyDescent="0.25">
      <c r="F3098" s="2"/>
    </row>
    <row r="3099" spans="6:6" x14ac:dyDescent="0.25">
      <c r="F3099" s="2"/>
    </row>
    <row r="3100" spans="6:6" x14ac:dyDescent="0.25">
      <c r="F3100" s="2"/>
    </row>
    <row r="3101" spans="6:6" x14ac:dyDescent="0.25">
      <c r="F3101" s="2"/>
    </row>
    <row r="3102" spans="6:6" x14ac:dyDescent="0.25">
      <c r="F3102" s="2"/>
    </row>
    <row r="3103" spans="6:6" x14ac:dyDescent="0.25">
      <c r="F3103" s="2"/>
    </row>
    <row r="3104" spans="6:6" x14ac:dyDescent="0.25">
      <c r="F3104" s="2"/>
    </row>
    <row r="3105" spans="6:6" x14ac:dyDescent="0.25">
      <c r="F3105" s="2"/>
    </row>
    <row r="3106" spans="6:6" x14ac:dyDescent="0.25">
      <c r="F3106" s="2"/>
    </row>
    <row r="3107" spans="6:6" x14ac:dyDescent="0.25">
      <c r="F3107" s="2"/>
    </row>
    <row r="3108" spans="6:6" x14ac:dyDescent="0.25">
      <c r="F3108" s="2"/>
    </row>
    <row r="3109" spans="6:6" x14ac:dyDescent="0.25">
      <c r="F3109" s="2"/>
    </row>
    <row r="3110" spans="6:6" x14ac:dyDescent="0.25">
      <c r="F3110" s="2"/>
    </row>
    <row r="3111" spans="6:6" x14ac:dyDescent="0.25">
      <c r="F3111" s="2"/>
    </row>
    <row r="3112" spans="6:6" x14ac:dyDescent="0.25">
      <c r="F3112" s="2"/>
    </row>
    <row r="3113" spans="6:6" x14ac:dyDescent="0.25">
      <c r="F3113" s="2"/>
    </row>
    <row r="3114" spans="6:6" x14ac:dyDescent="0.25">
      <c r="F3114" s="2"/>
    </row>
    <row r="3115" spans="6:6" x14ac:dyDescent="0.25">
      <c r="F3115" s="2"/>
    </row>
    <row r="3116" spans="6:6" x14ac:dyDescent="0.25">
      <c r="F3116" s="2"/>
    </row>
    <row r="3117" spans="6:6" x14ac:dyDescent="0.25">
      <c r="F3117" s="2"/>
    </row>
    <row r="3118" spans="6:6" x14ac:dyDescent="0.25">
      <c r="F3118" s="2"/>
    </row>
    <row r="3119" spans="6:6" x14ac:dyDescent="0.25">
      <c r="F3119" s="2"/>
    </row>
    <row r="3120" spans="6:6" x14ac:dyDescent="0.25">
      <c r="F3120" s="2"/>
    </row>
    <row r="3121" spans="6:6" x14ac:dyDescent="0.25">
      <c r="F3121" s="2"/>
    </row>
    <row r="3122" spans="6:6" x14ac:dyDescent="0.25">
      <c r="F3122" s="2"/>
    </row>
    <row r="3123" spans="6:6" x14ac:dyDescent="0.25">
      <c r="F3123" s="2"/>
    </row>
    <row r="3124" spans="6:6" x14ac:dyDescent="0.25">
      <c r="F3124" s="2"/>
    </row>
    <row r="3125" spans="6:6" x14ac:dyDescent="0.25">
      <c r="F3125" s="2"/>
    </row>
    <row r="3126" spans="6:6" x14ac:dyDescent="0.25">
      <c r="F3126" s="2"/>
    </row>
    <row r="3127" spans="6:6" x14ac:dyDescent="0.25">
      <c r="F3127" s="2"/>
    </row>
    <row r="3128" spans="6:6" x14ac:dyDescent="0.25">
      <c r="F3128" s="2"/>
    </row>
    <row r="3129" spans="6:6" x14ac:dyDescent="0.25">
      <c r="F3129" s="2"/>
    </row>
    <row r="3130" spans="6:6" x14ac:dyDescent="0.25">
      <c r="F3130" s="2"/>
    </row>
    <row r="3131" spans="6:6" x14ac:dyDescent="0.25">
      <c r="F3131" s="2"/>
    </row>
    <row r="3132" spans="6:6" x14ac:dyDescent="0.25">
      <c r="F3132" s="2"/>
    </row>
    <row r="3133" spans="6:6" x14ac:dyDescent="0.25">
      <c r="F3133" s="2"/>
    </row>
    <row r="3134" spans="6:6" x14ac:dyDescent="0.25">
      <c r="F3134" s="2"/>
    </row>
    <row r="3135" spans="6:6" x14ac:dyDescent="0.25">
      <c r="F3135" s="2"/>
    </row>
    <row r="3136" spans="6:6" x14ac:dyDescent="0.25">
      <c r="F3136" s="2"/>
    </row>
    <row r="3137" spans="6:6" x14ac:dyDescent="0.25">
      <c r="F3137" s="2"/>
    </row>
    <row r="3138" spans="6:6" x14ac:dyDescent="0.25">
      <c r="F3138" s="2"/>
    </row>
    <row r="3139" spans="6:6" x14ac:dyDescent="0.25">
      <c r="F3139" s="2"/>
    </row>
    <row r="3140" spans="6:6" x14ac:dyDescent="0.25">
      <c r="F3140" s="2"/>
    </row>
    <row r="3141" spans="6:6" x14ac:dyDescent="0.25">
      <c r="F3141" s="2"/>
    </row>
    <row r="3142" spans="6:6" x14ac:dyDescent="0.25">
      <c r="F3142" s="2"/>
    </row>
    <row r="3143" spans="6:6" x14ac:dyDescent="0.25">
      <c r="F3143" s="2"/>
    </row>
    <row r="3144" spans="6:6" x14ac:dyDescent="0.25">
      <c r="F3144" s="2"/>
    </row>
    <row r="3145" spans="6:6" x14ac:dyDescent="0.25">
      <c r="F3145" s="2"/>
    </row>
    <row r="3146" spans="6:6" x14ac:dyDescent="0.25">
      <c r="F3146" s="2"/>
    </row>
    <row r="3147" spans="6:6" x14ac:dyDescent="0.25">
      <c r="F3147" s="2"/>
    </row>
    <row r="3148" spans="6:6" x14ac:dyDescent="0.25">
      <c r="F3148" s="2"/>
    </row>
    <row r="3149" spans="6:6" x14ac:dyDescent="0.25">
      <c r="F3149" s="2"/>
    </row>
    <row r="3150" spans="6:6" x14ac:dyDescent="0.25">
      <c r="F3150" s="2"/>
    </row>
    <row r="3151" spans="6:6" x14ac:dyDescent="0.25">
      <c r="F3151" s="2"/>
    </row>
    <row r="3152" spans="6:6" x14ac:dyDescent="0.25">
      <c r="F3152" s="2"/>
    </row>
    <row r="3153" spans="6:6" x14ac:dyDescent="0.25">
      <c r="F3153" s="2"/>
    </row>
    <row r="3154" spans="6:6" x14ac:dyDescent="0.25">
      <c r="F3154" s="2"/>
    </row>
    <row r="3155" spans="6:6" x14ac:dyDescent="0.25">
      <c r="F3155" s="2"/>
    </row>
    <row r="3156" spans="6:6" x14ac:dyDescent="0.25">
      <c r="F3156" s="2"/>
    </row>
    <row r="3157" spans="6:6" x14ac:dyDescent="0.25">
      <c r="F3157" s="2"/>
    </row>
    <row r="3158" spans="6:6" x14ac:dyDescent="0.25">
      <c r="F3158" s="2"/>
    </row>
    <row r="3159" spans="6:6" x14ac:dyDescent="0.25">
      <c r="F3159" s="2"/>
    </row>
    <row r="3160" spans="6:6" x14ac:dyDescent="0.25">
      <c r="F3160" s="2"/>
    </row>
    <row r="3161" spans="6:6" x14ac:dyDescent="0.25">
      <c r="F3161" s="2"/>
    </row>
    <row r="3162" spans="6:6" x14ac:dyDescent="0.25">
      <c r="F3162" s="2"/>
    </row>
    <row r="3163" spans="6:6" x14ac:dyDescent="0.25">
      <c r="F3163" s="2"/>
    </row>
    <row r="3164" spans="6:6" x14ac:dyDescent="0.25">
      <c r="F3164" s="2"/>
    </row>
    <row r="3165" spans="6:6" x14ac:dyDescent="0.25">
      <c r="F3165" s="2"/>
    </row>
    <row r="3166" spans="6:6" x14ac:dyDescent="0.25">
      <c r="F3166" s="2"/>
    </row>
    <row r="3167" spans="6:6" x14ac:dyDescent="0.25">
      <c r="F3167" s="2"/>
    </row>
    <row r="3168" spans="6:6" x14ac:dyDescent="0.25">
      <c r="F3168" s="2"/>
    </row>
    <row r="3169" spans="6:6" x14ac:dyDescent="0.25">
      <c r="F3169" s="2"/>
    </row>
    <row r="3170" spans="6:6" x14ac:dyDescent="0.25">
      <c r="F3170" s="2"/>
    </row>
    <row r="3171" spans="6:6" x14ac:dyDescent="0.25">
      <c r="F3171" s="2"/>
    </row>
    <row r="3172" spans="6:6" x14ac:dyDescent="0.25">
      <c r="F3172" s="2"/>
    </row>
    <row r="3173" spans="6:6" x14ac:dyDescent="0.25">
      <c r="F3173" s="2"/>
    </row>
    <row r="3174" spans="6:6" x14ac:dyDescent="0.25">
      <c r="F3174" s="2"/>
    </row>
    <row r="3175" spans="6:6" x14ac:dyDescent="0.25">
      <c r="F3175" s="2"/>
    </row>
    <row r="3176" spans="6:6" x14ac:dyDescent="0.25">
      <c r="F3176" s="2"/>
    </row>
    <row r="3177" spans="6:6" x14ac:dyDescent="0.25">
      <c r="F3177" s="2"/>
    </row>
    <row r="3178" spans="6:6" x14ac:dyDescent="0.25">
      <c r="F3178" s="2"/>
    </row>
    <row r="3179" spans="6:6" x14ac:dyDescent="0.25">
      <c r="F3179" s="2"/>
    </row>
    <row r="3180" spans="6:6" x14ac:dyDescent="0.25">
      <c r="F3180" s="2"/>
    </row>
    <row r="3181" spans="6:6" x14ac:dyDescent="0.25">
      <c r="F3181" s="2"/>
    </row>
    <row r="3182" spans="6:6" x14ac:dyDescent="0.25">
      <c r="F3182" s="2"/>
    </row>
    <row r="3183" spans="6:6" x14ac:dyDescent="0.25">
      <c r="F3183" s="2"/>
    </row>
    <row r="3184" spans="6:6" x14ac:dyDescent="0.25">
      <c r="F3184" s="2"/>
    </row>
    <row r="3185" spans="6:6" x14ac:dyDescent="0.25">
      <c r="F3185" s="2"/>
    </row>
    <row r="3186" spans="6:6" x14ac:dyDescent="0.25">
      <c r="F3186" s="2"/>
    </row>
    <row r="3187" spans="6:6" x14ac:dyDescent="0.25">
      <c r="F3187" s="2"/>
    </row>
    <row r="3188" spans="6:6" x14ac:dyDescent="0.25">
      <c r="F3188" s="2"/>
    </row>
    <row r="3189" spans="6:6" x14ac:dyDescent="0.25">
      <c r="F3189" s="2"/>
    </row>
    <row r="3190" spans="6:6" x14ac:dyDescent="0.25">
      <c r="F3190" s="2"/>
    </row>
    <row r="3191" spans="6:6" x14ac:dyDescent="0.25">
      <c r="F3191" s="2"/>
    </row>
    <row r="3192" spans="6:6" x14ac:dyDescent="0.25">
      <c r="F3192" s="2"/>
    </row>
    <row r="3193" spans="6:6" x14ac:dyDescent="0.25">
      <c r="F3193" s="2"/>
    </row>
    <row r="3194" spans="6:6" x14ac:dyDescent="0.25">
      <c r="F3194" s="2"/>
    </row>
    <row r="3195" spans="6:6" x14ac:dyDescent="0.25">
      <c r="F3195" s="2"/>
    </row>
    <row r="3196" spans="6:6" x14ac:dyDescent="0.25">
      <c r="F3196" s="2"/>
    </row>
    <row r="3197" spans="6:6" x14ac:dyDescent="0.25">
      <c r="F3197" s="2"/>
    </row>
    <row r="3198" spans="6:6" x14ac:dyDescent="0.25">
      <c r="F3198" s="2"/>
    </row>
    <row r="3199" spans="6:6" x14ac:dyDescent="0.25">
      <c r="F3199" s="2"/>
    </row>
    <row r="3200" spans="6:6" x14ac:dyDescent="0.25">
      <c r="F3200" s="2"/>
    </row>
    <row r="3201" spans="6:6" x14ac:dyDescent="0.25">
      <c r="F3201" s="2"/>
    </row>
    <row r="3202" spans="6:6" x14ac:dyDescent="0.25">
      <c r="F3202" s="2"/>
    </row>
    <row r="3203" spans="6:6" x14ac:dyDescent="0.25">
      <c r="F3203" s="2"/>
    </row>
    <row r="3204" spans="6:6" x14ac:dyDescent="0.25">
      <c r="F3204" s="2"/>
    </row>
    <row r="3205" spans="6:6" x14ac:dyDescent="0.25">
      <c r="F3205" s="2"/>
    </row>
    <row r="3206" spans="6:6" x14ac:dyDescent="0.25">
      <c r="F3206" s="2"/>
    </row>
    <row r="3207" spans="6:6" x14ac:dyDescent="0.25">
      <c r="F3207" s="2"/>
    </row>
    <row r="3208" spans="6:6" x14ac:dyDescent="0.25">
      <c r="F3208" s="2"/>
    </row>
    <row r="3209" spans="6:6" x14ac:dyDescent="0.25">
      <c r="F3209" s="2"/>
    </row>
    <row r="3210" spans="6:6" x14ac:dyDescent="0.25">
      <c r="F3210" s="2"/>
    </row>
    <row r="3211" spans="6:6" x14ac:dyDescent="0.25">
      <c r="F3211" s="2"/>
    </row>
    <row r="3212" spans="6:6" x14ac:dyDescent="0.25">
      <c r="F3212" s="2"/>
    </row>
    <row r="3213" spans="6:6" x14ac:dyDescent="0.25">
      <c r="F3213" s="2"/>
    </row>
    <row r="3214" spans="6:6" x14ac:dyDescent="0.25">
      <c r="F3214" s="2"/>
    </row>
    <row r="3215" spans="6:6" x14ac:dyDescent="0.25">
      <c r="F3215" s="2"/>
    </row>
    <row r="3216" spans="6:6" x14ac:dyDescent="0.25">
      <c r="F3216" s="2"/>
    </row>
    <row r="3217" spans="6:6" x14ac:dyDescent="0.25">
      <c r="F3217" s="2"/>
    </row>
    <row r="3218" spans="6:6" x14ac:dyDescent="0.25">
      <c r="F3218" s="2"/>
    </row>
    <row r="3219" spans="6:6" x14ac:dyDescent="0.25">
      <c r="F3219" s="2"/>
    </row>
    <row r="3220" spans="6:6" x14ac:dyDescent="0.25">
      <c r="F3220" s="2"/>
    </row>
    <row r="3221" spans="6:6" x14ac:dyDescent="0.25">
      <c r="F3221" s="2"/>
    </row>
    <row r="3222" spans="6:6" x14ac:dyDescent="0.25">
      <c r="F3222" s="2"/>
    </row>
    <row r="3223" spans="6:6" x14ac:dyDescent="0.25">
      <c r="F3223" s="2"/>
    </row>
    <row r="3224" spans="6:6" x14ac:dyDescent="0.25">
      <c r="F3224" s="2"/>
    </row>
    <row r="3225" spans="6:6" x14ac:dyDescent="0.25">
      <c r="F3225" s="2"/>
    </row>
    <row r="3226" spans="6:6" x14ac:dyDescent="0.25">
      <c r="F3226" s="2"/>
    </row>
    <row r="3227" spans="6:6" x14ac:dyDescent="0.25">
      <c r="F3227" s="2"/>
    </row>
    <row r="3228" spans="6:6" x14ac:dyDescent="0.25">
      <c r="F3228" s="2"/>
    </row>
    <row r="3229" spans="6:6" x14ac:dyDescent="0.25">
      <c r="F3229" s="2"/>
    </row>
    <row r="3230" spans="6:6" x14ac:dyDescent="0.25">
      <c r="F3230" s="2"/>
    </row>
    <row r="3231" spans="6:6" x14ac:dyDescent="0.25">
      <c r="F3231" s="2"/>
    </row>
    <row r="3232" spans="6:6" x14ac:dyDescent="0.25">
      <c r="F3232" s="2"/>
    </row>
    <row r="3233" spans="6:6" x14ac:dyDescent="0.25">
      <c r="F3233" s="2"/>
    </row>
    <row r="3234" spans="6:6" x14ac:dyDescent="0.25">
      <c r="F3234" s="2"/>
    </row>
    <row r="3235" spans="6:6" x14ac:dyDescent="0.25">
      <c r="F3235" s="2"/>
    </row>
    <row r="3236" spans="6:6" x14ac:dyDescent="0.25">
      <c r="F3236" s="2"/>
    </row>
    <row r="3237" spans="6:6" x14ac:dyDescent="0.25">
      <c r="F3237" s="2"/>
    </row>
    <row r="3238" spans="6:6" x14ac:dyDescent="0.25">
      <c r="F3238" s="2"/>
    </row>
    <row r="3239" spans="6:6" x14ac:dyDescent="0.25">
      <c r="F3239" s="2"/>
    </row>
    <row r="3240" spans="6:6" x14ac:dyDescent="0.25">
      <c r="F3240" s="2"/>
    </row>
    <row r="3241" spans="6:6" x14ac:dyDescent="0.25">
      <c r="F3241" s="2"/>
    </row>
    <row r="3242" spans="6:6" x14ac:dyDescent="0.25">
      <c r="F3242" s="2"/>
    </row>
    <row r="3243" spans="6:6" x14ac:dyDescent="0.25">
      <c r="F3243" s="2"/>
    </row>
    <row r="3244" spans="6:6" x14ac:dyDescent="0.25">
      <c r="F3244" s="2"/>
    </row>
    <row r="3245" spans="6:6" x14ac:dyDescent="0.25">
      <c r="F3245" s="2"/>
    </row>
    <row r="3246" spans="6:6" x14ac:dyDescent="0.25">
      <c r="F3246" s="2"/>
    </row>
    <row r="3247" spans="6:6" x14ac:dyDescent="0.25">
      <c r="F3247" s="2"/>
    </row>
    <row r="3248" spans="6:6" x14ac:dyDescent="0.25">
      <c r="F3248" s="2"/>
    </row>
    <row r="3249" spans="6:6" x14ac:dyDescent="0.25">
      <c r="F3249" s="2"/>
    </row>
    <row r="3250" spans="6:6" x14ac:dyDescent="0.25">
      <c r="F3250" s="2"/>
    </row>
    <row r="3251" spans="6:6" x14ac:dyDescent="0.25">
      <c r="F3251" s="2"/>
    </row>
    <row r="3252" spans="6:6" x14ac:dyDescent="0.25">
      <c r="F3252" s="2"/>
    </row>
    <row r="3253" spans="6:6" x14ac:dyDescent="0.25">
      <c r="F3253" s="2"/>
    </row>
    <row r="3254" spans="6:6" x14ac:dyDescent="0.25">
      <c r="F3254" s="2"/>
    </row>
    <row r="3255" spans="6:6" x14ac:dyDescent="0.25">
      <c r="F3255" s="2"/>
    </row>
    <row r="3256" spans="6:6" x14ac:dyDescent="0.25">
      <c r="F3256" s="2"/>
    </row>
    <row r="3257" spans="6:6" x14ac:dyDescent="0.25">
      <c r="F3257" s="2"/>
    </row>
    <row r="3258" spans="6:6" x14ac:dyDescent="0.25">
      <c r="F3258" s="2"/>
    </row>
    <row r="3259" spans="6:6" x14ac:dyDescent="0.25">
      <c r="F3259" s="2"/>
    </row>
    <row r="3260" spans="6:6" x14ac:dyDescent="0.25">
      <c r="F3260" s="2"/>
    </row>
    <row r="3261" spans="6:6" x14ac:dyDescent="0.25">
      <c r="F3261" s="2"/>
    </row>
    <row r="3262" spans="6:6" x14ac:dyDescent="0.25">
      <c r="F3262" s="2"/>
    </row>
    <row r="3263" spans="6:6" x14ac:dyDescent="0.25">
      <c r="F3263" s="2"/>
    </row>
    <row r="3264" spans="6:6" x14ac:dyDescent="0.25">
      <c r="F3264" s="2"/>
    </row>
    <row r="3265" spans="6:6" x14ac:dyDescent="0.25">
      <c r="F3265" s="2"/>
    </row>
    <row r="3266" spans="6:6" x14ac:dyDescent="0.25">
      <c r="F3266" s="2"/>
    </row>
    <row r="3267" spans="6:6" x14ac:dyDescent="0.25">
      <c r="F3267" s="2"/>
    </row>
    <row r="3268" spans="6:6" x14ac:dyDescent="0.25">
      <c r="F3268" s="2"/>
    </row>
    <row r="3269" spans="6:6" x14ac:dyDescent="0.25">
      <c r="F3269" s="2"/>
    </row>
    <row r="3270" spans="6:6" x14ac:dyDescent="0.25">
      <c r="F3270" s="2"/>
    </row>
    <row r="3271" spans="6:6" x14ac:dyDescent="0.25">
      <c r="F3271" s="2"/>
    </row>
    <row r="3272" spans="6:6" x14ac:dyDescent="0.25">
      <c r="F3272" s="2"/>
    </row>
    <row r="3273" spans="6:6" x14ac:dyDescent="0.25">
      <c r="F3273" s="2"/>
    </row>
    <row r="3274" spans="6:6" x14ac:dyDescent="0.25">
      <c r="F3274" s="2"/>
    </row>
    <row r="3275" spans="6:6" x14ac:dyDescent="0.25">
      <c r="F3275" s="2"/>
    </row>
    <row r="3276" spans="6:6" x14ac:dyDescent="0.25">
      <c r="F3276" s="2"/>
    </row>
    <row r="3277" spans="6:6" x14ac:dyDescent="0.25">
      <c r="F3277" s="2"/>
    </row>
    <row r="3278" spans="6:6" x14ac:dyDescent="0.25">
      <c r="F3278" s="2"/>
    </row>
    <row r="3279" spans="6:6" x14ac:dyDescent="0.25">
      <c r="F3279" s="2"/>
    </row>
    <row r="3280" spans="6:6" x14ac:dyDescent="0.25">
      <c r="F3280" s="2"/>
    </row>
    <row r="3281" spans="6:6" x14ac:dyDescent="0.25">
      <c r="F3281" s="2"/>
    </row>
    <row r="3282" spans="6:6" x14ac:dyDescent="0.25">
      <c r="F3282" s="2"/>
    </row>
    <row r="3283" spans="6:6" x14ac:dyDescent="0.25">
      <c r="F3283" s="2"/>
    </row>
    <row r="3284" spans="6:6" x14ac:dyDescent="0.25">
      <c r="F3284" s="2"/>
    </row>
    <row r="3285" spans="6:6" x14ac:dyDescent="0.25">
      <c r="F3285" s="2"/>
    </row>
    <row r="3286" spans="6:6" x14ac:dyDescent="0.25">
      <c r="F3286" s="2"/>
    </row>
    <row r="3287" spans="6:6" x14ac:dyDescent="0.25">
      <c r="F3287" s="2"/>
    </row>
    <row r="3288" spans="6:6" x14ac:dyDescent="0.25">
      <c r="F3288" s="2"/>
    </row>
    <row r="3289" spans="6:6" x14ac:dyDescent="0.25">
      <c r="F3289" s="2"/>
    </row>
    <row r="3290" spans="6:6" x14ac:dyDescent="0.25">
      <c r="F3290" s="2"/>
    </row>
    <row r="3291" spans="6:6" x14ac:dyDescent="0.25">
      <c r="F3291" s="2"/>
    </row>
    <row r="3292" spans="6:6" x14ac:dyDescent="0.25">
      <c r="F3292" s="2"/>
    </row>
    <row r="3293" spans="6:6" x14ac:dyDescent="0.25">
      <c r="F3293" s="2"/>
    </row>
    <row r="3294" spans="6:6" x14ac:dyDescent="0.25">
      <c r="F3294" s="2"/>
    </row>
    <row r="3295" spans="6:6" x14ac:dyDescent="0.25">
      <c r="F3295" s="2"/>
    </row>
    <row r="3296" spans="6:6" x14ac:dyDescent="0.25">
      <c r="F3296" s="2"/>
    </row>
    <row r="3297" spans="6:6" x14ac:dyDescent="0.25">
      <c r="F3297" s="2"/>
    </row>
    <row r="3298" spans="6:6" x14ac:dyDescent="0.25">
      <c r="F3298" s="2"/>
    </row>
    <row r="3299" spans="6:6" x14ac:dyDescent="0.25">
      <c r="F3299" s="2"/>
    </row>
    <row r="3300" spans="6:6" x14ac:dyDescent="0.25">
      <c r="F3300" s="2"/>
    </row>
    <row r="3301" spans="6:6" x14ac:dyDescent="0.25">
      <c r="F3301" s="2"/>
    </row>
    <row r="3302" spans="6:6" x14ac:dyDescent="0.25">
      <c r="F3302" s="2"/>
    </row>
    <row r="3303" spans="6:6" x14ac:dyDescent="0.25">
      <c r="F3303" s="2"/>
    </row>
    <row r="3304" spans="6:6" x14ac:dyDescent="0.25">
      <c r="F3304" s="2"/>
    </row>
    <row r="3305" spans="6:6" x14ac:dyDescent="0.25">
      <c r="F3305" s="2"/>
    </row>
    <row r="3306" spans="6:6" x14ac:dyDescent="0.25">
      <c r="F3306" s="2"/>
    </row>
    <row r="3307" spans="6:6" x14ac:dyDescent="0.25">
      <c r="F3307" s="2"/>
    </row>
    <row r="3308" spans="6:6" x14ac:dyDescent="0.25">
      <c r="F3308" s="2"/>
    </row>
    <row r="3309" spans="6:6" x14ac:dyDescent="0.25">
      <c r="F3309" s="2"/>
    </row>
    <row r="3310" spans="6:6" x14ac:dyDescent="0.25">
      <c r="F3310" s="2"/>
    </row>
    <row r="3311" spans="6:6" x14ac:dyDescent="0.25">
      <c r="F3311" s="2"/>
    </row>
    <row r="3312" spans="6:6" x14ac:dyDescent="0.25">
      <c r="F3312" s="2"/>
    </row>
    <row r="3313" spans="6:6" x14ac:dyDescent="0.25">
      <c r="F3313" s="2"/>
    </row>
    <row r="3314" spans="6:6" x14ac:dyDescent="0.25">
      <c r="F3314" s="2"/>
    </row>
    <row r="3315" spans="6:6" x14ac:dyDescent="0.25">
      <c r="F3315" s="2"/>
    </row>
    <row r="3316" spans="6:6" x14ac:dyDescent="0.25">
      <c r="F3316" s="2"/>
    </row>
    <row r="3317" spans="6:6" x14ac:dyDescent="0.25">
      <c r="F3317" s="2"/>
    </row>
    <row r="3318" spans="6:6" x14ac:dyDescent="0.25">
      <c r="F3318" s="2"/>
    </row>
    <row r="3319" spans="6:6" x14ac:dyDescent="0.25">
      <c r="F3319" s="2"/>
    </row>
    <row r="3320" spans="6:6" x14ac:dyDescent="0.25">
      <c r="F3320" s="2"/>
    </row>
    <row r="3321" spans="6:6" x14ac:dyDescent="0.25">
      <c r="F3321" s="2"/>
    </row>
    <row r="3322" spans="6:6" x14ac:dyDescent="0.25">
      <c r="F3322" s="2"/>
    </row>
    <row r="3323" spans="6:6" x14ac:dyDescent="0.25">
      <c r="F3323" s="2"/>
    </row>
    <row r="3324" spans="6:6" x14ac:dyDescent="0.25">
      <c r="F3324" s="2"/>
    </row>
    <row r="3325" spans="6:6" x14ac:dyDescent="0.25">
      <c r="F3325" s="2"/>
    </row>
    <row r="3326" spans="6:6" x14ac:dyDescent="0.25">
      <c r="F3326" s="2"/>
    </row>
    <row r="3327" spans="6:6" x14ac:dyDescent="0.25">
      <c r="F3327" s="2"/>
    </row>
    <row r="3328" spans="6:6" x14ac:dyDescent="0.25">
      <c r="F3328" s="2"/>
    </row>
    <row r="3329" spans="6:6" x14ac:dyDescent="0.25">
      <c r="F3329" s="2"/>
    </row>
    <row r="3330" spans="6:6" x14ac:dyDescent="0.25">
      <c r="F3330" s="2"/>
    </row>
    <row r="3331" spans="6:6" x14ac:dyDescent="0.25">
      <c r="F3331" s="2"/>
    </row>
    <row r="3332" spans="6:6" x14ac:dyDescent="0.25">
      <c r="F3332" s="2"/>
    </row>
    <row r="3333" spans="6:6" x14ac:dyDescent="0.25">
      <c r="F3333" s="2"/>
    </row>
    <row r="3334" spans="6:6" x14ac:dyDescent="0.25">
      <c r="F3334" s="2"/>
    </row>
    <row r="3335" spans="6:6" x14ac:dyDescent="0.25">
      <c r="F3335" s="2"/>
    </row>
    <row r="3336" spans="6:6" x14ac:dyDescent="0.25">
      <c r="F3336" s="2"/>
    </row>
    <row r="3337" spans="6:6" x14ac:dyDescent="0.25">
      <c r="F3337" s="2"/>
    </row>
    <row r="3338" spans="6:6" x14ac:dyDescent="0.25">
      <c r="F3338" s="2"/>
    </row>
    <row r="3339" spans="6:6" x14ac:dyDescent="0.25">
      <c r="F3339" s="2"/>
    </row>
    <row r="3340" spans="6:6" x14ac:dyDescent="0.25">
      <c r="F3340" s="2"/>
    </row>
    <row r="3341" spans="6:6" x14ac:dyDescent="0.25">
      <c r="F3341" s="2"/>
    </row>
    <row r="3342" spans="6:6" x14ac:dyDescent="0.25">
      <c r="F3342" s="2"/>
    </row>
    <row r="3343" spans="6:6" x14ac:dyDescent="0.25">
      <c r="F3343" s="2"/>
    </row>
    <row r="3344" spans="6:6" x14ac:dyDescent="0.25">
      <c r="F3344" s="2"/>
    </row>
    <row r="3345" spans="6:6" x14ac:dyDescent="0.25">
      <c r="F3345" s="2"/>
    </row>
    <row r="3346" spans="6:6" x14ac:dyDescent="0.25">
      <c r="F3346" s="2"/>
    </row>
    <row r="3347" spans="6:6" x14ac:dyDescent="0.25">
      <c r="F3347" s="2"/>
    </row>
    <row r="3348" spans="6:6" x14ac:dyDescent="0.25">
      <c r="F3348" s="2"/>
    </row>
    <row r="3349" spans="6:6" x14ac:dyDescent="0.25">
      <c r="F3349" s="2"/>
    </row>
    <row r="3350" spans="6:6" x14ac:dyDescent="0.25">
      <c r="F3350" s="2"/>
    </row>
    <row r="3351" spans="6:6" x14ac:dyDescent="0.25">
      <c r="F3351" s="2"/>
    </row>
    <row r="3352" spans="6:6" x14ac:dyDescent="0.25">
      <c r="F3352" s="2"/>
    </row>
    <row r="3353" spans="6:6" x14ac:dyDescent="0.25">
      <c r="F3353" s="2"/>
    </row>
    <row r="3354" spans="6:6" x14ac:dyDescent="0.25">
      <c r="F3354" s="2"/>
    </row>
    <row r="3355" spans="6:6" x14ac:dyDescent="0.25">
      <c r="F3355" s="2"/>
    </row>
    <row r="3356" spans="6:6" x14ac:dyDescent="0.25">
      <c r="F3356" s="2"/>
    </row>
    <row r="3357" spans="6:6" x14ac:dyDescent="0.25">
      <c r="F3357" s="2"/>
    </row>
    <row r="3358" spans="6:6" x14ac:dyDescent="0.25">
      <c r="F3358" s="2"/>
    </row>
    <row r="3359" spans="6:6" x14ac:dyDescent="0.25">
      <c r="F3359" s="2"/>
    </row>
    <row r="3360" spans="6:6" x14ac:dyDescent="0.25">
      <c r="F3360" s="2"/>
    </row>
    <row r="3361" spans="6:6" x14ac:dyDescent="0.25">
      <c r="F3361" s="2"/>
    </row>
    <row r="3362" spans="6:6" x14ac:dyDescent="0.25">
      <c r="F3362" s="2"/>
    </row>
    <row r="3363" spans="6:6" x14ac:dyDescent="0.25">
      <c r="F3363" s="2"/>
    </row>
    <row r="3364" spans="6:6" x14ac:dyDescent="0.25">
      <c r="F3364" s="2"/>
    </row>
    <row r="3365" spans="6:6" x14ac:dyDescent="0.25">
      <c r="F3365" s="2"/>
    </row>
    <row r="3366" spans="6:6" x14ac:dyDescent="0.25">
      <c r="F3366" s="2"/>
    </row>
    <row r="3367" spans="6:6" x14ac:dyDescent="0.25">
      <c r="F3367" s="2"/>
    </row>
    <row r="3368" spans="6:6" x14ac:dyDescent="0.25">
      <c r="F3368" s="2"/>
    </row>
    <row r="3369" spans="6:6" x14ac:dyDescent="0.25">
      <c r="F3369" s="2"/>
    </row>
    <row r="3370" spans="6:6" x14ac:dyDescent="0.25">
      <c r="F3370" s="2"/>
    </row>
    <row r="3371" spans="6:6" x14ac:dyDescent="0.25">
      <c r="F3371" s="2"/>
    </row>
    <row r="3372" spans="6:6" x14ac:dyDescent="0.25">
      <c r="F3372" s="2"/>
    </row>
    <row r="3373" spans="6:6" x14ac:dyDescent="0.25">
      <c r="F3373" s="2"/>
    </row>
    <row r="3374" spans="6:6" x14ac:dyDescent="0.25">
      <c r="F3374" s="2"/>
    </row>
    <row r="3375" spans="6:6" x14ac:dyDescent="0.25">
      <c r="F3375" s="2"/>
    </row>
    <row r="3376" spans="6:6" x14ac:dyDescent="0.25">
      <c r="F3376" s="2"/>
    </row>
    <row r="3377" spans="6:6" x14ac:dyDescent="0.25">
      <c r="F3377" s="2"/>
    </row>
    <row r="3378" spans="6:6" x14ac:dyDescent="0.25">
      <c r="F3378" s="2"/>
    </row>
    <row r="3379" spans="6:6" x14ac:dyDescent="0.25">
      <c r="F3379" s="2"/>
    </row>
    <row r="3380" spans="6:6" x14ac:dyDescent="0.25">
      <c r="F3380" s="2"/>
    </row>
    <row r="3381" spans="6:6" x14ac:dyDescent="0.25">
      <c r="F3381" s="2"/>
    </row>
    <row r="3382" spans="6:6" x14ac:dyDescent="0.25">
      <c r="F3382" s="2"/>
    </row>
    <row r="3383" spans="6:6" x14ac:dyDescent="0.25">
      <c r="F3383" s="2"/>
    </row>
    <row r="3384" spans="6:6" x14ac:dyDescent="0.25">
      <c r="F3384" s="2"/>
    </row>
    <row r="3385" spans="6:6" x14ac:dyDescent="0.25">
      <c r="F3385" s="2"/>
    </row>
    <row r="3386" spans="6:6" x14ac:dyDescent="0.25">
      <c r="F3386" s="2"/>
    </row>
    <row r="3387" spans="6:6" x14ac:dyDescent="0.25">
      <c r="F3387" s="2"/>
    </row>
    <row r="3388" spans="6:6" x14ac:dyDescent="0.25">
      <c r="F3388" s="2"/>
    </row>
    <row r="3389" spans="6:6" x14ac:dyDescent="0.25">
      <c r="F3389" s="2"/>
    </row>
    <row r="3390" spans="6:6" x14ac:dyDescent="0.25">
      <c r="F3390" s="2"/>
    </row>
    <row r="3391" spans="6:6" x14ac:dyDescent="0.25">
      <c r="F3391" s="2"/>
    </row>
    <row r="3392" spans="6:6" x14ac:dyDescent="0.25">
      <c r="F3392" s="2"/>
    </row>
    <row r="3393" spans="6:6" x14ac:dyDescent="0.25">
      <c r="F3393" s="2"/>
    </row>
    <row r="3394" spans="6:6" x14ac:dyDescent="0.25">
      <c r="F3394" s="2"/>
    </row>
    <row r="3395" spans="6:6" x14ac:dyDescent="0.25">
      <c r="F3395" s="2"/>
    </row>
    <row r="3396" spans="6:6" x14ac:dyDescent="0.25">
      <c r="F3396" s="2"/>
    </row>
    <row r="3397" spans="6:6" x14ac:dyDescent="0.25">
      <c r="F3397" s="2"/>
    </row>
    <row r="3398" spans="6:6" x14ac:dyDescent="0.25">
      <c r="F3398" s="2"/>
    </row>
    <row r="3399" spans="6:6" x14ac:dyDescent="0.25">
      <c r="F3399" s="2"/>
    </row>
    <row r="3400" spans="6:6" x14ac:dyDescent="0.25">
      <c r="F3400" s="2"/>
    </row>
    <row r="3401" spans="6:6" x14ac:dyDescent="0.25">
      <c r="F3401" s="2"/>
    </row>
    <row r="3402" spans="6:6" x14ac:dyDescent="0.25">
      <c r="F3402" s="2"/>
    </row>
    <row r="3403" spans="6:6" x14ac:dyDescent="0.25">
      <c r="F3403" s="2"/>
    </row>
    <row r="3404" spans="6:6" x14ac:dyDescent="0.25">
      <c r="F3404" s="2"/>
    </row>
    <row r="3405" spans="6:6" x14ac:dyDescent="0.25">
      <c r="F3405" s="2"/>
    </row>
    <row r="3406" spans="6:6" x14ac:dyDescent="0.25">
      <c r="F3406" s="2"/>
    </row>
    <row r="3407" spans="6:6" x14ac:dyDescent="0.25">
      <c r="F3407" s="2"/>
    </row>
    <row r="3408" spans="6:6" x14ac:dyDescent="0.25">
      <c r="F3408" s="2"/>
    </row>
    <row r="3409" spans="6:6" x14ac:dyDescent="0.25">
      <c r="F3409" s="2"/>
    </row>
    <row r="3410" spans="6:6" x14ac:dyDescent="0.25">
      <c r="F3410" s="2"/>
    </row>
    <row r="3411" spans="6:6" x14ac:dyDescent="0.25">
      <c r="F3411" s="2"/>
    </row>
    <row r="3412" spans="6:6" x14ac:dyDescent="0.25">
      <c r="F3412" s="2"/>
    </row>
    <row r="3413" spans="6:6" x14ac:dyDescent="0.25">
      <c r="F3413" s="2"/>
    </row>
    <row r="3414" spans="6:6" x14ac:dyDescent="0.25">
      <c r="F3414" s="2"/>
    </row>
    <row r="3415" spans="6:6" x14ac:dyDescent="0.25">
      <c r="F3415" s="2"/>
    </row>
    <row r="3416" spans="6:6" x14ac:dyDescent="0.25">
      <c r="F3416" s="2"/>
    </row>
    <row r="3417" spans="6:6" x14ac:dyDescent="0.25">
      <c r="F3417" s="2"/>
    </row>
    <row r="3418" spans="6:6" x14ac:dyDescent="0.25">
      <c r="F3418" s="2"/>
    </row>
    <row r="3419" spans="6:6" x14ac:dyDescent="0.25">
      <c r="F3419" s="2"/>
    </row>
    <row r="3420" spans="6:6" x14ac:dyDescent="0.25">
      <c r="F3420" s="2"/>
    </row>
    <row r="3421" spans="6:6" x14ac:dyDescent="0.25">
      <c r="F3421" s="2"/>
    </row>
    <row r="3422" spans="6:6" x14ac:dyDescent="0.25">
      <c r="F3422" s="2"/>
    </row>
    <row r="3423" spans="6:6" x14ac:dyDescent="0.25">
      <c r="F3423" s="2"/>
    </row>
    <row r="3424" spans="6:6" x14ac:dyDescent="0.25">
      <c r="F3424" s="2"/>
    </row>
    <row r="3425" spans="6:6" x14ac:dyDescent="0.25">
      <c r="F3425" s="2"/>
    </row>
    <row r="3426" spans="6:6" x14ac:dyDescent="0.25">
      <c r="F3426" s="2"/>
    </row>
    <row r="3427" spans="6:6" x14ac:dyDescent="0.25">
      <c r="F3427" s="2"/>
    </row>
    <row r="3428" spans="6:6" x14ac:dyDescent="0.25">
      <c r="F3428" s="2"/>
    </row>
    <row r="3429" spans="6:6" x14ac:dyDescent="0.25">
      <c r="F3429" s="2"/>
    </row>
    <row r="3430" spans="6:6" x14ac:dyDescent="0.25">
      <c r="F3430" s="2"/>
    </row>
    <row r="3431" spans="6:6" x14ac:dyDescent="0.25">
      <c r="F3431" s="2"/>
    </row>
    <row r="3432" spans="6:6" x14ac:dyDescent="0.25">
      <c r="F3432" s="2"/>
    </row>
    <row r="3433" spans="6:6" x14ac:dyDescent="0.25">
      <c r="F3433" s="2"/>
    </row>
    <row r="3434" spans="6:6" x14ac:dyDescent="0.25">
      <c r="F3434" s="2"/>
    </row>
    <row r="3435" spans="6:6" x14ac:dyDescent="0.25">
      <c r="F3435" s="2"/>
    </row>
    <row r="3436" spans="6:6" x14ac:dyDescent="0.25">
      <c r="F3436" s="2"/>
    </row>
    <row r="3437" spans="6:6" x14ac:dyDescent="0.25">
      <c r="F3437" s="2"/>
    </row>
    <row r="3438" spans="6:6" x14ac:dyDescent="0.25">
      <c r="F3438" s="2"/>
    </row>
    <row r="3439" spans="6:6" x14ac:dyDescent="0.25">
      <c r="F3439" s="2"/>
    </row>
    <row r="3440" spans="6:6" x14ac:dyDescent="0.25">
      <c r="F3440" s="2"/>
    </row>
    <row r="3441" spans="6:6" x14ac:dyDescent="0.25">
      <c r="F3441" s="2"/>
    </row>
    <row r="3442" spans="6:6" x14ac:dyDescent="0.25">
      <c r="F3442" s="2"/>
    </row>
    <row r="3443" spans="6:6" x14ac:dyDescent="0.25">
      <c r="F3443" s="2"/>
    </row>
    <row r="3444" spans="6:6" x14ac:dyDescent="0.25">
      <c r="F3444" s="2"/>
    </row>
    <row r="3445" spans="6:6" x14ac:dyDescent="0.25">
      <c r="F3445" s="2"/>
    </row>
    <row r="3446" spans="6:6" x14ac:dyDescent="0.25">
      <c r="F3446" s="2"/>
    </row>
    <row r="3447" spans="6:6" x14ac:dyDescent="0.25">
      <c r="F3447" s="2"/>
    </row>
    <row r="3448" spans="6:6" x14ac:dyDescent="0.25">
      <c r="F3448" s="2"/>
    </row>
    <row r="3449" spans="6:6" x14ac:dyDescent="0.25">
      <c r="F3449" s="2"/>
    </row>
    <row r="3450" spans="6:6" x14ac:dyDescent="0.25">
      <c r="F3450" s="2"/>
    </row>
    <row r="3451" spans="6:6" x14ac:dyDescent="0.25">
      <c r="F3451" s="2"/>
    </row>
    <row r="3452" spans="6:6" x14ac:dyDescent="0.25">
      <c r="F3452" s="2"/>
    </row>
    <row r="3453" spans="6:6" x14ac:dyDescent="0.25">
      <c r="F3453" s="2"/>
    </row>
    <row r="3454" spans="6:6" x14ac:dyDescent="0.25">
      <c r="F3454" s="2"/>
    </row>
    <row r="3455" spans="6:6" x14ac:dyDescent="0.25">
      <c r="F3455" s="2"/>
    </row>
    <row r="3456" spans="6:6" x14ac:dyDescent="0.25">
      <c r="F3456" s="2"/>
    </row>
    <row r="3457" spans="6:6" x14ac:dyDescent="0.25">
      <c r="F3457" s="2"/>
    </row>
    <row r="3458" spans="6:6" x14ac:dyDescent="0.25">
      <c r="F3458" s="2"/>
    </row>
    <row r="3459" spans="6:6" x14ac:dyDescent="0.25">
      <c r="F3459" s="2"/>
    </row>
    <row r="3460" spans="6:6" x14ac:dyDescent="0.25">
      <c r="F3460" s="2"/>
    </row>
    <row r="3461" spans="6:6" x14ac:dyDescent="0.25">
      <c r="F3461" s="2"/>
    </row>
    <row r="3462" spans="6:6" x14ac:dyDescent="0.25">
      <c r="F3462" s="2"/>
    </row>
    <row r="3463" spans="6:6" x14ac:dyDescent="0.25">
      <c r="F3463" s="2"/>
    </row>
    <row r="3464" spans="6:6" x14ac:dyDescent="0.25">
      <c r="F3464" s="2"/>
    </row>
    <row r="3465" spans="6:6" x14ac:dyDescent="0.25">
      <c r="F3465" s="2"/>
    </row>
    <row r="3466" spans="6:6" x14ac:dyDescent="0.25">
      <c r="F3466" s="2"/>
    </row>
    <row r="3467" spans="6:6" x14ac:dyDescent="0.25">
      <c r="F3467" s="2"/>
    </row>
    <row r="3468" spans="6:6" x14ac:dyDescent="0.25">
      <c r="F3468" s="2"/>
    </row>
    <row r="3469" spans="6:6" x14ac:dyDescent="0.25">
      <c r="F3469" s="2"/>
    </row>
    <row r="3470" spans="6:6" x14ac:dyDescent="0.25">
      <c r="F3470" s="2"/>
    </row>
    <row r="3471" spans="6:6" x14ac:dyDescent="0.25">
      <c r="F3471" s="2"/>
    </row>
    <row r="3472" spans="6:6" x14ac:dyDescent="0.25">
      <c r="F3472" s="2"/>
    </row>
    <row r="3473" spans="6:6" x14ac:dyDescent="0.25">
      <c r="F3473" s="2"/>
    </row>
    <row r="3474" spans="6:6" x14ac:dyDescent="0.25">
      <c r="F3474" s="2"/>
    </row>
    <row r="3475" spans="6:6" x14ac:dyDescent="0.25">
      <c r="F3475" s="2"/>
    </row>
    <row r="3476" spans="6:6" x14ac:dyDescent="0.25">
      <c r="F3476" s="2"/>
    </row>
    <row r="3477" spans="6:6" x14ac:dyDescent="0.25">
      <c r="F3477" s="2"/>
    </row>
    <row r="3478" spans="6:6" x14ac:dyDescent="0.25">
      <c r="F3478" s="2"/>
    </row>
    <row r="3479" spans="6:6" x14ac:dyDescent="0.25">
      <c r="F3479" s="2"/>
    </row>
    <row r="3480" spans="6:6" x14ac:dyDescent="0.25">
      <c r="F3480" s="2"/>
    </row>
    <row r="3481" spans="6:6" x14ac:dyDescent="0.25">
      <c r="F3481" s="2"/>
    </row>
    <row r="3482" spans="6:6" x14ac:dyDescent="0.25">
      <c r="F3482" s="2"/>
    </row>
    <row r="3483" spans="6:6" x14ac:dyDescent="0.25">
      <c r="F3483" s="2"/>
    </row>
    <row r="3484" spans="6:6" x14ac:dyDescent="0.25">
      <c r="F3484" s="2"/>
    </row>
    <row r="3485" spans="6:6" x14ac:dyDescent="0.25">
      <c r="F3485" s="2"/>
    </row>
    <row r="3486" spans="6:6" x14ac:dyDescent="0.25">
      <c r="F3486" s="2"/>
    </row>
    <row r="3487" spans="6:6" x14ac:dyDescent="0.25">
      <c r="F3487" s="2"/>
    </row>
    <row r="3488" spans="6:6" x14ac:dyDescent="0.25">
      <c r="F3488" s="2"/>
    </row>
    <row r="3489" spans="6:6" x14ac:dyDescent="0.25">
      <c r="F3489" s="2"/>
    </row>
    <row r="3490" spans="6:6" x14ac:dyDescent="0.25">
      <c r="F3490" s="2"/>
    </row>
    <row r="3491" spans="6:6" x14ac:dyDescent="0.25">
      <c r="F3491" s="2"/>
    </row>
    <row r="3492" spans="6:6" x14ac:dyDescent="0.25">
      <c r="F3492" s="2"/>
    </row>
    <row r="3493" spans="6:6" x14ac:dyDescent="0.25">
      <c r="F3493" s="2"/>
    </row>
    <row r="3494" spans="6:6" x14ac:dyDescent="0.25">
      <c r="F3494" s="2"/>
    </row>
    <row r="3495" spans="6:6" x14ac:dyDescent="0.25">
      <c r="F3495" s="2"/>
    </row>
    <row r="3496" spans="6:6" x14ac:dyDescent="0.25">
      <c r="F3496" s="2"/>
    </row>
    <row r="3497" spans="6:6" x14ac:dyDescent="0.25">
      <c r="F3497" s="2"/>
    </row>
    <row r="3498" spans="6:6" x14ac:dyDescent="0.25">
      <c r="F3498" s="2"/>
    </row>
    <row r="3499" spans="6:6" x14ac:dyDescent="0.25">
      <c r="F3499" s="2"/>
    </row>
    <row r="3500" spans="6:6" x14ac:dyDescent="0.25">
      <c r="F3500" s="2"/>
    </row>
    <row r="3501" spans="6:6" x14ac:dyDescent="0.25">
      <c r="F3501" s="2"/>
    </row>
    <row r="3502" spans="6:6" x14ac:dyDescent="0.25">
      <c r="F3502" s="2"/>
    </row>
    <row r="3503" spans="6:6" x14ac:dyDescent="0.25">
      <c r="F3503" s="2"/>
    </row>
    <row r="3504" spans="6:6" x14ac:dyDescent="0.25">
      <c r="F3504" s="2"/>
    </row>
    <row r="3505" spans="6:6" x14ac:dyDescent="0.25">
      <c r="F3505" s="2"/>
    </row>
    <row r="3506" spans="6:6" x14ac:dyDescent="0.25">
      <c r="F3506" s="2"/>
    </row>
    <row r="3507" spans="6:6" x14ac:dyDescent="0.25">
      <c r="F3507" s="2"/>
    </row>
    <row r="3508" spans="6:6" x14ac:dyDescent="0.25">
      <c r="F3508" s="2"/>
    </row>
    <row r="3509" spans="6:6" x14ac:dyDescent="0.25">
      <c r="F3509" s="2"/>
    </row>
    <row r="3510" spans="6:6" x14ac:dyDescent="0.25">
      <c r="F3510" s="2"/>
    </row>
    <row r="3511" spans="6:6" x14ac:dyDescent="0.25">
      <c r="F3511" s="2"/>
    </row>
    <row r="3512" spans="6:6" x14ac:dyDescent="0.25">
      <c r="F3512" s="2"/>
    </row>
    <row r="3513" spans="6:6" x14ac:dyDescent="0.25">
      <c r="F3513" s="2"/>
    </row>
    <row r="3514" spans="6:6" x14ac:dyDescent="0.25">
      <c r="F3514" s="2"/>
    </row>
    <row r="3515" spans="6:6" x14ac:dyDescent="0.25">
      <c r="F3515" s="2"/>
    </row>
    <row r="3516" spans="6:6" x14ac:dyDescent="0.25">
      <c r="F3516" s="2"/>
    </row>
    <row r="3517" spans="6:6" x14ac:dyDescent="0.25">
      <c r="F3517" s="2"/>
    </row>
    <row r="3518" spans="6:6" x14ac:dyDescent="0.25">
      <c r="F3518" s="2"/>
    </row>
    <row r="3519" spans="6:6" x14ac:dyDescent="0.25">
      <c r="F3519" s="2"/>
    </row>
    <row r="3520" spans="6:6" x14ac:dyDescent="0.25">
      <c r="F3520" s="2"/>
    </row>
    <row r="3521" spans="6:6" x14ac:dyDescent="0.25">
      <c r="F3521" s="2"/>
    </row>
    <row r="3522" spans="6:6" x14ac:dyDescent="0.25">
      <c r="F3522" s="2"/>
    </row>
    <row r="3523" spans="6:6" x14ac:dyDescent="0.25">
      <c r="F3523" s="2"/>
    </row>
    <row r="3524" spans="6:6" x14ac:dyDescent="0.25">
      <c r="F3524" s="2"/>
    </row>
    <row r="3525" spans="6:6" x14ac:dyDescent="0.25">
      <c r="F3525" s="2"/>
    </row>
    <row r="3526" spans="6:6" x14ac:dyDescent="0.25">
      <c r="F3526" s="2"/>
    </row>
    <row r="3527" spans="6:6" x14ac:dyDescent="0.25">
      <c r="F3527" s="2"/>
    </row>
    <row r="3528" spans="6:6" x14ac:dyDescent="0.25">
      <c r="F3528" s="2"/>
    </row>
    <row r="3529" spans="6:6" x14ac:dyDescent="0.25">
      <c r="F3529" s="2"/>
    </row>
    <row r="3530" spans="6:6" x14ac:dyDescent="0.25">
      <c r="F3530" s="2"/>
    </row>
    <row r="3531" spans="6:6" x14ac:dyDescent="0.25">
      <c r="F3531" s="2"/>
    </row>
    <row r="3532" spans="6:6" x14ac:dyDescent="0.25">
      <c r="F3532" s="2"/>
    </row>
    <row r="3533" spans="6:6" x14ac:dyDescent="0.25">
      <c r="F3533" s="2"/>
    </row>
    <row r="3534" spans="6:6" x14ac:dyDescent="0.25">
      <c r="F3534" s="2"/>
    </row>
    <row r="3535" spans="6:6" x14ac:dyDescent="0.25">
      <c r="F3535" s="2"/>
    </row>
    <row r="3536" spans="6:6" x14ac:dyDescent="0.25">
      <c r="F3536" s="2"/>
    </row>
    <row r="3537" spans="6:6" x14ac:dyDescent="0.25">
      <c r="F3537" s="2"/>
    </row>
    <row r="3538" spans="6:6" x14ac:dyDescent="0.25">
      <c r="F3538" s="2"/>
    </row>
    <row r="3539" spans="6:6" x14ac:dyDescent="0.25">
      <c r="F3539" s="2"/>
    </row>
    <row r="3540" spans="6:6" x14ac:dyDescent="0.25">
      <c r="F3540" s="2"/>
    </row>
    <row r="3541" spans="6:6" x14ac:dyDescent="0.25">
      <c r="F3541" s="2"/>
    </row>
    <row r="3542" spans="6:6" x14ac:dyDescent="0.25">
      <c r="F3542" s="2"/>
    </row>
    <row r="3543" spans="6:6" x14ac:dyDescent="0.25">
      <c r="F3543" s="2"/>
    </row>
    <row r="3544" spans="6:6" x14ac:dyDescent="0.25">
      <c r="F3544" s="2"/>
    </row>
    <row r="3545" spans="6:6" x14ac:dyDescent="0.25">
      <c r="F3545" s="2"/>
    </row>
  </sheetData>
  <mergeCells count="1">
    <mergeCell ref="A1:R1"/>
  </mergeCells>
  <dataValidations disablePrompts="1" count="2">
    <dataValidation type="list" allowBlank="1" showInputMessage="1" showErrorMessage="1" sqref="D26:D122 D124:D423">
      <formula1>subdivision</formula1>
    </dataValidation>
    <dataValidation type="list" allowBlank="1" showInputMessage="1" showErrorMessage="1" sqref="A353:A493 V26:AC26">
      <formula1>counties</formula1>
    </dataValidation>
  </dataValidations>
  <printOptions headings="1" gridLines="1"/>
  <pageMargins left="0.7" right="0.7" top="0.75" bottom="0.75" header="0.3" footer="0.3"/>
  <pageSetup paperSize="17" scale="79" orientation="landscape" r:id="rId1"/>
  <colBreaks count="1" manualBreakCount="1">
    <brk id="13" min="1" max="351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Elect Div Raw Data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Tom Chansky</cp:lastModifiedBy>
  <cp:lastPrinted>2015-05-11T16:44:59Z</cp:lastPrinted>
  <dcterms:created xsi:type="dcterms:W3CDTF">2013-08-01T20:17:17Z</dcterms:created>
  <dcterms:modified xsi:type="dcterms:W3CDTF">2015-06-01T15:32:38Z</dcterms:modified>
</cp:coreProperties>
</file>