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0" yWindow="390" windowWidth="19410" windowHeight="10110"/>
  </bookViews>
  <sheets>
    <sheet name="Elect Div Raw Data" sheetId="1" r:id="rId1"/>
    <sheet name="Sheet1" sheetId="2" r:id="rId2"/>
  </sheets>
  <externalReferences>
    <externalReference r:id="rId3"/>
  </externalReferences>
  <definedNames>
    <definedName name="_xlnm._FilterDatabase" localSheetId="0" hidden="1">'Elect Div Raw Data'!$A$2:$X$3605</definedName>
    <definedName name="counties">'[1]Drop Downs'!$B$1:$B$88</definedName>
    <definedName name="_xlnm.Print_Titles" localSheetId="0">'Elect Div Raw Data'!$2:$2</definedName>
    <definedName name="subdivision">'[1]Drop Downs'!$C$1:$C$15</definedName>
    <definedName name="type">'[1]Drop Downs'!$A$1:$A$8</definedName>
  </definedNames>
  <calcPr calcId="145621"/>
</workbook>
</file>

<file path=xl/calcChain.xml><?xml version="1.0" encoding="utf-8"?>
<calcChain xmlns="http://schemas.openxmlformats.org/spreadsheetml/2006/main">
  <c r="P441" i="1" l="1"/>
  <c r="O441" i="1"/>
  <c r="P84" i="1" l="1"/>
  <c r="P344" i="1" l="1"/>
  <c r="O344" i="1"/>
  <c r="P340" i="1"/>
  <c r="O340" i="1"/>
  <c r="P268" i="1"/>
  <c r="O268" i="1"/>
  <c r="P278" i="1"/>
  <c r="O278" i="1"/>
  <c r="P161" i="1"/>
  <c r="O161" i="1"/>
  <c r="P202" i="1"/>
  <c r="O202" i="1"/>
  <c r="P70" i="1"/>
  <c r="O70" i="1"/>
  <c r="P68" i="1"/>
  <c r="O68" i="1"/>
  <c r="P54" i="1"/>
  <c r="O54" i="1"/>
  <c r="O426" i="1" l="1"/>
  <c r="P426" i="1"/>
  <c r="P178" i="1"/>
  <c r="O178" i="1"/>
  <c r="P76" i="1" l="1"/>
  <c r="O76" i="1"/>
  <c r="P550" i="1" l="1"/>
  <c r="O550" i="1"/>
  <c r="P549" i="1"/>
  <c r="O549" i="1"/>
  <c r="P586" i="1"/>
  <c r="O586" i="1"/>
  <c r="P547" i="1"/>
  <c r="O547" i="1"/>
  <c r="P535" i="1"/>
  <c r="O535" i="1"/>
  <c r="P539" i="1"/>
  <c r="O539" i="1"/>
  <c r="P534" i="1"/>
  <c r="O534" i="1"/>
  <c r="P531" i="1"/>
  <c r="O531" i="1"/>
  <c r="P530" i="1"/>
  <c r="O530" i="1"/>
  <c r="P506" i="1"/>
  <c r="O506" i="1"/>
  <c r="P117" i="1"/>
  <c r="O117" i="1"/>
  <c r="P412" i="1" l="1"/>
  <c r="O412" i="1"/>
  <c r="P414" i="1"/>
  <c r="O414" i="1"/>
  <c r="P314" i="1"/>
  <c r="O314" i="1"/>
  <c r="P316" i="1"/>
  <c r="O316" i="1"/>
  <c r="P311" i="1"/>
  <c r="O311" i="1"/>
  <c r="P262" i="1"/>
  <c r="O262" i="1"/>
  <c r="P258" i="1"/>
  <c r="O258" i="1"/>
  <c r="P405" i="1"/>
  <c r="O405" i="1"/>
  <c r="P404" i="1"/>
  <c r="O404" i="1"/>
  <c r="P403" i="1"/>
  <c r="O403" i="1"/>
  <c r="P398" i="1"/>
  <c r="O398" i="1"/>
  <c r="P338" i="1"/>
  <c r="O338" i="1"/>
  <c r="P326" i="1"/>
  <c r="O326" i="1"/>
  <c r="P327" i="1"/>
  <c r="O327" i="1"/>
  <c r="P301" i="1"/>
  <c r="O301" i="1"/>
  <c r="P305" i="1"/>
  <c r="O305" i="1"/>
  <c r="P237" i="1"/>
  <c r="O237" i="1"/>
  <c r="P236" i="1"/>
  <c r="O236" i="1"/>
  <c r="P210" i="1"/>
  <c r="O210" i="1"/>
  <c r="P616" i="1" l="1"/>
  <c r="O616" i="1"/>
  <c r="P595" i="1" l="1"/>
  <c r="O595" i="1"/>
  <c r="P580" i="1"/>
  <c r="O580" i="1"/>
  <c r="P524" i="1"/>
  <c r="O524" i="1"/>
  <c r="P528" i="1"/>
  <c r="O528" i="1"/>
  <c r="P527" i="1"/>
  <c r="O527" i="1"/>
  <c r="P529" i="1"/>
  <c r="O529" i="1"/>
  <c r="P525" i="1"/>
  <c r="O525" i="1"/>
  <c r="P501" i="1" l="1"/>
  <c r="O501" i="1"/>
  <c r="P503" i="1"/>
  <c r="O503" i="1"/>
  <c r="P502" i="1"/>
  <c r="O502" i="1"/>
  <c r="P484" i="1"/>
  <c r="O484" i="1"/>
  <c r="P479" i="1"/>
  <c r="O479" i="1"/>
  <c r="P475" i="1"/>
  <c r="O475" i="1"/>
  <c r="P454" i="1"/>
  <c r="O454" i="1"/>
  <c r="P382" i="1" l="1"/>
  <c r="O382" i="1"/>
  <c r="P370" i="1"/>
  <c r="O370" i="1"/>
  <c r="P372" i="1"/>
  <c r="O372" i="1"/>
  <c r="P357" i="1"/>
  <c r="O357" i="1"/>
  <c r="P298" i="1"/>
  <c r="O298" i="1"/>
  <c r="P291" i="1"/>
  <c r="O291" i="1"/>
  <c r="P289" i="1"/>
  <c r="O289" i="1"/>
  <c r="P251" i="1"/>
  <c r="O251" i="1"/>
  <c r="P250" i="1"/>
  <c r="O250" i="1"/>
  <c r="P218" i="1"/>
  <c r="O218" i="1"/>
  <c r="P110" i="1" l="1"/>
  <c r="O110" i="1"/>
  <c r="P86" i="1"/>
  <c r="O86" i="1"/>
  <c r="O84" i="1"/>
  <c r="P51" i="1"/>
  <c r="O51" i="1"/>
  <c r="P16" i="1"/>
  <c r="O16" i="1"/>
  <c r="P20" i="1"/>
  <c r="O20" i="1"/>
  <c r="P14" i="1"/>
  <c r="O14" i="1"/>
  <c r="P15" i="1"/>
  <c r="O15" i="1"/>
  <c r="P13" i="1"/>
  <c r="O13" i="1"/>
  <c r="P75" i="1" l="1"/>
  <c r="O75" i="1"/>
  <c r="P59" i="1"/>
  <c r="O59" i="1"/>
  <c r="P41" i="1" l="1"/>
  <c r="O41" i="1"/>
  <c r="P600" i="1" l="1"/>
  <c r="O600" i="1"/>
  <c r="P601" i="1"/>
  <c r="O601" i="1"/>
  <c r="P256" i="1" l="1"/>
  <c r="O256" i="1"/>
  <c r="P255" i="1"/>
  <c r="O255" i="1"/>
  <c r="P252" i="1"/>
  <c r="O252" i="1"/>
  <c r="P143" i="1" l="1"/>
  <c r="O143" i="1"/>
  <c r="P46" i="1"/>
  <c r="O46" i="1"/>
</calcChain>
</file>

<file path=xl/sharedStrings.xml><?xml version="1.0" encoding="utf-8"?>
<sst xmlns="http://schemas.openxmlformats.org/spreadsheetml/2006/main" count="7568" uniqueCount="785">
  <si>
    <t>County</t>
  </si>
  <si>
    <t>Purpose</t>
  </si>
  <si>
    <t>Region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</si>
  <si>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</si>
  <si>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</si>
  <si>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</si>
  <si>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</si>
  <si>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</si>
  <si>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</si>
  <si>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</si>
  <si>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</si>
  <si>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</si>
  <si>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</si>
  <si>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</si>
  <si>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</si>
  <si>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</si>
  <si>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</si>
  <si>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Overlap 6</t>
  </si>
  <si>
    <t>Adams</t>
  </si>
  <si>
    <t>Allen</t>
  </si>
  <si>
    <t>Ashtabula</t>
  </si>
  <si>
    <t>City</t>
  </si>
  <si>
    <t>Levy</t>
  </si>
  <si>
    <t>Police protection</t>
  </si>
  <si>
    <t>Additional</t>
  </si>
  <si>
    <t>Township</t>
  </si>
  <si>
    <t xml:space="preserve">Ashtabula  </t>
  </si>
  <si>
    <t>Renewal</t>
  </si>
  <si>
    <t>Dorset</t>
  </si>
  <si>
    <t>Roads &amp; bridges</t>
  </si>
  <si>
    <t>Recreational purposes</t>
  </si>
  <si>
    <t>Replacement</t>
  </si>
  <si>
    <t>cpt</t>
  </si>
  <si>
    <t xml:space="preserve">American </t>
  </si>
  <si>
    <t>Perry</t>
  </si>
  <si>
    <t>School</t>
  </si>
  <si>
    <t>Perry Local School District</t>
  </si>
  <si>
    <t>Avoid an operating deficit</t>
  </si>
  <si>
    <t>Delphos</t>
  </si>
  <si>
    <t>Parks and recreation</t>
  </si>
  <si>
    <t>X</t>
  </si>
  <si>
    <t>Van Wert</t>
  </si>
  <si>
    <t>Income Tax</t>
  </si>
  <si>
    <t>Current operating expenses</t>
  </si>
  <si>
    <t xml:space="preserve">Protection &amp; placement </t>
  </si>
  <si>
    <t>Colebrook</t>
  </si>
  <si>
    <t>Conneaut</t>
  </si>
  <si>
    <t>Conneaut Public Library</t>
  </si>
  <si>
    <t>Operating expenses</t>
  </si>
  <si>
    <t>Village</t>
  </si>
  <si>
    <t>Geneva on the Lake</t>
  </si>
  <si>
    <t>Lenox</t>
  </si>
  <si>
    <t>Permanent improvements</t>
  </si>
  <si>
    <t>Ambulance District</t>
  </si>
  <si>
    <t>Northwest Ambulance District</t>
  </si>
  <si>
    <t>Roaming Shores</t>
  </si>
  <si>
    <t>Operate village water works</t>
  </si>
  <si>
    <t>North Kingsville</t>
  </si>
  <si>
    <t>Road and culvert repairs</t>
  </si>
  <si>
    <t>Athens</t>
  </si>
  <si>
    <t>Auglaize</t>
  </si>
  <si>
    <t>Park District</t>
  </si>
  <si>
    <t>Heritage Trails Park District</t>
  </si>
  <si>
    <t>St. Marys City School District</t>
  </si>
  <si>
    <t xml:space="preserve">Emergency requirements </t>
  </si>
  <si>
    <t>New Bremen Local School District</t>
  </si>
  <si>
    <t>Mercer</t>
  </si>
  <si>
    <t>Shelby</t>
  </si>
  <si>
    <t>Bratton</t>
  </si>
  <si>
    <t>Current expenses</t>
  </si>
  <si>
    <t>Franklin</t>
  </si>
  <si>
    <t>Monroe</t>
  </si>
  <si>
    <t>West Union</t>
  </si>
  <si>
    <t>Fire protection</t>
  </si>
  <si>
    <t>Cherry Fork</t>
  </si>
  <si>
    <t>Surrender corporate powers</t>
  </si>
  <si>
    <t>Liquor</t>
  </si>
  <si>
    <t>Particular location</t>
  </si>
  <si>
    <t>Delphos City School District</t>
  </si>
  <si>
    <t>General Perm improvements</t>
  </si>
  <si>
    <t>Sunday sales</t>
  </si>
  <si>
    <t>Trimble Local School District</t>
  </si>
  <si>
    <t>Morgan</t>
  </si>
  <si>
    <t>Amesville</t>
  </si>
  <si>
    <t xml:space="preserve">Misc </t>
  </si>
  <si>
    <t>Electric aggregation</t>
  </si>
  <si>
    <t>Athens City School District</t>
  </si>
  <si>
    <t>Belmont</t>
  </si>
  <si>
    <t>Bellaire Local School District</t>
  </si>
  <si>
    <t>Bethesda</t>
  </si>
  <si>
    <t>Transit Authority</t>
  </si>
  <si>
    <t>Eastern Ohio Regional Transit Auth.</t>
  </si>
  <si>
    <t>Jefferson</t>
  </si>
  <si>
    <t>Pease</t>
  </si>
  <si>
    <t>Shadyside</t>
  </si>
  <si>
    <t>Misc</t>
  </si>
  <si>
    <t>Union Local School District</t>
  </si>
  <si>
    <t>New</t>
  </si>
  <si>
    <t>Guernsey</t>
  </si>
  <si>
    <t>Brown</t>
  </si>
  <si>
    <t>Brown - Public Libraries</t>
  </si>
  <si>
    <t>For public library services</t>
  </si>
  <si>
    <t>Higginsport</t>
  </si>
  <si>
    <t>Scott</t>
  </si>
  <si>
    <t>Build a township hall</t>
  </si>
  <si>
    <t>Butler</t>
  </si>
  <si>
    <t>Middletown City School District</t>
  </si>
  <si>
    <t>Combo</t>
  </si>
  <si>
    <t>Facilities &amp; perm improvements</t>
  </si>
  <si>
    <t>ctp/37</t>
  </si>
  <si>
    <t>Warren</t>
  </si>
  <si>
    <t>ctp/38</t>
  </si>
  <si>
    <t>Liberty</t>
  </si>
  <si>
    <t>Fairfield City School District</t>
  </si>
  <si>
    <t>Carroll</t>
  </si>
  <si>
    <t>Rose</t>
  </si>
  <si>
    <t>Streets, roads &amp; bridges</t>
  </si>
  <si>
    <t>Carrollton</t>
  </si>
  <si>
    <t>Champaign</t>
  </si>
  <si>
    <t>Madison</t>
  </si>
  <si>
    <t>Salem</t>
  </si>
  <si>
    <t>Repair of roads</t>
  </si>
  <si>
    <t>Triad Local School District</t>
  </si>
  <si>
    <t>Logan</t>
  </si>
  <si>
    <t>Union</t>
  </si>
  <si>
    <t>Clark</t>
  </si>
  <si>
    <t>Greenon Local School District</t>
  </si>
  <si>
    <t>Pike</t>
  </si>
  <si>
    <t>Tecumseh Local School District</t>
  </si>
  <si>
    <t>Miami</t>
  </si>
  <si>
    <t>Bethel</t>
  </si>
  <si>
    <t>Gas aggregation</t>
  </si>
  <si>
    <t>Springfield</t>
  </si>
  <si>
    <t>Cur Op Exp &amp; Cap Improvements</t>
  </si>
  <si>
    <t>Continuation</t>
  </si>
  <si>
    <t>Clermont</t>
  </si>
  <si>
    <t>Goshen</t>
  </si>
  <si>
    <t>Milford</t>
  </si>
  <si>
    <t>Hamilton</t>
  </si>
  <si>
    <t>New Richmond</t>
  </si>
  <si>
    <t>Maintain &amp; operate cemeteries</t>
  </si>
  <si>
    <t>Clinton</t>
  </si>
  <si>
    <t>East Clinton Local School District</t>
  </si>
  <si>
    <t>Port William</t>
  </si>
  <si>
    <t>Columbiana</t>
  </si>
  <si>
    <t>Beaver Local School District</t>
  </si>
  <si>
    <t>East Liverpool</t>
  </si>
  <si>
    <t>United Local School District</t>
  </si>
  <si>
    <t>Wellsville Local School District</t>
  </si>
  <si>
    <t>Beer - off premises sales</t>
  </si>
  <si>
    <t>Beer - on premises sales</t>
  </si>
  <si>
    <t>Wine &amp; mixed beverages - off</t>
  </si>
  <si>
    <t>Wine &amp; mixed beverages - on</t>
  </si>
  <si>
    <t>Spirituous liquor by glass</t>
  </si>
  <si>
    <t>Wine &amp; mixed beverages - Sunday</t>
  </si>
  <si>
    <t xml:space="preserve">Intoxicating liquor - Sunday </t>
  </si>
  <si>
    <t>Coshocton</t>
  </si>
  <si>
    <t>Road improvements</t>
  </si>
  <si>
    <t>Fire District</t>
  </si>
  <si>
    <t>General operating expenses</t>
  </si>
  <si>
    <t>Clark-Shawnee Local School District</t>
  </si>
  <si>
    <t>Crawford</t>
  </si>
  <si>
    <t>Colonel Crawford Local School District</t>
  </si>
  <si>
    <t xml:space="preserve">Cuyahoga </t>
  </si>
  <si>
    <t>North Royalton City School District</t>
  </si>
  <si>
    <t>Bond</t>
  </si>
  <si>
    <t>Build and improve school bldgs</t>
  </si>
  <si>
    <t>Olmsted Falls City School District</t>
  </si>
  <si>
    <t>For Olmsted Falls High School</t>
  </si>
  <si>
    <t>for the Dept of Public services</t>
  </si>
  <si>
    <t>Bedford Heights</t>
  </si>
  <si>
    <t>Charter amendment</t>
  </si>
  <si>
    <t>Lorain</t>
  </si>
  <si>
    <t>Brooklyn City School District</t>
  </si>
  <si>
    <t>Parma City School District</t>
  </si>
  <si>
    <t>Pepper Pike</t>
  </si>
  <si>
    <t>Seven Hills</t>
  </si>
  <si>
    <t>Shaker Heights City School District</t>
  </si>
  <si>
    <t>Strongsville</t>
  </si>
  <si>
    <t>Excise tax</t>
  </si>
  <si>
    <t>For sports facilities</t>
  </si>
  <si>
    <t>Garfield Heights</t>
  </si>
  <si>
    <t>Zoning amendment</t>
  </si>
  <si>
    <t>Maple Heights</t>
  </si>
  <si>
    <t>Current exp &amp; gen operations</t>
  </si>
  <si>
    <t>Reduction of council members</t>
  </si>
  <si>
    <t>Newburgh Heights</t>
  </si>
  <si>
    <t>Walhonding Valley Fire District</t>
  </si>
  <si>
    <t>Darke</t>
  </si>
  <si>
    <t>Greenville City School District</t>
  </si>
  <si>
    <t>Improving school sites</t>
  </si>
  <si>
    <t>Wayne Lakes</t>
  </si>
  <si>
    <t>Versailles</t>
  </si>
  <si>
    <t>Streets &amp; major repair purposes</t>
  </si>
  <si>
    <t>Defiance</t>
  </si>
  <si>
    <t>Ayersville Local School District</t>
  </si>
  <si>
    <t>Current op ex &amp; school facilities</t>
  </si>
  <si>
    <t>cpt/37</t>
  </si>
  <si>
    <t>Defiance City School District</t>
  </si>
  <si>
    <t>School facilities</t>
  </si>
  <si>
    <t>Delaware</t>
  </si>
  <si>
    <t>Paulding</t>
  </si>
  <si>
    <t>Delaware General Health District</t>
  </si>
  <si>
    <t>Galena</t>
  </si>
  <si>
    <t>For services and programs</t>
  </si>
  <si>
    <t>Tri-Township Fire District</t>
  </si>
  <si>
    <t>Erie</t>
  </si>
  <si>
    <t>Castalia</t>
  </si>
  <si>
    <t>Erie Metroparks</t>
  </si>
  <si>
    <t>Expand, improve park lands</t>
  </si>
  <si>
    <t>Margaretta</t>
  </si>
  <si>
    <t>Perkins Local School District</t>
  </si>
  <si>
    <t>Sandusky City School District</t>
  </si>
  <si>
    <t>Fairfield</t>
  </si>
  <si>
    <t>Clearcreek</t>
  </si>
  <si>
    <t>Violet</t>
  </si>
  <si>
    <t>Walnut Twp Local School District</t>
  </si>
  <si>
    <t>Berne</t>
  </si>
  <si>
    <t>Berne Union Local School District</t>
  </si>
  <si>
    <t>Millersport</t>
  </si>
  <si>
    <t>Richland</t>
  </si>
  <si>
    <t>Rushville</t>
  </si>
  <si>
    <t>Thurston</t>
  </si>
  <si>
    <t>Walnut</t>
  </si>
  <si>
    <t>Fayette</t>
  </si>
  <si>
    <t>Jeffersonville</t>
  </si>
  <si>
    <t>School facilities &amp; current op ex</t>
  </si>
  <si>
    <t>Blendon</t>
  </si>
  <si>
    <t xml:space="preserve">Brown  </t>
  </si>
  <si>
    <t xml:space="preserve">Necessary requirements </t>
  </si>
  <si>
    <t>Substitute</t>
  </si>
  <si>
    <t>Zoo park services &amp; facilities</t>
  </si>
  <si>
    <t xml:space="preserve">Hamilton </t>
  </si>
  <si>
    <t>Truro</t>
  </si>
  <si>
    <t>Jt. Economic development zone</t>
  </si>
  <si>
    <t xml:space="preserve">City </t>
  </si>
  <si>
    <t>Fulton</t>
  </si>
  <si>
    <t>Amboy</t>
  </si>
  <si>
    <t>Library District</t>
  </si>
  <si>
    <t>Archbold Community Library</t>
  </si>
  <si>
    <t>Henry</t>
  </si>
  <si>
    <t>Delta</t>
  </si>
  <si>
    <t>Municipal pool &amp; expenses</t>
  </si>
  <si>
    <t>For services and facilities</t>
  </si>
  <si>
    <t>German</t>
  </si>
  <si>
    <t>Gorham</t>
  </si>
  <si>
    <t>For Pleasant View Union Cemetery</t>
  </si>
  <si>
    <t>Pike Delta York Local School District</t>
  </si>
  <si>
    <t xml:space="preserve">Fulton  </t>
  </si>
  <si>
    <t>Swancreek</t>
  </si>
  <si>
    <t>Swanton Local School District</t>
  </si>
  <si>
    <t>Lucas</t>
  </si>
  <si>
    <t>Allen East Local School District</t>
  </si>
  <si>
    <t>For facilities &amp; school purposes</t>
  </si>
  <si>
    <t>Bath</t>
  </si>
  <si>
    <t>Hancock</t>
  </si>
  <si>
    <t>Hardin</t>
  </si>
  <si>
    <t>Gallia</t>
  </si>
  <si>
    <t>Addison</t>
  </si>
  <si>
    <t>Geauga</t>
  </si>
  <si>
    <t>Burton Public Library</t>
  </si>
  <si>
    <t>Mental Health &amp; Recovery Services Bd</t>
  </si>
  <si>
    <t>Newbury Local School District</t>
  </si>
  <si>
    <t>Greene</t>
  </si>
  <si>
    <t>Beavercreek</t>
  </si>
  <si>
    <t>Greeneview Local School District</t>
  </si>
  <si>
    <t>Lore City</t>
  </si>
  <si>
    <t>Senecaville</t>
  </si>
  <si>
    <t>Colerain</t>
  </si>
  <si>
    <t>Loveland</t>
  </si>
  <si>
    <t>Loveland City School District</t>
  </si>
  <si>
    <t>Woodlawn</t>
  </si>
  <si>
    <t>Community MRDD programs</t>
  </si>
  <si>
    <t>Delhi</t>
  </si>
  <si>
    <t>Cheviot</t>
  </si>
  <si>
    <t>Reading</t>
  </si>
  <si>
    <t>Sycamore</t>
  </si>
  <si>
    <t>N/A</t>
  </si>
  <si>
    <t>Van Buren Local School District</t>
  </si>
  <si>
    <t>Build &amp; improve school facilities</t>
  </si>
  <si>
    <t>Appleseed Jt. Ambulance District</t>
  </si>
  <si>
    <t>Ambulance, EMS service or both</t>
  </si>
  <si>
    <t>Findlay City School District</t>
  </si>
  <si>
    <t>Bd. Of Developmental Disabilities</t>
  </si>
  <si>
    <t>Arcadia Local School District</t>
  </si>
  <si>
    <t>Seneca</t>
  </si>
  <si>
    <t>McComb Local School District</t>
  </si>
  <si>
    <t>Putnam</t>
  </si>
  <si>
    <t>Wood</t>
  </si>
  <si>
    <t>Ada Exempted Village School District</t>
  </si>
  <si>
    <t>Hardin County</t>
  </si>
  <si>
    <t>OSU Extension program</t>
  </si>
  <si>
    <t>Operate programs &amp; services</t>
  </si>
  <si>
    <t>Hardin Northern Public Library</t>
  </si>
  <si>
    <t>Ridgeway</t>
  </si>
  <si>
    <t>Harrison</t>
  </si>
  <si>
    <t>County General Health District</t>
  </si>
  <si>
    <t>Liberty Center Local School District</t>
  </si>
  <si>
    <t>Deshler</t>
  </si>
  <si>
    <t>Holgate</t>
  </si>
  <si>
    <t>Recreation; swimming pool</t>
  </si>
  <si>
    <t>Patrick Henry Local School District</t>
  </si>
  <si>
    <t>Advisory election</t>
  </si>
  <si>
    <t>Highland</t>
  </si>
  <si>
    <t>Care &amp; placement of children</t>
  </si>
  <si>
    <t>Marshall</t>
  </si>
  <si>
    <t>Penn</t>
  </si>
  <si>
    <t>Lynchburg</t>
  </si>
  <si>
    <t>Hocking</t>
  </si>
  <si>
    <t>Benton</t>
  </si>
  <si>
    <t>Holmes</t>
  </si>
  <si>
    <t>Huron</t>
  </si>
  <si>
    <t>Clarksfield</t>
  </si>
  <si>
    <t>Norwalk City School District</t>
  </si>
  <si>
    <t>Tri-Community Ambulance District</t>
  </si>
  <si>
    <t xml:space="preserve">For ambulance &amp; EMS </t>
  </si>
  <si>
    <t>EMS</t>
  </si>
  <si>
    <t>Fire and EMS</t>
  </si>
  <si>
    <t>Fire &amp; EMS</t>
  </si>
  <si>
    <t>Police &amp; EMS</t>
  </si>
  <si>
    <t>For all transit purposes</t>
  </si>
  <si>
    <t>For the Council on Aging</t>
  </si>
  <si>
    <t>Facilities &amp; gen perm improvements</t>
  </si>
  <si>
    <t>Willard City School District</t>
  </si>
  <si>
    <t>Norwalk</t>
  </si>
  <si>
    <t>Charter amend: Art. III; 3.01</t>
  </si>
  <si>
    <t>Charter amend: Section 6.01</t>
  </si>
  <si>
    <t xml:space="preserve">Wakeman </t>
  </si>
  <si>
    <t>Jackson</t>
  </si>
  <si>
    <t>County Combined Gen Health District</t>
  </si>
  <si>
    <t>For the health department</t>
  </si>
  <si>
    <t>Madison Jefferson Jt Fire District</t>
  </si>
  <si>
    <t>Oak Hill</t>
  </si>
  <si>
    <t>Edison Local School District</t>
  </si>
  <si>
    <t>Provide senior citizens services</t>
  </si>
  <si>
    <t>Wells</t>
  </si>
  <si>
    <t>Wintersville</t>
  </si>
  <si>
    <t>Cross Creek</t>
  </si>
  <si>
    <t>Rayland</t>
  </si>
  <si>
    <t>Tiltonsville</t>
  </si>
  <si>
    <t>Yorkville</t>
  </si>
  <si>
    <t>Knox</t>
  </si>
  <si>
    <t>Recreation District</t>
  </si>
  <si>
    <t>Centerburg Jt Recreation District</t>
  </si>
  <si>
    <t>For parks &amp; recreation facilities</t>
  </si>
  <si>
    <t>Licking</t>
  </si>
  <si>
    <t>Danville Local School District</t>
  </si>
  <si>
    <t>Wayne</t>
  </si>
  <si>
    <t>Lake</t>
  </si>
  <si>
    <t>Concord</t>
  </si>
  <si>
    <t>Kirtland Local School District</t>
  </si>
  <si>
    <t>Lake Metroparks</t>
  </si>
  <si>
    <t>operate &amp; improve parks</t>
  </si>
  <si>
    <t>Leroy</t>
  </si>
  <si>
    <t>Madison Local School District</t>
  </si>
  <si>
    <t>Curr op exp &amp; gen perm improve</t>
  </si>
  <si>
    <t>Riverside Local School District</t>
  </si>
  <si>
    <t>Timberlake</t>
  </si>
  <si>
    <t>General operating purposes</t>
  </si>
  <si>
    <t>Lawrence</t>
  </si>
  <si>
    <t>Athalia</t>
  </si>
  <si>
    <t>cpt/38</t>
  </si>
  <si>
    <t>Construct &amp; improve facilities</t>
  </si>
  <si>
    <t>Burlington</t>
  </si>
  <si>
    <t>Etna</t>
  </si>
  <si>
    <t>Fallsbury</t>
  </si>
  <si>
    <t>Hanover</t>
  </si>
  <si>
    <t>Streets &amp; walkways</t>
  </si>
  <si>
    <t>Kirkersville</t>
  </si>
  <si>
    <t>Soil &amp; Water Conservation District</t>
  </si>
  <si>
    <t>Construct &amp; maintain programs</t>
  </si>
  <si>
    <t>McKean</t>
  </si>
  <si>
    <t>Northridge Local School District</t>
  </si>
  <si>
    <t>Indian Lake Local School District</t>
  </si>
  <si>
    <t>McArthur</t>
  </si>
  <si>
    <t>Russells Point</t>
  </si>
  <si>
    <t>Stokes Twp Central Fire District</t>
  </si>
  <si>
    <t>North Ridgeville</t>
  </si>
  <si>
    <t>Brownhelm</t>
  </si>
  <si>
    <t>Elyria City School District</t>
  </si>
  <si>
    <t>Elyria Public Library</t>
  </si>
  <si>
    <t>Keystone Local School District</t>
  </si>
  <si>
    <t>Lorain County Transit</t>
  </si>
  <si>
    <t>For a county transit system</t>
  </si>
  <si>
    <t>For criminal justice services</t>
  </si>
  <si>
    <t>Port Authority</t>
  </si>
  <si>
    <t>Lorain Port Authority</t>
  </si>
  <si>
    <t>For operation of the Port</t>
  </si>
  <si>
    <t>For EMS</t>
  </si>
  <si>
    <t>Avon Lake</t>
  </si>
  <si>
    <t>Charter Amend-Chapt XIII; 67</t>
  </si>
  <si>
    <t>Charter Amend-Chapt V;  24</t>
  </si>
  <si>
    <t>Charter Amend-Chapt IV; 20</t>
  </si>
  <si>
    <t>Charter Amend-Chapt II, 9A</t>
  </si>
  <si>
    <t>General operating funds</t>
  </si>
  <si>
    <t>Oberlin</t>
  </si>
  <si>
    <t>Operating &amp; capital improvements</t>
  </si>
  <si>
    <t>Sheffield Lake</t>
  </si>
  <si>
    <t>Safety services  &amp; gen muni operations</t>
  </si>
  <si>
    <t>Springfield Local School District</t>
  </si>
  <si>
    <t>Sylvania City School District</t>
  </si>
  <si>
    <t>Madison-Plains Local School District</t>
  </si>
  <si>
    <t>Jefferson Local School District</t>
  </si>
  <si>
    <t>Jonathan Alder Local School District</t>
  </si>
  <si>
    <t>Mahoning</t>
  </si>
  <si>
    <t>Austintown Local School District</t>
  </si>
  <si>
    <t>For school bldgs &amp; facilities</t>
  </si>
  <si>
    <t>Boardman Local School District</t>
  </si>
  <si>
    <t>For the township park district</t>
  </si>
  <si>
    <t>Boardman Township Park District</t>
  </si>
  <si>
    <t xml:space="preserve">Green  </t>
  </si>
  <si>
    <t>Poland Local School District</t>
  </si>
  <si>
    <t>Struthers</t>
  </si>
  <si>
    <t>Street resurfacing</t>
  </si>
  <si>
    <t>Mahoning County</t>
  </si>
  <si>
    <t>Sales &amp; Use Tax</t>
  </si>
  <si>
    <t>For the general fund</t>
  </si>
  <si>
    <t>West Branch Local School District</t>
  </si>
  <si>
    <t>Portage</t>
  </si>
  <si>
    <t>Youngstown</t>
  </si>
  <si>
    <t>Charter Amend-Comm Bill of Rights</t>
  </si>
  <si>
    <t>Marion</t>
  </si>
  <si>
    <t>Ridgedale Local School District</t>
  </si>
  <si>
    <t>cpt/30</t>
  </si>
  <si>
    <t>Wyandot</t>
  </si>
  <si>
    <t>For programs and services</t>
  </si>
  <si>
    <t>Marion County Park District</t>
  </si>
  <si>
    <t>For the county park district</t>
  </si>
  <si>
    <t>Pleasant Local School District</t>
  </si>
  <si>
    <t xml:space="preserve">Pleasant </t>
  </si>
  <si>
    <t>River Valley Local School District</t>
  </si>
  <si>
    <t>Morrow</t>
  </si>
  <si>
    <t>Tri-Rivers Jt Vocational School District</t>
  </si>
  <si>
    <t>Medina</t>
  </si>
  <si>
    <t>Cloverleaf Local School District</t>
  </si>
  <si>
    <t>Curr exp &amp; necessary requirements</t>
  </si>
  <si>
    <t>Brunswick</t>
  </si>
  <si>
    <t>Brunswick City School District</t>
  </si>
  <si>
    <t xml:space="preserve">Mercer County </t>
  </si>
  <si>
    <t>For the County home</t>
  </si>
  <si>
    <t>Parkway Local School District</t>
  </si>
  <si>
    <t>Coldwater</t>
  </si>
  <si>
    <t>Ft. Recovery</t>
  </si>
  <si>
    <t>Bethel Local School District</t>
  </si>
  <si>
    <t>School facilities &amp; renovations</t>
  </si>
  <si>
    <t>Piqua City School District</t>
  </si>
  <si>
    <t>Staunton</t>
  </si>
  <si>
    <t>Capital &amp; operating expenses</t>
  </si>
  <si>
    <t>Chesterhill</t>
  </si>
  <si>
    <t>Meigsville</t>
  </si>
  <si>
    <t>For Meigsville Recreation Center</t>
  </si>
  <si>
    <t>Services, placement &amp; protection</t>
  </si>
  <si>
    <t>Cardington</t>
  </si>
  <si>
    <t>Harmony</t>
  </si>
  <si>
    <t>Lincoln</t>
  </si>
  <si>
    <t>Morrow County</t>
  </si>
  <si>
    <t>For a new fire station</t>
  </si>
  <si>
    <t>Muskingum</t>
  </si>
  <si>
    <t>Cass</t>
  </si>
  <si>
    <t>Franklin Local School District</t>
  </si>
  <si>
    <t>Philo</t>
  </si>
  <si>
    <t>Zanesville City School District</t>
  </si>
  <si>
    <t>Motor vehicle tax</t>
  </si>
  <si>
    <t>New Concord</t>
  </si>
  <si>
    <t>For Village safety services</t>
  </si>
  <si>
    <t>Dresden North Pct.</t>
  </si>
  <si>
    <t>Churn Creek Pct.</t>
  </si>
  <si>
    <t>Bath C Pct.</t>
  </si>
  <si>
    <t>Bluffton C Pct.</t>
  </si>
  <si>
    <t>St. Marys 1-B Pct.</t>
  </si>
  <si>
    <t>Wapakoneta 3-B Pct.</t>
  </si>
  <si>
    <t>Hamilton Ham10wd1 Pct.</t>
  </si>
  <si>
    <t>Carrollton A Pct.</t>
  </si>
  <si>
    <t>Carrollton B Pct.</t>
  </si>
  <si>
    <t>Salem South Pct.</t>
  </si>
  <si>
    <t>Carl 1 Pct.</t>
  </si>
  <si>
    <t>Columbiana C Pct.</t>
  </si>
  <si>
    <t>Columbiana D Pct.</t>
  </si>
  <si>
    <t>St. Clair Township East Pct.</t>
  </si>
  <si>
    <t>Tuscarawas Twp Pct.</t>
  </si>
  <si>
    <t>Brook Park 3-A Pct.</t>
  </si>
  <si>
    <t>Brooklyn D Pct.</t>
  </si>
  <si>
    <t>Cleveland 15-A Pct.</t>
  </si>
  <si>
    <t>Cleveland Heights 2-G Pct.</t>
  </si>
  <si>
    <t>Parma 9-F Pct.</t>
  </si>
  <si>
    <t>Rocky River 2-C Pct.</t>
  </si>
  <si>
    <t>South Euclid 4-D Pct.</t>
  </si>
  <si>
    <t>Strongsville 2-E Pct.</t>
  </si>
  <si>
    <t>Columbus D Pct.</t>
  </si>
  <si>
    <t>Sunbury D Pct.</t>
  </si>
  <si>
    <t>Lancaster 2-B Pct.</t>
  </si>
  <si>
    <t>Richland Twp East Pct.</t>
  </si>
  <si>
    <t>Jefferson Twp South Pct.</t>
  </si>
  <si>
    <t>Bexley 3-C Pct.</t>
  </si>
  <si>
    <t>Bexley 4-A Pct.</t>
  </si>
  <si>
    <t>Columbus 1-B Pct.</t>
  </si>
  <si>
    <t>Columbus 19-H Pct.</t>
  </si>
  <si>
    <t>Columbus 22-D Pct.</t>
  </si>
  <si>
    <t>Columbus 25-A Pct.</t>
  </si>
  <si>
    <t>Columbus 33-F Pct.</t>
  </si>
  <si>
    <t>Grandview B Pct.</t>
  </si>
  <si>
    <t>Westerville 5-B Pct.</t>
  </si>
  <si>
    <t>Yellow Springs 443 Pct.</t>
  </si>
  <si>
    <t>Cambridge 4-A Pct.</t>
  </si>
  <si>
    <t>Fairview/Oxford Pct. - BP Food Mart</t>
  </si>
  <si>
    <t>Fairview/Oxford Pct. - Ports Petroleum</t>
  </si>
  <si>
    <t>Liberty Twp Pct.</t>
  </si>
  <si>
    <t>Richland Twp Pct.</t>
  </si>
  <si>
    <t>Green 1 Pct.</t>
  </si>
  <si>
    <t>Logan 1 Pct.</t>
  </si>
  <si>
    <t xml:space="preserve">New Somerset Pct. </t>
  </si>
  <si>
    <t>Fredericktown B Pct.</t>
  </si>
  <si>
    <t>Jackson Pct.</t>
  </si>
  <si>
    <t>Perry D Pct.</t>
  </si>
  <si>
    <t>Carlisle Twp 4 Pct.</t>
  </si>
  <si>
    <t>Grafton 1/2 Pct.</t>
  </si>
  <si>
    <t>Boardman Twp 7 Pct.</t>
  </si>
  <si>
    <t xml:space="preserve">Canfield 2 Pct. </t>
  </si>
  <si>
    <t xml:space="preserve">Canfield Twp 2 Pct. </t>
  </si>
  <si>
    <t xml:space="preserve">Goshen Twp 3 Pct. </t>
  </si>
  <si>
    <t>Struthers 4A Pct.</t>
  </si>
  <si>
    <t>Youngstown 2-H Pct.</t>
  </si>
  <si>
    <t>Youngstown 4-I Pct.</t>
  </si>
  <si>
    <t xml:space="preserve">Youngstown 6-D Pct. </t>
  </si>
  <si>
    <t>Youngstown 6-E Pct.</t>
  </si>
  <si>
    <t>Montgomery</t>
  </si>
  <si>
    <t>Brookville Local School District</t>
  </si>
  <si>
    <t>Preble</t>
  </si>
  <si>
    <t>Jackson Twp South Fire District</t>
  </si>
  <si>
    <t>Riverside</t>
  </si>
  <si>
    <t>Washington Twp Park District</t>
  </si>
  <si>
    <t>For parks &amp; recreational purposes</t>
  </si>
  <si>
    <t>Moraine</t>
  </si>
  <si>
    <t>General municipal operations</t>
  </si>
  <si>
    <t>Clayton 3-B Pct.</t>
  </si>
  <si>
    <t>Dayton 3-G Pct.</t>
  </si>
  <si>
    <t>Dayton 12-B Pct.</t>
  </si>
  <si>
    <t>Germantown B Pct.</t>
  </si>
  <si>
    <t>Ottawa</t>
  </si>
  <si>
    <t>Danbury Local School District</t>
  </si>
  <si>
    <t>Genoa Area Local School District</t>
  </si>
  <si>
    <t>Ida Rupp Public Library</t>
  </si>
  <si>
    <t>Ottawa County</t>
  </si>
  <si>
    <t>levy</t>
  </si>
  <si>
    <t>For Riverview Nursing Home</t>
  </si>
  <si>
    <t>Put-In-Bay Twp</t>
  </si>
  <si>
    <t>Paulding Co Carnegie Library</t>
  </si>
  <si>
    <t>Corning</t>
  </si>
  <si>
    <t>Cemetery maintenance</t>
  </si>
  <si>
    <t>Corning (I)</t>
  </si>
  <si>
    <t>Corning (II)</t>
  </si>
  <si>
    <t>Southern Local School District</t>
  </si>
  <si>
    <t>New Lexington</t>
  </si>
  <si>
    <t>Thornville Pct. 29</t>
  </si>
  <si>
    <t>Pickaway</t>
  </si>
  <si>
    <t>Logan Elm Local School District</t>
  </si>
  <si>
    <t>School facilities &amp; perm improve</t>
  </si>
  <si>
    <t>Circleville</t>
  </si>
  <si>
    <t>Proposed charter commission</t>
  </si>
  <si>
    <t>Safety forces &amp; capital improve</t>
  </si>
  <si>
    <t>Aurora City School District</t>
  </si>
  <si>
    <t>Summit</t>
  </si>
  <si>
    <t>Brimfield</t>
  </si>
  <si>
    <t>Field Local School District</t>
  </si>
  <si>
    <t>Current op exp &amp; gen perm improve</t>
  </si>
  <si>
    <t>Paris</t>
  </si>
  <si>
    <t xml:space="preserve">Levy </t>
  </si>
  <si>
    <t>Portage Park District</t>
  </si>
  <si>
    <t>Maintain, improve park system</t>
  </si>
  <si>
    <t>Randolph</t>
  </si>
  <si>
    <t>Ravenna City School District</t>
  </si>
  <si>
    <t>Rootstown Local School District</t>
  </si>
  <si>
    <t>Southeast Local School District</t>
  </si>
  <si>
    <t xml:space="preserve">Aurora  </t>
  </si>
  <si>
    <t>Nelson</t>
  </si>
  <si>
    <t>Init &amp; Ref</t>
  </si>
  <si>
    <t>Shalersville C Pct.</t>
  </si>
  <si>
    <t>New Paris</t>
  </si>
  <si>
    <t>Preble Co General Health District</t>
  </si>
  <si>
    <t>For health programs</t>
  </si>
  <si>
    <t>Verona</t>
  </si>
  <si>
    <t>National Trail Local School District</t>
  </si>
  <si>
    <t>Tri-County North Local School District</t>
  </si>
  <si>
    <t>For Brookhill Center</t>
  </si>
  <si>
    <t xml:space="preserve">Franklin  </t>
  </si>
  <si>
    <t>Lexington Local School District</t>
  </si>
  <si>
    <t>Plymouth</t>
  </si>
  <si>
    <t>Troy</t>
  </si>
  <si>
    <t>Ross</t>
  </si>
  <si>
    <t>Union-Scioto Local School District</t>
  </si>
  <si>
    <t>Sandusky</t>
  </si>
  <si>
    <t>Lindsey</t>
  </si>
  <si>
    <t>Fremont 4-D Pct.</t>
  </si>
  <si>
    <t>Scioto</t>
  </si>
  <si>
    <t>Otway</t>
  </si>
  <si>
    <t>Rarden</t>
  </si>
  <si>
    <t>Valley B Pct.</t>
  </si>
  <si>
    <t>Attica</t>
  </si>
  <si>
    <t>Bloomville</t>
  </si>
  <si>
    <t>Hopewell-Loudon Local School District</t>
  </si>
  <si>
    <t>Tiffin City School District</t>
  </si>
  <si>
    <t>Mohawk Local School District</t>
  </si>
  <si>
    <t>Botkins Local School District</t>
  </si>
  <si>
    <t>Loramie</t>
  </si>
  <si>
    <t>Road repairs</t>
  </si>
  <si>
    <t>Russia Local School District</t>
  </si>
  <si>
    <t>Sidney City School District</t>
  </si>
  <si>
    <t>Fort Loramie Local School District</t>
  </si>
  <si>
    <t>Street lighting</t>
  </si>
  <si>
    <t>Parks &amp; recreational purposes</t>
  </si>
  <si>
    <t>Stark</t>
  </si>
  <si>
    <t>Fairless Local School District</t>
  </si>
  <si>
    <t>Tuscarawas</t>
  </si>
  <si>
    <t>Jackson Local School District</t>
  </si>
  <si>
    <t>Marlboro Twp Police District</t>
  </si>
  <si>
    <t>Meyers Lake</t>
  </si>
  <si>
    <t>Minerva</t>
  </si>
  <si>
    <t>Osnaburg Local School District</t>
  </si>
  <si>
    <t>Pike Twp Police District</t>
  </si>
  <si>
    <t>Waynesburg</t>
  </si>
  <si>
    <t>Northwest Local School District</t>
  </si>
  <si>
    <t xml:space="preserve">Osnaburg  </t>
  </si>
  <si>
    <t>Canal Fulton D Pct.</t>
  </si>
  <si>
    <t>Massillon 2-D Pct.</t>
  </si>
  <si>
    <t>Paris A Pct.</t>
  </si>
  <si>
    <t>for the Twp park system</t>
  </si>
  <si>
    <t>Green Local School District</t>
  </si>
  <si>
    <t>Manchester Local School District</t>
  </si>
  <si>
    <t>Mogadore Local School District</t>
  </si>
  <si>
    <t>Woodridge Local School District</t>
  </si>
  <si>
    <t>Norton</t>
  </si>
  <si>
    <t>Cleveland</t>
  </si>
  <si>
    <t>Charter Amend: Art. IV; 4.02</t>
  </si>
  <si>
    <t>Charter Amend: Art. V; 5.03</t>
  </si>
  <si>
    <t>Norton 2-C Pct.</t>
  </si>
  <si>
    <t>Richfield Village A Pct.</t>
  </si>
  <si>
    <t>Stow 4D Pct.</t>
  </si>
  <si>
    <t>Trumbull</t>
  </si>
  <si>
    <t>Mathews Local School District</t>
  </si>
  <si>
    <t>School facilities &amp; gen perm improve</t>
  </si>
  <si>
    <t>Bloomfield</t>
  </si>
  <si>
    <t>Bristol Local School District</t>
  </si>
  <si>
    <t>Champion</t>
  </si>
  <si>
    <t>Howland Local School District</t>
  </si>
  <si>
    <t>Johnston</t>
  </si>
  <si>
    <t>Lakeview Local School District</t>
  </si>
  <si>
    <t>Liberty Local School District</t>
  </si>
  <si>
    <t xml:space="preserve">Liberty  </t>
  </si>
  <si>
    <t>Newton</t>
  </si>
  <si>
    <t>Southington Local School District</t>
  </si>
  <si>
    <t>Weathersfield</t>
  </si>
  <si>
    <t>Newton Falls</t>
  </si>
  <si>
    <t>Bazetta Twp B Pct.</t>
  </si>
  <si>
    <t>Bazetta Twp F Pct.</t>
  </si>
  <si>
    <t>Niles 4 F Pct.</t>
  </si>
  <si>
    <t>Dover City School District</t>
  </si>
  <si>
    <t>cpt/33</t>
  </si>
  <si>
    <t>Claymont City School District</t>
  </si>
  <si>
    <t>Dennison</t>
  </si>
  <si>
    <t>New Philadelphia City School District</t>
  </si>
  <si>
    <t>Sugarcreek</t>
  </si>
  <si>
    <t>Tuscarawas County Public Library</t>
  </si>
  <si>
    <t>Tuscarawas Valley Local School District</t>
  </si>
  <si>
    <t>Cemetery District</t>
  </si>
  <si>
    <t>Joint Union Cemetery</t>
  </si>
  <si>
    <t>Maintain/operate Union cemetery</t>
  </si>
  <si>
    <t>Strasburg</t>
  </si>
  <si>
    <t>To operate all village departs</t>
  </si>
  <si>
    <t>Uhrichsville</t>
  </si>
  <si>
    <t>To operate all city departments</t>
  </si>
  <si>
    <t>North Union Local School District</t>
  </si>
  <si>
    <t>Dublin City 1 Pct.</t>
  </si>
  <si>
    <t>Vinton</t>
  </si>
  <si>
    <t>Vinton County</t>
  </si>
  <si>
    <t>Senior citizens &amp; children</t>
  </si>
  <si>
    <t xml:space="preserve">Washington </t>
  </si>
  <si>
    <t>Waynesville</t>
  </si>
  <si>
    <t>Deerfield Twp R Pct. 118</t>
  </si>
  <si>
    <t>Washington</t>
  </si>
  <si>
    <t>Belpre City School District</t>
  </si>
  <si>
    <t>Warren Local School District</t>
  </si>
  <si>
    <t>Belpre 2A Pct.</t>
  </si>
  <si>
    <t>Chippewa</t>
  </si>
  <si>
    <t>Congress</t>
  </si>
  <si>
    <t>Triway Local School District</t>
  </si>
  <si>
    <t>Plain Twp 2 Pct.</t>
  </si>
  <si>
    <t>Williams</t>
  </si>
  <si>
    <t>North Central Local School District</t>
  </si>
  <si>
    <t>School facilities &amp; buildings</t>
  </si>
  <si>
    <t>School safety &amp; security</t>
  </si>
  <si>
    <t>Bryan</t>
  </si>
  <si>
    <t>Streets, sewer &amp; safety depts</t>
  </si>
  <si>
    <t>Northwood Local School District</t>
  </si>
  <si>
    <t>Curr op exp &amp; school facilities</t>
  </si>
  <si>
    <t>Northwest Wood Ambulance District</t>
  </si>
  <si>
    <t xml:space="preserve">Portage  </t>
  </si>
  <si>
    <t>Rossford</t>
  </si>
  <si>
    <t xml:space="preserve">Recreational purposes </t>
  </si>
  <si>
    <t>Improve/construct - rec. purposes</t>
  </si>
  <si>
    <t>Bowling Green 1-B Pct. 20</t>
  </si>
  <si>
    <t>Bowling Green 3-G Pct. 104</t>
  </si>
  <si>
    <t>Geneva City 2 Pct. - Capo's Pizza II</t>
  </si>
  <si>
    <t>Geneva City 2 Pct. - Windows on Pairings</t>
  </si>
  <si>
    <t>Ravenna Twp D Pct.</t>
  </si>
  <si>
    <t>Mantua-Shalersville Fire District</t>
  </si>
  <si>
    <t xml:space="preserve">Fire &amp; EMS </t>
  </si>
  <si>
    <t xml:space="preserve">Andover </t>
  </si>
  <si>
    <t xml:space="preserve">Gratis </t>
  </si>
  <si>
    <t>Rockford</t>
  </si>
  <si>
    <t>Streets, roads &amp; bridges, etc.</t>
  </si>
  <si>
    <t>West Lafayette</t>
  </si>
  <si>
    <t xml:space="preserve">Woodsfield </t>
  </si>
  <si>
    <t>Current exp &amp; expand health servcs</t>
  </si>
  <si>
    <t xml:space="preserve">Napoleon </t>
  </si>
  <si>
    <t>Streets, etc.</t>
  </si>
  <si>
    <t xml:space="preserve">Harrison </t>
  </si>
  <si>
    <t>Muni services, capital imprvmts</t>
  </si>
  <si>
    <t xml:space="preserve">Dayton </t>
  </si>
  <si>
    <t xml:space="preserve">Huber Heights </t>
  </si>
  <si>
    <t>Community facility</t>
  </si>
  <si>
    <t xml:space="preserve">Rollings Plains Pct. </t>
  </si>
  <si>
    <t>Southwest</t>
  </si>
  <si>
    <t>Cincinnati</t>
  </si>
  <si>
    <t>West</t>
  </si>
  <si>
    <t>Lima</t>
  </si>
  <si>
    <t>Northeast</t>
  </si>
  <si>
    <t xml:space="preserve">Southeast </t>
  </si>
  <si>
    <t>Columbus</t>
  </si>
  <si>
    <t>Wheeling</t>
  </si>
  <si>
    <t>Dayton</t>
  </si>
  <si>
    <t>Central</t>
  </si>
  <si>
    <t>Northwest</t>
  </si>
  <si>
    <t>Toledo</t>
  </si>
  <si>
    <t>Charleston</t>
  </si>
  <si>
    <t xml:space="preserve">Northwest </t>
  </si>
  <si>
    <t>Zanesville</t>
  </si>
  <si>
    <t>Ft. Wayne</t>
  </si>
  <si>
    <t>Ripley Union Lewis Huntington LSD</t>
  </si>
  <si>
    <t>Replace/Addtl</t>
  </si>
  <si>
    <t>5yrs/38 yrs</t>
  </si>
  <si>
    <t>Operate programs and services</t>
  </si>
  <si>
    <t>To construct, improve school bldgs</t>
  </si>
  <si>
    <t>Union East Pct.</t>
  </si>
  <si>
    <t xml:space="preserve">Perry-Congress Jt. Fire District </t>
  </si>
  <si>
    <t xml:space="preserve">Alcohol/addiction/mental health prms </t>
  </si>
  <si>
    <t>North Ridgeville Library Branch</t>
  </si>
  <si>
    <t>Bluffton Exempted Village School Dist</t>
  </si>
  <si>
    <t>Coshocton Co. Jt Vocational Sch Dist</t>
  </si>
  <si>
    <t>Liberty Union Thurston Local Sch Dist</t>
  </si>
  <si>
    <t>Groveport Madison Local School Dist</t>
  </si>
  <si>
    <t>Granville Ex Village School District</t>
  </si>
  <si>
    <t>Sheffield/Sheffield Lake CSD</t>
  </si>
  <si>
    <t>Wellington Ex Village School District</t>
  </si>
  <si>
    <t>St. Henry Consolidated LSD</t>
  </si>
  <si>
    <t>Tipp City Ex Village School District</t>
  </si>
  <si>
    <t xml:space="preserve">County - Childrens Services </t>
  </si>
  <si>
    <t>Mt. Gilead Ex Village School District</t>
  </si>
  <si>
    <t>Rittman Exempted Village School Dist</t>
  </si>
  <si>
    <t xml:space="preserve">Millcreek West Unity Local School Dist </t>
  </si>
  <si>
    <t>Mechanicsburg Ex Village School Dist</t>
  </si>
  <si>
    <t>County - Childrens Services</t>
  </si>
  <si>
    <t>County - Senior Citizens</t>
  </si>
  <si>
    <t>Canal Winchester Local School Dist.</t>
  </si>
  <si>
    <t>Jefferson Co Jt Vocational Sch District</t>
  </si>
  <si>
    <t>Southwest Licking Local School Dist.</t>
  </si>
  <si>
    <t>Johnstown-Monroe Local School Dist.</t>
  </si>
  <si>
    <t>West Liberty-Salem Local School Dist.</t>
  </si>
  <si>
    <t>Carey Exempted Village School Dist.</t>
  </si>
  <si>
    <t>County - Crime/Drug Lab</t>
  </si>
  <si>
    <t>Passed</t>
  </si>
  <si>
    <t>Failed</t>
  </si>
  <si>
    <t>County - Children's Services Board</t>
  </si>
  <si>
    <t>Orange G Pct.</t>
  </si>
  <si>
    <t>May 6, 2014 Primary Election Local Issues Results</t>
  </si>
  <si>
    <t>General perm improvements</t>
  </si>
  <si>
    <t>Jt. economic development zone</t>
  </si>
  <si>
    <r>
      <t xml:space="preserve">Jefferson - </t>
    </r>
    <r>
      <rPr>
        <b/>
        <sz val="11"/>
        <color theme="1"/>
        <rFont val="Calibri"/>
        <family val="2"/>
        <scheme val="minor"/>
      </rPr>
      <t>ISSUE WITHDRAWN</t>
    </r>
  </si>
  <si>
    <r>
      <t xml:space="preserve">Perry - </t>
    </r>
    <r>
      <rPr>
        <b/>
        <sz val="11"/>
        <color theme="1"/>
        <rFont val="Calibri"/>
        <family val="2"/>
        <scheme val="minor"/>
      </rPr>
      <t>ISSUE WITHDRAWN</t>
    </r>
  </si>
  <si>
    <r>
      <t xml:space="preserve">Springfield LSD - </t>
    </r>
    <r>
      <rPr>
        <b/>
        <sz val="11"/>
        <rFont val="Calibri"/>
        <family val="2"/>
        <scheme val="minor"/>
      </rPr>
      <t>WITHDRAWN</t>
    </r>
  </si>
  <si>
    <r>
      <t>Bettsville LSD -</t>
    </r>
    <r>
      <rPr>
        <b/>
        <sz val="11"/>
        <color theme="1"/>
        <rFont val="Calibri"/>
        <family val="2"/>
        <scheme val="minor"/>
      </rPr>
      <t>WITHDRAWN</t>
    </r>
  </si>
  <si>
    <t>Votes 
For</t>
  </si>
  <si>
    <t>Subdivision 
Name</t>
  </si>
  <si>
    <t>Subdivision 
Type</t>
  </si>
  <si>
    <t>Media 
Market</t>
  </si>
  <si>
    <t>Question 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</si>
</sst>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#,##0"/>
    <numFmt numFmtId="165" formatCode="0.000%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14" fontId="2" fillId="0" borderId="1" xfId="0" applyNumberFormat="1" applyFont="1" applyBorder="1"/>
    <xf numFmtId="0" fontId="5" fillId="0" borderId="1" xfId="0" applyFont="1" applyBorder="1"/>
    <xf numFmtId="3" fontId="0" fillId="0" borderId="1" xfId="0" applyNumberFormat="1" applyBorder="1"/>
    <xf numFmtId="0" fontId="5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Fill="1" applyBorder="1"/>
    <xf numFmtId="3" fontId="2" fillId="0" borderId="1" xfId="0" applyNumberFormat="1" applyFont="1" applyBorder="1"/>
    <xf numFmtId="0" fontId="0" fillId="0" borderId="1" xfId="0" applyFont="1" applyBorder="1"/>
    <xf numFmtId="0" fontId="6" fillId="0" borderId="1" xfId="0" applyFont="1" applyBorder="1"/>
    <xf numFmtId="0" fontId="0" fillId="0" borderId="2" xfId="0" applyBorder="1"/>
    <xf numFmtId="10" fontId="5" fillId="0" borderId="1" xfId="0" applyNumberFormat="1" applyFont="1" applyBorder="1"/>
    <xf numFmtId="9" fontId="0" fillId="0" borderId="0" xfId="1" applyFont="1"/>
    <xf numFmtId="10" fontId="0" fillId="0" borderId="0" xfId="1" applyNumberFormat="1" applyFont="1"/>
    <xf numFmtId="10" fontId="0" fillId="0" borderId="1" xfId="1" applyNumberFormat="1" applyFont="1" applyBorder="1"/>
    <xf numFmtId="10" fontId="2" fillId="0" borderId="1" xfId="1" applyNumberFormat="1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8" fillId="0" borderId="1" xfId="0" applyFont="1" applyBorder="1"/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9" fillId="0" borderId="1" xfId="0" applyFont="1" applyBorder="1"/>
    <xf numFmtId="10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/>
    <xf numFmtId="0" fontId="0" fillId="0" borderId="1" xfId="0" applyFont="1" applyFill="1" applyBorder="1"/>
    <xf numFmtId="14" fontId="0" fillId="0" borderId="1" xfId="0" applyNumberFormat="1" applyFont="1" applyBorder="1"/>
    <xf numFmtId="10" fontId="0" fillId="0" borderId="3" xfId="0" applyNumberFormat="1" applyFont="1" applyBorder="1"/>
    <xf numFmtId="164" fontId="0" fillId="0" borderId="3" xfId="0" applyNumberFormat="1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2" fillId="0" borderId="3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6" fontId="0" fillId="0" borderId="1" xfId="0" applyNumberFormat="1" applyFont="1" applyBorder="1"/>
    <xf numFmtId="9" fontId="0" fillId="0" borderId="1" xfId="0" applyNumberFormat="1" applyFont="1" applyBorder="1"/>
    <xf numFmtId="166" fontId="2" fillId="0" borderId="1" xfId="0" applyNumberFormat="1" applyFont="1" applyBorder="1"/>
    <xf numFmtId="0" fontId="0" fillId="0" borderId="1" xfId="0" applyFont="1" applyBorder="1" applyAlignment="1">
      <alignment vertical="top"/>
    </xf>
    <xf numFmtId="9" fontId="2" fillId="0" borderId="1" xfId="0" applyNumberFormat="1" applyFont="1" applyBorder="1"/>
    <xf numFmtId="17" fontId="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NumberFormat="1" applyFont="1" applyBorder="1"/>
    <xf numFmtId="0" fontId="2" fillId="0" borderId="1" xfId="0" applyNumberFormat="1" applyFont="1" applyBorder="1"/>
    <xf numFmtId="165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4" fontId="2" fillId="0" borderId="1" xfId="0" applyNumberFormat="1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5">
    <dxf>
      <font>
        <b val="0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strowski\AppData\Local\Microsoft\Windows\Temporary%20Internet%20Files\Content.Outlook\IHRAPS0W\May%202013%20Primary%20Special%20election%20Q%20I%20-%20REVISED%206-5-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 Dashboard"/>
      <sheetName val="Elect Div Raw Data"/>
      <sheetName val="Drop Downs"/>
    </sheetNames>
    <sheetDataSet>
      <sheetData sheetId="0"/>
      <sheetData sheetId="1"/>
      <sheetData sheetId="2">
        <row r="1">
          <cell r="A1" t="str">
            <v>Levy</v>
          </cell>
          <cell r="B1" t="str">
            <v>Adams</v>
          </cell>
          <cell r="C1" t="str">
            <v>School</v>
          </cell>
        </row>
        <row r="2">
          <cell r="A2" t="str">
            <v>Bond</v>
          </cell>
          <cell r="B2" t="str">
            <v>Allen</v>
          </cell>
          <cell r="C2" t="str">
            <v>Library</v>
          </cell>
        </row>
        <row r="3">
          <cell r="A3" t="str">
            <v>Inc Tax</v>
          </cell>
          <cell r="B3" t="str">
            <v>Ashland</v>
          </cell>
          <cell r="C3" t="str">
            <v>Park Dist</v>
          </cell>
        </row>
        <row r="4">
          <cell r="A4" t="str">
            <v>Combo</v>
          </cell>
          <cell r="B4" t="str">
            <v>Ashtabula</v>
          </cell>
          <cell r="C4" t="str">
            <v>Water Dist</v>
          </cell>
        </row>
        <row r="5">
          <cell r="A5" t="str">
            <v>Init &amp; Ref</v>
          </cell>
          <cell r="B5" t="str">
            <v>Athens</v>
          </cell>
          <cell r="C5" t="str">
            <v>Cemetery Dist</v>
          </cell>
        </row>
        <row r="6">
          <cell r="A6" t="str">
            <v>Sales&amp;Use</v>
          </cell>
          <cell r="B6" t="str">
            <v>Auglaize</v>
          </cell>
          <cell r="C6" t="str">
            <v>Sanitary Dist</v>
          </cell>
        </row>
        <row r="7">
          <cell r="A7" t="str">
            <v>Misc</v>
          </cell>
          <cell r="B7" t="str">
            <v>Belmont</v>
          </cell>
          <cell r="C7" t="str">
            <v>City</v>
          </cell>
        </row>
        <row r="8">
          <cell r="A8" t="str">
            <v>Liquor</v>
          </cell>
          <cell r="B8" t="str">
            <v>Brown</v>
          </cell>
          <cell r="C8" t="str">
            <v>Village</v>
          </cell>
        </row>
        <row r="9">
          <cell r="B9" t="str">
            <v>Butler</v>
          </cell>
          <cell r="C9" t="str">
            <v>Township</v>
          </cell>
        </row>
        <row r="10">
          <cell r="B10" t="str">
            <v>Carroll</v>
          </cell>
          <cell r="C10" t="str">
            <v>County</v>
          </cell>
        </row>
        <row r="11">
          <cell r="B11" t="str">
            <v>Champaign</v>
          </cell>
          <cell r="C11" t="str">
            <v>Fire Dist</v>
          </cell>
        </row>
        <row r="12">
          <cell r="B12" t="str">
            <v>Clark</v>
          </cell>
          <cell r="C12" t="str">
            <v>EMS Dist</v>
          </cell>
        </row>
        <row r="13">
          <cell r="B13" t="str">
            <v>Clermont</v>
          </cell>
          <cell r="C13" t="str">
            <v>Health Dist</v>
          </cell>
        </row>
        <row r="14">
          <cell r="B14" t="str">
            <v>Clinton</v>
          </cell>
          <cell r="C14" t="str">
            <v>Police Dist</v>
          </cell>
        </row>
        <row r="15">
          <cell r="B15" t="str">
            <v>Columbiana</v>
          </cell>
          <cell r="C15" t="str">
            <v>Ambul Dist</v>
          </cell>
        </row>
        <row r="16">
          <cell r="B16" t="str">
            <v>Coshocton</v>
          </cell>
        </row>
        <row r="17">
          <cell r="B17" t="str">
            <v>Crawford</v>
          </cell>
        </row>
        <row r="18">
          <cell r="B18" t="str">
            <v>Cuyahoga</v>
          </cell>
        </row>
        <row r="19">
          <cell r="B19" t="str">
            <v>Darke</v>
          </cell>
        </row>
        <row r="20">
          <cell r="B20" t="str">
            <v>Defiance</v>
          </cell>
        </row>
        <row r="21">
          <cell r="B21" t="str">
            <v>Delaware</v>
          </cell>
        </row>
        <row r="22">
          <cell r="B22" t="str">
            <v>Erie</v>
          </cell>
        </row>
        <row r="23">
          <cell r="B23" t="str">
            <v>Fairfield</v>
          </cell>
        </row>
        <row r="24">
          <cell r="B24" t="str">
            <v>Fayette</v>
          </cell>
        </row>
        <row r="25">
          <cell r="B25" t="str">
            <v>Franklin</v>
          </cell>
        </row>
        <row r="26">
          <cell r="B26" t="str">
            <v>Fulton</v>
          </cell>
        </row>
        <row r="27">
          <cell r="B27" t="str">
            <v>Gallia</v>
          </cell>
        </row>
        <row r="28">
          <cell r="B28" t="str">
            <v>Geauga</v>
          </cell>
        </row>
        <row r="29">
          <cell r="B29" t="str">
            <v>Greene</v>
          </cell>
        </row>
        <row r="30">
          <cell r="B30" t="str">
            <v>Guernsey</v>
          </cell>
        </row>
        <row r="31">
          <cell r="B31" t="str">
            <v>Hamilton</v>
          </cell>
        </row>
        <row r="32">
          <cell r="B32" t="str">
            <v>Hancock</v>
          </cell>
        </row>
        <row r="33">
          <cell r="B33" t="str">
            <v>Hardin</v>
          </cell>
        </row>
        <row r="34">
          <cell r="B34" t="str">
            <v>Harrison</v>
          </cell>
        </row>
        <row r="35">
          <cell r="B35" t="str">
            <v>Henry</v>
          </cell>
        </row>
        <row r="36">
          <cell r="B36" t="str">
            <v>Highland</v>
          </cell>
        </row>
        <row r="37">
          <cell r="B37" t="str">
            <v>Hocking</v>
          </cell>
        </row>
        <row r="38">
          <cell r="B38" t="str">
            <v>Holmes</v>
          </cell>
        </row>
        <row r="39">
          <cell r="B39" t="str">
            <v>Huron</v>
          </cell>
        </row>
        <row r="40">
          <cell r="B40" t="str">
            <v>Jackson</v>
          </cell>
        </row>
        <row r="41">
          <cell r="B41" t="str">
            <v>Jefferson</v>
          </cell>
        </row>
        <row r="42">
          <cell r="B42" t="str">
            <v>Knox</v>
          </cell>
        </row>
        <row r="43">
          <cell r="B43" t="str">
            <v>Lake</v>
          </cell>
        </row>
        <row r="44">
          <cell r="B44" t="str">
            <v>Lawrence</v>
          </cell>
        </row>
        <row r="45">
          <cell r="B45" t="str">
            <v>Licking</v>
          </cell>
        </row>
        <row r="46">
          <cell r="B46" t="str">
            <v>Logan</v>
          </cell>
        </row>
        <row r="47">
          <cell r="B47" t="str">
            <v>Lorain</v>
          </cell>
        </row>
        <row r="48">
          <cell r="B48" t="str">
            <v>Lucas</v>
          </cell>
        </row>
        <row r="49">
          <cell r="B49" t="str">
            <v>Madison</v>
          </cell>
        </row>
        <row r="50">
          <cell r="B50" t="str">
            <v>Mahoning</v>
          </cell>
        </row>
        <row r="51">
          <cell r="B51" t="str">
            <v>Marion</v>
          </cell>
        </row>
        <row r="52">
          <cell r="B52" t="str">
            <v>Medina</v>
          </cell>
        </row>
        <row r="53">
          <cell r="B53" t="str">
            <v>Meigs</v>
          </cell>
        </row>
        <row r="54">
          <cell r="B54" t="str">
            <v>Mercer</v>
          </cell>
        </row>
        <row r="55">
          <cell r="B55" t="str">
            <v>Miami</v>
          </cell>
        </row>
        <row r="56">
          <cell r="B56" t="str">
            <v>Monroe</v>
          </cell>
        </row>
        <row r="57">
          <cell r="B57" t="str">
            <v>Montgomery</v>
          </cell>
        </row>
        <row r="58">
          <cell r="B58" t="str">
            <v>Morgan</v>
          </cell>
        </row>
        <row r="59">
          <cell r="B59" t="str">
            <v>Morrow</v>
          </cell>
        </row>
        <row r="60">
          <cell r="B60" t="str">
            <v>Muskingum</v>
          </cell>
        </row>
        <row r="61">
          <cell r="B61" t="str">
            <v>Noble</v>
          </cell>
        </row>
        <row r="62">
          <cell r="B62" t="str">
            <v>Ottawa</v>
          </cell>
        </row>
        <row r="63">
          <cell r="B63" t="str">
            <v>Paulding</v>
          </cell>
        </row>
        <row r="64">
          <cell r="B64" t="str">
            <v>Perry</v>
          </cell>
        </row>
        <row r="65">
          <cell r="B65" t="str">
            <v>Pickaway</v>
          </cell>
        </row>
        <row r="66">
          <cell r="B66" t="str">
            <v>Pike</v>
          </cell>
        </row>
        <row r="67">
          <cell r="B67" t="str">
            <v>Portage</v>
          </cell>
        </row>
        <row r="68">
          <cell r="B68" t="str">
            <v>Preble</v>
          </cell>
        </row>
        <row r="69">
          <cell r="B69" t="str">
            <v>Putnam</v>
          </cell>
        </row>
        <row r="70">
          <cell r="B70" t="str">
            <v>Richland</v>
          </cell>
        </row>
        <row r="71">
          <cell r="B71" t="str">
            <v>Ross</v>
          </cell>
        </row>
        <row r="72">
          <cell r="B72" t="str">
            <v>Sandusky</v>
          </cell>
        </row>
        <row r="73">
          <cell r="B73" t="str">
            <v>Scioto</v>
          </cell>
        </row>
        <row r="74">
          <cell r="B74" t="str">
            <v>Seneca</v>
          </cell>
        </row>
        <row r="75">
          <cell r="B75" t="str">
            <v>Shelby</v>
          </cell>
        </row>
        <row r="76">
          <cell r="B76" t="str">
            <v>Stark</v>
          </cell>
        </row>
        <row r="77">
          <cell r="B77" t="str">
            <v>Summit</v>
          </cell>
        </row>
        <row r="78">
          <cell r="B78" t="str">
            <v>Trumbull</v>
          </cell>
        </row>
        <row r="79">
          <cell r="B79" t="str">
            <v>Tuscarawas</v>
          </cell>
        </row>
        <row r="80">
          <cell r="B80" t="str">
            <v>Union</v>
          </cell>
        </row>
        <row r="81">
          <cell r="B81" t="str">
            <v>Van Wert</v>
          </cell>
        </row>
        <row r="82">
          <cell r="B82" t="str">
            <v>Vinton</v>
          </cell>
        </row>
        <row r="83">
          <cell r="B83" t="str">
            <v>Warren</v>
          </cell>
        </row>
        <row r="84">
          <cell r="B84" t="str">
            <v>Washington</v>
          </cell>
        </row>
        <row r="85">
          <cell r="B85" t="str">
            <v>Wayne</v>
          </cell>
        </row>
        <row r="86">
          <cell r="B86" t="str">
            <v>Williams</v>
          </cell>
        </row>
        <row r="87">
          <cell r="B87" t="str">
            <v>Wood</v>
          </cell>
        </row>
        <row r="88">
          <cell r="B88" t="str">
            <v>Wyandot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2:W2533" totalsRowShown="0" headerRowDxfId="24" headerRowBorderDxfId="23">
  <sortState ref="A3:X2523">
    <sortCondition ref="A3:A2523" customList="Income Tax"/>
  </sortState>
  <tableColumns count="23">
    <tableColumn id="1" name="County" dataDxfId="22"/>
    <tableColumn id="2" name="Region" dataDxfId="21"/>
    <tableColumn id="3" name="Media _x000a_Market" dataDxfId="20"/>
    <tableColumn id="4" name="Subdivision _x000a_Type" dataDxfId="19"/>
    <tableColumn id="5" name="Subdivision _x000a_Name" dataDxfId="18"/>
    <tableColumn id="6" name="Question _x000a_Type" dataDxfId="17"/>
    <tableColumn id="7" name="Purpose" dataDxfId="16"/>
    <tableColumn id="20" name="Description" dataDxfId="15"/>
    <tableColumn id="22" name="Millage" dataDxfId="14"/>
    <tableColumn id="23" name="Percent" dataDxfId="13"/>
    <tableColumn id="24" name="Dollar Amount" dataDxfId="12"/>
    <tableColumn id="25" name="Length of Levy in Years or Continuing Period of Time (CPT)" dataDxfId="11"/>
    <tableColumn id="8" name="Commencing Year or Effective Date" dataDxfId="10"/>
    <tableColumn id="12" name="Outcome" dataDxfId="9"/>
    <tableColumn id="10" name="Votes _x000a_For" dataDxfId="2"/>
    <tableColumn id="11" name="Votes Against" dataDxfId="0"/>
    <tableColumn id="13" name="Overlaps" dataDxfId="1"/>
    <tableColumn id="14" name="Overlap 1" dataDxfId="8"/>
    <tableColumn id="15" name="Overlap 2" dataDxfId="7"/>
    <tableColumn id="16" name="Overlap 3" dataDxfId="6"/>
    <tableColumn id="17" name="Overlap 4" dataDxfId="5"/>
    <tableColumn id="18" name="Overlap 5" dataDxfId="4"/>
    <tableColumn id="9" name="Overlap 6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03"/>
  <sheetViews>
    <sheetView tabSelected="1" topLeftCell="E1" zoomScaleNormal="100" workbookViewId="0">
      <selection activeCell="O16" sqref="O16"/>
    </sheetView>
  </sheetViews>
  <sheetFormatPr defaultColWidth="9.28515625" defaultRowHeight="15" x14ac:dyDescent="0.25"/>
  <cols>
    <col min="1" max="1" width="12.42578125" style="1" bestFit="1" customWidth="1"/>
    <col min="2" max="2" width="10.85546875" style="1" bestFit="1" customWidth="1"/>
    <col min="3" max="3" width="11.85546875" style="1" bestFit="1" customWidth="1"/>
    <col min="4" max="4" width="18" style="1" bestFit="1" customWidth="1"/>
    <col min="5" max="5" width="32.7109375" style="1" customWidth="1"/>
    <col min="6" max="6" width="14.7109375" style="1" bestFit="1" customWidth="1"/>
    <col min="7" max="7" width="28.140625" style="1" customWidth="1"/>
    <col min="8" max="8" width="14.5703125" style="1" customWidth="1"/>
    <col min="9" max="9" width="9.140625" style="1" customWidth="1"/>
    <col min="10" max="10" width="9.7109375" style="2" customWidth="1"/>
    <col min="11" max="11" width="12.7109375" style="1" bestFit="1" customWidth="1"/>
    <col min="12" max="12" width="11.7109375" style="1" customWidth="1"/>
    <col min="13" max="13" width="13.7109375" style="1" customWidth="1"/>
    <col min="14" max="14" width="10.85546875" style="13" customWidth="1"/>
    <col min="16" max="16" width="11.28515625" style="42" customWidth="1"/>
    <col min="17" max="17" width="11.42578125" customWidth="1"/>
    <col min="18" max="18" width="10.85546875" style="3" customWidth="1"/>
    <col min="19" max="19" width="11.140625" style="1" customWidth="1"/>
    <col min="20" max="20" width="13" style="1" bestFit="1" customWidth="1"/>
    <col min="21" max="25" width="15.28515625" style="1" bestFit="1" customWidth="1"/>
    <col min="26" max="16384" width="9.28515625" style="1"/>
  </cols>
  <sheetData>
    <row r="1" spans="1:23" s="18" customFormat="1" ht="18" x14ac:dyDescent="0.25">
      <c r="A1" s="67" t="s">
        <v>773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</row>
    <row r="2" spans="1:23" s="66" customFormat="1" ht="103.9" customHeight="1" x14ac:dyDescent="0.25">
      <c r="A2" s="62" t="s">
        <v>0</v>
      </c>
      <c r="B2" s="62" t="s">
        <v>2</v>
      </c>
      <c r="C2" s="63" t="s">
        <v>783</v>
      </c>
      <c r="D2" s="63" t="s">
        <v>782</v>
      </c>
      <c r="E2" s="63" t="s">
        <v>781</v>
      </c>
      <c r="F2" s="63" t="s">
        <v>784</v>
      </c>
      <c r="G2" s="63" t="s">
        <v>1</v>
      </c>
      <c r="H2" s="63" t="s">
        <v>10</v>
      </c>
      <c r="I2" s="63" t="s">
        <v>11</v>
      </c>
      <c r="J2" s="64" t="s">
        <v>12</v>
      </c>
      <c r="K2" s="63" t="s">
        <v>13</v>
      </c>
      <c r="L2" s="63" t="s">
        <v>14</v>
      </c>
      <c r="M2" s="63" t="s">
        <v>15</v>
      </c>
      <c r="N2" s="63" t="s">
        <v>4</v>
      </c>
      <c r="O2" s="65" t="s">
        <v>780</v>
      </c>
      <c r="P2" s="65" t="s">
        <v>3</v>
      </c>
      <c r="Q2" s="63" t="s">
        <v>16</v>
      </c>
      <c r="R2" s="62" t="s">
        <v>5</v>
      </c>
      <c r="S2" s="62" t="s">
        <v>6</v>
      </c>
      <c r="T2" s="62" t="s">
        <v>7</v>
      </c>
      <c r="U2" s="62" t="s">
        <v>8</v>
      </c>
      <c r="V2" s="62" t="s">
        <v>9</v>
      </c>
      <c r="W2" s="62" t="s">
        <v>17</v>
      </c>
    </row>
    <row r="3" spans="1:23" s="33" customFormat="1" ht="14.45" customHeight="1" x14ac:dyDescent="0.25">
      <c r="A3" s="33" t="s">
        <v>18</v>
      </c>
      <c r="B3" s="33" t="s">
        <v>721</v>
      </c>
      <c r="C3" s="33" t="s">
        <v>722</v>
      </c>
      <c r="D3" s="33" t="s">
        <v>25</v>
      </c>
      <c r="E3" s="33" t="s">
        <v>68</v>
      </c>
      <c r="F3" s="33" t="s">
        <v>22</v>
      </c>
      <c r="G3" s="33" t="s">
        <v>69</v>
      </c>
      <c r="H3" s="33" t="s">
        <v>31</v>
      </c>
      <c r="I3" s="33">
        <v>1</v>
      </c>
      <c r="J3" s="36" t="s">
        <v>277</v>
      </c>
      <c r="K3" s="37" t="s">
        <v>277</v>
      </c>
      <c r="L3" s="38">
        <v>5</v>
      </c>
      <c r="M3" s="33">
        <v>2014</v>
      </c>
      <c r="N3" s="39" t="s">
        <v>769</v>
      </c>
      <c r="O3" s="38">
        <v>71</v>
      </c>
      <c r="P3" s="38">
        <v>69</v>
      </c>
      <c r="Q3" s="39"/>
    </row>
    <row r="4" spans="1:23" s="16" customFormat="1" ht="14.45" customHeight="1" x14ac:dyDescent="0.25">
      <c r="A4" s="33" t="s">
        <v>18</v>
      </c>
      <c r="B4" s="33" t="s">
        <v>721</v>
      </c>
      <c r="C4" s="33" t="s">
        <v>722</v>
      </c>
      <c r="D4" s="16" t="s">
        <v>25</v>
      </c>
      <c r="E4" s="16" t="s">
        <v>70</v>
      </c>
      <c r="F4" s="16" t="s">
        <v>22</v>
      </c>
      <c r="G4" s="16" t="s">
        <v>73</v>
      </c>
      <c r="H4" s="16" t="s">
        <v>31</v>
      </c>
      <c r="I4" s="16">
        <v>2.5</v>
      </c>
      <c r="J4" s="30" t="s">
        <v>277</v>
      </c>
      <c r="K4" s="40" t="s">
        <v>277</v>
      </c>
      <c r="L4" s="32">
        <v>5</v>
      </c>
      <c r="M4" s="16">
        <v>2014</v>
      </c>
      <c r="N4" s="27" t="s">
        <v>769</v>
      </c>
      <c r="O4" s="41">
        <v>78</v>
      </c>
      <c r="P4" s="41">
        <v>36</v>
      </c>
      <c r="Q4" s="27"/>
    </row>
    <row r="5" spans="1:23" s="16" customFormat="1" ht="14.45" customHeight="1" x14ac:dyDescent="0.25">
      <c r="A5" s="33" t="s">
        <v>18</v>
      </c>
      <c r="B5" s="33" t="s">
        <v>721</v>
      </c>
      <c r="C5" s="33" t="s">
        <v>722</v>
      </c>
      <c r="D5" s="16" t="s">
        <v>25</v>
      </c>
      <c r="E5" s="16" t="s">
        <v>71</v>
      </c>
      <c r="F5" s="16" t="s">
        <v>22</v>
      </c>
      <c r="G5" s="16" t="s">
        <v>73</v>
      </c>
      <c r="H5" s="16" t="s">
        <v>27</v>
      </c>
      <c r="I5" s="16">
        <v>2</v>
      </c>
      <c r="J5" s="30" t="s">
        <v>277</v>
      </c>
      <c r="K5" s="40" t="s">
        <v>277</v>
      </c>
      <c r="L5" s="32">
        <v>5</v>
      </c>
      <c r="M5" s="16">
        <v>2014</v>
      </c>
      <c r="N5" s="27" t="s">
        <v>769</v>
      </c>
      <c r="O5" s="41">
        <v>61</v>
      </c>
      <c r="P5" s="41">
        <v>33</v>
      </c>
      <c r="Q5" s="27"/>
    </row>
    <row r="6" spans="1:23" s="16" customFormat="1" ht="14.45" customHeight="1" x14ac:dyDescent="0.25">
      <c r="A6" s="33" t="s">
        <v>18</v>
      </c>
      <c r="B6" s="33" t="s">
        <v>721</v>
      </c>
      <c r="C6" s="33" t="s">
        <v>722</v>
      </c>
      <c r="D6" s="16" t="s">
        <v>49</v>
      </c>
      <c r="E6" s="16" t="s">
        <v>72</v>
      </c>
      <c r="F6" s="16" t="s">
        <v>22</v>
      </c>
      <c r="G6" s="16" t="s">
        <v>23</v>
      </c>
      <c r="H6" s="16" t="s">
        <v>24</v>
      </c>
      <c r="I6" s="16">
        <v>2.5</v>
      </c>
      <c r="J6" s="30" t="s">
        <v>277</v>
      </c>
      <c r="K6" s="40" t="s">
        <v>277</v>
      </c>
      <c r="L6" s="32">
        <v>5</v>
      </c>
      <c r="M6" s="16">
        <v>2014</v>
      </c>
      <c r="N6" s="27" t="s">
        <v>770</v>
      </c>
      <c r="O6" s="41">
        <v>124</v>
      </c>
      <c r="P6" s="41">
        <v>212</v>
      </c>
      <c r="Q6" s="27"/>
    </row>
    <row r="7" spans="1:23" s="16" customFormat="1" ht="14.45" customHeight="1" x14ac:dyDescent="0.25">
      <c r="A7" s="33" t="s">
        <v>18</v>
      </c>
      <c r="B7" s="33" t="s">
        <v>721</v>
      </c>
      <c r="C7" s="33" t="s">
        <v>722</v>
      </c>
      <c r="D7" s="16" t="s">
        <v>49</v>
      </c>
      <c r="E7" s="16" t="s">
        <v>74</v>
      </c>
      <c r="F7" s="16" t="s">
        <v>575</v>
      </c>
      <c r="G7" s="16" t="s">
        <v>75</v>
      </c>
      <c r="H7" s="16" t="s">
        <v>277</v>
      </c>
      <c r="I7" s="16" t="s">
        <v>277</v>
      </c>
      <c r="J7" s="30" t="s">
        <v>277</v>
      </c>
      <c r="K7" s="40" t="s">
        <v>277</v>
      </c>
      <c r="L7" s="42" t="s">
        <v>277</v>
      </c>
      <c r="M7" s="42" t="s">
        <v>277</v>
      </c>
      <c r="N7" s="27" t="s">
        <v>769</v>
      </c>
      <c r="O7" s="41">
        <v>22</v>
      </c>
      <c r="P7" s="41">
        <v>5</v>
      </c>
      <c r="Q7" s="27"/>
    </row>
    <row r="8" spans="1:23" s="4" customFormat="1" ht="14.45" customHeight="1" x14ac:dyDescent="0.25">
      <c r="A8" s="43" t="s">
        <v>18</v>
      </c>
      <c r="B8" s="43" t="s">
        <v>721</v>
      </c>
      <c r="C8" s="43" t="s">
        <v>722</v>
      </c>
      <c r="D8" s="4" t="s">
        <v>21</v>
      </c>
      <c r="E8" s="4" t="s">
        <v>466</v>
      </c>
      <c r="F8" s="4" t="s">
        <v>76</v>
      </c>
      <c r="G8" s="4" t="s">
        <v>77</v>
      </c>
      <c r="H8" s="4" t="s">
        <v>277</v>
      </c>
      <c r="I8" s="4" t="s">
        <v>277</v>
      </c>
      <c r="J8" s="5" t="s">
        <v>277</v>
      </c>
      <c r="K8" s="44" t="s">
        <v>277</v>
      </c>
      <c r="L8" s="45" t="s">
        <v>277</v>
      </c>
      <c r="M8" s="45" t="s">
        <v>277</v>
      </c>
      <c r="N8" s="6" t="s">
        <v>769</v>
      </c>
      <c r="O8" s="46">
        <v>48</v>
      </c>
      <c r="P8" s="46">
        <v>46</v>
      </c>
      <c r="Q8" s="6"/>
    </row>
    <row r="9" spans="1:23" s="16" customFormat="1" ht="14.45" customHeight="1" x14ac:dyDescent="0.25">
      <c r="A9" s="33" t="s">
        <v>19</v>
      </c>
      <c r="B9" s="33" t="s">
        <v>723</v>
      </c>
      <c r="C9" s="33" t="s">
        <v>724</v>
      </c>
      <c r="D9" s="16" t="s">
        <v>35</v>
      </c>
      <c r="E9" s="16" t="s">
        <v>252</v>
      </c>
      <c r="F9" s="16" t="s">
        <v>22</v>
      </c>
      <c r="G9" s="16" t="s">
        <v>253</v>
      </c>
      <c r="H9" s="16" t="s">
        <v>27</v>
      </c>
      <c r="I9" s="16">
        <v>2.75</v>
      </c>
      <c r="J9" s="30" t="s">
        <v>277</v>
      </c>
      <c r="K9" s="40" t="s">
        <v>277</v>
      </c>
      <c r="L9" s="32">
        <v>5</v>
      </c>
      <c r="M9" s="16">
        <v>2014</v>
      </c>
      <c r="N9" s="27" t="s">
        <v>769</v>
      </c>
      <c r="O9" s="41">
        <v>557</v>
      </c>
      <c r="P9" s="41">
        <v>271</v>
      </c>
      <c r="Q9" s="27"/>
    </row>
    <row r="10" spans="1:23" s="16" customFormat="1" ht="14.45" customHeight="1" x14ac:dyDescent="0.25">
      <c r="A10" s="16" t="s">
        <v>19</v>
      </c>
      <c r="B10" s="33" t="s">
        <v>723</v>
      </c>
      <c r="C10" s="33" t="s">
        <v>724</v>
      </c>
      <c r="D10" s="16" t="s">
        <v>25</v>
      </c>
      <c r="E10" s="16" t="s">
        <v>33</v>
      </c>
      <c r="F10" s="16" t="s">
        <v>22</v>
      </c>
      <c r="G10" s="16" t="s">
        <v>316</v>
      </c>
      <c r="H10" s="16" t="s">
        <v>31</v>
      </c>
      <c r="I10" s="16">
        <v>4</v>
      </c>
      <c r="J10" s="30" t="s">
        <v>277</v>
      </c>
      <c r="K10" s="40" t="s">
        <v>277</v>
      </c>
      <c r="L10" s="32" t="s">
        <v>32</v>
      </c>
      <c r="M10" s="16">
        <v>2014</v>
      </c>
      <c r="N10" s="27" t="s">
        <v>769</v>
      </c>
      <c r="O10" s="41">
        <v>1622</v>
      </c>
      <c r="P10" s="41">
        <v>779</v>
      </c>
      <c r="Q10" s="27"/>
    </row>
    <row r="11" spans="1:23" s="16" customFormat="1" ht="14.45" customHeight="1" x14ac:dyDescent="0.25">
      <c r="A11" s="16" t="s">
        <v>19</v>
      </c>
      <c r="B11" s="33" t="s">
        <v>723</v>
      </c>
      <c r="C11" s="33" t="s">
        <v>724</v>
      </c>
      <c r="D11" s="16" t="s">
        <v>25</v>
      </c>
      <c r="E11" s="16" t="s">
        <v>33</v>
      </c>
      <c r="F11" s="16" t="s">
        <v>22</v>
      </c>
      <c r="G11" s="16" t="s">
        <v>317</v>
      </c>
      <c r="H11" s="16" t="s">
        <v>31</v>
      </c>
      <c r="I11" s="16">
        <v>4.8499999999999996</v>
      </c>
      <c r="J11" s="30" t="s">
        <v>277</v>
      </c>
      <c r="K11" s="40" t="s">
        <v>277</v>
      </c>
      <c r="L11" s="32" t="s">
        <v>32</v>
      </c>
      <c r="M11" s="16">
        <v>2014</v>
      </c>
      <c r="N11" s="27" t="s">
        <v>769</v>
      </c>
      <c r="O11" s="41">
        <v>1633</v>
      </c>
      <c r="P11" s="41">
        <v>780</v>
      </c>
      <c r="Q11" s="27"/>
    </row>
    <row r="12" spans="1:23" s="16" customFormat="1" ht="14.45" customHeight="1" x14ac:dyDescent="0.25">
      <c r="A12" s="16" t="s">
        <v>19</v>
      </c>
      <c r="B12" s="33" t="s">
        <v>723</v>
      </c>
      <c r="C12" s="33" t="s">
        <v>724</v>
      </c>
      <c r="D12" s="16" t="s">
        <v>25</v>
      </c>
      <c r="E12" s="16" t="s">
        <v>254</v>
      </c>
      <c r="F12" s="16" t="s">
        <v>22</v>
      </c>
      <c r="G12" s="16" t="s">
        <v>317</v>
      </c>
      <c r="H12" s="16" t="s">
        <v>27</v>
      </c>
      <c r="I12" s="16">
        <v>3</v>
      </c>
      <c r="J12" s="30" t="s">
        <v>277</v>
      </c>
      <c r="K12" s="40" t="s">
        <v>277</v>
      </c>
      <c r="L12" s="32">
        <v>5</v>
      </c>
      <c r="M12" s="16">
        <v>2014</v>
      </c>
      <c r="N12" s="27" t="s">
        <v>769</v>
      </c>
      <c r="O12" s="41">
        <v>817</v>
      </c>
      <c r="P12" s="41">
        <v>413</v>
      </c>
      <c r="Q12" s="27"/>
    </row>
    <row r="13" spans="1:23" s="16" customFormat="1" ht="14.45" customHeight="1" x14ac:dyDescent="0.25">
      <c r="A13" s="16" t="s">
        <v>19</v>
      </c>
      <c r="B13" s="33" t="s">
        <v>723</v>
      </c>
      <c r="C13" s="33" t="s">
        <v>724</v>
      </c>
      <c r="D13" s="16" t="s">
        <v>35</v>
      </c>
      <c r="E13" s="16" t="s">
        <v>746</v>
      </c>
      <c r="F13" s="16" t="s">
        <v>22</v>
      </c>
      <c r="G13" s="16" t="s">
        <v>37</v>
      </c>
      <c r="H13" s="16" t="s">
        <v>27</v>
      </c>
      <c r="I13" s="16">
        <v>4.9000000000000004</v>
      </c>
      <c r="J13" s="30" t="s">
        <v>277</v>
      </c>
      <c r="K13" s="40">
        <v>714392</v>
      </c>
      <c r="L13" s="32">
        <v>5</v>
      </c>
      <c r="M13" s="16">
        <v>2014</v>
      </c>
      <c r="N13" s="27" t="s">
        <v>769</v>
      </c>
      <c r="O13" s="41">
        <f>962+15</f>
        <v>977</v>
      </c>
      <c r="P13" s="41">
        <f>383+14</f>
        <v>397</v>
      </c>
      <c r="Q13" s="27" t="s">
        <v>40</v>
      </c>
      <c r="R13" s="16" t="s">
        <v>255</v>
      </c>
    </row>
    <row r="14" spans="1:23" s="16" customFormat="1" ht="14.45" customHeight="1" x14ac:dyDescent="0.25">
      <c r="A14" s="16" t="s">
        <v>19</v>
      </c>
      <c r="B14" s="33" t="s">
        <v>723</v>
      </c>
      <c r="C14" s="33" t="s">
        <v>724</v>
      </c>
      <c r="D14" s="16" t="s">
        <v>35</v>
      </c>
      <c r="E14" s="16" t="s">
        <v>78</v>
      </c>
      <c r="F14" s="16" t="s">
        <v>22</v>
      </c>
      <c r="G14" s="16" t="s">
        <v>774</v>
      </c>
      <c r="H14" s="16" t="s">
        <v>27</v>
      </c>
      <c r="I14" s="16">
        <v>2.25</v>
      </c>
      <c r="J14" s="30" t="s">
        <v>277</v>
      </c>
      <c r="K14" s="40" t="s">
        <v>277</v>
      </c>
      <c r="L14" s="32">
        <v>5</v>
      </c>
      <c r="M14" s="16">
        <v>2014</v>
      </c>
      <c r="N14" s="27" t="s">
        <v>769</v>
      </c>
      <c r="O14" s="41">
        <f>802+470</f>
        <v>1272</v>
      </c>
      <c r="P14" s="41">
        <f>343+212</f>
        <v>555</v>
      </c>
      <c r="Q14" s="27" t="s">
        <v>40</v>
      </c>
      <c r="R14" s="16" t="s">
        <v>41</v>
      </c>
    </row>
    <row r="15" spans="1:23" s="16" customFormat="1" ht="14.45" customHeight="1" x14ac:dyDescent="0.25">
      <c r="A15" s="16" t="s">
        <v>19</v>
      </c>
      <c r="B15" s="33" t="s">
        <v>723</v>
      </c>
      <c r="C15" s="33" t="s">
        <v>724</v>
      </c>
      <c r="D15" s="16" t="s">
        <v>35</v>
      </c>
      <c r="E15" s="16" t="s">
        <v>78</v>
      </c>
      <c r="F15" s="16" t="s">
        <v>22</v>
      </c>
      <c r="G15" s="16" t="s">
        <v>69</v>
      </c>
      <c r="H15" s="16" t="s">
        <v>27</v>
      </c>
      <c r="I15" s="16">
        <v>5.5</v>
      </c>
      <c r="J15" s="30" t="s">
        <v>277</v>
      </c>
      <c r="K15" s="40" t="s">
        <v>277</v>
      </c>
      <c r="L15" s="32">
        <v>5</v>
      </c>
      <c r="M15" s="16">
        <v>2014</v>
      </c>
      <c r="N15" s="27" t="s">
        <v>769</v>
      </c>
      <c r="O15" s="41">
        <f>794+466</f>
        <v>1260</v>
      </c>
      <c r="P15" s="41">
        <f>347+219</f>
        <v>566</v>
      </c>
      <c r="Q15" s="27" t="s">
        <v>40</v>
      </c>
      <c r="R15" s="16" t="s">
        <v>41</v>
      </c>
    </row>
    <row r="16" spans="1:23" s="16" customFormat="1" ht="14.45" customHeight="1" x14ac:dyDescent="0.25">
      <c r="A16" s="16" t="s">
        <v>19</v>
      </c>
      <c r="B16" s="33" t="s">
        <v>723</v>
      </c>
      <c r="C16" s="33" t="s">
        <v>724</v>
      </c>
      <c r="D16" s="16" t="s">
        <v>0</v>
      </c>
      <c r="E16" s="16" t="s">
        <v>261</v>
      </c>
      <c r="F16" s="16" t="s">
        <v>22</v>
      </c>
      <c r="G16" s="16" t="s">
        <v>43</v>
      </c>
      <c r="H16" s="16" t="s">
        <v>24</v>
      </c>
      <c r="I16" s="16">
        <v>1</v>
      </c>
      <c r="J16" s="30" t="s">
        <v>277</v>
      </c>
      <c r="K16" s="40" t="s">
        <v>277</v>
      </c>
      <c r="L16" s="32">
        <v>5</v>
      </c>
      <c r="M16" s="16">
        <v>2014</v>
      </c>
      <c r="N16" s="27" t="s">
        <v>769</v>
      </c>
      <c r="O16" s="41">
        <f>7298+3741+2217</f>
        <v>13256</v>
      </c>
      <c r="P16" s="41">
        <f>6023+2894+1711</f>
        <v>10628</v>
      </c>
      <c r="Q16" s="27" t="s">
        <v>40</v>
      </c>
      <c r="R16" s="16" t="s">
        <v>60</v>
      </c>
      <c r="S16" s="16" t="s">
        <v>256</v>
      </c>
    </row>
    <row r="17" spans="1:23" s="16" customFormat="1" ht="14.45" customHeight="1" x14ac:dyDescent="0.25">
      <c r="A17" s="16" t="s">
        <v>19</v>
      </c>
      <c r="B17" s="33" t="s">
        <v>723</v>
      </c>
      <c r="C17" s="33" t="s">
        <v>724</v>
      </c>
      <c r="D17" s="16" t="s">
        <v>25</v>
      </c>
      <c r="E17" s="16" t="s">
        <v>71</v>
      </c>
      <c r="F17" s="16" t="s">
        <v>22</v>
      </c>
      <c r="G17" s="16" t="s">
        <v>69</v>
      </c>
      <c r="H17" s="16" t="s">
        <v>24</v>
      </c>
      <c r="I17" s="16">
        <v>1</v>
      </c>
      <c r="J17" s="30" t="s">
        <v>277</v>
      </c>
      <c r="K17" s="40" t="s">
        <v>277</v>
      </c>
      <c r="L17" s="32">
        <v>5</v>
      </c>
      <c r="M17" s="16">
        <v>2014</v>
      </c>
      <c r="N17" s="27" t="s">
        <v>770</v>
      </c>
      <c r="O17" s="41">
        <v>178</v>
      </c>
      <c r="P17" s="41">
        <v>186</v>
      </c>
      <c r="Q17" s="27"/>
    </row>
    <row r="18" spans="1:23" s="16" customFormat="1" ht="14.45" customHeight="1" x14ac:dyDescent="0.25">
      <c r="A18" s="16" t="s">
        <v>19</v>
      </c>
      <c r="B18" s="33" t="s">
        <v>723</v>
      </c>
      <c r="C18" s="33" t="s">
        <v>724</v>
      </c>
      <c r="D18" s="16" t="s">
        <v>25</v>
      </c>
      <c r="E18" s="16" t="s">
        <v>34</v>
      </c>
      <c r="F18" s="16" t="s">
        <v>22</v>
      </c>
      <c r="G18" s="16" t="s">
        <v>317</v>
      </c>
      <c r="H18" s="16" t="s">
        <v>27</v>
      </c>
      <c r="I18" s="16">
        <v>0.5</v>
      </c>
      <c r="J18" s="30" t="s">
        <v>277</v>
      </c>
      <c r="K18" s="40" t="s">
        <v>277</v>
      </c>
      <c r="L18" s="32">
        <v>5</v>
      </c>
      <c r="M18" s="16">
        <v>2014</v>
      </c>
      <c r="N18" s="27" t="s">
        <v>769</v>
      </c>
      <c r="O18" s="41">
        <v>289</v>
      </c>
      <c r="P18" s="41">
        <v>185</v>
      </c>
      <c r="Q18" s="27"/>
    </row>
    <row r="19" spans="1:23" s="16" customFormat="1" ht="14.45" customHeight="1" x14ac:dyDescent="0.25">
      <c r="A19" s="16" t="s">
        <v>19</v>
      </c>
      <c r="B19" s="33" t="s">
        <v>723</v>
      </c>
      <c r="C19" s="33" t="s">
        <v>724</v>
      </c>
      <c r="D19" s="16" t="s">
        <v>35</v>
      </c>
      <c r="E19" s="16" t="s">
        <v>36</v>
      </c>
      <c r="F19" s="16" t="s">
        <v>22</v>
      </c>
      <c r="G19" s="16" t="s">
        <v>37</v>
      </c>
      <c r="H19" s="16" t="s">
        <v>27</v>
      </c>
      <c r="I19" s="16">
        <v>3.67</v>
      </c>
      <c r="J19" s="30" t="s">
        <v>277</v>
      </c>
      <c r="K19" s="40">
        <v>500000</v>
      </c>
      <c r="L19" s="32">
        <v>5</v>
      </c>
      <c r="M19" s="16">
        <v>2014</v>
      </c>
      <c r="N19" s="27" t="s">
        <v>769</v>
      </c>
      <c r="O19" s="41">
        <v>245</v>
      </c>
      <c r="P19" s="41">
        <v>224</v>
      </c>
      <c r="Q19" s="27"/>
    </row>
    <row r="20" spans="1:23" s="16" customFormat="1" ht="14.45" customHeight="1" x14ac:dyDescent="0.25">
      <c r="A20" s="4" t="s">
        <v>19</v>
      </c>
      <c r="B20" s="33" t="s">
        <v>723</v>
      </c>
      <c r="C20" s="33" t="s">
        <v>724</v>
      </c>
      <c r="D20" s="4" t="s">
        <v>21</v>
      </c>
      <c r="E20" s="4" t="s">
        <v>38</v>
      </c>
      <c r="F20" s="4" t="s">
        <v>42</v>
      </c>
      <c r="G20" s="4" t="s">
        <v>39</v>
      </c>
      <c r="H20" s="4" t="s">
        <v>24</v>
      </c>
      <c r="I20" s="4" t="s">
        <v>277</v>
      </c>
      <c r="J20" s="5">
        <v>2.5000000000000001E-3</v>
      </c>
      <c r="K20" s="44" t="s">
        <v>277</v>
      </c>
      <c r="L20" s="25">
        <v>3</v>
      </c>
      <c r="M20" s="8">
        <v>41821</v>
      </c>
      <c r="N20" s="6" t="s">
        <v>769</v>
      </c>
      <c r="O20" s="46">
        <f>501+317</f>
        <v>818</v>
      </c>
      <c r="P20" s="46">
        <f>302+216</f>
        <v>518</v>
      </c>
      <c r="Q20" s="6" t="s">
        <v>40</v>
      </c>
      <c r="R20" s="4" t="s">
        <v>41</v>
      </c>
      <c r="S20" s="4"/>
      <c r="T20" s="4"/>
      <c r="U20" s="4"/>
      <c r="V20" s="4"/>
      <c r="W20" s="4"/>
    </row>
    <row r="21" spans="1:23" s="16" customFormat="1" ht="14.45" customHeight="1" x14ac:dyDescent="0.25">
      <c r="A21" s="4" t="s">
        <v>19</v>
      </c>
      <c r="B21" s="33" t="s">
        <v>723</v>
      </c>
      <c r="C21" s="33" t="s">
        <v>724</v>
      </c>
      <c r="D21" s="4" t="s">
        <v>25</v>
      </c>
      <c r="E21" s="4" t="s">
        <v>467</v>
      </c>
      <c r="F21" s="4" t="s">
        <v>76</v>
      </c>
      <c r="G21" s="4" t="s">
        <v>80</v>
      </c>
      <c r="H21" s="4" t="s">
        <v>277</v>
      </c>
      <c r="I21" s="4" t="s">
        <v>277</v>
      </c>
      <c r="J21" s="5" t="s">
        <v>277</v>
      </c>
      <c r="K21" s="44" t="s">
        <v>277</v>
      </c>
      <c r="L21" s="45" t="s">
        <v>277</v>
      </c>
      <c r="M21" s="8" t="s">
        <v>277</v>
      </c>
      <c r="N21" s="6" t="s">
        <v>769</v>
      </c>
      <c r="O21" s="46">
        <v>111</v>
      </c>
      <c r="P21" s="46">
        <v>51</v>
      </c>
      <c r="Q21" s="6"/>
      <c r="R21" s="4"/>
      <c r="S21" s="4"/>
      <c r="T21" s="4"/>
      <c r="U21" s="4"/>
      <c r="V21" s="4"/>
      <c r="W21" s="4"/>
    </row>
    <row r="22" spans="1:23" s="16" customFormat="1" ht="14.45" customHeight="1" x14ac:dyDescent="0.25">
      <c r="A22" s="16" t="s">
        <v>19</v>
      </c>
      <c r="B22" s="33" t="s">
        <v>723</v>
      </c>
      <c r="C22" s="33" t="s">
        <v>724</v>
      </c>
      <c r="D22" s="16" t="s">
        <v>21</v>
      </c>
      <c r="E22" s="16" t="s">
        <v>468</v>
      </c>
      <c r="F22" s="16" t="s">
        <v>76</v>
      </c>
      <c r="G22" s="16" t="s">
        <v>77</v>
      </c>
      <c r="H22" s="16" t="s">
        <v>277</v>
      </c>
      <c r="I22" s="16" t="s">
        <v>277</v>
      </c>
      <c r="J22" s="30" t="s">
        <v>277</v>
      </c>
      <c r="K22" s="40" t="s">
        <v>277</v>
      </c>
      <c r="L22" s="42" t="s">
        <v>277</v>
      </c>
      <c r="M22" s="16" t="s">
        <v>277</v>
      </c>
      <c r="N22" s="27" t="s">
        <v>769</v>
      </c>
      <c r="O22" s="41">
        <v>152</v>
      </c>
      <c r="P22" s="41">
        <v>49</v>
      </c>
      <c r="Q22" s="27"/>
    </row>
    <row r="23" spans="1:23" s="4" customFormat="1" ht="14.45" customHeight="1" x14ac:dyDescent="0.25">
      <c r="A23" s="4" t="s">
        <v>20</v>
      </c>
      <c r="B23" s="4" t="s">
        <v>725</v>
      </c>
      <c r="C23" s="4" t="s">
        <v>631</v>
      </c>
      <c r="D23" s="4" t="s">
        <v>25</v>
      </c>
      <c r="E23" s="4" t="s">
        <v>706</v>
      </c>
      <c r="F23" s="4" t="s">
        <v>22</v>
      </c>
      <c r="G23" s="4" t="s">
        <v>43</v>
      </c>
      <c r="H23" s="4" t="s">
        <v>24</v>
      </c>
      <c r="I23" s="4">
        <v>0.5</v>
      </c>
      <c r="J23" s="5" t="s">
        <v>277</v>
      </c>
      <c r="K23" s="44" t="s">
        <v>277</v>
      </c>
      <c r="L23" s="25">
        <v>2</v>
      </c>
      <c r="M23" s="4">
        <v>2014</v>
      </c>
      <c r="N23" s="6" t="s">
        <v>769</v>
      </c>
      <c r="O23" s="46">
        <v>93</v>
      </c>
      <c r="P23" s="46">
        <v>79</v>
      </c>
      <c r="Q23" s="6"/>
    </row>
    <row r="24" spans="1:23" s="16" customFormat="1" ht="14.45" customHeight="1" x14ac:dyDescent="0.25">
      <c r="A24" s="16" t="s">
        <v>20</v>
      </c>
      <c r="B24" s="16" t="s">
        <v>725</v>
      </c>
      <c r="C24" s="16" t="s">
        <v>631</v>
      </c>
      <c r="D24" s="16" t="s">
        <v>21</v>
      </c>
      <c r="E24" s="16" t="s">
        <v>20</v>
      </c>
      <c r="F24" s="16" t="s">
        <v>22</v>
      </c>
      <c r="G24" s="16" t="s">
        <v>23</v>
      </c>
      <c r="H24" s="16" t="s">
        <v>24</v>
      </c>
      <c r="I24" s="16">
        <v>2.5</v>
      </c>
      <c r="J24" s="30" t="s">
        <v>277</v>
      </c>
      <c r="K24" s="40" t="s">
        <v>277</v>
      </c>
      <c r="L24" s="32">
        <v>5</v>
      </c>
      <c r="M24" s="16">
        <v>2014</v>
      </c>
      <c r="N24" s="27" t="s">
        <v>769</v>
      </c>
      <c r="O24" s="41">
        <v>1480</v>
      </c>
      <c r="P24" s="41">
        <v>988</v>
      </c>
      <c r="Q24" s="27"/>
    </row>
    <row r="25" spans="1:23" s="16" customFormat="1" ht="14.45" customHeight="1" x14ac:dyDescent="0.25">
      <c r="A25" s="16" t="s">
        <v>20</v>
      </c>
      <c r="B25" s="16" t="s">
        <v>725</v>
      </c>
      <c r="C25" s="16" t="s">
        <v>631</v>
      </c>
      <c r="D25" s="16" t="s">
        <v>0</v>
      </c>
      <c r="E25" s="16" t="s">
        <v>771</v>
      </c>
      <c r="F25" s="16" t="s">
        <v>22</v>
      </c>
      <c r="G25" s="16" t="s">
        <v>44</v>
      </c>
      <c r="H25" s="16" t="s">
        <v>24</v>
      </c>
      <c r="I25" s="16">
        <v>0.5</v>
      </c>
      <c r="J25" s="30" t="s">
        <v>277</v>
      </c>
      <c r="K25" s="40" t="s">
        <v>277</v>
      </c>
      <c r="L25" s="32">
        <v>5</v>
      </c>
      <c r="M25" s="16">
        <v>2014</v>
      </c>
      <c r="N25" s="27" t="s">
        <v>769</v>
      </c>
      <c r="O25" s="41">
        <v>7157</v>
      </c>
      <c r="P25" s="41">
        <v>6760</v>
      </c>
      <c r="Q25" s="27"/>
    </row>
    <row r="26" spans="1:23" s="16" customFormat="1" ht="14.45" customHeight="1" x14ac:dyDescent="0.25">
      <c r="A26" s="16" t="s">
        <v>20</v>
      </c>
      <c r="B26" s="16" t="s">
        <v>725</v>
      </c>
      <c r="C26" s="16" t="s">
        <v>631</v>
      </c>
      <c r="D26" s="16" t="s">
        <v>25</v>
      </c>
      <c r="E26" s="16" t="s">
        <v>26</v>
      </c>
      <c r="F26" s="16" t="s">
        <v>22</v>
      </c>
      <c r="G26" s="16" t="s">
        <v>23</v>
      </c>
      <c r="H26" s="16" t="s">
        <v>27</v>
      </c>
      <c r="I26" s="16">
        <v>1</v>
      </c>
      <c r="J26" s="30" t="s">
        <v>277</v>
      </c>
      <c r="K26" s="40" t="s">
        <v>277</v>
      </c>
      <c r="L26" s="32">
        <v>4</v>
      </c>
      <c r="M26" s="16">
        <v>2014</v>
      </c>
      <c r="N26" s="27" t="s">
        <v>769</v>
      </c>
      <c r="O26" s="41">
        <v>624</v>
      </c>
      <c r="P26" s="41">
        <v>219</v>
      </c>
      <c r="Q26" s="27"/>
    </row>
    <row r="27" spans="1:23" s="4" customFormat="1" ht="14.45" customHeight="1" x14ac:dyDescent="0.25">
      <c r="A27" s="4" t="s">
        <v>20</v>
      </c>
      <c r="B27" s="4" t="s">
        <v>725</v>
      </c>
      <c r="C27" s="4" t="s">
        <v>631</v>
      </c>
      <c r="D27" s="4" t="s">
        <v>25</v>
      </c>
      <c r="E27" s="4" t="s">
        <v>45</v>
      </c>
      <c r="F27" s="4" t="s">
        <v>22</v>
      </c>
      <c r="G27" s="4" t="s">
        <v>29</v>
      </c>
      <c r="H27" s="4" t="s">
        <v>24</v>
      </c>
      <c r="I27" s="4">
        <v>1.9</v>
      </c>
      <c r="J27" s="5" t="s">
        <v>277</v>
      </c>
      <c r="K27" s="44" t="s">
        <v>277</v>
      </c>
      <c r="L27" s="25">
        <v>5</v>
      </c>
      <c r="M27" s="4">
        <v>2014</v>
      </c>
      <c r="N27" s="6" t="s">
        <v>770</v>
      </c>
      <c r="O27" s="46">
        <v>67</v>
      </c>
      <c r="P27" s="46">
        <v>68</v>
      </c>
      <c r="Q27" s="6"/>
    </row>
    <row r="28" spans="1:23" s="16" customFormat="1" ht="14.45" customHeight="1" x14ac:dyDescent="0.25">
      <c r="A28" s="16" t="s">
        <v>20</v>
      </c>
      <c r="B28" s="16" t="s">
        <v>725</v>
      </c>
      <c r="C28" s="16" t="s">
        <v>631</v>
      </c>
      <c r="D28" s="16" t="s">
        <v>21</v>
      </c>
      <c r="E28" s="16" t="s">
        <v>46</v>
      </c>
      <c r="F28" s="16" t="s">
        <v>22</v>
      </c>
      <c r="G28" s="16" t="s">
        <v>73</v>
      </c>
      <c r="H28" s="16" t="s">
        <v>24</v>
      </c>
      <c r="I28" s="16">
        <v>1.5</v>
      </c>
      <c r="J28" s="30" t="s">
        <v>277</v>
      </c>
      <c r="K28" s="40" t="s">
        <v>277</v>
      </c>
      <c r="L28" s="32">
        <v>5</v>
      </c>
      <c r="M28" s="16">
        <v>2015</v>
      </c>
      <c r="N28" s="27" t="s">
        <v>769</v>
      </c>
      <c r="O28" s="41">
        <v>993</v>
      </c>
      <c r="P28" s="41">
        <v>748</v>
      </c>
      <c r="Q28" s="27"/>
    </row>
    <row r="29" spans="1:23" s="16" customFormat="1" ht="14.45" customHeight="1" x14ac:dyDescent="0.25">
      <c r="A29" s="16" t="s">
        <v>20</v>
      </c>
      <c r="B29" s="16" t="s">
        <v>725</v>
      </c>
      <c r="C29" s="16" t="s">
        <v>631</v>
      </c>
      <c r="D29" s="16" t="s">
        <v>21</v>
      </c>
      <c r="E29" s="16" t="s">
        <v>47</v>
      </c>
      <c r="F29" s="16" t="s">
        <v>22</v>
      </c>
      <c r="G29" s="16" t="s">
        <v>48</v>
      </c>
      <c r="H29" s="16" t="s">
        <v>24</v>
      </c>
      <c r="I29" s="16">
        <v>1.9</v>
      </c>
      <c r="J29" s="30" t="s">
        <v>277</v>
      </c>
      <c r="K29" s="40" t="s">
        <v>277</v>
      </c>
      <c r="L29" s="32">
        <v>5</v>
      </c>
      <c r="M29" s="16">
        <v>2014</v>
      </c>
      <c r="N29" s="27" t="s">
        <v>769</v>
      </c>
      <c r="O29" s="41">
        <v>893</v>
      </c>
      <c r="P29" s="41">
        <v>852</v>
      </c>
      <c r="Q29" s="27"/>
    </row>
    <row r="30" spans="1:23" s="16" customFormat="1" ht="14.45" customHeight="1" x14ac:dyDescent="0.25">
      <c r="A30" s="16" t="s">
        <v>20</v>
      </c>
      <c r="B30" s="16" t="s">
        <v>725</v>
      </c>
      <c r="C30" s="16" t="s">
        <v>631</v>
      </c>
      <c r="D30" s="16" t="s">
        <v>25</v>
      </c>
      <c r="E30" s="16" t="s">
        <v>28</v>
      </c>
      <c r="F30" s="16" t="s">
        <v>22</v>
      </c>
      <c r="G30" s="16" t="s">
        <v>29</v>
      </c>
      <c r="H30" s="16" t="s">
        <v>27</v>
      </c>
      <c r="I30" s="16">
        <v>1</v>
      </c>
      <c r="J30" s="30" t="s">
        <v>277</v>
      </c>
      <c r="K30" s="40" t="s">
        <v>277</v>
      </c>
      <c r="L30" s="32">
        <v>5</v>
      </c>
      <c r="M30" s="16">
        <v>2014</v>
      </c>
      <c r="N30" s="27" t="s">
        <v>769</v>
      </c>
      <c r="O30" s="41">
        <v>95</v>
      </c>
      <c r="P30" s="41">
        <v>31</v>
      </c>
      <c r="Q30" s="27"/>
    </row>
    <row r="31" spans="1:23" s="16" customFormat="1" ht="14.45" customHeight="1" x14ac:dyDescent="0.25">
      <c r="A31" s="16" t="s">
        <v>20</v>
      </c>
      <c r="B31" s="16" t="s">
        <v>725</v>
      </c>
      <c r="C31" s="16" t="s">
        <v>631</v>
      </c>
      <c r="D31" s="16" t="s">
        <v>25</v>
      </c>
      <c r="E31" s="16" t="s">
        <v>28</v>
      </c>
      <c r="F31" s="16" t="s">
        <v>22</v>
      </c>
      <c r="G31" s="16" t="s">
        <v>30</v>
      </c>
      <c r="H31" s="16" t="s">
        <v>27</v>
      </c>
      <c r="I31" s="16">
        <v>1.5</v>
      </c>
      <c r="J31" s="30" t="s">
        <v>277</v>
      </c>
      <c r="K31" s="40" t="s">
        <v>277</v>
      </c>
      <c r="L31" s="32">
        <v>5</v>
      </c>
      <c r="M31" s="16">
        <v>2014</v>
      </c>
      <c r="N31" s="27" t="s">
        <v>769</v>
      </c>
      <c r="O31" s="41">
        <v>91</v>
      </c>
      <c r="P31" s="41">
        <v>35</v>
      </c>
      <c r="Q31" s="27"/>
    </row>
    <row r="32" spans="1:23" s="16" customFormat="1" ht="14.45" customHeight="1" x14ac:dyDescent="0.25">
      <c r="A32" s="16" t="s">
        <v>20</v>
      </c>
      <c r="B32" s="16" t="s">
        <v>725</v>
      </c>
      <c r="C32" s="16" t="s">
        <v>631</v>
      </c>
      <c r="D32" s="16" t="s">
        <v>49</v>
      </c>
      <c r="E32" s="16" t="s">
        <v>50</v>
      </c>
      <c r="F32" s="16" t="s">
        <v>22</v>
      </c>
      <c r="G32" s="16" t="s">
        <v>318</v>
      </c>
      <c r="H32" s="16" t="s">
        <v>27</v>
      </c>
      <c r="I32" s="16">
        <v>1.78</v>
      </c>
      <c r="J32" s="30" t="s">
        <v>277</v>
      </c>
      <c r="K32" s="40" t="s">
        <v>277</v>
      </c>
      <c r="L32" s="32">
        <v>5</v>
      </c>
      <c r="M32" s="16">
        <v>2014</v>
      </c>
      <c r="N32" s="27" t="s">
        <v>769</v>
      </c>
      <c r="O32" s="41">
        <v>110</v>
      </c>
      <c r="P32" s="41">
        <v>60</v>
      </c>
      <c r="Q32" s="27"/>
    </row>
    <row r="33" spans="1:23" s="16" customFormat="1" ht="14.45" customHeight="1" x14ac:dyDescent="0.25">
      <c r="A33" s="16" t="s">
        <v>20</v>
      </c>
      <c r="B33" s="16" t="s">
        <v>725</v>
      </c>
      <c r="C33" s="16" t="s">
        <v>631</v>
      </c>
      <c r="D33" s="16" t="s">
        <v>25</v>
      </c>
      <c r="E33" s="16" t="s">
        <v>51</v>
      </c>
      <c r="F33" s="16" t="s">
        <v>22</v>
      </c>
      <c r="G33" s="16" t="s">
        <v>52</v>
      </c>
      <c r="H33" s="16" t="s">
        <v>27</v>
      </c>
      <c r="I33" s="16">
        <v>1</v>
      </c>
      <c r="J33" s="30" t="s">
        <v>277</v>
      </c>
      <c r="K33" s="40" t="s">
        <v>277</v>
      </c>
      <c r="L33" s="32">
        <v>5</v>
      </c>
      <c r="M33" s="16">
        <v>2014</v>
      </c>
      <c r="N33" s="27" t="s">
        <v>769</v>
      </c>
      <c r="O33" s="41">
        <v>160</v>
      </c>
      <c r="P33" s="41">
        <v>86</v>
      </c>
      <c r="Q33" s="27"/>
    </row>
    <row r="34" spans="1:23" s="16" customFormat="1" ht="14.45" customHeight="1" x14ac:dyDescent="0.25">
      <c r="A34" s="16" t="s">
        <v>20</v>
      </c>
      <c r="B34" s="16" t="s">
        <v>725</v>
      </c>
      <c r="C34" s="16" t="s">
        <v>631</v>
      </c>
      <c r="D34" s="16" t="s">
        <v>25</v>
      </c>
      <c r="E34" s="16" t="s">
        <v>51</v>
      </c>
      <c r="F34" s="16" t="s">
        <v>22</v>
      </c>
      <c r="G34" s="16" t="s">
        <v>29</v>
      </c>
      <c r="H34" s="16" t="s">
        <v>27</v>
      </c>
      <c r="I34" s="16">
        <v>2</v>
      </c>
      <c r="J34" s="30" t="s">
        <v>277</v>
      </c>
      <c r="K34" s="40" t="s">
        <v>277</v>
      </c>
      <c r="L34" s="32">
        <v>5</v>
      </c>
      <c r="M34" s="16">
        <v>2014</v>
      </c>
      <c r="N34" s="27" t="s">
        <v>769</v>
      </c>
      <c r="O34" s="41">
        <v>167</v>
      </c>
      <c r="P34" s="41">
        <v>80</v>
      </c>
      <c r="Q34" s="27"/>
    </row>
    <row r="35" spans="1:23" s="16" customFormat="1" ht="14.45" customHeight="1" x14ac:dyDescent="0.25">
      <c r="A35" s="16" t="s">
        <v>20</v>
      </c>
      <c r="B35" s="16" t="s">
        <v>725</v>
      </c>
      <c r="C35" s="16" t="s">
        <v>631</v>
      </c>
      <c r="D35" s="16" t="s">
        <v>53</v>
      </c>
      <c r="E35" s="16" t="s">
        <v>54</v>
      </c>
      <c r="F35" s="16" t="s">
        <v>22</v>
      </c>
      <c r="G35" s="16" t="s">
        <v>43</v>
      </c>
      <c r="H35" s="16" t="s">
        <v>27</v>
      </c>
      <c r="I35" s="16">
        <v>0.5</v>
      </c>
      <c r="J35" s="30" t="s">
        <v>277</v>
      </c>
      <c r="K35" s="40" t="s">
        <v>277</v>
      </c>
      <c r="L35" s="32">
        <v>5</v>
      </c>
      <c r="M35" s="16">
        <v>2014</v>
      </c>
      <c r="N35" s="27" t="s">
        <v>769</v>
      </c>
      <c r="O35" s="41">
        <v>1543</v>
      </c>
      <c r="P35" s="41">
        <v>625</v>
      </c>
      <c r="Q35" s="27"/>
    </row>
    <row r="36" spans="1:23" s="4" customFormat="1" ht="14.45" customHeight="1" x14ac:dyDescent="0.25">
      <c r="A36" s="16" t="s">
        <v>20</v>
      </c>
      <c r="B36" s="16" t="s">
        <v>725</v>
      </c>
      <c r="C36" s="16" t="s">
        <v>631</v>
      </c>
      <c r="D36" s="16" t="s">
        <v>49</v>
      </c>
      <c r="E36" s="16" t="s">
        <v>55</v>
      </c>
      <c r="F36" s="16" t="s">
        <v>22</v>
      </c>
      <c r="G36" s="16" t="s">
        <v>56</v>
      </c>
      <c r="H36" s="16" t="s">
        <v>27</v>
      </c>
      <c r="I36" s="16">
        <v>1.5</v>
      </c>
      <c r="J36" s="30" t="s">
        <v>277</v>
      </c>
      <c r="K36" s="40" t="s">
        <v>277</v>
      </c>
      <c r="L36" s="32">
        <v>5</v>
      </c>
      <c r="M36" s="16">
        <v>2014</v>
      </c>
      <c r="N36" s="27" t="s">
        <v>769</v>
      </c>
      <c r="O36" s="41">
        <v>206</v>
      </c>
      <c r="P36" s="41">
        <v>84</v>
      </c>
      <c r="Q36" s="27"/>
      <c r="R36" s="16"/>
      <c r="S36" s="16"/>
      <c r="T36" s="16"/>
      <c r="U36" s="16"/>
      <c r="V36" s="16"/>
      <c r="W36" s="16"/>
    </row>
    <row r="37" spans="1:23" s="16" customFormat="1" ht="14.45" customHeight="1" x14ac:dyDescent="0.25">
      <c r="A37" s="16" t="s">
        <v>20</v>
      </c>
      <c r="B37" s="16" t="s">
        <v>725</v>
      </c>
      <c r="C37" s="16" t="s">
        <v>631</v>
      </c>
      <c r="D37" s="16" t="s">
        <v>49</v>
      </c>
      <c r="E37" s="16" t="s">
        <v>55</v>
      </c>
      <c r="F37" s="16" t="s">
        <v>22</v>
      </c>
      <c r="G37" s="16" t="s">
        <v>23</v>
      </c>
      <c r="H37" s="16" t="s">
        <v>24</v>
      </c>
      <c r="I37" s="16">
        <v>3</v>
      </c>
      <c r="J37" s="30" t="s">
        <v>277</v>
      </c>
      <c r="K37" s="40" t="s">
        <v>277</v>
      </c>
      <c r="L37" s="32">
        <v>3</v>
      </c>
      <c r="M37" s="16">
        <v>2014</v>
      </c>
      <c r="N37" s="27" t="s">
        <v>769</v>
      </c>
      <c r="O37" s="41">
        <v>170</v>
      </c>
      <c r="P37" s="41">
        <v>125</v>
      </c>
      <c r="Q37" s="27"/>
    </row>
    <row r="38" spans="1:23" s="16" customFormat="1" ht="14.45" customHeight="1" x14ac:dyDescent="0.25">
      <c r="A38" s="16" t="s">
        <v>20</v>
      </c>
      <c r="B38" s="16" t="s">
        <v>725</v>
      </c>
      <c r="C38" s="16" t="s">
        <v>631</v>
      </c>
      <c r="D38" s="16" t="s">
        <v>49</v>
      </c>
      <c r="E38" s="16" t="s">
        <v>57</v>
      </c>
      <c r="F38" s="16" t="s">
        <v>42</v>
      </c>
      <c r="G38" s="16" t="s">
        <v>58</v>
      </c>
      <c r="H38" s="16" t="s">
        <v>24</v>
      </c>
      <c r="I38" s="16" t="s">
        <v>277</v>
      </c>
      <c r="J38" s="47">
        <v>3.0000000000000001E-3</v>
      </c>
      <c r="K38" s="40" t="s">
        <v>277</v>
      </c>
      <c r="L38" s="32" t="s">
        <v>277</v>
      </c>
      <c r="M38" s="35">
        <v>42005</v>
      </c>
      <c r="N38" s="27" t="s">
        <v>769</v>
      </c>
      <c r="O38" s="41">
        <v>322</v>
      </c>
      <c r="P38" s="41">
        <v>237</v>
      </c>
      <c r="Q38" s="27"/>
    </row>
    <row r="39" spans="1:23" s="16" customFormat="1" ht="14.45" customHeight="1" x14ac:dyDescent="0.25">
      <c r="A39" s="16" t="s">
        <v>20</v>
      </c>
      <c r="B39" s="16" t="s">
        <v>725</v>
      </c>
      <c r="C39" s="16" t="s">
        <v>631</v>
      </c>
      <c r="D39" s="16" t="s">
        <v>21</v>
      </c>
      <c r="E39" s="16" t="s">
        <v>701</v>
      </c>
      <c r="F39" s="16" t="s">
        <v>76</v>
      </c>
      <c r="G39" s="16" t="s">
        <v>80</v>
      </c>
      <c r="H39" s="16" t="s">
        <v>277</v>
      </c>
      <c r="J39" s="30" t="s">
        <v>277</v>
      </c>
      <c r="K39" s="40" t="s">
        <v>277</v>
      </c>
      <c r="L39" s="42" t="s">
        <v>277</v>
      </c>
      <c r="M39" s="16" t="s">
        <v>277</v>
      </c>
      <c r="N39" s="27" t="s">
        <v>769</v>
      </c>
      <c r="O39" s="41">
        <v>123</v>
      </c>
      <c r="P39" s="41">
        <v>64</v>
      </c>
      <c r="Q39" s="27"/>
    </row>
    <row r="40" spans="1:23" s="16" customFormat="1" ht="14.45" customHeight="1" x14ac:dyDescent="0.25">
      <c r="A40" s="16" t="s">
        <v>20</v>
      </c>
      <c r="B40" s="16" t="s">
        <v>725</v>
      </c>
      <c r="C40" s="16" t="s">
        <v>631</v>
      </c>
      <c r="D40" s="16" t="s">
        <v>21</v>
      </c>
      <c r="E40" s="16" t="s">
        <v>702</v>
      </c>
      <c r="F40" s="16" t="s">
        <v>76</v>
      </c>
      <c r="G40" s="16" t="s">
        <v>80</v>
      </c>
      <c r="H40" s="16" t="s">
        <v>277</v>
      </c>
      <c r="J40" s="30" t="s">
        <v>277</v>
      </c>
      <c r="K40" s="40" t="s">
        <v>277</v>
      </c>
      <c r="L40" s="42" t="s">
        <v>277</v>
      </c>
      <c r="M40" s="16" t="s">
        <v>277</v>
      </c>
      <c r="N40" s="27" t="s">
        <v>769</v>
      </c>
      <c r="O40" s="41">
        <v>120</v>
      </c>
      <c r="P40" s="41">
        <v>65</v>
      </c>
      <c r="Q40" s="27"/>
    </row>
    <row r="41" spans="1:23" s="16" customFormat="1" ht="14.45" customHeight="1" x14ac:dyDescent="0.25">
      <c r="A41" s="16" t="s">
        <v>59</v>
      </c>
      <c r="B41" s="16" t="s">
        <v>726</v>
      </c>
      <c r="C41" s="16" t="s">
        <v>727</v>
      </c>
      <c r="D41" s="16" t="s">
        <v>35</v>
      </c>
      <c r="E41" s="16" t="s">
        <v>81</v>
      </c>
      <c r="F41" s="16" t="s">
        <v>22</v>
      </c>
      <c r="G41" s="16" t="s">
        <v>52</v>
      </c>
      <c r="H41" s="16" t="s">
        <v>24</v>
      </c>
      <c r="I41" s="16">
        <v>5</v>
      </c>
      <c r="J41" s="30" t="s">
        <v>277</v>
      </c>
      <c r="K41" s="40" t="s">
        <v>277</v>
      </c>
      <c r="L41" s="32">
        <v>5</v>
      </c>
      <c r="M41" s="16">
        <v>2014</v>
      </c>
      <c r="N41" s="27" t="s">
        <v>769</v>
      </c>
      <c r="O41" s="41">
        <f>400+15</f>
        <v>415</v>
      </c>
      <c r="P41" s="41">
        <f>380+4</f>
        <v>384</v>
      </c>
      <c r="Q41" s="27" t="s">
        <v>40</v>
      </c>
      <c r="R41" s="16" t="s">
        <v>82</v>
      </c>
    </row>
    <row r="42" spans="1:23" s="16" customFormat="1" ht="14.45" customHeight="1" x14ac:dyDescent="0.25">
      <c r="A42" s="16" t="s">
        <v>59</v>
      </c>
      <c r="B42" s="16" t="s">
        <v>726</v>
      </c>
      <c r="C42" s="16" t="s">
        <v>727</v>
      </c>
      <c r="D42" s="16" t="s">
        <v>49</v>
      </c>
      <c r="E42" s="16" t="s">
        <v>83</v>
      </c>
      <c r="F42" s="16" t="s">
        <v>84</v>
      </c>
      <c r="G42" s="16" t="s">
        <v>85</v>
      </c>
      <c r="H42" s="16" t="s">
        <v>277</v>
      </c>
      <c r="I42" s="16" t="s">
        <v>277</v>
      </c>
      <c r="J42" s="30" t="s">
        <v>277</v>
      </c>
      <c r="K42" s="40" t="s">
        <v>277</v>
      </c>
      <c r="L42" s="42" t="s">
        <v>277</v>
      </c>
      <c r="M42" s="16" t="s">
        <v>277</v>
      </c>
      <c r="N42" s="27" t="s">
        <v>769</v>
      </c>
      <c r="O42" s="41">
        <v>28</v>
      </c>
      <c r="P42" s="41">
        <v>5</v>
      </c>
      <c r="Q42" s="27"/>
    </row>
    <row r="43" spans="1:23" s="16" customFormat="1" ht="14.45" customHeight="1" x14ac:dyDescent="0.25">
      <c r="A43" s="16" t="s">
        <v>59</v>
      </c>
      <c r="B43" s="16" t="s">
        <v>726</v>
      </c>
      <c r="C43" s="16" t="s">
        <v>727</v>
      </c>
      <c r="D43" s="16" t="s">
        <v>35</v>
      </c>
      <c r="E43" s="16" t="s">
        <v>86</v>
      </c>
      <c r="F43" s="16" t="s">
        <v>42</v>
      </c>
      <c r="G43" s="16" t="s">
        <v>43</v>
      </c>
      <c r="H43" s="16" t="s">
        <v>27</v>
      </c>
      <c r="I43" s="16" t="s">
        <v>277</v>
      </c>
      <c r="J43" s="48">
        <v>0.01</v>
      </c>
      <c r="K43" s="40" t="s">
        <v>277</v>
      </c>
      <c r="L43" s="32">
        <v>4</v>
      </c>
      <c r="M43" s="35">
        <v>42005</v>
      </c>
      <c r="N43" s="27" t="s">
        <v>769</v>
      </c>
      <c r="O43" s="41">
        <v>1563</v>
      </c>
      <c r="P43" s="41">
        <v>918</v>
      </c>
      <c r="Q43" s="27"/>
    </row>
    <row r="44" spans="1:23" s="16" customFormat="1" ht="14.45" customHeight="1" x14ac:dyDescent="0.25">
      <c r="A44" s="16" t="s">
        <v>60</v>
      </c>
      <c r="B44" s="16" t="s">
        <v>723</v>
      </c>
      <c r="C44" s="16" t="s">
        <v>724</v>
      </c>
      <c r="D44" s="16" t="s">
        <v>61</v>
      </c>
      <c r="E44" s="16" t="s">
        <v>62</v>
      </c>
      <c r="F44" s="16" t="s">
        <v>22</v>
      </c>
      <c r="G44" s="16" t="s">
        <v>209</v>
      </c>
      <c r="H44" s="16" t="s">
        <v>24</v>
      </c>
      <c r="I44" s="16">
        <v>0.6</v>
      </c>
      <c r="J44" s="30" t="s">
        <v>277</v>
      </c>
      <c r="K44" s="40" t="s">
        <v>277</v>
      </c>
      <c r="L44" s="32">
        <v>7</v>
      </c>
      <c r="M44" s="16">
        <v>2014</v>
      </c>
      <c r="N44" s="27" t="s">
        <v>770</v>
      </c>
      <c r="O44" s="41">
        <v>3258</v>
      </c>
      <c r="P44" s="41">
        <v>3416</v>
      </c>
      <c r="Q44" s="27"/>
    </row>
    <row r="45" spans="1:23" s="16" customFormat="1" ht="14.45" customHeight="1" x14ac:dyDescent="0.25">
      <c r="A45" s="16" t="s">
        <v>60</v>
      </c>
      <c r="B45" s="16" t="s">
        <v>723</v>
      </c>
      <c r="C45" s="16" t="s">
        <v>724</v>
      </c>
      <c r="D45" s="16" t="s">
        <v>35</v>
      </c>
      <c r="E45" s="16" t="s">
        <v>63</v>
      </c>
      <c r="F45" s="16" t="s">
        <v>22</v>
      </c>
      <c r="G45" s="16" t="s">
        <v>64</v>
      </c>
      <c r="H45" s="16" t="s">
        <v>27</v>
      </c>
      <c r="I45" s="16">
        <v>6.8</v>
      </c>
      <c r="J45" s="30" t="s">
        <v>277</v>
      </c>
      <c r="K45" s="40">
        <v>1838898</v>
      </c>
      <c r="L45" s="32">
        <v>5</v>
      </c>
      <c r="M45" s="16">
        <v>2014</v>
      </c>
      <c r="N45" s="27" t="s">
        <v>769</v>
      </c>
      <c r="O45" s="41">
        <v>1710</v>
      </c>
      <c r="P45" s="41">
        <v>745</v>
      </c>
      <c r="Q45" s="27"/>
    </row>
    <row r="46" spans="1:23" s="16" customFormat="1" ht="14.45" customHeight="1" x14ac:dyDescent="0.25">
      <c r="A46" s="16" t="s">
        <v>60</v>
      </c>
      <c r="B46" s="16" t="s">
        <v>723</v>
      </c>
      <c r="C46" s="16" t="s">
        <v>724</v>
      </c>
      <c r="D46" s="16" t="s">
        <v>35</v>
      </c>
      <c r="E46" s="16" t="s">
        <v>65</v>
      </c>
      <c r="F46" s="16" t="s">
        <v>42</v>
      </c>
      <c r="G46" s="16" t="s">
        <v>43</v>
      </c>
      <c r="H46" s="16" t="s">
        <v>27</v>
      </c>
      <c r="I46" s="16" t="s">
        <v>277</v>
      </c>
      <c r="J46" s="48">
        <v>0.01</v>
      </c>
      <c r="K46" s="40" t="s">
        <v>277</v>
      </c>
      <c r="L46" s="32" t="s">
        <v>32</v>
      </c>
      <c r="M46" s="35">
        <v>42005</v>
      </c>
      <c r="N46" s="27" t="s">
        <v>769</v>
      </c>
      <c r="O46" s="41">
        <f>534+10+15</f>
        <v>559</v>
      </c>
      <c r="P46" s="41">
        <f>303+18+8</f>
        <v>329</v>
      </c>
      <c r="Q46" s="27" t="s">
        <v>40</v>
      </c>
      <c r="R46" s="16" t="s">
        <v>66</v>
      </c>
      <c r="S46" s="16" t="s">
        <v>67</v>
      </c>
    </row>
    <row r="47" spans="1:23" s="27" customFormat="1" ht="14.45" customHeight="1" x14ac:dyDescent="0.25">
      <c r="A47" s="16" t="s">
        <v>60</v>
      </c>
      <c r="B47" s="16" t="s">
        <v>723</v>
      </c>
      <c r="C47" s="16" t="s">
        <v>724</v>
      </c>
      <c r="D47" s="16" t="s">
        <v>21</v>
      </c>
      <c r="E47" s="16" t="s">
        <v>469</v>
      </c>
      <c r="F47" s="16" t="s">
        <v>76</v>
      </c>
      <c r="G47" s="16" t="s">
        <v>80</v>
      </c>
      <c r="H47" s="16" t="s">
        <v>277</v>
      </c>
      <c r="I47" s="16" t="s">
        <v>277</v>
      </c>
      <c r="J47" s="30" t="s">
        <v>277</v>
      </c>
      <c r="K47" s="40" t="s">
        <v>277</v>
      </c>
      <c r="L47" s="42" t="s">
        <v>277</v>
      </c>
      <c r="M47" s="16" t="s">
        <v>277</v>
      </c>
      <c r="N47" s="27" t="s">
        <v>769</v>
      </c>
      <c r="O47" s="41">
        <v>84</v>
      </c>
      <c r="P47" s="41">
        <v>41</v>
      </c>
      <c r="R47" s="16"/>
      <c r="S47" s="16"/>
      <c r="T47" s="16"/>
      <c r="U47" s="16"/>
      <c r="V47" s="16"/>
      <c r="W47" s="16"/>
    </row>
    <row r="48" spans="1:23" s="27" customFormat="1" ht="14.45" customHeight="1" x14ac:dyDescent="0.25">
      <c r="A48" s="16" t="s">
        <v>60</v>
      </c>
      <c r="B48" s="16" t="s">
        <v>723</v>
      </c>
      <c r="C48" s="16" t="s">
        <v>724</v>
      </c>
      <c r="D48" s="16" t="s">
        <v>21</v>
      </c>
      <c r="E48" s="16" t="s">
        <v>470</v>
      </c>
      <c r="F48" s="16" t="s">
        <v>76</v>
      </c>
      <c r="G48" s="16" t="s">
        <v>80</v>
      </c>
      <c r="H48" s="16" t="s">
        <v>277</v>
      </c>
      <c r="I48" s="16" t="s">
        <v>277</v>
      </c>
      <c r="J48" s="30" t="s">
        <v>277</v>
      </c>
      <c r="K48" s="40" t="s">
        <v>277</v>
      </c>
      <c r="L48" s="42" t="s">
        <v>277</v>
      </c>
      <c r="M48" s="16" t="s">
        <v>277</v>
      </c>
      <c r="N48" s="27" t="s">
        <v>770</v>
      </c>
      <c r="O48" s="41">
        <v>44</v>
      </c>
      <c r="P48" s="41">
        <v>49</v>
      </c>
      <c r="R48" s="16"/>
      <c r="S48" s="16"/>
      <c r="T48" s="16"/>
      <c r="U48" s="16"/>
      <c r="V48" s="16"/>
      <c r="W48" s="16"/>
    </row>
    <row r="49" spans="1:23" s="27" customFormat="1" ht="14.45" customHeight="1" x14ac:dyDescent="0.25">
      <c r="A49" s="16" t="s">
        <v>87</v>
      </c>
      <c r="B49" s="16" t="s">
        <v>726</v>
      </c>
      <c r="C49" s="16" t="s">
        <v>728</v>
      </c>
      <c r="D49" s="16" t="s">
        <v>35</v>
      </c>
      <c r="E49" s="16" t="s">
        <v>88</v>
      </c>
      <c r="F49" s="16" t="s">
        <v>22</v>
      </c>
      <c r="G49" s="16" t="s">
        <v>64</v>
      </c>
      <c r="H49" s="16" t="s">
        <v>24</v>
      </c>
      <c r="I49" s="16">
        <v>5.91</v>
      </c>
      <c r="J49" s="30" t="s">
        <v>277</v>
      </c>
      <c r="K49" s="40">
        <v>698325</v>
      </c>
      <c r="L49" s="32">
        <v>5</v>
      </c>
      <c r="M49" s="16">
        <v>2014</v>
      </c>
      <c r="N49" s="27" t="s">
        <v>770</v>
      </c>
      <c r="O49" s="41">
        <v>761</v>
      </c>
      <c r="P49" s="41">
        <v>973</v>
      </c>
      <c r="R49" s="16"/>
      <c r="S49" s="16"/>
      <c r="T49" s="16"/>
      <c r="U49" s="16"/>
      <c r="V49" s="16"/>
      <c r="W49" s="16"/>
    </row>
    <row r="50" spans="1:23" s="27" customFormat="1" ht="14.45" customHeight="1" x14ac:dyDescent="0.25">
      <c r="A50" s="16" t="s">
        <v>87</v>
      </c>
      <c r="B50" s="16" t="s">
        <v>726</v>
      </c>
      <c r="C50" s="16" t="s">
        <v>728</v>
      </c>
      <c r="D50" s="16" t="s">
        <v>49</v>
      </c>
      <c r="E50" s="16" t="s">
        <v>89</v>
      </c>
      <c r="F50" s="16" t="s">
        <v>22</v>
      </c>
      <c r="G50" s="16" t="s">
        <v>318</v>
      </c>
      <c r="H50" s="16" t="s">
        <v>31</v>
      </c>
      <c r="I50" s="16">
        <v>3.5</v>
      </c>
      <c r="J50" s="30" t="s">
        <v>277</v>
      </c>
      <c r="K50" s="40" t="s">
        <v>277</v>
      </c>
      <c r="L50" s="32">
        <v>5</v>
      </c>
      <c r="M50" s="16">
        <v>2014</v>
      </c>
      <c r="N50" s="27" t="s">
        <v>769</v>
      </c>
      <c r="O50" s="41">
        <v>101</v>
      </c>
      <c r="P50" s="41">
        <v>51</v>
      </c>
      <c r="R50" s="16"/>
      <c r="S50" s="16"/>
      <c r="T50" s="16"/>
      <c r="U50" s="16"/>
      <c r="V50" s="16"/>
      <c r="W50" s="16"/>
    </row>
    <row r="51" spans="1:23" s="27" customFormat="1" ht="14.45" customHeight="1" x14ac:dyDescent="0.25">
      <c r="A51" s="16" t="s">
        <v>87</v>
      </c>
      <c r="B51" s="16" t="s">
        <v>726</v>
      </c>
      <c r="C51" s="16" t="s">
        <v>728</v>
      </c>
      <c r="D51" s="16" t="s">
        <v>90</v>
      </c>
      <c r="E51" s="16" t="s">
        <v>91</v>
      </c>
      <c r="F51" s="16" t="s">
        <v>22</v>
      </c>
      <c r="G51" s="16" t="s">
        <v>320</v>
      </c>
      <c r="H51" s="16" t="s">
        <v>27</v>
      </c>
      <c r="I51" s="16">
        <v>2.5</v>
      </c>
      <c r="J51" s="30" t="s">
        <v>277</v>
      </c>
      <c r="K51" s="40" t="s">
        <v>277</v>
      </c>
      <c r="L51" s="32">
        <v>3</v>
      </c>
      <c r="M51" s="16">
        <v>2014</v>
      </c>
      <c r="N51" s="27" t="s">
        <v>769</v>
      </c>
      <c r="O51" s="41">
        <f>1044+304</f>
        <v>1348</v>
      </c>
      <c r="P51" s="41">
        <f>670+185</f>
        <v>855</v>
      </c>
      <c r="Q51" s="27" t="s">
        <v>40</v>
      </c>
      <c r="R51" s="16" t="s">
        <v>92</v>
      </c>
      <c r="S51" s="16"/>
      <c r="T51" s="16"/>
      <c r="U51" s="16"/>
      <c r="V51" s="16"/>
      <c r="W51" s="16"/>
    </row>
    <row r="52" spans="1:23" s="27" customFormat="1" ht="14.45" customHeight="1" x14ac:dyDescent="0.25">
      <c r="A52" s="16" t="s">
        <v>87</v>
      </c>
      <c r="B52" s="16" t="s">
        <v>726</v>
      </c>
      <c r="C52" s="16" t="s">
        <v>728</v>
      </c>
      <c r="D52" s="16" t="s">
        <v>25</v>
      </c>
      <c r="E52" s="16" t="s">
        <v>93</v>
      </c>
      <c r="F52" s="16" t="s">
        <v>22</v>
      </c>
      <c r="G52" s="16" t="s">
        <v>43</v>
      </c>
      <c r="H52" s="16" t="s">
        <v>24</v>
      </c>
      <c r="I52" s="16">
        <v>2</v>
      </c>
      <c r="J52" s="30" t="s">
        <v>277</v>
      </c>
      <c r="K52" s="40" t="s">
        <v>277</v>
      </c>
      <c r="L52" s="32">
        <v>5</v>
      </c>
      <c r="M52" s="16">
        <v>2014</v>
      </c>
      <c r="N52" s="27" t="s">
        <v>769</v>
      </c>
      <c r="O52" s="41">
        <v>247</v>
      </c>
      <c r="P52" s="41">
        <v>213</v>
      </c>
      <c r="R52" s="16"/>
      <c r="S52" s="16"/>
      <c r="T52" s="16"/>
      <c r="U52" s="16"/>
      <c r="V52" s="16"/>
      <c r="W52" s="16"/>
    </row>
    <row r="53" spans="1:23" s="27" customFormat="1" ht="14.45" customHeight="1" x14ac:dyDescent="0.25">
      <c r="A53" s="16" t="s">
        <v>87</v>
      </c>
      <c r="B53" s="16" t="s">
        <v>726</v>
      </c>
      <c r="C53" s="16" t="s">
        <v>728</v>
      </c>
      <c r="D53" s="16" t="s">
        <v>49</v>
      </c>
      <c r="E53" s="16" t="s">
        <v>94</v>
      </c>
      <c r="F53" s="16" t="s">
        <v>95</v>
      </c>
      <c r="G53" s="16" t="s">
        <v>85</v>
      </c>
      <c r="H53" s="16" t="s">
        <v>277</v>
      </c>
      <c r="I53" s="16" t="s">
        <v>277</v>
      </c>
      <c r="J53" s="30" t="s">
        <v>277</v>
      </c>
      <c r="K53" s="40" t="s">
        <v>277</v>
      </c>
      <c r="L53" s="42" t="s">
        <v>277</v>
      </c>
      <c r="M53" s="16" t="s">
        <v>277</v>
      </c>
      <c r="N53" s="27" t="s">
        <v>769</v>
      </c>
      <c r="O53" s="41">
        <v>206</v>
      </c>
      <c r="P53" s="41">
        <v>101</v>
      </c>
      <c r="R53" s="16"/>
      <c r="S53" s="16"/>
      <c r="T53" s="16"/>
      <c r="U53" s="16"/>
      <c r="V53" s="16"/>
      <c r="W53" s="16"/>
    </row>
    <row r="54" spans="1:23" s="6" customFormat="1" ht="14.45" customHeight="1" x14ac:dyDescent="0.25">
      <c r="A54" s="4" t="s">
        <v>87</v>
      </c>
      <c r="B54" s="4" t="s">
        <v>726</v>
      </c>
      <c r="C54" s="4" t="s">
        <v>728</v>
      </c>
      <c r="D54" s="4" t="s">
        <v>35</v>
      </c>
      <c r="E54" s="4" t="s">
        <v>96</v>
      </c>
      <c r="F54" s="4" t="s">
        <v>42</v>
      </c>
      <c r="G54" s="4" t="s">
        <v>52</v>
      </c>
      <c r="H54" s="4" t="s">
        <v>24</v>
      </c>
      <c r="I54" s="4" t="s">
        <v>277</v>
      </c>
      <c r="J54" s="49">
        <v>5.0000000000000001E-3</v>
      </c>
      <c r="K54" s="44" t="s">
        <v>277</v>
      </c>
      <c r="L54" s="25">
        <v>5</v>
      </c>
      <c r="M54" s="8">
        <v>42005</v>
      </c>
      <c r="N54" s="6" t="s">
        <v>770</v>
      </c>
      <c r="O54" s="46">
        <f>440+0</f>
        <v>440</v>
      </c>
      <c r="P54" s="46">
        <f>628+0</f>
        <v>628</v>
      </c>
      <c r="Q54" s="6" t="s">
        <v>40</v>
      </c>
      <c r="R54" s="4" t="s">
        <v>295</v>
      </c>
      <c r="S54" s="4"/>
      <c r="T54" s="4"/>
      <c r="U54" s="4"/>
      <c r="V54" s="4"/>
      <c r="W54" s="4"/>
    </row>
    <row r="55" spans="1:23" s="27" customFormat="1" ht="14.45" customHeight="1" x14ac:dyDescent="0.25">
      <c r="A55" s="16" t="s">
        <v>99</v>
      </c>
      <c r="B55" s="16" t="s">
        <v>721</v>
      </c>
      <c r="C55" s="16" t="s">
        <v>722</v>
      </c>
      <c r="D55" s="16" t="s">
        <v>0</v>
      </c>
      <c r="E55" s="16" t="s">
        <v>100</v>
      </c>
      <c r="F55" s="16" t="s">
        <v>22</v>
      </c>
      <c r="G55" s="16" t="s">
        <v>101</v>
      </c>
      <c r="H55" s="16" t="s">
        <v>27</v>
      </c>
      <c r="I55" s="16">
        <v>1</v>
      </c>
      <c r="J55" s="30" t="s">
        <v>277</v>
      </c>
      <c r="K55" s="40" t="s">
        <v>277</v>
      </c>
      <c r="L55" s="32">
        <v>5</v>
      </c>
      <c r="M55" s="16">
        <v>2014</v>
      </c>
      <c r="N55" s="27" t="s">
        <v>769</v>
      </c>
      <c r="O55" s="41">
        <v>2543</v>
      </c>
      <c r="P55" s="41">
        <v>1231</v>
      </c>
      <c r="R55" s="16"/>
      <c r="S55" s="16"/>
      <c r="T55" s="16"/>
      <c r="U55" s="16"/>
      <c r="V55" s="16"/>
      <c r="W55" s="16"/>
    </row>
    <row r="56" spans="1:23" s="6" customFormat="1" ht="14.45" customHeight="1" x14ac:dyDescent="0.25">
      <c r="A56" s="4" t="s">
        <v>99</v>
      </c>
      <c r="B56" s="4" t="s">
        <v>721</v>
      </c>
      <c r="C56" s="4" t="s">
        <v>722</v>
      </c>
      <c r="D56" s="4" t="s">
        <v>49</v>
      </c>
      <c r="E56" s="4" t="s">
        <v>102</v>
      </c>
      <c r="F56" s="4" t="s">
        <v>22</v>
      </c>
      <c r="G56" s="4" t="s">
        <v>69</v>
      </c>
      <c r="H56" s="4" t="s">
        <v>24</v>
      </c>
      <c r="I56" s="4">
        <v>5</v>
      </c>
      <c r="J56" s="5" t="s">
        <v>277</v>
      </c>
      <c r="K56" s="44" t="s">
        <v>277</v>
      </c>
      <c r="L56" s="25">
        <v>5</v>
      </c>
      <c r="M56" s="4">
        <v>2014</v>
      </c>
      <c r="N56" s="6" t="s">
        <v>770</v>
      </c>
      <c r="O56" s="46">
        <v>21</v>
      </c>
      <c r="P56" s="46">
        <v>21</v>
      </c>
      <c r="R56" s="4"/>
      <c r="S56" s="4"/>
      <c r="T56" s="4"/>
      <c r="U56" s="4"/>
      <c r="V56" s="4"/>
      <c r="W56" s="4"/>
    </row>
    <row r="57" spans="1:23" s="27" customFormat="1" ht="14.45" customHeight="1" x14ac:dyDescent="0.25">
      <c r="A57" s="16" t="s">
        <v>99</v>
      </c>
      <c r="B57" s="16" t="s">
        <v>721</v>
      </c>
      <c r="C57" s="16" t="s">
        <v>722</v>
      </c>
      <c r="D57" s="16" t="s">
        <v>35</v>
      </c>
      <c r="E57" s="16" t="s">
        <v>737</v>
      </c>
      <c r="F57" s="16" t="s">
        <v>22</v>
      </c>
      <c r="G57" s="16" t="s">
        <v>79</v>
      </c>
      <c r="H57" s="16" t="s">
        <v>24</v>
      </c>
      <c r="I57" s="16">
        <v>2.6</v>
      </c>
      <c r="J57" s="30" t="s">
        <v>277</v>
      </c>
      <c r="K57" s="40" t="s">
        <v>277</v>
      </c>
      <c r="L57" s="32">
        <v>5</v>
      </c>
      <c r="M57" s="16">
        <v>2014</v>
      </c>
      <c r="N57" s="27" t="s">
        <v>770</v>
      </c>
      <c r="O57" s="41">
        <v>446</v>
      </c>
      <c r="P57" s="41">
        <v>473</v>
      </c>
      <c r="R57" s="16"/>
      <c r="S57" s="16"/>
      <c r="T57" s="16"/>
      <c r="U57" s="16"/>
      <c r="V57" s="16"/>
      <c r="W57" s="16"/>
    </row>
    <row r="58" spans="1:23" s="27" customFormat="1" ht="14.45" customHeight="1" x14ac:dyDescent="0.25">
      <c r="A58" s="16" t="s">
        <v>99</v>
      </c>
      <c r="B58" s="16" t="s">
        <v>721</v>
      </c>
      <c r="C58" s="16" t="s">
        <v>722</v>
      </c>
      <c r="D58" s="16" t="s">
        <v>25</v>
      </c>
      <c r="E58" s="16" t="s">
        <v>103</v>
      </c>
      <c r="F58" s="16" t="s">
        <v>95</v>
      </c>
      <c r="G58" s="16" t="s">
        <v>104</v>
      </c>
      <c r="H58" s="16" t="s">
        <v>277</v>
      </c>
      <c r="I58" s="16" t="s">
        <v>277</v>
      </c>
      <c r="J58" s="30" t="s">
        <v>277</v>
      </c>
      <c r="K58" s="40" t="s">
        <v>277</v>
      </c>
      <c r="L58" s="42" t="s">
        <v>277</v>
      </c>
      <c r="M58" s="16" t="s">
        <v>277</v>
      </c>
      <c r="N58" s="27" t="s">
        <v>769</v>
      </c>
      <c r="O58" s="41">
        <v>73</v>
      </c>
      <c r="P58" s="41">
        <v>45</v>
      </c>
      <c r="R58" s="16"/>
      <c r="S58" s="16"/>
      <c r="T58" s="16"/>
      <c r="U58" s="16"/>
      <c r="V58" s="16"/>
      <c r="W58" s="16"/>
    </row>
    <row r="59" spans="1:23" s="6" customFormat="1" ht="14.45" customHeight="1" x14ac:dyDescent="0.25">
      <c r="A59" s="4" t="s">
        <v>105</v>
      </c>
      <c r="B59" s="4" t="s">
        <v>721</v>
      </c>
      <c r="C59" s="4" t="s">
        <v>722</v>
      </c>
      <c r="D59" s="4" t="s">
        <v>35</v>
      </c>
      <c r="E59" s="4" t="s">
        <v>106</v>
      </c>
      <c r="F59" s="4" t="s">
        <v>107</v>
      </c>
      <c r="G59" s="4" t="s">
        <v>108</v>
      </c>
      <c r="H59" s="4" t="s">
        <v>24</v>
      </c>
      <c r="I59" s="4">
        <v>0.26</v>
      </c>
      <c r="J59" s="5" t="s">
        <v>277</v>
      </c>
      <c r="K59" s="44">
        <v>55000000</v>
      </c>
      <c r="L59" s="25" t="s">
        <v>109</v>
      </c>
      <c r="M59" s="4">
        <v>2014</v>
      </c>
      <c r="N59" s="6" t="s">
        <v>769</v>
      </c>
      <c r="O59" s="46">
        <f>2847+107</f>
        <v>2954</v>
      </c>
      <c r="P59" s="46">
        <f>2793+139</f>
        <v>2932</v>
      </c>
      <c r="Q59" s="6" t="s">
        <v>40</v>
      </c>
      <c r="R59" s="4" t="s">
        <v>110</v>
      </c>
      <c r="S59" s="4"/>
      <c r="T59" s="4"/>
      <c r="U59" s="4"/>
      <c r="V59" s="4"/>
      <c r="W59" s="4"/>
    </row>
    <row r="60" spans="1:23" s="27" customFormat="1" ht="14.45" customHeight="1" x14ac:dyDescent="0.25">
      <c r="A60" s="16" t="s">
        <v>105</v>
      </c>
      <c r="B60" s="16" t="s">
        <v>721</v>
      </c>
      <c r="C60" s="16" t="s">
        <v>722</v>
      </c>
      <c r="D60" s="16" t="s">
        <v>35</v>
      </c>
      <c r="E60" s="16" t="s">
        <v>113</v>
      </c>
      <c r="F60" s="16" t="s">
        <v>107</v>
      </c>
      <c r="G60" s="16" t="s">
        <v>108</v>
      </c>
      <c r="H60" s="16" t="s">
        <v>24</v>
      </c>
      <c r="I60" s="16">
        <v>0.5</v>
      </c>
      <c r="J60" s="30" t="s">
        <v>277</v>
      </c>
      <c r="K60" s="40">
        <v>61358814</v>
      </c>
      <c r="L60" s="32" t="s">
        <v>111</v>
      </c>
      <c r="M60" s="16">
        <v>2014</v>
      </c>
      <c r="N60" s="27" t="s">
        <v>769</v>
      </c>
      <c r="O60" s="41">
        <v>7073</v>
      </c>
      <c r="P60" s="41">
        <v>5137</v>
      </c>
      <c r="R60" s="16"/>
      <c r="S60" s="16"/>
      <c r="T60" s="16"/>
      <c r="U60" s="16"/>
      <c r="V60" s="16"/>
      <c r="W60" s="16"/>
    </row>
    <row r="61" spans="1:23" s="27" customFormat="1" ht="14.45" customHeight="1" x14ac:dyDescent="0.25">
      <c r="A61" s="16" t="s">
        <v>105</v>
      </c>
      <c r="B61" s="16" t="s">
        <v>721</v>
      </c>
      <c r="C61" s="16" t="s">
        <v>722</v>
      </c>
      <c r="D61" s="16" t="s">
        <v>25</v>
      </c>
      <c r="E61" s="16" t="s">
        <v>112</v>
      </c>
      <c r="F61" s="16" t="s">
        <v>22</v>
      </c>
      <c r="G61" s="16" t="s">
        <v>319</v>
      </c>
      <c r="H61" s="16" t="s">
        <v>27</v>
      </c>
      <c r="I61" s="16">
        <v>3</v>
      </c>
      <c r="J61" s="30" t="s">
        <v>277</v>
      </c>
      <c r="K61" s="40" t="s">
        <v>277</v>
      </c>
      <c r="L61" s="32">
        <v>5</v>
      </c>
      <c r="M61" s="16">
        <v>2014</v>
      </c>
      <c r="N61" s="27" t="s">
        <v>769</v>
      </c>
      <c r="O61" s="41">
        <v>2863</v>
      </c>
      <c r="P61" s="41">
        <v>1052</v>
      </c>
      <c r="R61" s="16"/>
      <c r="S61" s="16"/>
      <c r="T61" s="16"/>
      <c r="U61" s="16"/>
      <c r="V61" s="16"/>
      <c r="W61" s="16"/>
    </row>
    <row r="62" spans="1:23" s="27" customFormat="1" ht="14.45" customHeight="1" x14ac:dyDescent="0.25">
      <c r="A62" s="16" t="s">
        <v>105</v>
      </c>
      <c r="B62" s="16" t="s">
        <v>721</v>
      </c>
      <c r="C62" s="16" t="s">
        <v>722</v>
      </c>
      <c r="D62" s="16" t="s">
        <v>21</v>
      </c>
      <c r="E62" s="16" t="s">
        <v>471</v>
      </c>
      <c r="F62" s="16" t="s">
        <v>76</v>
      </c>
      <c r="G62" s="16" t="s">
        <v>80</v>
      </c>
      <c r="H62" s="16" t="s">
        <v>277</v>
      </c>
      <c r="I62" s="16" t="s">
        <v>277</v>
      </c>
      <c r="J62" s="30" t="s">
        <v>277</v>
      </c>
      <c r="K62" s="40" t="s">
        <v>277</v>
      </c>
      <c r="L62" s="42" t="s">
        <v>277</v>
      </c>
      <c r="M62" s="16" t="s">
        <v>277</v>
      </c>
      <c r="N62" s="27" t="s">
        <v>769</v>
      </c>
      <c r="O62" s="32">
        <v>78</v>
      </c>
      <c r="P62" s="32">
        <v>52</v>
      </c>
      <c r="R62" s="16"/>
      <c r="S62" s="16"/>
      <c r="T62" s="16"/>
      <c r="U62" s="16"/>
      <c r="V62" s="16"/>
      <c r="W62" s="16"/>
    </row>
    <row r="63" spans="1:23" s="27" customFormat="1" ht="14.45" customHeight="1" x14ac:dyDescent="0.25">
      <c r="A63" s="16" t="s">
        <v>114</v>
      </c>
      <c r="B63" s="16" t="s">
        <v>725</v>
      </c>
      <c r="C63" s="16" t="s">
        <v>631</v>
      </c>
      <c r="D63" s="16" t="s">
        <v>25</v>
      </c>
      <c r="E63" s="16" t="s">
        <v>115</v>
      </c>
      <c r="F63" s="16" t="s">
        <v>22</v>
      </c>
      <c r="G63" s="16" t="s">
        <v>116</v>
      </c>
      <c r="H63" s="16" t="s">
        <v>31</v>
      </c>
      <c r="I63" s="16">
        <v>2</v>
      </c>
      <c r="J63" s="30" t="s">
        <v>277</v>
      </c>
      <c r="K63" s="40" t="s">
        <v>277</v>
      </c>
      <c r="L63" s="32">
        <v>5</v>
      </c>
      <c r="M63" s="16">
        <v>2014</v>
      </c>
      <c r="N63" s="27" t="s">
        <v>769</v>
      </c>
      <c r="O63" s="32">
        <v>106</v>
      </c>
      <c r="P63" s="32">
        <v>61</v>
      </c>
      <c r="R63" s="16"/>
      <c r="S63" s="16"/>
      <c r="T63" s="16"/>
      <c r="U63" s="16"/>
      <c r="V63" s="16"/>
      <c r="W63" s="16"/>
    </row>
    <row r="64" spans="1:23" s="27" customFormat="1" ht="14.45" customHeight="1" x14ac:dyDescent="0.25">
      <c r="A64" s="16" t="s">
        <v>114</v>
      </c>
      <c r="B64" s="16" t="s">
        <v>725</v>
      </c>
      <c r="C64" s="16" t="s">
        <v>631</v>
      </c>
      <c r="D64" s="16" t="s">
        <v>49</v>
      </c>
      <c r="E64" s="16" t="s">
        <v>117</v>
      </c>
      <c r="F64" s="16" t="s">
        <v>95</v>
      </c>
      <c r="G64" s="16" t="s">
        <v>85</v>
      </c>
      <c r="H64" s="16" t="s">
        <v>277</v>
      </c>
      <c r="I64" s="16" t="s">
        <v>277</v>
      </c>
      <c r="J64" s="30" t="s">
        <v>277</v>
      </c>
      <c r="K64" s="40" t="s">
        <v>277</v>
      </c>
      <c r="L64" s="42" t="s">
        <v>277</v>
      </c>
      <c r="M64" s="16" t="s">
        <v>277</v>
      </c>
      <c r="N64" s="27" t="s">
        <v>769</v>
      </c>
      <c r="O64" s="32">
        <v>207</v>
      </c>
      <c r="P64" s="32">
        <v>132</v>
      </c>
      <c r="R64" s="16"/>
      <c r="S64" s="16"/>
      <c r="T64" s="16"/>
      <c r="U64" s="16"/>
      <c r="V64" s="16"/>
      <c r="W64" s="16"/>
    </row>
    <row r="65" spans="1:19" s="16" customFormat="1" ht="14.45" customHeight="1" x14ac:dyDescent="0.25">
      <c r="A65" s="16" t="s">
        <v>114</v>
      </c>
      <c r="B65" s="16" t="s">
        <v>725</v>
      </c>
      <c r="C65" s="16" t="s">
        <v>631</v>
      </c>
      <c r="D65" s="16" t="s">
        <v>21</v>
      </c>
      <c r="E65" s="16" t="s">
        <v>472</v>
      </c>
      <c r="F65" s="16" t="s">
        <v>76</v>
      </c>
      <c r="G65" s="16" t="s">
        <v>77</v>
      </c>
      <c r="H65" s="16" t="s">
        <v>277</v>
      </c>
      <c r="I65" s="16" t="s">
        <v>277</v>
      </c>
      <c r="J65" s="30" t="s">
        <v>277</v>
      </c>
      <c r="K65" s="40" t="s">
        <v>277</v>
      </c>
      <c r="L65" s="42" t="s">
        <v>277</v>
      </c>
      <c r="M65" s="16" t="s">
        <v>277</v>
      </c>
      <c r="N65" s="27" t="s">
        <v>769</v>
      </c>
      <c r="O65" s="32">
        <v>117</v>
      </c>
      <c r="P65" s="32">
        <v>45</v>
      </c>
      <c r="Q65" s="27"/>
    </row>
    <row r="66" spans="1:19" s="16" customFormat="1" ht="14.45" customHeight="1" x14ac:dyDescent="0.25">
      <c r="A66" s="16" t="s">
        <v>114</v>
      </c>
      <c r="B66" s="16" t="s">
        <v>725</v>
      </c>
      <c r="C66" s="16" t="s">
        <v>631</v>
      </c>
      <c r="D66" s="16" t="s">
        <v>21</v>
      </c>
      <c r="E66" s="16" t="s">
        <v>472</v>
      </c>
      <c r="F66" s="16" t="s">
        <v>76</v>
      </c>
      <c r="G66" s="16" t="s">
        <v>80</v>
      </c>
      <c r="H66" s="16" t="s">
        <v>277</v>
      </c>
      <c r="I66" s="16" t="s">
        <v>277</v>
      </c>
      <c r="J66" s="30" t="s">
        <v>277</v>
      </c>
      <c r="K66" s="40" t="s">
        <v>277</v>
      </c>
      <c r="L66" s="42" t="s">
        <v>277</v>
      </c>
      <c r="M66" s="16" t="s">
        <v>277</v>
      </c>
      <c r="N66" s="27" t="s">
        <v>769</v>
      </c>
      <c r="O66" s="32">
        <v>105</v>
      </c>
      <c r="P66" s="32">
        <v>56</v>
      </c>
      <c r="Q66" s="27"/>
    </row>
    <row r="67" spans="1:19" s="16" customFormat="1" ht="14.45" customHeight="1" x14ac:dyDescent="0.25">
      <c r="A67" s="16" t="s">
        <v>114</v>
      </c>
      <c r="B67" s="16" t="s">
        <v>725</v>
      </c>
      <c r="C67" s="16" t="s">
        <v>631</v>
      </c>
      <c r="D67" s="16" t="s">
        <v>21</v>
      </c>
      <c r="E67" s="16" t="s">
        <v>473</v>
      </c>
      <c r="F67" s="16" t="s">
        <v>76</v>
      </c>
      <c r="G67" s="16" t="s">
        <v>77</v>
      </c>
      <c r="H67" s="16" t="s">
        <v>277</v>
      </c>
      <c r="I67" s="16" t="s">
        <v>277</v>
      </c>
      <c r="J67" s="30" t="s">
        <v>277</v>
      </c>
      <c r="K67" s="40" t="s">
        <v>277</v>
      </c>
      <c r="L67" s="42" t="s">
        <v>277</v>
      </c>
      <c r="M67" s="16" t="s">
        <v>277</v>
      </c>
      <c r="N67" s="27" t="s">
        <v>769</v>
      </c>
      <c r="O67" s="32">
        <v>105</v>
      </c>
      <c r="P67" s="32">
        <v>85</v>
      </c>
      <c r="Q67" s="27"/>
    </row>
    <row r="68" spans="1:19" s="4" customFormat="1" ht="14.45" customHeight="1" x14ac:dyDescent="0.25">
      <c r="A68" s="4" t="s">
        <v>118</v>
      </c>
      <c r="B68" s="4" t="s">
        <v>723</v>
      </c>
      <c r="C68" s="4" t="s">
        <v>729</v>
      </c>
      <c r="D68" s="4" t="s">
        <v>35</v>
      </c>
      <c r="E68" s="4" t="s">
        <v>759</v>
      </c>
      <c r="F68" s="4" t="s">
        <v>22</v>
      </c>
      <c r="G68" s="4" t="s">
        <v>64</v>
      </c>
      <c r="H68" s="4" t="s">
        <v>27</v>
      </c>
      <c r="I68" s="4">
        <v>1.96</v>
      </c>
      <c r="J68" s="5" t="s">
        <v>277</v>
      </c>
      <c r="K68" s="44">
        <v>189000</v>
      </c>
      <c r="L68" s="25">
        <v>10</v>
      </c>
      <c r="M68" s="4">
        <v>2014</v>
      </c>
      <c r="N68" s="6" t="s">
        <v>770</v>
      </c>
      <c r="O68" s="25">
        <f>299+4</f>
        <v>303</v>
      </c>
      <c r="P68" s="25">
        <f>340+4</f>
        <v>344</v>
      </c>
      <c r="Q68" s="6" t="s">
        <v>40</v>
      </c>
      <c r="R68" s="4" t="s">
        <v>119</v>
      </c>
    </row>
    <row r="69" spans="1:19" s="16" customFormat="1" ht="14.45" customHeight="1" x14ac:dyDescent="0.25">
      <c r="A69" s="16" t="s">
        <v>118</v>
      </c>
      <c r="B69" s="16" t="s">
        <v>723</v>
      </c>
      <c r="C69" s="16" t="s">
        <v>729</v>
      </c>
      <c r="D69" s="16" t="s">
        <v>25</v>
      </c>
      <c r="E69" s="16" t="s">
        <v>120</v>
      </c>
      <c r="F69" s="16" t="s">
        <v>22</v>
      </c>
      <c r="G69" s="16" t="s">
        <v>121</v>
      </c>
      <c r="H69" s="16" t="s">
        <v>24</v>
      </c>
      <c r="I69" s="16">
        <v>2.9</v>
      </c>
      <c r="J69" s="30" t="s">
        <v>277</v>
      </c>
      <c r="K69" s="40" t="s">
        <v>277</v>
      </c>
      <c r="L69" s="32">
        <v>5</v>
      </c>
      <c r="M69" s="16">
        <v>2014</v>
      </c>
      <c r="N69" s="27" t="s">
        <v>770</v>
      </c>
      <c r="O69" s="32">
        <v>185</v>
      </c>
      <c r="P69" s="32">
        <v>208</v>
      </c>
      <c r="Q69" s="27"/>
    </row>
    <row r="70" spans="1:19" s="4" customFormat="1" ht="14.45" customHeight="1" x14ac:dyDescent="0.25">
      <c r="A70" s="4" t="s">
        <v>118</v>
      </c>
      <c r="B70" s="4" t="s">
        <v>723</v>
      </c>
      <c r="C70" s="4" t="s">
        <v>729</v>
      </c>
      <c r="D70" s="4" t="s">
        <v>35</v>
      </c>
      <c r="E70" s="4" t="s">
        <v>122</v>
      </c>
      <c r="F70" s="4" t="s">
        <v>42</v>
      </c>
      <c r="G70" s="4" t="s">
        <v>52</v>
      </c>
      <c r="H70" s="4" t="s">
        <v>24</v>
      </c>
      <c r="I70" s="4" t="s">
        <v>277</v>
      </c>
      <c r="J70" s="49">
        <v>5.0000000000000001E-3</v>
      </c>
      <c r="K70" s="44" t="s">
        <v>277</v>
      </c>
      <c r="L70" s="25">
        <v>2</v>
      </c>
      <c r="M70" s="8">
        <v>42005</v>
      </c>
      <c r="N70" s="6" t="s">
        <v>770</v>
      </c>
      <c r="O70" s="25">
        <f>272+25+19</f>
        <v>316</v>
      </c>
      <c r="P70" s="25">
        <f>474+31+29</f>
        <v>534</v>
      </c>
      <c r="Q70" s="6" t="s">
        <v>40</v>
      </c>
      <c r="R70" s="4" t="s">
        <v>123</v>
      </c>
      <c r="S70" s="4" t="s">
        <v>124</v>
      </c>
    </row>
    <row r="71" spans="1:19" s="16" customFormat="1" ht="14.45" customHeight="1" x14ac:dyDescent="0.25">
      <c r="A71" s="16" t="s">
        <v>118</v>
      </c>
      <c r="B71" s="16" t="s">
        <v>723</v>
      </c>
      <c r="C71" s="16" t="s">
        <v>729</v>
      </c>
      <c r="D71" s="16" t="s">
        <v>21</v>
      </c>
      <c r="E71" s="16" t="s">
        <v>474</v>
      </c>
      <c r="F71" s="16" t="s">
        <v>76</v>
      </c>
      <c r="G71" s="16" t="s">
        <v>77</v>
      </c>
      <c r="H71" s="16" t="s">
        <v>277</v>
      </c>
      <c r="I71" s="16" t="s">
        <v>277</v>
      </c>
      <c r="J71" s="30" t="s">
        <v>277</v>
      </c>
      <c r="K71" s="40" t="s">
        <v>277</v>
      </c>
      <c r="L71" s="42" t="s">
        <v>277</v>
      </c>
      <c r="M71" s="16" t="s">
        <v>277</v>
      </c>
      <c r="N71" s="27" t="s">
        <v>769</v>
      </c>
      <c r="O71" s="32">
        <v>127</v>
      </c>
      <c r="P71" s="32">
        <v>62</v>
      </c>
      <c r="Q71" s="27"/>
    </row>
    <row r="72" spans="1:19" s="16" customFormat="1" ht="14.45" customHeight="1" x14ac:dyDescent="0.25">
      <c r="A72" s="16" t="s">
        <v>118</v>
      </c>
      <c r="B72" s="16" t="s">
        <v>723</v>
      </c>
      <c r="C72" s="16" t="s">
        <v>729</v>
      </c>
      <c r="D72" s="16" t="s">
        <v>21</v>
      </c>
      <c r="E72" s="16" t="s">
        <v>474</v>
      </c>
      <c r="F72" s="16" t="s">
        <v>76</v>
      </c>
      <c r="G72" s="16" t="s">
        <v>80</v>
      </c>
      <c r="H72" s="16" t="s">
        <v>277</v>
      </c>
      <c r="I72" s="16" t="s">
        <v>277</v>
      </c>
      <c r="J72" s="30" t="s">
        <v>277</v>
      </c>
      <c r="K72" s="40" t="s">
        <v>277</v>
      </c>
      <c r="L72" s="42" t="s">
        <v>277</v>
      </c>
      <c r="M72" s="16" t="s">
        <v>277</v>
      </c>
      <c r="N72" s="27" t="s">
        <v>769</v>
      </c>
      <c r="O72" s="32">
        <v>120</v>
      </c>
      <c r="P72" s="32">
        <v>71</v>
      </c>
      <c r="Q72" s="27"/>
    </row>
    <row r="73" spans="1:19" s="16" customFormat="1" ht="14.45" customHeight="1" x14ac:dyDescent="0.25">
      <c r="A73" s="16" t="s">
        <v>125</v>
      </c>
      <c r="B73" s="16" t="s">
        <v>723</v>
      </c>
      <c r="C73" s="16" t="s">
        <v>729</v>
      </c>
      <c r="D73" s="16" t="s">
        <v>35</v>
      </c>
      <c r="E73" s="16" t="s">
        <v>126</v>
      </c>
      <c r="F73" s="16" t="s">
        <v>22</v>
      </c>
      <c r="G73" s="16" t="s">
        <v>37</v>
      </c>
      <c r="H73" s="16" t="s">
        <v>24</v>
      </c>
      <c r="I73" s="16">
        <v>4.96</v>
      </c>
      <c r="J73" s="30" t="s">
        <v>277</v>
      </c>
      <c r="K73" s="40">
        <v>1265000</v>
      </c>
      <c r="L73" s="32">
        <v>5</v>
      </c>
      <c r="M73" s="16">
        <v>2014</v>
      </c>
      <c r="N73" s="27" t="s">
        <v>770</v>
      </c>
      <c r="O73" s="41">
        <v>1716</v>
      </c>
      <c r="P73" s="41">
        <v>1772</v>
      </c>
      <c r="Q73" s="27"/>
    </row>
    <row r="74" spans="1:19" s="16" customFormat="1" ht="14.45" customHeight="1" x14ac:dyDescent="0.25">
      <c r="A74" s="16" t="s">
        <v>125</v>
      </c>
      <c r="B74" s="16" t="s">
        <v>723</v>
      </c>
      <c r="C74" s="16" t="s">
        <v>729</v>
      </c>
      <c r="D74" s="16" t="s">
        <v>25</v>
      </c>
      <c r="E74" s="16" t="s">
        <v>127</v>
      </c>
      <c r="F74" s="16" t="s">
        <v>22</v>
      </c>
      <c r="G74" s="16" t="s">
        <v>29</v>
      </c>
      <c r="H74" s="16" t="s">
        <v>24</v>
      </c>
      <c r="I74" s="16">
        <v>1.5</v>
      </c>
      <c r="J74" s="30" t="s">
        <v>277</v>
      </c>
      <c r="K74" s="40" t="s">
        <v>277</v>
      </c>
      <c r="L74" s="16">
        <v>5</v>
      </c>
      <c r="M74" s="16">
        <v>2014</v>
      </c>
      <c r="N74" s="27" t="s">
        <v>770</v>
      </c>
      <c r="O74" s="41">
        <v>279</v>
      </c>
      <c r="P74" s="41">
        <v>321</v>
      </c>
      <c r="Q74" s="27"/>
    </row>
    <row r="75" spans="1:19" s="16" customFormat="1" ht="14.45" customHeight="1" x14ac:dyDescent="0.25">
      <c r="A75" s="16" t="s">
        <v>125</v>
      </c>
      <c r="B75" s="16" t="s">
        <v>723</v>
      </c>
      <c r="C75" s="16" t="s">
        <v>729</v>
      </c>
      <c r="D75" s="16" t="s">
        <v>35</v>
      </c>
      <c r="E75" s="16" t="s">
        <v>128</v>
      </c>
      <c r="F75" s="16" t="s">
        <v>22</v>
      </c>
      <c r="G75" s="16" t="s">
        <v>64</v>
      </c>
      <c r="H75" s="16" t="s">
        <v>27</v>
      </c>
      <c r="I75" s="16">
        <v>2.81</v>
      </c>
      <c r="J75" s="30" t="s">
        <v>277</v>
      </c>
      <c r="K75" s="40">
        <v>791000</v>
      </c>
      <c r="L75" s="32">
        <v>5</v>
      </c>
      <c r="M75" s="16">
        <v>2015</v>
      </c>
      <c r="N75" s="27" t="s">
        <v>769</v>
      </c>
      <c r="O75" s="41">
        <f>2235+11</f>
        <v>2246</v>
      </c>
      <c r="P75" s="41">
        <f>1444+17</f>
        <v>1461</v>
      </c>
      <c r="Q75" s="27" t="s">
        <v>40</v>
      </c>
      <c r="R75" s="16" t="s">
        <v>129</v>
      </c>
    </row>
    <row r="76" spans="1:19" s="4" customFormat="1" ht="14.45" customHeight="1" x14ac:dyDescent="0.25">
      <c r="A76" s="4" t="s">
        <v>125</v>
      </c>
      <c r="B76" s="4" t="s">
        <v>723</v>
      </c>
      <c r="C76" s="4" t="s">
        <v>729</v>
      </c>
      <c r="D76" s="4" t="s">
        <v>35</v>
      </c>
      <c r="E76" s="4" t="s">
        <v>128</v>
      </c>
      <c r="F76" s="4" t="s">
        <v>22</v>
      </c>
      <c r="G76" s="4" t="s">
        <v>64</v>
      </c>
      <c r="H76" s="4" t="s">
        <v>27</v>
      </c>
      <c r="I76" s="4">
        <v>4.67</v>
      </c>
      <c r="J76" s="5" t="s">
        <v>277</v>
      </c>
      <c r="K76" s="44">
        <v>1315398</v>
      </c>
      <c r="L76" s="25">
        <v>5</v>
      </c>
      <c r="M76" s="4">
        <v>2015</v>
      </c>
      <c r="N76" s="6" t="s">
        <v>769</v>
      </c>
      <c r="O76" s="46">
        <f>2178+11</f>
        <v>2189</v>
      </c>
      <c r="P76" s="46">
        <f>1508+16</f>
        <v>1524</v>
      </c>
      <c r="Q76" s="6" t="s">
        <v>40</v>
      </c>
      <c r="R76" s="4" t="s">
        <v>129</v>
      </c>
    </row>
    <row r="77" spans="1:19" s="16" customFormat="1" ht="14.45" customHeight="1" x14ac:dyDescent="0.25">
      <c r="A77" s="16" t="s">
        <v>125</v>
      </c>
      <c r="B77" s="16" t="s">
        <v>723</v>
      </c>
      <c r="C77" s="16" t="s">
        <v>729</v>
      </c>
      <c r="D77" s="16" t="s">
        <v>25</v>
      </c>
      <c r="E77" s="16" t="s">
        <v>130</v>
      </c>
      <c r="F77" s="16" t="s">
        <v>95</v>
      </c>
      <c r="G77" s="16" t="s">
        <v>85</v>
      </c>
      <c r="H77" s="16" t="s">
        <v>277</v>
      </c>
      <c r="I77" s="16" t="s">
        <v>277</v>
      </c>
      <c r="J77" s="30" t="s">
        <v>277</v>
      </c>
      <c r="K77" s="40" t="s">
        <v>277</v>
      </c>
      <c r="L77" s="42" t="s">
        <v>277</v>
      </c>
      <c r="M77" s="16" t="s">
        <v>277</v>
      </c>
      <c r="N77" s="27" t="s">
        <v>769</v>
      </c>
      <c r="O77" s="41">
        <v>1996</v>
      </c>
      <c r="P77" s="41">
        <v>1402</v>
      </c>
      <c r="Q77" s="27"/>
    </row>
    <row r="78" spans="1:19" s="16" customFormat="1" ht="14.45" customHeight="1" x14ac:dyDescent="0.25">
      <c r="A78" s="16" t="s">
        <v>125</v>
      </c>
      <c r="B78" s="16" t="s">
        <v>723</v>
      </c>
      <c r="C78" s="16" t="s">
        <v>729</v>
      </c>
      <c r="D78" s="16" t="s">
        <v>25</v>
      </c>
      <c r="E78" s="16" t="s">
        <v>130</v>
      </c>
      <c r="F78" s="16" t="s">
        <v>95</v>
      </c>
      <c r="G78" s="16" t="s">
        <v>131</v>
      </c>
      <c r="H78" s="16" t="s">
        <v>277</v>
      </c>
      <c r="I78" s="16" t="s">
        <v>277</v>
      </c>
      <c r="J78" s="30" t="s">
        <v>277</v>
      </c>
      <c r="K78" s="40" t="s">
        <v>277</v>
      </c>
      <c r="L78" s="42" t="s">
        <v>277</v>
      </c>
      <c r="M78" s="16" t="s">
        <v>277</v>
      </c>
      <c r="N78" s="27" t="s">
        <v>769</v>
      </c>
      <c r="O78" s="41">
        <v>1956</v>
      </c>
      <c r="P78" s="41">
        <v>1400</v>
      </c>
      <c r="Q78" s="27"/>
    </row>
    <row r="79" spans="1:19" s="16" customFormat="1" ht="14.45" customHeight="1" x14ac:dyDescent="0.25">
      <c r="A79" s="16" t="s">
        <v>125</v>
      </c>
      <c r="B79" s="16" t="s">
        <v>723</v>
      </c>
      <c r="C79" s="16" t="s">
        <v>729</v>
      </c>
      <c r="D79" s="16" t="s">
        <v>21</v>
      </c>
      <c r="E79" s="16" t="s">
        <v>132</v>
      </c>
      <c r="F79" s="16" t="s">
        <v>42</v>
      </c>
      <c r="G79" s="16" t="s">
        <v>133</v>
      </c>
      <c r="H79" s="16" t="s">
        <v>134</v>
      </c>
      <c r="I79" s="16" t="s">
        <v>277</v>
      </c>
      <c r="J79" s="47">
        <v>5.0000000000000001E-3</v>
      </c>
      <c r="K79" s="40" t="s">
        <v>277</v>
      </c>
      <c r="L79" s="32">
        <v>15</v>
      </c>
      <c r="M79" s="35">
        <v>42186</v>
      </c>
      <c r="N79" s="27" t="s">
        <v>769</v>
      </c>
      <c r="O79" s="41">
        <v>3249</v>
      </c>
      <c r="P79" s="41">
        <v>2163</v>
      </c>
      <c r="Q79" s="27"/>
    </row>
    <row r="80" spans="1:19" s="16" customFormat="1" ht="14.45" customHeight="1" x14ac:dyDescent="0.25">
      <c r="A80" s="16" t="s">
        <v>125</v>
      </c>
      <c r="B80" s="16" t="s">
        <v>723</v>
      </c>
      <c r="C80" s="16" t="s">
        <v>729</v>
      </c>
      <c r="D80" s="16" t="s">
        <v>21</v>
      </c>
      <c r="E80" s="16" t="s">
        <v>475</v>
      </c>
      <c r="F80" s="16" t="s">
        <v>76</v>
      </c>
      <c r="G80" s="16" t="s">
        <v>80</v>
      </c>
      <c r="H80" s="16" t="s">
        <v>277</v>
      </c>
      <c r="I80" s="16" t="s">
        <v>277</v>
      </c>
      <c r="J80" s="30" t="s">
        <v>277</v>
      </c>
      <c r="K80" s="40" t="s">
        <v>277</v>
      </c>
      <c r="L80" s="42" t="s">
        <v>277</v>
      </c>
      <c r="M80" s="16" t="s">
        <v>277</v>
      </c>
      <c r="N80" s="27" t="s">
        <v>769</v>
      </c>
      <c r="O80" s="41">
        <v>171</v>
      </c>
      <c r="P80" s="41">
        <v>155</v>
      </c>
      <c r="Q80" s="27"/>
    </row>
    <row r="81" spans="1:19" s="16" customFormat="1" ht="14.45" customHeight="1" x14ac:dyDescent="0.25">
      <c r="A81" s="16" t="s">
        <v>125</v>
      </c>
      <c r="B81" s="16" t="s">
        <v>723</v>
      </c>
      <c r="C81" s="16" t="s">
        <v>729</v>
      </c>
      <c r="D81" s="16" t="s">
        <v>35</v>
      </c>
      <c r="E81" s="16" t="s">
        <v>160</v>
      </c>
      <c r="F81" s="16" t="s">
        <v>22</v>
      </c>
      <c r="G81" s="16" t="s">
        <v>37</v>
      </c>
      <c r="H81" s="16" t="s">
        <v>24</v>
      </c>
      <c r="I81" s="16">
        <v>6.95</v>
      </c>
      <c r="J81" s="30" t="s">
        <v>277</v>
      </c>
      <c r="K81" s="40">
        <v>2257998</v>
      </c>
      <c r="L81" s="32">
        <v>10</v>
      </c>
      <c r="M81" s="16">
        <v>2014</v>
      </c>
      <c r="N81" s="27" t="s">
        <v>769</v>
      </c>
      <c r="O81" s="41">
        <v>1873</v>
      </c>
      <c r="P81" s="41">
        <v>1771</v>
      </c>
      <c r="Q81" s="27"/>
    </row>
    <row r="82" spans="1:19" s="16" customFormat="1" ht="14.45" customHeight="1" x14ac:dyDescent="0.25">
      <c r="A82" s="16" t="s">
        <v>135</v>
      </c>
      <c r="B82" s="16" t="s">
        <v>721</v>
      </c>
      <c r="C82" s="16" t="s">
        <v>722</v>
      </c>
      <c r="D82" s="16" t="s">
        <v>49</v>
      </c>
      <c r="E82" s="16" t="s">
        <v>130</v>
      </c>
      <c r="F82" s="16" t="s">
        <v>22</v>
      </c>
      <c r="G82" s="16" t="s">
        <v>23</v>
      </c>
      <c r="H82" s="16" t="s">
        <v>31</v>
      </c>
      <c r="I82" s="16">
        <v>1</v>
      </c>
      <c r="J82" s="30" t="s">
        <v>277</v>
      </c>
      <c r="K82" s="40" t="s">
        <v>277</v>
      </c>
      <c r="L82" s="32" t="s">
        <v>32</v>
      </c>
      <c r="M82" s="16">
        <v>2014</v>
      </c>
      <c r="N82" s="27" t="s">
        <v>769</v>
      </c>
      <c r="O82" s="32">
        <v>86</v>
      </c>
      <c r="P82" s="32">
        <v>83</v>
      </c>
      <c r="Q82" s="27"/>
    </row>
    <row r="83" spans="1:19" s="16" customFormat="1" ht="14.45" customHeight="1" x14ac:dyDescent="0.25">
      <c r="A83" s="16" t="s">
        <v>135</v>
      </c>
      <c r="B83" s="16" t="s">
        <v>721</v>
      </c>
      <c r="C83" s="16" t="s">
        <v>722</v>
      </c>
      <c r="D83" s="16" t="s">
        <v>25</v>
      </c>
      <c r="E83" s="16" t="s">
        <v>136</v>
      </c>
      <c r="F83" s="16" t="s">
        <v>22</v>
      </c>
      <c r="G83" s="16" t="s">
        <v>317</v>
      </c>
      <c r="H83" s="16" t="s">
        <v>24</v>
      </c>
      <c r="I83" s="16">
        <v>3.5</v>
      </c>
      <c r="J83" s="30" t="s">
        <v>277</v>
      </c>
      <c r="K83" s="40" t="s">
        <v>277</v>
      </c>
      <c r="L83" s="32">
        <v>5</v>
      </c>
      <c r="M83" s="16">
        <v>2014</v>
      </c>
      <c r="N83" s="27" t="s">
        <v>769</v>
      </c>
      <c r="O83" s="32">
        <v>883</v>
      </c>
      <c r="P83" s="32">
        <v>617</v>
      </c>
      <c r="Q83" s="27"/>
    </row>
    <row r="84" spans="1:19" s="16" customFormat="1" ht="14.45" customHeight="1" x14ac:dyDescent="0.25">
      <c r="A84" s="16" t="s">
        <v>135</v>
      </c>
      <c r="B84" s="16" t="s">
        <v>721</v>
      </c>
      <c r="C84" s="16" t="s">
        <v>722</v>
      </c>
      <c r="D84" s="16" t="s">
        <v>21</v>
      </c>
      <c r="E84" s="16" t="s">
        <v>137</v>
      </c>
      <c r="F84" s="16" t="s">
        <v>22</v>
      </c>
      <c r="G84" s="16" t="s">
        <v>318</v>
      </c>
      <c r="H84" s="16" t="s">
        <v>27</v>
      </c>
      <c r="I84" s="16">
        <v>12.5</v>
      </c>
      <c r="J84" s="30" t="s">
        <v>277</v>
      </c>
      <c r="K84" s="40" t="s">
        <v>277</v>
      </c>
      <c r="L84" s="32">
        <v>3</v>
      </c>
      <c r="M84" s="16">
        <v>2014</v>
      </c>
      <c r="N84" s="27" t="s">
        <v>769</v>
      </c>
      <c r="O84" s="32">
        <f>566+0</f>
        <v>566</v>
      </c>
      <c r="P84" s="32">
        <f>145+2</f>
        <v>147</v>
      </c>
      <c r="Q84" s="27" t="s">
        <v>40</v>
      </c>
      <c r="R84" s="16" t="s">
        <v>138</v>
      </c>
    </row>
    <row r="85" spans="1:19" s="16" customFormat="1" ht="14.45" customHeight="1" x14ac:dyDescent="0.25">
      <c r="A85" s="16" t="s">
        <v>135</v>
      </c>
      <c r="B85" s="16" t="s">
        <v>721</v>
      </c>
      <c r="C85" s="16" t="s">
        <v>722</v>
      </c>
      <c r="D85" s="16" t="s">
        <v>49</v>
      </c>
      <c r="E85" s="16" t="s">
        <v>139</v>
      </c>
      <c r="F85" s="16" t="s">
        <v>22</v>
      </c>
      <c r="G85" s="16" t="s">
        <v>140</v>
      </c>
      <c r="H85" s="16" t="s">
        <v>24</v>
      </c>
      <c r="I85" s="16">
        <v>1</v>
      </c>
      <c r="J85" s="30" t="s">
        <v>277</v>
      </c>
      <c r="K85" s="40" t="s">
        <v>277</v>
      </c>
      <c r="L85" s="32">
        <v>5</v>
      </c>
      <c r="M85" s="16">
        <v>2014</v>
      </c>
      <c r="N85" s="27" t="s">
        <v>770</v>
      </c>
      <c r="O85" s="32">
        <v>100</v>
      </c>
      <c r="P85" s="32">
        <v>108</v>
      </c>
      <c r="Q85" s="27"/>
    </row>
    <row r="86" spans="1:19" s="16" customFormat="1" ht="14.45" customHeight="1" x14ac:dyDescent="0.25">
      <c r="A86" s="16" t="s">
        <v>141</v>
      </c>
      <c r="B86" s="16" t="s">
        <v>721</v>
      </c>
      <c r="C86" s="16" t="s">
        <v>722</v>
      </c>
      <c r="D86" s="16" t="s">
        <v>35</v>
      </c>
      <c r="E86" s="16" t="s">
        <v>142</v>
      </c>
      <c r="F86" s="16" t="s">
        <v>22</v>
      </c>
      <c r="G86" s="16" t="s">
        <v>79</v>
      </c>
      <c r="H86" s="16" t="s">
        <v>27</v>
      </c>
      <c r="I86" s="16">
        <v>3</v>
      </c>
      <c r="J86" s="30" t="s">
        <v>277</v>
      </c>
      <c r="K86" s="40" t="s">
        <v>277</v>
      </c>
      <c r="L86" s="32" t="s">
        <v>32</v>
      </c>
      <c r="M86" s="16">
        <v>2014</v>
      </c>
      <c r="N86" s="27" t="s">
        <v>769</v>
      </c>
      <c r="O86" s="32">
        <f>380+0+108</f>
        <v>488</v>
      </c>
      <c r="P86" s="32">
        <f>236+0+92</f>
        <v>328</v>
      </c>
      <c r="Q86" s="27" t="s">
        <v>40</v>
      </c>
      <c r="R86" s="16" t="s">
        <v>224</v>
      </c>
      <c r="S86" s="16" t="s">
        <v>303</v>
      </c>
    </row>
    <row r="87" spans="1:19" s="16" customFormat="1" ht="14.45" customHeight="1" x14ac:dyDescent="0.25">
      <c r="A87" s="16" t="s">
        <v>141</v>
      </c>
      <c r="B87" s="16" t="s">
        <v>721</v>
      </c>
      <c r="C87" s="16" t="s">
        <v>722</v>
      </c>
      <c r="D87" s="16" t="s">
        <v>49</v>
      </c>
      <c r="E87" s="16" t="s">
        <v>143</v>
      </c>
      <c r="F87" s="16" t="s">
        <v>95</v>
      </c>
      <c r="G87" s="16" t="s">
        <v>85</v>
      </c>
      <c r="H87" s="16" t="s">
        <v>277</v>
      </c>
      <c r="I87" s="16" t="s">
        <v>277</v>
      </c>
      <c r="J87" s="30" t="s">
        <v>277</v>
      </c>
      <c r="K87" s="40" t="s">
        <v>277</v>
      </c>
      <c r="L87" s="42" t="s">
        <v>277</v>
      </c>
      <c r="M87" s="16" t="s">
        <v>277</v>
      </c>
      <c r="N87" s="27" t="s">
        <v>769</v>
      </c>
      <c r="O87" s="32">
        <v>14</v>
      </c>
      <c r="P87" s="32">
        <v>3</v>
      </c>
      <c r="Q87" s="27"/>
    </row>
    <row r="88" spans="1:19" s="4" customFormat="1" ht="14.45" customHeight="1" x14ac:dyDescent="0.25">
      <c r="A88" s="4" t="s">
        <v>144</v>
      </c>
      <c r="B88" s="4" t="s">
        <v>725</v>
      </c>
      <c r="C88" s="4" t="s">
        <v>419</v>
      </c>
      <c r="D88" s="4" t="s">
        <v>35</v>
      </c>
      <c r="E88" s="4" t="s">
        <v>145</v>
      </c>
      <c r="F88" s="4" t="s">
        <v>22</v>
      </c>
      <c r="G88" s="4" t="s">
        <v>64</v>
      </c>
      <c r="H88" s="4" t="s">
        <v>27</v>
      </c>
      <c r="I88" s="4">
        <v>5.3</v>
      </c>
      <c r="J88" s="5" t="s">
        <v>277</v>
      </c>
      <c r="K88" s="44">
        <v>1200000</v>
      </c>
      <c r="L88" s="25">
        <v>5</v>
      </c>
      <c r="M88" s="4">
        <v>2014</v>
      </c>
      <c r="N88" s="6" t="s">
        <v>769</v>
      </c>
      <c r="O88" s="25">
        <v>816</v>
      </c>
      <c r="P88" s="25">
        <v>812</v>
      </c>
      <c r="Q88" s="6"/>
    </row>
    <row r="89" spans="1:19" s="16" customFormat="1" ht="14.45" customHeight="1" x14ac:dyDescent="0.25">
      <c r="A89" s="16" t="s">
        <v>144</v>
      </c>
      <c r="B89" s="16" t="s">
        <v>725</v>
      </c>
      <c r="C89" s="16" t="s">
        <v>419</v>
      </c>
      <c r="D89" s="16" t="s">
        <v>21</v>
      </c>
      <c r="E89" s="16" t="s">
        <v>146</v>
      </c>
      <c r="F89" s="16" t="s">
        <v>22</v>
      </c>
      <c r="G89" s="16" t="s">
        <v>73</v>
      </c>
      <c r="H89" s="16" t="s">
        <v>27</v>
      </c>
      <c r="I89" s="16">
        <v>8</v>
      </c>
      <c r="J89" s="30" t="s">
        <v>277</v>
      </c>
      <c r="K89" s="40" t="s">
        <v>277</v>
      </c>
      <c r="L89" s="32">
        <v>5</v>
      </c>
      <c r="M89" s="16">
        <v>2014</v>
      </c>
      <c r="N89" s="27" t="s">
        <v>769</v>
      </c>
      <c r="O89" s="32">
        <v>347</v>
      </c>
      <c r="P89" s="32">
        <v>132</v>
      </c>
      <c r="Q89" s="27"/>
    </row>
    <row r="90" spans="1:19" s="16" customFormat="1" ht="14.45" customHeight="1" x14ac:dyDescent="0.25">
      <c r="A90" s="16" t="s">
        <v>144</v>
      </c>
      <c r="B90" s="16" t="s">
        <v>725</v>
      </c>
      <c r="C90" s="16" t="s">
        <v>419</v>
      </c>
      <c r="D90" s="16" t="s">
        <v>25</v>
      </c>
      <c r="E90" s="16" t="s">
        <v>119</v>
      </c>
      <c r="F90" s="16" t="s">
        <v>22</v>
      </c>
      <c r="G90" s="16" t="s">
        <v>121</v>
      </c>
      <c r="H90" s="16" t="s">
        <v>27</v>
      </c>
      <c r="I90" s="16">
        <v>0.5</v>
      </c>
      <c r="J90" s="30" t="s">
        <v>277</v>
      </c>
      <c r="K90" s="40" t="s">
        <v>277</v>
      </c>
      <c r="L90" s="32">
        <v>5</v>
      </c>
      <c r="M90" s="16">
        <v>2014</v>
      </c>
      <c r="N90" s="27" t="s">
        <v>769</v>
      </c>
      <c r="O90" s="32">
        <v>257</v>
      </c>
      <c r="P90" s="32">
        <v>104</v>
      </c>
      <c r="Q90" s="27"/>
    </row>
    <row r="91" spans="1:19" s="16" customFormat="1" ht="14.45" customHeight="1" x14ac:dyDescent="0.25">
      <c r="A91" s="16" t="s">
        <v>144</v>
      </c>
      <c r="B91" s="16" t="s">
        <v>725</v>
      </c>
      <c r="C91" s="16" t="s">
        <v>419</v>
      </c>
      <c r="D91" s="16" t="s">
        <v>25</v>
      </c>
      <c r="E91" s="16" t="s">
        <v>119</v>
      </c>
      <c r="F91" s="16" t="s">
        <v>22</v>
      </c>
      <c r="G91" s="16" t="s">
        <v>121</v>
      </c>
      <c r="H91" s="16" t="s">
        <v>27</v>
      </c>
      <c r="I91" s="16">
        <v>2</v>
      </c>
      <c r="J91" s="30" t="s">
        <v>277</v>
      </c>
      <c r="K91" s="40" t="s">
        <v>277</v>
      </c>
      <c r="L91" s="32">
        <v>5</v>
      </c>
      <c r="M91" s="16">
        <v>2014</v>
      </c>
      <c r="N91" s="27" t="s">
        <v>769</v>
      </c>
      <c r="O91" s="32">
        <v>245</v>
      </c>
      <c r="P91" s="32">
        <v>108</v>
      </c>
      <c r="Q91" s="27"/>
    </row>
    <row r="92" spans="1:19" s="16" customFormat="1" ht="14.45" customHeight="1" x14ac:dyDescent="0.25">
      <c r="A92" s="16" t="s">
        <v>144</v>
      </c>
      <c r="B92" s="16" t="s">
        <v>725</v>
      </c>
      <c r="C92" s="16" t="s">
        <v>419</v>
      </c>
      <c r="D92" s="16" t="s">
        <v>35</v>
      </c>
      <c r="E92" s="16" t="s">
        <v>147</v>
      </c>
      <c r="F92" s="16" t="s">
        <v>22</v>
      </c>
      <c r="G92" s="16" t="s">
        <v>52</v>
      </c>
      <c r="H92" s="16" t="s">
        <v>27</v>
      </c>
      <c r="I92" s="16">
        <v>3</v>
      </c>
      <c r="J92" s="30" t="s">
        <v>277</v>
      </c>
      <c r="K92" s="40" t="s">
        <v>277</v>
      </c>
      <c r="L92" s="32">
        <v>5</v>
      </c>
      <c r="M92" s="16">
        <v>2014</v>
      </c>
      <c r="N92" s="27" t="s">
        <v>769</v>
      </c>
      <c r="O92" s="32">
        <v>914</v>
      </c>
      <c r="P92" s="32">
        <v>473</v>
      </c>
      <c r="Q92" s="27"/>
    </row>
    <row r="93" spans="1:19" s="16" customFormat="1" ht="14.45" customHeight="1" x14ac:dyDescent="0.25">
      <c r="A93" s="16" t="s">
        <v>144</v>
      </c>
      <c r="B93" s="16" t="s">
        <v>725</v>
      </c>
      <c r="C93" s="16" t="s">
        <v>419</v>
      </c>
      <c r="D93" s="16" t="s">
        <v>35</v>
      </c>
      <c r="E93" s="16" t="s">
        <v>148</v>
      </c>
      <c r="F93" s="16" t="s">
        <v>22</v>
      </c>
      <c r="G93" s="16" t="s">
        <v>52</v>
      </c>
      <c r="H93" s="16" t="s">
        <v>27</v>
      </c>
      <c r="I93" s="16">
        <v>2</v>
      </c>
      <c r="J93" s="30" t="s">
        <v>277</v>
      </c>
      <c r="K93" s="40" t="s">
        <v>277</v>
      </c>
      <c r="L93" s="32">
        <v>5</v>
      </c>
      <c r="M93" s="16">
        <v>2014</v>
      </c>
      <c r="N93" s="27" t="s">
        <v>769</v>
      </c>
      <c r="O93" s="32">
        <v>222</v>
      </c>
      <c r="P93" s="32">
        <v>82</v>
      </c>
      <c r="Q93" s="27"/>
    </row>
    <row r="94" spans="1:19" s="16" customFormat="1" ht="14.45" customHeight="1" x14ac:dyDescent="0.25">
      <c r="A94" s="16" t="s">
        <v>144</v>
      </c>
      <c r="B94" s="16" t="s">
        <v>725</v>
      </c>
      <c r="C94" s="16" t="s">
        <v>419</v>
      </c>
      <c r="D94" s="16" t="s">
        <v>21</v>
      </c>
      <c r="E94" s="16" t="s">
        <v>476</v>
      </c>
      <c r="F94" s="16" t="s">
        <v>76</v>
      </c>
      <c r="G94" s="16" t="s">
        <v>149</v>
      </c>
      <c r="H94" s="16" t="s">
        <v>277</v>
      </c>
      <c r="I94" s="16" t="s">
        <v>277</v>
      </c>
      <c r="J94" s="30" t="s">
        <v>277</v>
      </c>
      <c r="K94" s="40" t="s">
        <v>277</v>
      </c>
      <c r="L94" s="42" t="s">
        <v>277</v>
      </c>
      <c r="M94" s="16" t="s">
        <v>277</v>
      </c>
      <c r="N94" s="27" t="s">
        <v>769</v>
      </c>
      <c r="O94" s="32">
        <v>90</v>
      </c>
      <c r="P94" s="32">
        <v>31</v>
      </c>
      <c r="Q94" s="27"/>
    </row>
    <row r="95" spans="1:19" s="16" customFormat="1" ht="14.45" customHeight="1" x14ac:dyDescent="0.25">
      <c r="A95" s="16" t="s">
        <v>144</v>
      </c>
      <c r="B95" s="16" t="s">
        <v>725</v>
      </c>
      <c r="C95" s="16" t="s">
        <v>419</v>
      </c>
      <c r="D95" s="16" t="s">
        <v>21</v>
      </c>
      <c r="E95" s="16" t="s">
        <v>476</v>
      </c>
      <c r="F95" s="16" t="s">
        <v>76</v>
      </c>
      <c r="G95" s="16" t="s">
        <v>150</v>
      </c>
      <c r="H95" s="16" t="s">
        <v>277</v>
      </c>
      <c r="I95" s="16" t="s">
        <v>277</v>
      </c>
      <c r="J95" s="30" t="s">
        <v>277</v>
      </c>
      <c r="K95" s="40" t="s">
        <v>277</v>
      </c>
      <c r="L95" s="42" t="s">
        <v>277</v>
      </c>
      <c r="M95" s="16" t="s">
        <v>277</v>
      </c>
      <c r="N95" s="27" t="s">
        <v>769</v>
      </c>
      <c r="O95" s="32">
        <v>91</v>
      </c>
      <c r="P95" s="32">
        <v>28</v>
      </c>
      <c r="Q95" s="27"/>
    </row>
    <row r="96" spans="1:19" s="16" customFormat="1" ht="14.45" customHeight="1" x14ac:dyDescent="0.25">
      <c r="A96" s="16" t="s">
        <v>144</v>
      </c>
      <c r="B96" s="16" t="s">
        <v>725</v>
      </c>
      <c r="C96" s="16" t="s">
        <v>419</v>
      </c>
      <c r="D96" s="16" t="s">
        <v>21</v>
      </c>
      <c r="E96" s="16" t="s">
        <v>476</v>
      </c>
      <c r="F96" s="16" t="s">
        <v>76</v>
      </c>
      <c r="G96" s="16" t="s">
        <v>151</v>
      </c>
      <c r="H96" s="16" t="s">
        <v>277</v>
      </c>
      <c r="I96" s="16" t="s">
        <v>277</v>
      </c>
      <c r="J96" s="30" t="s">
        <v>277</v>
      </c>
      <c r="K96" s="40" t="s">
        <v>277</v>
      </c>
      <c r="L96" s="42" t="s">
        <v>277</v>
      </c>
      <c r="M96" s="16" t="s">
        <v>277</v>
      </c>
      <c r="N96" s="27" t="s">
        <v>769</v>
      </c>
      <c r="O96" s="32">
        <v>85</v>
      </c>
      <c r="P96" s="32">
        <v>32</v>
      </c>
      <c r="Q96" s="27"/>
    </row>
    <row r="97" spans="1:23" s="16" customFormat="1" ht="14.45" customHeight="1" x14ac:dyDescent="0.25">
      <c r="A97" s="16" t="s">
        <v>144</v>
      </c>
      <c r="B97" s="16" t="s">
        <v>725</v>
      </c>
      <c r="C97" s="16" t="s">
        <v>419</v>
      </c>
      <c r="D97" s="16" t="s">
        <v>21</v>
      </c>
      <c r="E97" s="16" t="s">
        <v>476</v>
      </c>
      <c r="F97" s="16" t="s">
        <v>76</v>
      </c>
      <c r="G97" s="16" t="s">
        <v>152</v>
      </c>
      <c r="H97" s="16" t="s">
        <v>277</v>
      </c>
      <c r="I97" s="16" t="s">
        <v>277</v>
      </c>
      <c r="J97" s="30" t="s">
        <v>277</v>
      </c>
      <c r="K97" s="40" t="s">
        <v>277</v>
      </c>
      <c r="L97" s="42" t="s">
        <v>277</v>
      </c>
      <c r="M97" s="16" t="s">
        <v>277</v>
      </c>
      <c r="N97" s="27" t="s">
        <v>769</v>
      </c>
      <c r="O97" s="32">
        <v>91</v>
      </c>
      <c r="P97" s="32">
        <v>27</v>
      </c>
      <c r="Q97" s="27"/>
    </row>
    <row r="98" spans="1:23" s="16" customFormat="1" ht="14.45" customHeight="1" x14ac:dyDescent="0.25">
      <c r="A98" s="16" t="s">
        <v>144</v>
      </c>
      <c r="B98" s="16" t="s">
        <v>725</v>
      </c>
      <c r="C98" s="16" t="s">
        <v>419</v>
      </c>
      <c r="D98" s="16" t="s">
        <v>21</v>
      </c>
      <c r="E98" s="16" t="s">
        <v>476</v>
      </c>
      <c r="F98" s="16" t="s">
        <v>76</v>
      </c>
      <c r="G98" s="16" t="s">
        <v>153</v>
      </c>
      <c r="H98" s="16" t="s">
        <v>277</v>
      </c>
      <c r="I98" s="16" t="s">
        <v>277</v>
      </c>
      <c r="J98" s="30" t="s">
        <v>277</v>
      </c>
      <c r="K98" s="40" t="s">
        <v>277</v>
      </c>
      <c r="L98" s="42" t="s">
        <v>277</v>
      </c>
      <c r="M98" s="16" t="s">
        <v>277</v>
      </c>
      <c r="N98" s="27" t="s">
        <v>769</v>
      </c>
      <c r="O98" s="32">
        <v>91</v>
      </c>
      <c r="P98" s="32">
        <v>29</v>
      </c>
      <c r="Q98" s="27"/>
    </row>
    <row r="99" spans="1:23" s="16" customFormat="1" ht="14.45" customHeight="1" x14ac:dyDescent="0.25">
      <c r="A99" s="16" t="s">
        <v>144</v>
      </c>
      <c r="B99" s="16" t="s">
        <v>725</v>
      </c>
      <c r="C99" s="16" t="s">
        <v>419</v>
      </c>
      <c r="D99" s="16" t="s">
        <v>21</v>
      </c>
      <c r="E99" s="16" t="s">
        <v>476</v>
      </c>
      <c r="F99" s="16" t="s">
        <v>76</v>
      </c>
      <c r="G99" s="16" t="s">
        <v>155</v>
      </c>
      <c r="H99" s="16" t="s">
        <v>277</v>
      </c>
      <c r="I99" s="16" t="s">
        <v>277</v>
      </c>
      <c r="J99" s="30" t="s">
        <v>277</v>
      </c>
      <c r="K99" s="40" t="s">
        <v>277</v>
      </c>
      <c r="L99" s="42" t="s">
        <v>277</v>
      </c>
      <c r="M99" s="16" t="s">
        <v>277</v>
      </c>
      <c r="N99" s="27" t="s">
        <v>769</v>
      </c>
      <c r="O99" s="32">
        <v>77</v>
      </c>
      <c r="P99" s="32">
        <v>43</v>
      </c>
      <c r="Q99" s="27"/>
    </row>
    <row r="100" spans="1:23" s="16" customFormat="1" ht="14.45" customHeight="1" x14ac:dyDescent="0.25">
      <c r="A100" s="16" t="s">
        <v>144</v>
      </c>
      <c r="B100" s="16" t="s">
        <v>725</v>
      </c>
      <c r="C100" s="16" t="s">
        <v>419</v>
      </c>
      <c r="D100" s="16" t="s">
        <v>21</v>
      </c>
      <c r="E100" s="16" t="s">
        <v>476</v>
      </c>
      <c r="F100" s="16" t="s">
        <v>76</v>
      </c>
      <c r="G100" s="16" t="s">
        <v>154</v>
      </c>
      <c r="H100" s="16" t="s">
        <v>277</v>
      </c>
      <c r="I100" s="16" t="s">
        <v>277</v>
      </c>
      <c r="J100" s="30" t="s">
        <v>277</v>
      </c>
      <c r="K100" s="40" t="s">
        <v>277</v>
      </c>
      <c r="L100" s="42" t="s">
        <v>277</v>
      </c>
      <c r="M100" s="16" t="s">
        <v>277</v>
      </c>
      <c r="N100" s="27" t="s">
        <v>769</v>
      </c>
      <c r="O100" s="32">
        <v>81</v>
      </c>
      <c r="P100" s="32">
        <v>38</v>
      </c>
      <c r="Q100" s="27"/>
    </row>
    <row r="101" spans="1:23" s="4" customFormat="1" ht="14.45" customHeight="1" x14ac:dyDescent="0.25">
      <c r="A101" s="16" t="s">
        <v>144</v>
      </c>
      <c r="B101" s="16" t="s">
        <v>725</v>
      </c>
      <c r="C101" s="16" t="s">
        <v>419</v>
      </c>
      <c r="D101" s="4" t="s">
        <v>21</v>
      </c>
      <c r="E101" s="4" t="s">
        <v>477</v>
      </c>
      <c r="F101" s="4" t="s">
        <v>76</v>
      </c>
      <c r="G101" s="16" t="s">
        <v>149</v>
      </c>
      <c r="H101" s="16" t="s">
        <v>277</v>
      </c>
      <c r="I101" s="4" t="s">
        <v>277</v>
      </c>
      <c r="J101" s="5" t="s">
        <v>277</v>
      </c>
      <c r="K101" s="40" t="s">
        <v>277</v>
      </c>
      <c r="L101" s="45" t="s">
        <v>277</v>
      </c>
      <c r="M101" s="4" t="s">
        <v>277</v>
      </c>
      <c r="N101" s="6" t="s">
        <v>769</v>
      </c>
      <c r="O101" s="25">
        <v>258</v>
      </c>
      <c r="P101" s="25">
        <v>60</v>
      </c>
      <c r="Q101" s="6"/>
    </row>
    <row r="102" spans="1:23" s="16" customFormat="1" ht="14.45" customHeight="1" x14ac:dyDescent="0.25">
      <c r="A102" s="16" t="s">
        <v>144</v>
      </c>
      <c r="B102" s="16" t="s">
        <v>725</v>
      </c>
      <c r="C102" s="16" t="s">
        <v>419</v>
      </c>
      <c r="D102" s="16" t="s">
        <v>21</v>
      </c>
      <c r="E102" s="4" t="s">
        <v>477</v>
      </c>
      <c r="F102" s="4" t="s">
        <v>76</v>
      </c>
      <c r="G102" s="16" t="s">
        <v>150</v>
      </c>
      <c r="H102" s="16" t="s">
        <v>277</v>
      </c>
      <c r="I102" s="16" t="s">
        <v>277</v>
      </c>
      <c r="J102" s="30" t="s">
        <v>277</v>
      </c>
      <c r="K102" s="40" t="s">
        <v>277</v>
      </c>
      <c r="L102" s="42" t="s">
        <v>277</v>
      </c>
      <c r="M102" s="16" t="s">
        <v>277</v>
      </c>
      <c r="N102" s="27" t="s">
        <v>769</v>
      </c>
      <c r="O102" s="32">
        <v>255</v>
      </c>
      <c r="P102" s="32">
        <v>54</v>
      </c>
      <c r="Q102" s="27"/>
    </row>
    <row r="103" spans="1:23" s="16" customFormat="1" ht="14.45" customHeight="1" x14ac:dyDescent="0.25">
      <c r="A103" s="16" t="s">
        <v>144</v>
      </c>
      <c r="B103" s="16" t="s">
        <v>725</v>
      </c>
      <c r="C103" s="16" t="s">
        <v>419</v>
      </c>
      <c r="D103" s="16" t="s">
        <v>21</v>
      </c>
      <c r="E103" s="4" t="s">
        <v>477</v>
      </c>
      <c r="F103" s="4" t="s">
        <v>76</v>
      </c>
      <c r="G103" s="16" t="s">
        <v>151</v>
      </c>
      <c r="H103" s="16" t="s">
        <v>277</v>
      </c>
      <c r="I103" s="16" t="s">
        <v>277</v>
      </c>
      <c r="J103" s="30" t="s">
        <v>277</v>
      </c>
      <c r="K103" s="40" t="s">
        <v>277</v>
      </c>
      <c r="L103" s="42" t="s">
        <v>277</v>
      </c>
      <c r="M103" s="16" t="s">
        <v>277</v>
      </c>
      <c r="N103" s="27" t="s">
        <v>769</v>
      </c>
      <c r="O103" s="32">
        <v>256</v>
      </c>
      <c r="P103" s="32">
        <v>60</v>
      </c>
      <c r="Q103" s="27"/>
    </row>
    <row r="104" spans="1:23" s="16" customFormat="1" ht="14.45" customHeight="1" x14ac:dyDescent="0.25">
      <c r="A104" s="16" t="s">
        <v>144</v>
      </c>
      <c r="B104" s="16" t="s">
        <v>725</v>
      </c>
      <c r="C104" s="16" t="s">
        <v>419</v>
      </c>
      <c r="D104" s="16" t="s">
        <v>21</v>
      </c>
      <c r="E104" s="4" t="s">
        <v>477</v>
      </c>
      <c r="F104" s="4" t="s">
        <v>76</v>
      </c>
      <c r="G104" s="16" t="s">
        <v>152</v>
      </c>
      <c r="H104" s="16" t="s">
        <v>277</v>
      </c>
      <c r="I104" s="16" t="s">
        <v>277</v>
      </c>
      <c r="J104" s="30" t="s">
        <v>277</v>
      </c>
      <c r="K104" s="40" t="s">
        <v>277</v>
      </c>
      <c r="L104" s="42" t="s">
        <v>277</v>
      </c>
      <c r="M104" s="35" t="s">
        <v>277</v>
      </c>
      <c r="N104" s="27" t="s">
        <v>769</v>
      </c>
      <c r="O104" s="32">
        <v>257</v>
      </c>
      <c r="P104" s="32">
        <v>57</v>
      </c>
      <c r="Q104" s="27"/>
    </row>
    <row r="105" spans="1:23" s="16" customFormat="1" ht="14.45" customHeight="1" x14ac:dyDescent="0.25">
      <c r="A105" s="16" t="s">
        <v>144</v>
      </c>
      <c r="B105" s="16" t="s">
        <v>725</v>
      </c>
      <c r="C105" s="16" t="s">
        <v>419</v>
      </c>
      <c r="D105" s="16" t="s">
        <v>21</v>
      </c>
      <c r="E105" s="4" t="s">
        <v>477</v>
      </c>
      <c r="F105" s="4" t="s">
        <v>76</v>
      </c>
      <c r="G105" s="16" t="s">
        <v>153</v>
      </c>
      <c r="H105" s="16" t="s">
        <v>277</v>
      </c>
      <c r="I105" s="16" t="s">
        <v>277</v>
      </c>
      <c r="J105" s="30" t="s">
        <v>277</v>
      </c>
      <c r="K105" s="40" t="s">
        <v>277</v>
      </c>
      <c r="L105" s="42" t="s">
        <v>277</v>
      </c>
      <c r="M105" s="35" t="s">
        <v>277</v>
      </c>
      <c r="N105" s="27" t="s">
        <v>769</v>
      </c>
      <c r="O105" s="32">
        <v>256</v>
      </c>
      <c r="P105" s="32">
        <v>54</v>
      </c>
      <c r="Q105" s="27"/>
      <c r="U105" s="4"/>
      <c r="V105" s="4"/>
      <c r="W105" s="4"/>
    </row>
    <row r="106" spans="1:23" s="16" customFormat="1" ht="14.45" customHeight="1" x14ac:dyDescent="0.25">
      <c r="A106" s="16" t="s">
        <v>144</v>
      </c>
      <c r="B106" s="16" t="s">
        <v>725</v>
      </c>
      <c r="C106" s="16" t="s">
        <v>419</v>
      </c>
      <c r="D106" s="16" t="s">
        <v>21</v>
      </c>
      <c r="E106" s="4" t="s">
        <v>477</v>
      </c>
      <c r="F106" s="4" t="s">
        <v>76</v>
      </c>
      <c r="G106" s="16" t="s">
        <v>155</v>
      </c>
      <c r="H106" s="16" t="s">
        <v>277</v>
      </c>
      <c r="I106" s="16" t="s">
        <v>277</v>
      </c>
      <c r="J106" s="30" t="s">
        <v>277</v>
      </c>
      <c r="K106" s="40" t="s">
        <v>277</v>
      </c>
      <c r="L106" s="42" t="s">
        <v>277</v>
      </c>
      <c r="M106" s="16" t="s">
        <v>277</v>
      </c>
      <c r="N106" s="27" t="s">
        <v>769</v>
      </c>
      <c r="O106" s="32">
        <v>243</v>
      </c>
      <c r="P106" s="32">
        <v>75</v>
      </c>
      <c r="Q106" s="27"/>
    </row>
    <row r="107" spans="1:23" s="16" customFormat="1" ht="14.45" customHeight="1" x14ac:dyDescent="0.25">
      <c r="A107" s="16" t="s">
        <v>144</v>
      </c>
      <c r="B107" s="16" t="s">
        <v>725</v>
      </c>
      <c r="C107" s="16" t="s">
        <v>419</v>
      </c>
      <c r="D107" s="16" t="s">
        <v>21</v>
      </c>
      <c r="E107" s="4" t="s">
        <v>477</v>
      </c>
      <c r="F107" s="4" t="s">
        <v>76</v>
      </c>
      <c r="G107" s="16" t="s">
        <v>154</v>
      </c>
      <c r="H107" s="16" t="s">
        <v>277</v>
      </c>
      <c r="I107" s="16" t="s">
        <v>277</v>
      </c>
      <c r="J107" s="30" t="s">
        <v>277</v>
      </c>
      <c r="K107" s="40" t="s">
        <v>277</v>
      </c>
      <c r="L107" s="42" t="s">
        <v>277</v>
      </c>
      <c r="M107" s="16" t="s">
        <v>277</v>
      </c>
      <c r="N107" s="27" t="s">
        <v>769</v>
      </c>
      <c r="O107" s="32">
        <v>244</v>
      </c>
      <c r="P107" s="32">
        <v>71</v>
      </c>
      <c r="Q107" s="27"/>
    </row>
    <row r="108" spans="1:23" s="16" customFormat="1" ht="14.45" customHeight="1" x14ac:dyDescent="0.25">
      <c r="A108" s="16" t="s">
        <v>144</v>
      </c>
      <c r="B108" s="16" t="s">
        <v>725</v>
      </c>
      <c r="C108" s="16" t="s">
        <v>419</v>
      </c>
      <c r="D108" s="16" t="s">
        <v>25</v>
      </c>
      <c r="E108" s="16" t="s">
        <v>478</v>
      </c>
      <c r="F108" s="16" t="s">
        <v>76</v>
      </c>
      <c r="G108" s="16" t="s">
        <v>77</v>
      </c>
      <c r="H108" s="16" t="s">
        <v>277</v>
      </c>
      <c r="I108" s="16" t="s">
        <v>277</v>
      </c>
      <c r="J108" s="30" t="s">
        <v>277</v>
      </c>
      <c r="K108" s="40" t="s">
        <v>277</v>
      </c>
      <c r="L108" s="42" t="s">
        <v>277</v>
      </c>
      <c r="M108" s="16" t="s">
        <v>277</v>
      </c>
      <c r="N108" s="27" t="s">
        <v>769</v>
      </c>
      <c r="O108" s="32">
        <v>115</v>
      </c>
      <c r="P108" s="32">
        <v>84</v>
      </c>
      <c r="Q108" s="27"/>
    </row>
    <row r="109" spans="1:23" s="16" customFormat="1" ht="14.45" customHeight="1" x14ac:dyDescent="0.25">
      <c r="A109" s="16" t="s">
        <v>156</v>
      </c>
      <c r="B109" s="16" t="s">
        <v>730</v>
      </c>
      <c r="C109" s="16" t="s">
        <v>727</v>
      </c>
      <c r="D109" s="16" t="s">
        <v>21</v>
      </c>
      <c r="E109" s="16" t="s">
        <v>156</v>
      </c>
      <c r="F109" s="16" t="s">
        <v>22</v>
      </c>
      <c r="G109" s="16" t="s">
        <v>709</v>
      </c>
      <c r="H109" s="16" t="s">
        <v>24</v>
      </c>
      <c r="I109" s="16">
        <v>2.4</v>
      </c>
      <c r="J109" s="30" t="s">
        <v>277</v>
      </c>
      <c r="K109" s="40" t="s">
        <v>277</v>
      </c>
      <c r="L109" s="32">
        <v>5</v>
      </c>
      <c r="M109" s="16">
        <v>2014</v>
      </c>
      <c r="N109" s="27" t="s">
        <v>769</v>
      </c>
      <c r="O109" s="32">
        <v>890</v>
      </c>
      <c r="P109" s="32">
        <v>642</v>
      </c>
      <c r="Q109" s="27"/>
    </row>
    <row r="110" spans="1:23" s="4" customFormat="1" ht="14.45" customHeight="1" x14ac:dyDescent="0.25">
      <c r="A110" s="4" t="s">
        <v>156</v>
      </c>
      <c r="B110" s="4" t="s">
        <v>730</v>
      </c>
      <c r="C110" s="4" t="s">
        <v>727</v>
      </c>
      <c r="D110" s="4" t="s">
        <v>35</v>
      </c>
      <c r="E110" s="4" t="s">
        <v>747</v>
      </c>
      <c r="F110" s="4" t="s">
        <v>22</v>
      </c>
      <c r="G110" s="4" t="s">
        <v>79</v>
      </c>
      <c r="H110" s="4" t="s">
        <v>24</v>
      </c>
      <c r="I110" s="4">
        <v>1</v>
      </c>
      <c r="J110" s="5" t="s">
        <v>277</v>
      </c>
      <c r="K110" s="44" t="s">
        <v>277</v>
      </c>
      <c r="L110" s="25">
        <v>5</v>
      </c>
      <c r="M110" s="4">
        <v>2014</v>
      </c>
      <c r="N110" s="6" t="s">
        <v>770</v>
      </c>
      <c r="O110" s="46">
        <f>1957+36+4+5</f>
        <v>2002</v>
      </c>
      <c r="P110" s="46">
        <f>1933+63+7+11</f>
        <v>2014</v>
      </c>
      <c r="Q110" s="6" t="s">
        <v>40</v>
      </c>
      <c r="R110" s="4" t="s">
        <v>98</v>
      </c>
      <c r="S110" s="4" t="s">
        <v>345</v>
      </c>
      <c r="T110" s="4" t="s">
        <v>612</v>
      </c>
    </row>
    <row r="111" spans="1:23" s="16" customFormat="1" ht="14.45" customHeight="1" x14ac:dyDescent="0.25">
      <c r="A111" s="16" t="s">
        <v>156</v>
      </c>
      <c r="B111" s="16" t="s">
        <v>730</v>
      </c>
      <c r="C111" s="16" t="s">
        <v>727</v>
      </c>
      <c r="D111" s="16" t="s">
        <v>25</v>
      </c>
      <c r="E111" s="16" t="s">
        <v>92</v>
      </c>
      <c r="F111" s="16" t="s">
        <v>22</v>
      </c>
      <c r="G111" s="50" t="s">
        <v>157</v>
      </c>
      <c r="H111" s="16" t="s">
        <v>24</v>
      </c>
      <c r="I111" s="16">
        <v>1.5</v>
      </c>
      <c r="J111" s="30" t="s">
        <v>277</v>
      </c>
      <c r="K111" s="40" t="s">
        <v>277</v>
      </c>
      <c r="L111" s="32">
        <v>3</v>
      </c>
      <c r="M111" s="16">
        <v>2014</v>
      </c>
      <c r="N111" s="27" t="s">
        <v>769</v>
      </c>
      <c r="O111" s="32">
        <v>122</v>
      </c>
      <c r="P111" s="32">
        <v>79</v>
      </c>
      <c r="Q111" s="27"/>
    </row>
    <row r="112" spans="1:23" s="16" customFormat="1" ht="14.45" customHeight="1" x14ac:dyDescent="0.25">
      <c r="A112" s="16" t="s">
        <v>156</v>
      </c>
      <c r="B112" s="16" t="s">
        <v>730</v>
      </c>
      <c r="C112" s="16" t="s">
        <v>727</v>
      </c>
      <c r="D112" s="16" t="s">
        <v>158</v>
      </c>
      <c r="E112" s="16" t="s">
        <v>187</v>
      </c>
      <c r="F112" s="16" t="s">
        <v>22</v>
      </c>
      <c r="G112" s="16" t="s">
        <v>73</v>
      </c>
      <c r="H112" s="16" t="s">
        <v>27</v>
      </c>
      <c r="I112" s="16">
        <v>1.5</v>
      </c>
      <c r="J112" s="30" t="s">
        <v>277</v>
      </c>
      <c r="K112" s="40" t="s">
        <v>277</v>
      </c>
      <c r="L112" s="32">
        <v>5</v>
      </c>
      <c r="M112" s="16">
        <v>2014</v>
      </c>
      <c r="N112" s="27" t="s">
        <v>769</v>
      </c>
      <c r="O112" s="32">
        <v>366</v>
      </c>
      <c r="P112" s="32">
        <v>246</v>
      </c>
      <c r="Q112" s="27"/>
    </row>
    <row r="113" spans="1:18" s="4" customFormat="1" ht="14.45" customHeight="1" x14ac:dyDescent="0.25">
      <c r="A113" s="4" t="s">
        <v>156</v>
      </c>
      <c r="B113" s="16" t="s">
        <v>730</v>
      </c>
      <c r="C113" s="4" t="s">
        <v>727</v>
      </c>
      <c r="D113" s="4" t="s">
        <v>49</v>
      </c>
      <c r="E113" s="4" t="s">
        <v>710</v>
      </c>
      <c r="F113" s="4" t="s">
        <v>22</v>
      </c>
      <c r="G113" s="4" t="s">
        <v>43</v>
      </c>
      <c r="H113" s="4" t="s">
        <v>24</v>
      </c>
      <c r="I113" s="4">
        <v>4</v>
      </c>
      <c r="J113" s="5" t="s">
        <v>277</v>
      </c>
      <c r="K113" s="44" t="s">
        <v>277</v>
      </c>
      <c r="L113" s="25">
        <v>5</v>
      </c>
      <c r="M113" s="4">
        <v>2014</v>
      </c>
      <c r="N113" s="6" t="s">
        <v>770</v>
      </c>
      <c r="O113" s="25">
        <v>125</v>
      </c>
      <c r="P113" s="25">
        <v>135</v>
      </c>
      <c r="Q113" s="6"/>
    </row>
    <row r="114" spans="1:18" s="16" customFormat="1" ht="14.45" customHeight="1" x14ac:dyDescent="0.25">
      <c r="A114" s="16" t="s">
        <v>156</v>
      </c>
      <c r="B114" s="16" t="s">
        <v>730</v>
      </c>
      <c r="C114" s="16" t="s">
        <v>727</v>
      </c>
      <c r="D114" s="16" t="s">
        <v>25</v>
      </c>
      <c r="E114" s="16" t="s">
        <v>479</v>
      </c>
      <c r="F114" s="16" t="s">
        <v>76</v>
      </c>
      <c r="G114" s="16" t="s">
        <v>80</v>
      </c>
      <c r="H114" s="16" t="s">
        <v>277</v>
      </c>
      <c r="I114" s="16" t="s">
        <v>277</v>
      </c>
      <c r="J114" s="30" t="s">
        <v>277</v>
      </c>
      <c r="K114" s="40" t="s">
        <v>277</v>
      </c>
      <c r="L114" s="42" t="s">
        <v>277</v>
      </c>
      <c r="M114" s="16" t="s">
        <v>277</v>
      </c>
      <c r="N114" s="27" t="s">
        <v>770</v>
      </c>
      <c r="O114" s="32">
        <v>54</v>
      </c>
      <c r="P114" s="32">
        <v>71</v>
      </c>
      <c r="Q114" s="27"/>
    </row>
    <row r="115" spans="1:18" s="16" customFormat="1" ht="14.45" customHeight="1" x14ac:dyDescent="0.25">
      <c r="A115" s="16" t="s">
        <v>161</v>
      </c>
      <c r="B115" s="16" t="s">
        <v>730</v>
      </c>
      <c r="C115" s="16" t="s">
        <v>727</v>
      </c>
      <c r="D115" s="16" t="s">
        <v>35</v>
      </c>
      <c r="E115" s="16" t="s">
        <v>162</v>
      </c>
      <c r="F115" s="16" t="s">
        <v>22</v>
      </c>
      <c r="G115" s="16" t="s">
        <v>79</v>
      </c>
      <c r="H115" s="16" t="s">
        <v>24</v>
      </c>
      <c r="I115" s="16">
        <v>0.5</v>
      </c>
      <c r="J115" s="30" t="s">
        <v>277</v>
      </c>
      <c r="K115" s="40" t="s">
        <v>277</v>
      </c>
      <c r="L115" s="32" t="s">
        <v>32</v>
      </c>
      <c r="M115" s="16">
        <v>2014</v>
      </c>
      <c r="N115" s="27" t="s">
        <v>770</v>
      </c>
      <c r="O115" s="32">
        <v>657</v>
      </c>
      <c r="P115" s="32">
        <v>736</v>
      </c>
      <c r="Q115" s="27"/>
    </row>
    <row r="116" spans="1:18" s="16" customFormat="1" ht="14.45" customHeight="1" x14ac:dyDescent="0.25">
      <c r="A116" s="16" t="s">
        <v>163</v>
      </c>
      <c r="B116" s="16" t="s">
        <v>725</v>
      </c>
      <c r="C116" s="16" t="s">
        <v>631</v>
      </c>
      <c r="D116" s="16" t="s">
        <v>35</v>
      </c>
      <c r="E116" s="16" t="s">
        <v>164</v>
      </c>
      <c r="F116" s="16" t="s">
        <v>165</v>
      </c>
      <c r="G116" s="16" t="s">
        <v>166</v>
      </c>
      <c r="H116" s="16" t="s">
        <v>277</v>
      </c>
      <c r="I116" s="16">
        <v>2.56</v>
      </c>
      <c r="J116" s="30" t="s">
        <v>277</v>
      </c>
      <c r="K116" s="40">
        <v>49830000</v>
      </c>
      <c r="L116" s="32">
        <v>35</v>
      </c>
      <c r="M116" s="16">
        <v>2014</v>
      </c>
      <c r="N116" s="27" t="s">
        <v>770</v>
      </c>
      <c r="O116" s="41">
        <v>4474</v>
      </c>
      <c r="P116" s="41">
        <v>4957</v>
      </c>
      <c r="Q116" s="27"/>
    </row>
    <row r="117" spans="1:18" s="4" customFormat="1" ht="14.45" customHeight="1" x14ac:dyDescent="0.25">
      <c r="A117" s="4" t="s">
        <v>163</v>
      </c>
      <c r="B117" s="4" t="s">
        <v>725</v>
      </c>
      <c r="C117" s="4" t="s">
        <v>631</v>
      </c>
      <c r="D117" s="4" t="s">
        <v>35</v>
      </c>
      <c r="E117" s="4" t="s">
        <v>167</v>
      </c>
      <c r="F117" s="4" t="s">
        <v>165</v>
      </c>
      <c r="G117" s="4" t="s">
        <v>168</v>
      </c>
      <c r="H117" s="4" t="s">
        <v>277</v>
      </c>
      <c r="I117" s="4">
        <v>1.8</v>
      </c>
      <c r="J117" s="5" t="s">
        <v>277</v>
      </c>
      <c r="K117" s="44">
        <v>15000000</v>
      </c>
      <c r="L117" s="25">
        <v>30</v>
      </c>
      <c r="M117" s="4">
        <v>2014</v>
      </c>
      <c r="N117" s="6" t="s">
        <v>770</v>
      </c>
      <c r="O117" s="46">
        <f>2693+25</f>
        <v>2718</v>
      </c>
      <c r="P117" s="46">
        <f>2697+70</f>
        <v>2767</v>
      </c>
      <c r="Q117" s="6" t="s">
        <v>40</v>
      </c>
      <c r="R117" s="4" t="s">
        <v>172</v>
      </c>
    </row>
    <row r="118" spans="1:18" s="16" customFormat="1" ht="14.45" customHeight="1" x14ac:dyDescent="0.25">
      <c r="A118" s="16" t="s">
        <v>163</v>
      </c>
      <c r="B118" s="16" t="s">
        <v>725</v>
      </c>
      <c r="C118" s="16" t="s">
        <v>631</v>
      </c>
      <c r="D118" s="16" t="s">
        <v>35</v>
      </c>
      <c r="E118" s="16" t="s">
        <v>173</v>
      </c>
      <c r="F118" s="16" t="s">
        <v>22</v>
      </c>
      <c r="G118" s="16" t="s">
        <v>37</v>
      </c>
      <c r="H118" s="16" t="s">
        <v>27</v>
      </c>
      <c r="I118" s="16">
        <v>6.7</v>
      </c>
      <c r="J118" s="30" t="s">
        <v>277</v>
      </c>
      <c r="K118" s="40">
        <v>2175000</v>
      </c>
      <c r="L118" s="32">
        <v>6</v>
      </c>
      <c r="M118" s="16">
        <v>2014</v>
      </c>
      <c r="N118" s="27" t="s">
        <v>769</v>
      </c>
      <c r="O118" s="41">
        <v>1123</v>
      </c>
      <c r="P118" s="41">
        <v>993</v>
      </c>
      <c r="Q118" s="27"/>
    </row>
    <row r="119" spans="1:18" s="16" customFormat="1" ht="14.45" customHeight="1" x14ac:dyDescent="0.25">
      <c r="A119" s="16" t="s">
        <v>163</v>
      </c>
      <c r="B119" s="16" t="s">
        <v>725</v>
      </c>
      <c r="C119" s="16" t="s">
        <v>631</v>
      </c>
      <c r="D119" s="16" t="s">
        <v>35</v>
      </c>
      <c r="E119" s="16" t="s">
        <v>174</v>
      </c>
      <c r="F119" s="16" t="s">
        <v>22</v>
      </c>
      <c r="G119" s="16" t="s">
        <v>64</v>
      </c>
      <c r="H119" s="16" t="s">
        <v>27</v>
      </c>
      <c r="I119" s="16">
        <v>3.8</v>
      </c>
      <c r="J119" s="30" t="s">
        <v>277</v>
      </c>
      <c r="K119" s="40">
        <v>7603000</v>
      </c>
      <c r="L119" s="32">
        <v>10</v>
      </c>
      <c r="M119" s="16">
        <v>2014</v>
      </c>
      <c r="N119" s="27" t="s">
        <v>769</v>
      </c>
      <c r="O119" s="41">
        <v>10180</v>
      </c>
      <c r="P119" s="41">
        <v>8189</v>
      </c>
      <c r="Q119" s="27"/>
    </row>
    <row r="120" spans="1:18" s="16" customFormat="1" ht="14.45" customHeight="1" x14ac:dyDescent="0.25">
      <c r="A120" s="16" t="s">
        <v>163</v>
      </c>
      <c r="B120" s="16" t="s">
        <v>725</v>
      </c>
      <c r="C120" s="16" t="s">
        <v>631</v>
      </c>
      <c r="D120" s="16" t="s">
        <v>21</v>
      </c>
      <c r="E120" s="16" t="s">
        <v>175</v>
      </c>
      <c r="F120" s="16" t="s">
        <v>22</v>
      </c>
      <c r="G120" s="16" t="s">
        <v>317</v>
      </c>
      <c r="H120" s="16" t="s">
        <v>27</v>
      </c>
      <c r="I120" s="16">
        <v>4</v>
      </c>
      <c r="J120" s="30" t="s">
        <v>277</v>
      </c>
      <c r="K120" s="40" t="s">
        <v>277</v>
      </c>
      <c r="L120" s="32">
        <v>5</v>
      </c>
      <c r="M120" s="16">
        <v>2014</v>
      </c>
      <c r="N120" s="27" t="s">
        <v>769</v>
      </c>
      <c r="O120" s="41">
        <v>1150</v>
      </c>
      <c r="P120" s="41">
        <v>208</v>
      </c>
      <c r="Q120" s="27"/>
    </row>
    <row r="121" spans="1:18" s="16" customFormat="1" ht="14.45" customHeight="1" x14ac:dyDescent="0.25">
      <c r="A121" s="16" t="s">
        <v>163</v>
      </c>
      <c r="B121" s="16" t="s">
        <v>725</v>
      </c>
      <c r="C121" s="16" t="s">
        <v>631</v>
      </c>
      <c r="D121" s="4" t="s">
        <v>21</v>
      </c>
      <c r="E121" s="4" t="s">
        <v>176</v>
      </c>
      <c r="F121" s="4" t="s">
        <v>22</v>
      </c>
      <c r="G121" s="4" t="s">
        <v>169</v>
      </c>
      <c r="H121" s="4" t="s">
        <v>27</v>
      </c>
      <c r="I121" s="4">
        <v>0.5</v>
      </c>
      <c r="J121" s="5" t="s">
        <v>277</v>
      </c>
      <c r="K121" s="40" t="s">
        <v>277</v>
      </c>
      <c r="L121" s="25">
        <v>5</v>
      </c>
      <c r="M121" s="4">
        <v>2014</v>
      </c>
      <c r="N121" s="27" t="s">
        <v>769</v>
      </c>
      <c r="O121" s="41">
        <v>1910</v>
      </c>
      <c r="P121" s="41">
        <v>950</v>
      </c>
      <c r="Q121" s="27"/>
    </row>
    <row r="122" spans="1:18" s="16" customFormat="1" ht="14.45" customHeight="1" x14ac:dyDescent="0.25">
      <c r="A122" s="16" t="s">
        <v>163</v>
      </c>
      <c r="B122" s="16" t="s">
        <v>725</v>
      </c>
      <c r="C122" s="16" t="s">
        <v>631</v>
      </c>
      <c r="D122" s="16" t="s">
        <v>35</v>
      </c>
      <c r="E122" s="16" t="s">
        <v>177</v>
      </c>
      <c r="F122" s="16" t="s">
        <v>22</v>
      </c>
      <c r="G122" s="16" t="s">
        <v>69</v>
      </c>
      <c r="H122" s="16" t="s">
        <v>24</v>
      </c>
      <c r="I122" s="16">
        <v>6.9</v>
      </c>
      <c r="J122" s="30" t="s">
        <v>277</v>
      </c>
      <c r="K122" s="40" t="s">
        <v>277</v>
      </c>
      <c r="L122" s="32" t="s">
        <v>32</v>
      </c>
      <c r="M122" s="16">
        <v>2014</v>
      </c>
      <c r="N122" s="27" t="s">
        <v>769</v>
      </c>
      <c r="O122" s="41">
        <v>4621</v>
      </c>
      <c r="P122" s="41">
        <v>2913</v>
      </c>
      <c r="Q122" s="27"/>
    </row>
    <row r="123" spans="1:18" s="16" customFormat="1" ht="14.45" customHeight="1" x14ac:dyDescent="0.25">
      <c r="A123" s="16" t="s">
        <v>163</v>
      </c>
      <c r="B123" s="16" t="s">
        <v>725</v>
      </c>
      <c r="C123" s="16" t="s">
        <v>631</v>
      </c>
      <c r="D123" s="16" t="s">
        <v>21</v>
      </c>
      <c r="E123" s="16" t="s">
        <v>178</v>
      </c>
      <c r="F123" s="16" t="s">
        <v>22</v>
      </c>
      <c r="G123" s="16" t="s">
        <v>69</v>
      </c>
      <c r="H123" s="16" t="s">
        <v>27</v>
      </c>
      <c r="I123" s="16">
        <v>1.5</v>
      </c>
      <c r="J123" s="30" t="s">
        <v>277</v>
      </c>
      <c r="K123" s="40" t="s">
        <v>277</v>
      </c>
      <c r="L123" s="32">
        <v>5</v>
      </c>
      <c r="M123" s="16">
        <v>2014</v>
      </c>
      <c r="N123" s="27" t="s">
        <v>769</v>
      </c>
      <c r="O123" s="41">
        <v>4049</v>
      </c>
      <c r="P123" s="41">
        <v>3993</v>
      </c>
      <c r="Q123" s="27"/>
    </row>
    <row r="124" spans="1:18" s="16" customFormat="1" ht="14.45" customHeight="1" x14ac:dyDescent="0.25">
      <c r="A124" s="16" t="s">
        <v>163</v>
      </c>
      <c r="B124" s="16" t="s">
        <v>725</v>
      </c>
      <c r="C124" s="16" t="s">
        <v>631</v>
      </c>
      <c r="D124" s="16" t="s">
        <v>21</v>
      </c>
      <c r="E124" s="16" t="s">
        <v>170</v>
      </c>
      <c r="F124" s="16" t="s">
        <v>95</v>
      </c>
      <c r="G124" s="16" t="s">
        <v>171</v>
      </c>
      <c r="H124" s="16" t="s">
        <v>277</v>
      </c>
      <c r="I124" s="16" t="s">
        <v>277</v>
      </c>
      <c r="J124" s="30" t="s">
        <v>277</v>
      </c>
      <c r="K124" s="40" t="s">
        <v>277</v>
      </c>
      <c r="L124" s="42" t="s">
        <v>277</v>
      </c>
      <c r="M124" s="16" t="s">
        <v>277</v>
      </c>
      <c r="N124" s="27" t="s">
        <v>769</v>
      </c>
      <c r="O124" s="41">
        <v>1087</v>
      </c>
      <c r="P124" s="41">
        <v>493</v>
      </c>
      <c r="Q124" s="27"/>
    </row>
    <row r="125" spans="1:18" s="16" customFormat="1" ht="14.45" customHeight="1" x14ac:dyDescent="0.25">
      <c r="A125" s="16" t="s">
        <v>163</v>
      </c>
      <c r="B125" s="16" t="s">
        <v>725</v>
      </c>
      <c r="C125" s="16" t="s">
        <v>631</v>
      </c>
      <c r="D125" s="16" t="s">
        <v>21</v>
      </c>
      <c r="E125" s="16" t="s">
        <v>631</v>
      </c>
      <c r="F125" s="16" t="s">
        <v>95</v>
      </c>
      <c r="G125" s="16" t="s">
        <v>171</v>
      </c>
      <c r="H125" s="16" t="s">
        <v>277</v>
      </c>
      <c r="I125" s="16" t="s">
        <v>277</v>
      </c>
      <c r="J125" s="30" t="s">
        <v>277</v>
      </c>
      <c r="K125" s="40" t="s">
        <v>277</v>
      </c>
      <c r="L125" s="42" t="s">
        <v>277</v>
      </c>
      <c r="M125" s="42" t="s">
        <v>277</v>
      </c>
      <c r="N125" s="27" t="s">
        <v>769</v>
      </c>
      <c r="O125" s="41">
        <v>25660</v>
      </c>
      <c r="P125" s="41">
        <v>7432</v>
      </c>
      <c r="Q125" s="27"/>
    </row>
    <row r="126" spans="1:18" s="16" customFormat="1" ht="14.45" customHeight="1" x14ac:dyDescent="0.25">
      <c r="A126" s="4" t="s">
        <v>163</v>
      </c>
      <c r="B126" s="16" t="s">
        <v>725</v>
      </c>
      <c r="C126" s="16" t="s">
        <v>631</v>
      </c>
      <c r="D126" s="4" t="s">
        <v>0</v>
      </c>
      <c r="E126" s="4" t="s">
        <v>163</v>
      </c>
      <c r="F126" s="4" t="s">
        <v>179</v>
      </c>
      <c r="G126" s="4" t="s">
        <v>180</v>
      </c>
      <c r="H126" s="4" t="s">
        <v>134</v>
      </c>
      <c r="I126" s="4" t="s">
        <v>277</v>
      </c>
      <c r="J126" s="5" t="s">
        <v>277</v>
      </c>
      <c r="K126" s="44" t="s">
        <v>277</v>
      </c>
      <c r="L126" s="25">
        <v>20</v>
      </c>
      <c r="M126" s="8">
        <v>42217</v>
      </c>
      <c r="N126" s="27" t="s">
        <v>769</v>
      </c>
      <c r="O126" s="41">
        <v>102796</v>
      </c>
      <c r="P126" s="41">
        <v>79624</v>
      </c>
      <c r="Q126" s="6"/>
    </row>
    <row r="127" spans="1:18" s="16" customFormat="1" ht="14.45" customHeight="1" x14ac:dyDescent="0.25">
      <c r="A127" s="16" t="s">
        <v>163</v>
      </c>
      <c r="B127" s="16" t="s">
        <v>725</v>
      </c>
      <c r="C127" s="16" t="s">
        <v>631</v>
      </c>
      <c r="D127" s="16" t="s">
        <v>21</v>
      </c>
      <c r="E127" s="16" t="s">
        <v>181</v>
      </c>
      <c r="F127" s="16" t="s">
        <v>95</v>
      </c>
      <c r="G127" s="16" t="s">
        <v>182</v>
      </c>
      <c r="H127" s="16" t="s">
        <v>277</v>
      </c>
      <c r="I127" s="16" t="s">
        <v>277</v>
      </c>
      <c r="J127" s="30" t="s">
        <v>277</v>
      </c>
      <c r="K127" s="40" t="s">
        <v>277</v>
      </c>
      <c r="L127" s="42" t="s">
        <v>277</v>
      </c>
      <c r="M127" s="42" t="s">
        <v>277</v>
      </c>
      <c r="N127" s="27" t="s">
        <v>769</v>
      </c>
      <c r="O127" s="41">
        <v>2266</v>
      </c>
      <c r="P127" s="41">
        <v>821</v>
      </c>
      <c r="Q127" s="27"/>
    </row>
    <row r="128" spans="1:18" s="16" customFormat="1" ht="14.45" customHeight="1" x14ac:dyDescent="0.25">
      <c r="A128" s="16" t="s">
        <v>163</v>
      </c>
      <c r="B128" s="16" t="s">
        <v>725</v>
      </c>
      <c r="C128" s="16" t="s">
        <v>631</v>
      </c>
      <c r="D128" s="16" t="s">
        <v>21</v>
      </c>
      <c r="E128" s="16" t="s">
        <v>183</v>
      </c>
      <c r="F128" s="16" t="s">
        <v>42</v>
      </c>
      <c r="G128" s="16" t="s">
        <v>184</v>
      </c>
      <c r="H128" s="16" t="s">
        <v>24</v>
      </c>
      <c r="I128" s="16" t="s">
        <v>277</v>
      </c>
      <c r="J128" s="47">
        <v>5.0000000000000001E-3</v>
      </c>
      <c r="K128" s="40" t="s">
        <v>277</v>
      </c>
      <c r="L128" s="42" t="s">
        <v>277</v>
      </c>
      <c r="M128" s="35">
        <v>41821</v>
      </c>
      <c r="N128" s="27" t="s">
        <v>770</v>
      </c>
      <c r="O128" s="41">
        <v>1120</v>
      </c>
      <c r="P128" s="41">
        <v>1754</v>
      </c>
      <c r="Q128" s="27"/>
    </row>
    <row r="129" spans="1:23" s="16" customFormat="1" ht="14.45" customHeight="1" x14ac:dyDescent="0.25">
      <c r="A129" s="16" t="s">
        <v>163</v>
      </c>
      <c r="B129" s="16" t="s">
        <v>725</v>
      </c>
      <c r="C129" s="16" t="s">
        <v>631</v>
      </c>
      <c r="D129" s="16" t="s">
        <v>49</v>
      </c>
      <c r="E129" s="16" t="s">
        <v>186</v>
      </c>
      <c r="F129" s="16" t="s">
        <v>95</v>
      </c>
      <c r="G129" s="16" t="s">
        <v>185</v>
      </c>
      <c r="H129" s="16" t="s">
        <v>277</v>
      </c>
      <c r="I129" s="16" t="s">
        <v>277</v>
      </c>
      <c r="J129" s="30" t="s">
        <v>277</v>
      </c>
      <c r="K129" s="40" t="s">
        <v>277</v>
      </c>
      <c r="L129" s="42" t="s">
        <v>277</v>
      </c>
      <c r="M129" s="35">
        <v>42370</v>
      </c>
      <c r="N129" s="27" t="s">
        <v>769</v>
      </c>
      <c r="O129" s="41">
        <v>189</v>
      </c>
      <c r="P129" s="41">
        <v>66</v>
      </c>
      <c r="Q129" s="27"/>
    </row>
    <row r="130" spans="1:23" s="16" customFormat="1" ht="14.45" customHeight="1" x14ac:dyDescent="0.25">
      <c r="A130" s="16" t="s">
        <v>163</v>
      </c>
      <c r="B130" s="16" t="s">
        <v>725</v>
      </c>
      <c r="C130" s="16" t="s">
        <v>631</v>
      </c>
      <c r="D130" s="16" t="s">
        <v>21</v>
      </c>
      <c r="E130" s="16" t="s">
        <v>178</v>
      </c>
      <c r="F130" s="16" t="s">
        <v>95</v>
      </c>
      <c r="G130" s="16" t="s">
        <v>182</v>
      </c>
      <c r="H130" s="16" t="s">
        <v>277</v>
      </c>
      <c r="I130" s="16" t="s">
        <v>277</v>
      </c>
      <c r="J130" s="30" t="s">
        <v>277</v>
      </c>
      <c r="K130" s="40" t="s">
        <v>277</v>
      </c>
      <c r="L130" s="42" t="s">
        <v>277</v>
      </c>
      <c r="M130" s="16" t="s">
        <v>277</v>
      </c>
      <c r="N130" s="27" t="s">
        <v>769</v>
      </c>
      <c r="O130" s="41">
        <v>5590</v>
      </c>
      <c r="P130" s="41">
        <v>2231</v>
      </c>
      <c r="Q130" s="27"/>
    </row>
    <row r="131" spans="1:23" s="16" customFormat="1" ht="14.45" customHeight="1" x14ac:dyDescent="0.25">
      <c r="A131" s="16" t="s">
        <v>163</v>
      </c>
      <c r="B131" s="16" t="s">
        <v>725</v>
      </c>
      <c r="C131" s="16" t="s">
        <v>631</v>
      </c>
      <c r="D131" s="16" t="s">
        <v>21</v>
      </c>
      <c r="E131" s="16" t="s">
        <v>480</v>
      </c>
      <c r="F131" s="16" t="s">
        <v>76</v>
      </c>
      <c r="G131" s="16" t="s">
        <v>80</v>
      </c>
      <c r="H131" s="16" t="s">
        <v>277</v>
      </c>
      <c r="I131" s="16" t="s">
        <v>277</v>
      </c>
      <c r="J131" s="30" t="s">
        <v>277</v>
      </c>
      <c r="K131" s="40" t="s">
        <v>277</v>
      </c>
      <c r="L131" s="42" t="s">
        <v>277</v>
      </c>
      <c r="M131" s="16" t="s">
        <v>277</v>
      </c>
      <c r="N131" s="27" t="s">
        <v>770</v>
      </c>
      <c r="O131" s="41">
        <v>105</v>
      </c>
      <c r="P131" s="41">
        <v>131</v>
      </c>
      <c r="Q131" s="27"/>
    </row>
    <row r="132" spans="1:23" s="16" customFormat="1" ht="14.45" customHeight="1" x14ac:dyDescent="0.25">
      <c r="A132" s="16" t="s">
        <v>163</v>
      </c>
      <c r="B132" s="16" t="s">
        <v>725</v>
      </c>
      <c r="C132" s="16" t="s">
        <v>631</v>
      </c>
      <c r="D132" s="16" t="s">
        <v>21</v>
      </c>
      <c r="E132" s="16" t="s">
        <v>481</v>
      </c>
      <c r="F132" s="16" t="s">
        <v>76</v>
      </c>
      <c r="G132" s="16" t="s">
        <v>80</v>
      </c>
      <c r="H132" s="16" t="s">
        <v>277</v>
      </c>
      <c r="I132" s="16" t="s">
        <v>277</v>
      </c>
      <c r="J132" s="30" t="s">
        <v>277</v>
      </c>
      <c r="K132" s="40" t="s">
        <v>277</v>
      </c>
      <c r="L132" s="42" t="s">
        <v>277</v>
      </c>
      <c r="M132" s="16" t="s">
        <v>277</v>
      </c>
      <c r="N132" s="27" t="s">
        <v>769</v>
      </c>
      <c r="O132" s="41">
        <v>198</v>
      </c>
      <c r="P132" s="41">
        <v>61</v>
      </c>
      <c r="Q132" s="27"/>
    </row>
    <row r="133" spans="1:23" s="16" customFormat="1" ht="14.45" customHeight="1" x14ac:dyDescent="0.25">
      <c r="A133" s="16" t="s">
        <v>163</v>
      </c>
      <c r="B133" s="16" t="s">
        <v>725</v>
      </c>
      <c r="C133" s="16" t="s">
        <v>631</v>
      </c>
      <c r="D133" s="16" t="s">
        <v>21</v>
      </c>
      <c r="E133" s="16" t="s">
        <v>482</v>
      </c>
      <c r="F133" s="16" t="s">
        <v>76</v>
      </c>
      <c r="G133" s="16" t="s">
        <v>80</v>
      </c>
      <c r="H133" s="16" t="s">
        <v>277</v>
      </c>
      <c r="I133" s="16" t="s">
        <v>277</v>
      </c>
      <c r="J133" s="30" t="s">
        <v>277</v>
      </c>
      <c r="K133" s="40" t="s">
        <v>277</v>
      </c>
      <c r="L133" s="42" t="s">
        <v>277</v>
      </c>
      <c r="M133" s="16" t="s">
        <v>277</v>
      </c>
      <c r="N133" s="27" t="s">
        <v>769</v>
      </c>
      <c r="O133" s="41">
        <v>145</v>
      </c>
      <c r="P133" s="41">
        <v>38</v>
      </c>
      <c r="Q133" s="27"/>
    </row>
    <row r="134" spans="1:23" s="16" customFormat="1" ht="14.45" customHeight="1" x14ac:dyDescent="0.25">
      <c r="A134" s="16" t="s">
        <v>163</v>
      </c>
      <c r="B134" s="16" t="s">
        <v>725</v>
      </c>
      <c r="C134" s="16" t="s">
        <v>631</v>
      </c>
      <c r="D134" s="16" t="s">
        <v>21</v>
      </c>
      <c r="E134" s="16" t="s">
        <v>483</v>
      </c>
      <c r="F134" s="16" t="s">
        <v>76</v>
      </c>
      <c r="G134" s="16" t="s">
        <v>80</v>
      </c>
      <c r="H134" s="16" t="s">
        <v>277</v>
      </c>
      <c r="I134" s="16" t="s">
        <v>277</v>
      </c>
      <c r="J134" s="30" t="s">
        <v>277</v>
      </c>
      <c r="K134" s="40" t="s">
        <v>277</v>
      </c>
      <c r="L134" s="42" t="s">
        <v>277</v>
      </c>
      <c r="M134" s="16" t="s">
        <v>277</v>
      </c>
      <c r="N134" s="27" t="s">
        <v>769</v>
      </c>
      <c r="O134" s="41">
        <v>86</v>
      </c>
      <c r="P134" s="41">
        <v>52</v>
      </c>
      <c r="Q134" s="27"/>
    </row>
    <row r="135" spans="1:23" s="16" customFormat="1" ht="14.45" customHeight="1" x14ac:dyDescent="0.25">
      <c r="A135" s="16" t="s">
        <v>163</v>
      </c>
      <c r="B135" s="16" t="s">
        <v>725</v>
      </c>
      <c r="C135" s="16" t="s">
        <v>631</v>
      </c>
      <c r="D135" s="16" t="s">
        <v>21</v>
      </c>
      <c r="E135" s="16" t="s">
        <v>484</v>
      </c>
      <c r="F135" s="16" t="s">
        <v>76</v>
      </c>
      <c r="G135" s="16" t="s">
        <v>80</v>
      </c>
      <c r="H135" s="16" t="s">
        <v>277</v>
      </c>
      <c r="I135" s="16" t="s">
        <v>277</v>
      </c>
      <c r="J135" s="30" t="s">
        <v>277</v>
      </c>
      <c r="K135" s="40" t="s">
        <v>277</v>
      </c>
      <c r="L135" s="42" t="s">
        <v>277</v>
      </c>
      <c r="M135" s="16" t="s">
        <v>277</v>
      </c>
      <c r="N135" s="27" t="s">
        <v>769</v>
      </c>
      <c r="O135" s="41">
        <v>190</v>
      </c>
      <c r="P135" s="41">
        <v>125</v>
      </c>
      <c r="Q135" s="27"/>
    </row>
    <row r="136" spans="1:23" s="16" customFormat="1" ht="14.45" customHeight="1" x14ac:dyDescent="0.25">
      <c r="A136" s="16" t="s">
        <v>163</v>
      </c>
      <c r="B136" s="16" t="s">
        <v>725</v>
      </c>
      <c r="C136" s="16" t="s">
        <v>631</v>
      </c>
      <c r="D136" s="16" t="s">
        <v>21</v>
      </c>
      <c r="E136" s="16" t="s">
        <v>485</v>
      </c>
      <c r="F136" s="16" t="s">
        <v>76</v>
      </c>
      <c r="G136" s="16" t="s">
        <v>80</v>
      </c>
      <c r="H136" s="16" t="s">
        <v>277</v>
      </c>
      <c r="I136" s="16" t="s">
        <v>277</v>
      </c>
      <c r="J136" s="30" t="s">
        <v>277</v>
      </c>
      <c r="K136" s="40" t="s">
        <v>277</v>
      </c>
      <c r="L136" s="42" t="s">
        <v>277</v>
      </c>
      <c r="M136" s="16" t="s">
        <v>277</v>
      </c>
      <c r="N136" s="27" t="s">
        <v>769</v>
      </c>
      <c r="O136" s="41">
        <v>172</v>
      </c>
      <c r="P136" s="41">
        <v>96</v>
      </c>
      <c r="Q136" s="27"/>
    </row>
    <row r="137" spans="1:23" s="16" customFormat="1" ht="14.45" customHeight="1" x14ac:dyDescent="0.25">
      <c r="A137" s="16" t="s">
        <v>163</v>
      </c>
      <c r="B137" s="16" t="s">
        <v>725</v>
      </c>
      <c r="C137" s="16" t="s">
        <v>631</v>
      </c>
      <c r="D137" s="16" t="s">
        <v>21</v>
      </c>
      <c r="E137" s="16" t="s">
        <v>486</v>
      </c>
      <c r="F137" s="16" t="s">
        <v>76</v>
      </c>
      <c r="G137" s="16" t="s">
        <v>80</v>
      </c>
      <c r="H137" s="16" t="s">
        <v>277</v>
      </c>
      <c r="I137" s="16" t="s">
        <v>277</v>
      </c>
      <c r="J137" s="30" t="s">
        <v>277</v>
      </c>
      <c r="K137" s="40" t="s">
        <v>277</v>
      </c>
      <c r="L137" s="42" t="s">
        <v>277</v>
      </c>
      <c r="M137" s="16" t="s">
        <v>277</v>
      </c>
      <c r="N137" s="27" t="s">
        <v>769</v>
      </c>
      <c r="O137" s="41">
        <v>124</v>
      </c>
      <c r="P137" s="41">
        <v>100</v>
      </c>
      <c r="Q137" s="27"/>
    </row>
    <row r="138" spans="1:23" s="16" customFormat="1" ht="14.45" customHeight="1" x14ac:dyDescent="0.25">
      <c r="A138" s="16" t="s">
        <v>163</v>
      </c>
      <c r="B138" s="16" t="s">
        <v>725</v>
      </c>
      <c r="C138" s="16" t="s">
        <v>631</v>
      </c>
      <c r="D138" s="16" t="s">
        <v>21</v>
      </c>
      <c r="E138" s="16" t="s">
        <v>487</v>
      </c>
      <c r="F138" s="16" t="s">
        <v>76</v>
      </c>
      <c r="G138" s="16" t="s">
        <v>80</v>
      </c>
      <c r="H138" s="16" t="s">
        <v>277</v>
      </c>
      <c r="I138" s="16" t="s">
        <v>277</v>
      </c>
      <c r="J138" s="30" t="s">
        <v>277</v>
      </c>
      <c r="K138" s="40" t="s">
        <v>277</v>
      </c>
      <c r="L138" s="42" t="s">
        <v>277</v>
      </c>
      <c r="M138" s="16" t="s">
        <v>277</v>
      </c>
      <c r="N138" s="27" t="s">
        <v>769</v>
      </c>
      <c r="O138" s="41">
        <v>106</v>
      </c>
      <c r="P138" s="41">
        <v>42</v>
      </c>
      <c r="Q138" s="27"/>
    </row>
    <row r="139" spans="1:23" s="16" customFormat="1" ht="14.45" customHeight="1" x14ac:dyDescent="0.25">
      <c r="A139" s="16" t="s">
        <v>188</v>
      </c>
      <c r="B139" s="16" t="s">
        <v>723</v>
      </c>
      <c r="C139" s="16" t="s">
        <v>729</v>
      </c>
      <c r="D139" s="16" t="s">
        <v>35</v>
      </c>
      <c r="E139" s="16" t="s">
        <v>189</v>
      </c>
      <c r="F139" s="16" t="s">
        <v>22</v>
      </c>
      <c r="G139" s="16" t="s">
        <v>190</v>
      </c>
      <c r="H139" s="16" t="s">
        <v>27</v>
      </c>
      <c r="I139" s="16">
        <v>2</v>
      </c>
      <c r="J139" s="30" t="s">
        <v>277</v>
      </c>
      <c r="K139" s="40" t="s">
        <v>277</v>
      </c>
      <c r="L139" s="32">
        <v>5</v>
      </c>
      <c r="M139" s="16">
        <v>2014</v>
      </c>
      <c r="N139" s="27" t="s">
        <v>769</v>
      </c>
      <c r="O139" s="41">
        <v>2178</v>
      </c>
      <c r="P139" s="41">
        <v>1479</v>
      </c>
      <c r="Q139" s="27"/>
    </row>
    <row r="140" spans="1:23" s="16" customFormat="1" ht="14.45" customHeight="1" x14ac:dyDescent="0.25">
      <c r="A140" s="16" t="s">
        <v>188</v>
      </c>
      <c r="B140" s="16" t="s">
        <v>723</v>
      </c>
      <c r="C140" s="16" t="s">
        <v>729</v>
      </c>
      <c r="D140" s="16" t="s">
        <v>49</v>
      </c>
      <c r="E140" s="16" t="s">
        <v>191</v>
      </c>
      <c r="F140" s="16" t="s">
        <v>22</v>
      </c>
      <c r="G140" s="16" t="s">
        <v>69</v>
      </c>
      <c r="H140" s="16" t="s">
        <v>27</v>
      </c>
      <c r="I140" s="16">
        <v>7</v>
      </c>
      <c r="J140" s="30" t="s">
        <v>277</v>
      </c>
      <c r="K140" s="40" t="s">
        <v>277</v>
      </c>
      <c r="L140" s="32">
        <v>5</v>
      </c>
      <c r="M140" s="16">
        <v>2014</v>
      </c>
      <c r="N140" s="27" t="s">
        <v>769</v>
      </c>
      <c r="O140" s="32">
        <v>139</v>
      </c>
      <c r="P140" s="32">
        <v>25</v>
      </c>
      <c r="Q140" s="27"/>
    </row>
    <row r="141" spans="1:23" s="16" customFormat="1" ht="14.45" customHeight="1" x14ac:dyDescent="0.25">
      <c r="A141" s="16" t="s">
        <v>188</v>
      </c>
      <c r="B141" s="16" t="s">
        <v>723</v>
      </c>
      <c r="C141" s="16" t="s">
        <v>729</v>
      </c>
      <c r="D141" s="16" t="s">
        <v>49</v>
      </c>
      <c r="E141" s="16" t="s">
        <v>192</v>
      </c>
      <c r="F141" s="16" t="s">
        <v>42</v>
      </c>
      <c r="G141" s="16" t="s">
        <v>193</v>
      </c>
      <c r="H141" s="16" t="s">
        <v>134</v>
      </c>
      <c r="I141" s="16" t="s">
        <v>277</v>
      </c>
      <c r="J141" s="47">
        <v>5.0000000000000001E-3</v>
      </c>
      <c r="K141" s="40" t="s">
        <v>277</v>
      </c>
      <c r="L141" s="32">
        <v>5</v>
      </c>
      <c r="M141" s="35">
        <v>42005</v>
      </c>
      <c r="N141" s="27" t="s">
        <v>769</v>
      </c>
      <c r="O141" s="32">
        <v>351</v>
      </c>
      <c r="P141" s="32">
        <v>121</v>
      </c>
      <c r="Q141" s="27"/>
    </row>
    <row r="142" spans="1:23" s="4" customFormat="1" ht="14.45" customHeight="1" x14ac:dyDescent="0.25">
      <c r="A142" s="16" t="s">
        <v>194</v>
      </c>
      <c r="B142" s="16" t="s">
        <v>731</v>
      </c>
      <c r="C142" s="16" t="s">
        <v>732</v>
      </c>
      <c r="D142" s="16" t="s">
        <v>35</v>
      </c>
      <c r="E142" s="16" t="s">
        <v>195</v>
      </c>
      <c r="F142" s="16" t="s">
        <v>107</v>
      </c>
      <c r="G142" s="16" t="s">
        <v>196</v>
      </c>
      <c r="H142" s="16" t="s">
        <v>24</v>
      </c>
      <c r="I142" s="16" t="s">
        <v>277</v>
      </c>
      <c r="J142" s="47">
        <v>5.0000000000000001E-3</v>
      </c>
      <c r="K142" s="40">
        <v>13500000</v>
      </c>
      <c r="L142" s="32" t="s">
        <v>197</v>
      </c>
      <c r="M142" s="35">
        <v>42005</v>
      </c>
      <c r="N142" s="27" t="s">
        <v>770</v>
      </c>
      <c r="O142" s="41">
        <v>438</v>
      </c>
      <c r="P142" s="41">
        <v>1011</v>
      </c>
      <c r="Q142" s="27"/>
      <c r="R142" s="16"/>
      <c r="S142" s="16"/>
      <c r="T142" s="16"/>
      <c r="U142" s="16"/>
      <c r="V142" s="16"/>
      <c r="W142" s="16"/>
    </row>
    <row r="143" spans="1:23" s="16" customFormat="1" ht="14.45" customHeight="1" x14ac:dyDescent="0.25">
      <c r="A143" s="16" t="s">
        <v>194</v>
      </c>
      <c r="B143" s="16" t="s">
        <v>731</v>
      </c>
      <c r="C143" s="16" t="s">
        <v>732</v>
      </c>
      <c r="D143" s="16" t="s">
        <v>35</v>
      </c>
      <c r="E143" s="16" t="s">
        <v>198</v>
      </c>
      <c r="F143" s="16" t="s">
        <v>165</v>
      </c>
      <c r="G143" s="16" t="s">
        <v>199</v>
      </c>
      <c r="H143" s="16" t="s">
        <v>277</v>
      </c>
      <c r="I143" s="16">
        <v>3.78</v>
      </c>
      <c r="J143" s="30" t="s">
        <v>277</v>
      </c>
      <c r="K143" s="40">
        <v>16020000</v>
      </c>
      <c r="L143" s="32">
        <v>32</v>
      </c>
      <c r="M143" s="16">
        <v>2014</v>
      </c>
      <c r="N143" s="27" t="s">
        <v>769</v>
      </c>
      <c r="O143" s="41">
        <f>1823+4</f>
        <v>1827</v>
      </c>
      <c r="P143" s="41">
        <f>1409+2</f>
        <v>1411</v>
      </c>
      <c r="Q143" s="27" t="s">
        <v>40</v>
      </c>
      <c r="R143" s="16" t="s">
        <v>201</v>
      </c>
    </row>
    <row r="144" spans="1:23" s="4" customFormat="1" ht="14.45" customHeight="1" x14ac:dyDescent="0.25">
      <c r="A144" s="16" t="s">
        <v>200</v>
      </c>
      <c r="B144" s="16" t="s">
        <v>730</v>
      </c>
      <c r="C144" s="16" t="s">
        <v>727</v>
      </c>
      <c r="D144" s="16" t="s">
        <v>0</v>
      </c>
      <c r="E144" s="16" t="s">
        <v>202</v>
      </c>
      <c r="F144" s="16" t="s">
        <v>22</v>
      </c>
      <c r="G144" s="16" t="s">
        <v>204</v>
      </c>
      <c r="H144" s="16" t="s">
        <v>27</v>
      </c>
      <c r="I144" s="16">
        <v>0.7</v>
      </c>
      <c r="J144" s="30" t="s">
        <v>277</v>
      </c>
      <c r="K144" s="40" t="s">
        <v>277</v>
      </c>
      <c r="L144" s="32">
        <v>10</v>
      </c>
      <c r="M144" s="16">
        <v>2014</v>
      </c>
      <c r="N144" s="27" t="s">
        <v>769</v>
      </c>
      <c r="O144" s="41">
        <v>9168</v>
      </c>
      <c r="P144" s="41">
        <v>4999</v>
      </c>
      <c r="Q144" s="27"/>
      <c r="R144" s="16"/>
      <c r="S144" s="16"/>
      <c r="T144" s="16"/>
      <c r="U144" s="16"/>
      <c r="V144" s="16"/>
      <c r="W144" s="16"/>
    </row>
    <row r="145" spans="1:17" s="16" customFormat="1" ht="14.45" customHeight="1" x14ac:dyDescent="0.25">
      <c r="A145" s="16" t="s">
        <v>200</v>
      </c>
      <c r="B145" s="16" t="s">
        <v>730</v>
      </c>
      <c r="C145" s="16" t="s">
        <v>727</v>
      </c>
      <c r="D145" s="16" t="s">
        <v>49</v>
      </c>
      <c r="E145" s="16" t="s">
        <v>203</v>
      </c>
      <c r="F145" s="16" t="s">
        <v>22</v>
      </c>
      <c r="G145" s="16" t="s">
        <v>43</v>
      </c>
      <c r="H145" s="16" t="s">
        <v>31</v>
      </c>
      <c r="I145" s="16">
        <v>2</v>
      </c>
      <c r="J145" s="30" t="s">
        <v>277</v>
      </c>
      <c r="K145" s="40" t="s">
        <v>277</v>
      </c>
      <c r="L145" s="32">
        <v>4</v>
      </c>
      <c r="M145" s="16">
        <v>2014</v>
      </c>
      <c r="N145" s="27" t="s">
        <v>770</v>
      </c>
      <c r="O145" s="41">
        <v>39</v>
      </c>
      <c r="P145" s="41">
        <v>48</v>
      </c>
      <c r="Q145" s="27"/>
    </row>
    <row r="146" spans="1:17" s="16" customFormat="1" ht="14.45" customHeight="1" x14ac:dyDescent="0.25">
      <c r="A146" s="16" t="s">
        <v>200</v>
      </c>
      <c r="B146" s="16" t="s">
        <v>730</v>
      </c>
      <c r="C146" s="16" t="s">
        <v>727</v>
      </c>
      <c r="D146" s="16" t="s">
        <v>158</v>
      </c>
      <c r="E146" s="16" t="s">
        <v>205</v>
      </c>
      <c r="F146" s="16" t="s">
        <v>22</v>
      </c>
      <c r="G146" s="16" t="s">
        <v>317</v>
      </c>
      <c r="H146" s="16" t="s">
        <v>24</v>
      </c>
      <c r="I146" s="16">
        <v>5.5</v>
      </c>
      <c r="J146" s="30" t="s">
        <v>277</v>
      </c>
      <c r="K146" s="40" t="s">
        <v>277</v>
      </c>
      <c r="L146" s="32">
        <v>5</v>
      </c>
      <c r="M146" s="16">
        <v>2014</v>
      </c>
      <c r="N146" s="27" t="s">
        <v>769</v>
      </c>
      <c r="O146" s="41">
        <v>393</v>
      </c>
      <c r="P146" s="41">
        <v>361</v>
      </c>
      <c r="Q146" s="27"/>
    </row>
    <row r="147" spans="1:17" s="16" customFormat="1" ht="14.45" customHeight="1" x14ac:dyDescent="0.25">
      <c r="A147" s="16" t="s">
        <v>200</v>
      </c>
      <c r="B147" s="16" t="s">
        <v>730</v>
      </c>
      <c r="C147" s="16" t="s">
        <v>727</v>
      </c>
      <c r="D147" s="16" t="s">
        <v>21</v>
      </c>
      <c r="E147" s="16" t="s">
        <v>488</v>
      </c>
      <c r="F147" s="16" t="s">
        <v>76</v>
      </c>
      <c r="G147" s="16" t="s">
        <v>80</v>
      </c>
      <c r="H147" s="16" t="s">
        <v>277</v>
      </c>
      <c r="I147" s="16" t="s">
        <v>277</v>
      </c>
      <c r="J147" s="30" t="s">
        <v>277</v>
      </c>
      <c r="K147" s="40" t="s">
        <v>277</v>
      </c>
      <c r="L147" s="42" t="s">
        <v>277</v>
      </c>
      <c r="M147" s="16" t="s">
        <v>277</v>
      </c>
      <c r="N147" s="27" t="s">
        <v>769</v>
      </c>
      <c r="O147" s="41">
        <v>28</v>
      </c>
      <c r="P147" s="41">
        <v>22</v>
      </c>
      <c r="Q147" s="27"/>
    </row>
    <row r="148" spans="1:17" s="16" customFormat="1" ht="14.45" customHeight="1" x14ac:dyDescent="0.25">
      <c r="A148" s="16" t="s">
        <v>200</v>
      </c>
      <c r="B148" s="16" t="s">
        <v>730</v>
      </c>
      <c r="C148" s="16" t="s">
        <v>727</v>
      </c>
      <c r="D148" s="16" t="s">
        <v>25</v>
      </c>
      <c r="E148" s="16" t="s">
        <v>772</v>
      </c>
      <c r="F148" s="16" t="s">
        <v>76</v>
      </c>
      <c r="G148" s="16" t="s">
        <v>77</v>
      </c>
      <c r="H148" s="16" t="s">
        <v>277</v>
      </c>
      <c r="I148" s="16" t="s">
        <v>277</v>
      </c>
      <c r="J148" s="30" t="s">
        <v>277</v>
      </c>
      <c r="K148" s="40" t="s">
        <v>277</v>
      </c>
      <c r="L148" s="42" t="s">
        <v>277</v>
      </c>
      <c r="M148" s="16" t="s">
        <v>277</v>
      </c>
      <c r="N148" s="27" t="s">
        <v>769</v>
      </c>
      <c r="O148" s="41">
        <v>37</v>
      </c>
      <c r="P148" s="41">
        <v>18</v>
      </c>
      <c r="Q148" s="27"/>
    </row>
    <row r="149" spans="1:17" s="16" customFormat="1" ht="14.45" customHeight="1" x14ac:dyDescent="0.25">
      <c r="A149" s="16" t="s">
        <v>200</v>
      </c>
      <c r="B149" s="16" t="s">
        <v>730</v>
      </c>
      <c r="C149" s="16" t="s">
        <v>727</v>
      </c>
      <c r="D149" s="16" t="s">
        <v>25</v>
      </c>
      <c r="E149" s="16" t="s">
        <v>772</v>
      </c>
      <c r="F149" s="16" t="s">
        <v>76</v>
      </c>
      <c r="G149" s="16" t="s">
        <v>80</v>
      </c>
      <c r="H149" s="16" t="s">
        <v>277</v>
      </c>
      <c r="I149" s="16" t="s">
        <v>277</v>
      </c>
      <c r="J149" s="30" t="s">
        <v>277</v>
      </c>
      <c r="K149" s="40" t="s">
        <v>277</v>
      </c>
      <c r="L149" s="42" t="s">
        <v>277</v>
      </c>
      <c r="M149" s="16" t="s">
        <v>277</v>
      </c>
      <c r="N149" s="27" t="s">
        <v>769</v>
      </c>
      <c r="O149" s="41">
        <v>34</v>
      </c>
      <c r="P149" s="41">
        <v>20</v>
      </c>
      <c r="Q149" s="27"/>
    </row>
    <row r="150" spans="1:17" s="16" customFormat="1" ht="14.45" customHeight="1" x14ac:dyDescent="0.25">
      <c r="A150" s="16" t="s">
        <v>200</v>
      </c>
      <c r="B150" s="16" t="s">
        <v>730</v>
      </c>
      <c r="C150" s="16" t="s">
        <v>727</v>
      </c>
      <c r="D150" s="16" t="s">
        <v>49</v>
      </c>
      <c r="E150" s="16" t="s">
        <v>489</v>
      </c>
      <c r="F150" s="16" t="s">
        <v>76</v>
      </c>
      <c r="G150" s="16" t="s">
        <v>77</v>
      </c>
      <c r="H150" s="16" t="s">
        <v>277</v>
      </c>
      <c r="I150" s="16" t="s">
        <v>277</v>
      </c>
      <c r="J150" s="30" t="s">
        <v>277</v>
      </c>
      <c r="K150" s="40" t="s">
        <v>277</v>
      </c>
      <c r="L150" s="42" t="s">
        <v>277</v>
      </c>
      <c r="M150" s="16" t="s">
        <v>277</v>
      </c>
      <c r="N150" s="27" t="s">
        <v>769</v>
      </c>
      <c r="O150" s="41">
        <v>52</v>
      </c>
      <c r="P150" s="41">
        <v>21</v>
      </c>
      <c r="Q150" s="27"/>
    </row>
    <row r="151" spans="1:17" s="16" customFormat="1" ht="14.45" customHeight="1" x14ac:dyDescent="0.25">
      <c r="A151" s="16" t="s">
        <v>200</v>
      </c>
      <c r="B151" s="16" t="s">
        <v>730</v>
      </c>
      <c r="C151" s="16" t="s">
        <v>727</v>
      </c>
      <c r="D151" s="16" t="s">
        <v>49</v>
      </c>
      <c r="E151" s="16" t="s">
        <v>489</v>
      </c>
      <c r="F151" s="16" t="s">
        <v>76</v>
      </c>
      <c r="G151" s="16" t="s">
        <v>80</v>
      </c>
      <c r="H151" s="16" t="s">
        <v>277</v>
      </c>
      <c r="I151" s="16" t="s">
        <v>277</v>
      </c>
      <c r="J151" s="30" t="s">
        <v>277</v>
      </c>
      <c r="K151" s="40" t="s">
        <v>277</v>
      </c>
      <c r="L151" s="42" t="s">
        <v>277</v>
      </c>
      <c r="M151" s="16" t="s">
        <v>277</v>
      </c>
      <c r="N151" s="27" t="s">
        <v>769</v>
      </c>
      <c r="O151" s="41">
        <v>51</v>
      </c>
      <c r="P151" s="41">
        <v>22</v>
      </c>
      <c r="Q151" s="27"/>
    </row>
    <row r="152" spans="1:17" s="16" customFormat="1" ht="14.45" customHeight="1" x14ac:dyDescent="0.25">
      <c r="A152" s="16" t="s">
        <v>206</v>
      </c>
      <c r="B152" s="16" t="s">
        <v>725</v>
      </c>
      <c r="C152" s="16" t="s">
        <v>631</v>
      </c>
      <c r="D152" s="16" t="s">
        <v>49</v>
      </c>
      <c r="E152" s="16" t="s">
        <v>207</v>
      </c>
      <c r="F152" s="16" t="s">
        <v>22</v>
      </c>
      <c r="G152" s="16" t="s">
        <v>43</v>
      </c>
      <c r="H152" s="16" t="s">
        <v>31</v>
      </c>
      <c r="I152" s="16">
        <v>4.66</v>
      </c>
      <c r="J152" s="30" t="s">
        <v>277</v>
      </c>
      <c r="K152" s="40" t="s">
        <v>277</v>
      </c>
      <c r="L152" s="32">
        <v>5</v>
      </c>
      <c r="M152" s="16">
        <v>2014</v>
      </c>
      <c r="N152" s="27" t="s">
        <v>769</v>
      </c>
      <c r="O152" s="41">
        <v>84</v>
      </c>
      <c r="P152" s="41">
        <v>36</v>
      </c>
      <c r="Q152" s="27"/>
    </row>
    <row r="153" spans="1:17" s="16" customFormat="1" ht="14.45" customHeight="1" x14ac:dyDescent="0.25">
      <c r="A153" s="16" t="s">
        <v>206</v>
      </c>
      <c r="B153" s="16" t="s">
        <v>725</v>
      </c>
      <c r="C153" s="16" t="s">
        <v>631</v>
      </c>
      <c r="D153" s="16" t="s">
        <v>61</v>
      </c>
      <c r="E153" s="16" t="s">
        <v>208</v>
      </c>
      <c r="F153" s="16" t="s">
        <v>22</v>
      </c>
      <c r="G153" s="16" t="s">
        <v>209</v>
      </c>
      <c r="H153" s="16" t="s">
        <v>738</v>
      </c>
      <c r="I153" s="16">
        <v>0.6</v>
      </c>
      <c r="J153" s="30" t="s">
        <v>277</v>
      </c>
      <c r="K153" s="40" t="s">
        <v>277</v>
      </c>
      <c r="L153" s="32">
        <v>10</v>
      </c>
      <c r="M153" s="16">
        <v>2014</v>
      </c>
      <c r="N153" s="27" t="s">
        <v>769</v>
      </c>
      <c r="O153" s="41">
        <v>5090</v>
      </c>
      <c r="P153" s="41">
        <v>4586</v>
      </c>
      <c r="Q153" s="27"/>
    </row>
    <row r="154" spans="1:17" s="16" customFormat="1" ht="14.45" customHeight="1" x14ac:dyDescent="0.25">
      <c r="A154" s="16" t="s">
        <v>206</v>
      </c>
      <c r="B154" s="16" t="s">
        <v>725</v>
      </c>
      <c r="C154" s="16" t="s">
        <v>631</v>
      </c>
      <c r="D154" s="16" t="s">
        <v>25</v>
      </c>
      <c r="E154" s="16" t="s">
        <v>210</v>
      </c>
      <c r="F154" s="16" t="s">
        <v>22</v>
      </c>
      <c r="G154" s="16" t="s">
        <v>140</v>
      </c>
      <c r="H154" s="16" t="s">
        <v>24</v>
      </c>
      <c r="I154" s="16">
        <v>0.5</v>
      </c>
      <c r="J154" s="30" t="s">
        <v>277</v>
      </c>
      <c r="K154" s="40" t="s">
        <v>277</v>
      </c>
      <c r="L154" s="32">
        <v>5</v>
      </c>
      <c r="M154" s="16">
        <v>2014</v>
      </c>
      <c r="N154" s="27" t="s">
        <v>769</v>
      </c>
      <c r="O154" s="41">
        <v>379</v>
      </c>
      <c r="P154" s="41">
        <v>353</v>
      </c>
      <c r="Q154" s="27"/>
    </row>
    <row r="155" spans="1:17" s="16" customFormat="1" ht="14.45" customHeight="1" x14ac:dyDescent="0.25">
      <c r="A155" s="16" t="s">
        <v>206</v>
      </c>
      <c r="B155" s="16" t="s">
        <v>725</v>
      </c>
      <c r="C155" s="16" t="s">
        <v>631</v>
      </c>
      <c r="D155" s="16" t="s">
        <v>35</v>
      </c>
      <c r="E155" s="16" t="s">
        <v>211</v>
      </c>
      <c r="F155" s="16" t="s">
        <v>22</v>
      </c>
      <c r="G155" s="16" t="s">
        <v>64</v>
      </c>
      <c r="H155" s="16" t="s">
        <v>24</v>
      </c>
      <c r="I155" s="16">
        <v>3.9449999999999998</v>
      </c>
      <c r="J155" s="30" t="s">
        <v>277</v>
      </c>
      <c r="K155" s="40">
        <v>1680000</v>
      </c>
      <c r="L155" s="32">
        <v>10</v>
      </c>
      <c r="M155" s="16">
        <v>2014</v>
      </c>
      <c r="N155" s="27" t="s">
        <v>770</v>
      </c>
      <c r="O155" s="41">
        <v>1555</v>
      </c>
      <c r="P155" s="41">
        <v>2118</v>
      </c>
      <c r="Q155" s="27"/>
    </row>
    <row r="156" spans="1:17" s="16" customFormat="1" ht="14.45" customHeight="1" x14ac:dyDescent="0.25">
      <c r="A156" s="16" t="s">
        <v>206</v>
      </c>
      <c r="B156" s="16" t="s">
        <v>725</v>
      </c>
      <c r="C156" s="16" t="s">
        <v>631</v>
      </c>
      <c r="D156" s="16" t="s">
        <v>35</v>
      </c>
      <c r="E156" s="16" t="s">
        <v>212</v>
      </c>
      <c r="F156" s="16" t="s">
        <v>22</v>
      </c>
      <c r="G156" s="16" t="s">
        <v>37</v>
      </c>
      <c r="H156" s="16" t="s">
        <v>27</v>
      </c>
      <c r="I156" s="16">
        <v>3.2749999999999999</v>
      </c>
      <c r="J156" s="30" t="s">
        <v>277</v>
      </c>
      <c r="K156" s="40">
        <v>1500000</v>
      </c>
      <c r="L156" s="32">
        <v>5</v>
      </c>
      <c r="M156" s="16">
        <v>2014</v>
      </c>
      <c r="N156" s="27" t="s">
        <v>769</v>
      </c>
      <c r="O156" s="41">
        <v>1494</v>
      </c>
      <c r="P156" s="41">
        <v>645</v>
      </c>
      <c r="Q156" s="27"/>
    </row>
    <row r="157" spans="1:17" s="4" customFormat="1" ht="14.45" customHeight="1" x14ac:dyDescent="0.25">
      <c r="A157" s="4" t="s">
        <v>213</v>
      </c>
      <c r="B157" s="4" t="s">
        <v>730</v>
      </c>
      <c r="C157" s="4" t="s">
        <v>727</v>
      </c>
      <c r="D157" s="4" t="s">
        <v>25</v>
      </c>
      <c r="E157" s="4" t="s">
        <v>214</v>
      </c>
      <c r="F157" s="4" t="s">
        <v>22</v>
      </c>
      <c r="G157" s="4" t="s">
        <v>116</v>
      </c>
      <c r="H157" s="4" t="s">
        <v>27</v>
      </c>
      <c r="I157" s="4">
        <v>0.5</v>
      </c>
      <c r="J157" s="5" t="s">
        <v>277</v>
      </c>
      <c r="K157" s="44" t="s">
        <v>277</v>
      </c>
      <c r="L157" s="25">
        <v>5</v>
      </c>
      <c r="M157" s="4">
        <v>2014</v>
      </c>
      <c r="N157" s="6" t="s">
        <v>769</v>
      </c>
      <c r="O157" s="46">
        <v>126</v>
      </c>
      <c r="P157" s="46">
        <v>77</v>
      </c>
      <c r="Q157" s="6"/>
    </row>
    <row r="158" spans="1:17" s="4" customFormat="1" ht="14.45" customHeight="1" x14ac:dyDescent="0.25">
      <c r="A158" s="4" t="s">
        <v>213</v>
      </c>
      <c r="B158" s="4" t="s">
        <v>730</v>
      </c>
      <c r="C158" s="4" t="s">
        <v>727</v>
      </c>
      <c r="D158" s="4" t="s">
        <v>25</v>
      </c>
      <c r="E158" s="4" t="s">
        <v>215</v>
      </c>
      <c r="F158" s="4" t="s">
        <v>22</v>
      </c>
      <c r="G158" s="4" t="s">
        <v>318</v>
      </c>
      <c r="H158" s="4" t="s">
        <v>24</v>
      </c>
      <c r="I158" s="4">
        <v>3.8</v>
      </c>
      <c r="J158" s="5" t="s">
        <v>277</v>
      </c>
      <c r="K158" s="44" t="s">
        <v>277</v>
      </c>
      <c r="L158" s="25" t="s">
        <v>32</v>
      </c>
      <c r="M158" s="4">
        <v>2014</v>
      </c>
      <c r="N158" s="6" t="s">
        <v>769</v>
      </c>
      <c r="O158" s="46">
        <v>2309</v>
      </c>
      <c r="P158" s="46">
        <v>1362</v>
      </c>
      <c r="Q158" s="6"/>
    </row>
    <row r="159" spans="1:17" s="4" customFormat="1" ht="14.45" customHeight="1" x14ac:dyDescent="0.25">
      <c r="A159" s="4" t="s">
        <v>213</v>
      </c>
      <c r="B159" s="4" t="s">
        <v>730</v>
      </c>
      <c r="C159" s="4" t="s">
        <v>727</v>
      </c>
      <c r="D159" s="4" t="s">
        <v>35</v>
      </c>
      <c r="E159" s="4" t="s">
        <v>216</v>
      </c>
      <c r="F159" s="4" t="s">
        <v>22</v>
      </c>
      <c r="G159" s="4" t="s">
        <v>64</v>
      </c>
      <c r="H159" s="4" t="s">
        <v>24</v>
      </c>
      <c r="I159" s="4">
        <v>6.9</v>
      </c>
      <c r="J159" s="5" t="s">
        <v>277</v>
      </c>
      <c r="K159" s="44">
        <v>1000000</v>
      </c>
      <c r="L159" s="25">
        <v>5</v>
      </c>
      <c r="M159" s="4">
        <v>2014</v>
      </c>
      <c r="N159" s="6" t="s">
        <v>770</v>
      </c>
      <c r="O159" s="46">
        <v>361</v>
      </c>
      <c r="P159" s="46">
        <v>636</v>
      </c>
      <c r="Q159" s="6"/>
    </row>
    <row r="160" spans="1:17" s="4" customFormat="1" ht="14.45" customHeight="1" x14ac:dyDescent="0.25">
      <c r="A160" s="4" t="s">
        <v>213</v>
      </c>
      <c r="B160" s="4" t="s">
        <v>730</v>
      </c>
      <c r="C160" s="4" t="s">
        <v>727</v>
      </c>
      <c r="D160" s="4" t="s">
        <v>25</v>
      </c>
      <c r="E160" s="4" t="s">
        <v>217</v>
      </c>
      <c r="F160" s="4" t="s">
        <v>95</v>
      </c>
      <c r="G160" s="4" t="s">
        <v>85</v>
      </c>
      <c r="H160" s="4" t="s">
        <v>277</v>
      </c>
      <c r="I160" s="4" t="s">
        <v>277</v>
      </c>
      <c r="J160" s="5" t="s">
        <v>277</v>
      </c>
      <c r="K160" s="44" t="s">
        <v>277</v>
      </c>
      <c r="L160" s="45" t="s">
        <v>277</v>
      </c>
      <c r="M160" s="4" t="s">
        <v>277</v>
      </c>
      <c r="N160" s="6" t="s">
        <v>770</v>
      </c>
      <c r="O160" s="46">
        <v>392</v>
      </c>
      <c r="P160" s="46">
        <v>411</v>
      </c>
      <c r="Q160" s="6"/>
    </row>
    <row r="161" spans="1:18" s="4" customFormat="1" ht="14.45" customHeight="1" x14ac:dyDescent="0.25">
      <c r="A161" s="4" t="s">
        <v>213</v>
      </c>
      <c r="B161" s="4" t="s">
        <v>730</v>
      </c>
      <c r="C161" s="4" t="s">
        <v>727</v>
      </c>
      <c r="D161" s="4" t="s">
        <v>35</v>
      </c>
      <c r="E161" s="4" t="s">
        <v>218</v>
      </c>
      <c r="F161" s="4" t="s">
        <v>42</v>
      </c>
      <c r="G161" s="4" t="s">
        <v>43</v>
      </c>
      <c r="H161" s="4" t="s">
        <v>31</v>
      </c>
      <c r="I161" s="4" t="s">
        <v>277</v>
      </c>
      <c r="J161" s="51">
        <v>0.02</v>
      </c>
      <c r="K161" s="44" t="s">
        <v>277</v>
      </c>
      <c r="L161" s="25">
        <v>10</v>
      </c>
      <c r="M161" s="8">
        <v>42005</v>
      </c>
      <c r="N161" s="6" t="s">
        <v>769</v>
      </c>
      <c r="O161" s="46">
        <f>526+4</f>
        <v>530</v>
      </c>
      <c r="P161" s="46">
        <f>452+7</f>
        <v>459</v>
      </c>
      <c r="Q161" s="6" t="s">
        <v>40</v>
      </c>
      <c r="R161" s="4" t="s">
        <v>308</v>
      </c>
    </row>
    <row r="162" spans="1:18" s="4" customFormat="1" ht="14.45" customHeight="1" x14ac:dyDescent="0.25">
      <c r="A162" s="4" t="s">
        <v>213</v>
      </c>
      <c r="B162" s="4" t="s">
        <v>730</v>
      </c>
      <c r="C162" s="4" t="s">
        <v>727</v>
      </c>
      <c r="D162" s="4" t="s">
        <v>35</v>
      </c>
      <c r="E162" s="4" t="s">
        <v>748</v>
      </c>
      <c r="F162" s="4" t="s">
        <v>42</v>
      </c>
      <c r="G162" s="4" t="s">
        <v>43</v>
      </c>
      <c r="H162" s="4" t="s">
        <v>27</v>
      </c>
      <c r="I162" s="4" t="s">
        <v>277</v>
      </c>
      <c r="J162" s="49">
        <v>5.0000000000000001E-3</v>
      </c>
      <c r="K162" s="44" t="s">
        <v>277</v>
      </c>
      <c r="L162" s="25" t="s">
        <v>32</v>
      </c>
      <c r="M162" s="8">
        <v>42370</v>
      </c>
      <c r="N162" s="6" t="s">
        <v>770</v>
      </c>
      <c r="O162" s="46">
        <v>574</v>
      </c>
      <c r="P162" s="46">
        <v>614</v>
      </c>
      <c r="Q162" s="6"/>
    </row>
    <row r="163" spans="1:18" s="4" customFormat="1" ht="14.45" customHeight="1" x14ac:dyDescent="0.25">
      <c r="A163" s="4" t="s">
        <v>213</v>
      </c>
      <c r="B163" s="4" t="s">
        <v>730</v>
      </c>
      <c r="C163" s="4" t="s">
        <v>727</v>
      </c>
      <c r="D163" s="4" t="s">
        <v>49</v>
      </c>
      <c r="E163" s="4" t="s">
        <v>219</v>
      </c>
      <c r="F163" s="4" t="s">
        <v>95</v>
      </c>
      <c r="G163" s="4" t="s">
        <v>85</v>
      </c>
      <c r="H163" s="4" t="s">
        <v>277</v>
      </c>
      <c r="I163" s="4" t="s">
        <v>277</v>
      </c>
      <c r="J163" s="5" t="s">
        <v>277</v>
      </c>
      <c r="K163" s="44" t="s">
        <v>277</v>
      </c>
      <c r="L163" s="45" t="s">
        <v>277</v>
      </c>
      <c r="M163" s="4" t="s">
        <v>277</v>
      </c>
      <c r="N163" s="6" t="s">
        <v>769</v>
      </c>
      <c r="O163" s="46">
        <v>154</v>
      </c>
      <c r="P163" s="46">
        <v>93</v>
      </c>
      <c r="Q163" s="6"/>
    </row>
    <row r="164" spans="1:18" s="4" customFormat="1" ht="14.45" customHeight="1" x14ac:dyDescent="0.25">
      <c r="A164" s="4" t="s">
        <v>213</v>
      </c>
      <c r="B164" s="4" t="s">
        <v>730</v>
      </c>
      <c r="C164" s="4" t="s">
        <v>727</v>
      </c>
      <c r="D164" s="4" t="s">
        <v>25</v>
      </c>
      <c r="E164" s="4" t="s">
        <v>220</v>
      </c>
      <c r="F164" s="4" t="s">
        <v>95</v>
      </c>
      <c r="G164" s="4" t="s">
        <v>85</v>
      </c>
      <c r="H164" s="4" t="s">
        <v>277</v>
      </c>
      <c r="I164" s="4" t="s">
        <v>277</v>
      </c>
      <c r="J164" s="5" t="s">
        <v>277</v>
      </c>
      <c r="K164" s="44" t="s">
        <v>277</v>
      </c>
      <c r="L164" s="45" t="s">
        <v>277</v>
      </c>
      <c r="M164" s="4" t="s">
        <v>277</v>
      </c>
      <c r="N164" s="6" t="s">
        <v>769</v>
      </c>
      <c r="O164" s="46">
        <v>76</v>
      </c>
      <c r="P164" s="46">
        <v>56</v>
      </c>
      <c r="Q164" s="6"/>
    </row>
    <row r="165" spans="1:18" s="4" customFormat="1" ht="14.45" customHeight="1" x14ac:dyDescent="0.25">
      <c r="A165" s="4" t="s">
        <v>213</v>
      </c>
      <c r="B165" s="4" t="s">
        <v>730</v>
      </c>
      <c r="C165" s="4" t="s">
        <v>727</v>
      </c>
      <c r="D165" s="4" t="s">
        <v>49</v>
      </c>
      <c r="E165" s="4" t="s">
        <v>221</v>
      </c>
      <c r="F165" s="4" t="s">
        <v>95</v>
      </c>
      <c r="G165" s="4" t="s">
        <v>85</v>
      </c>
      <c r="H165" s="4" t="s">
        <v>277</v>
      </c>
      <c r="I165" s="4" t="s">
        <v>277</v>
      </c>
      <c r="J165" s="5" t="s">
        <v>277</v>
      </c>
      <c r="K165" s="44" t="s">
        <v>277</v>
      </c>
      <c r="L165" s="45" t="s">
        <v>277</v>
      </c>
      <c r="M165" s="4" t="s">
        <v>277</v>
      </c>
      <c r="N165" s="6" t="s">
        <v>769</v>
      </c>
      <c r="O165" s="46">
        <v>13</v>
      </c>
      <c r="P165" s="46">
        <v>7</v>
      </c>
      <c r="Q165" s="6"/>
    </row>
    <row r="166" spans="1:18" s="4" customFormat="1" ht="14.45" customHeight="1" x14ac:dyDescent="0.25">
      <c r="A166" s="4" t="s">
        <v>213</v>
      </c>
      <c r="B166" s="4" t="s">
        <v>730</v>
      </c>
      <c r="C166" s="4" t="s">
        <v>727</v>
      </c>
      <c r="D166" s="4" t="s">
        <v>49</v>
      </c>
      <c r="E166" s="4" t="s">
        <v>222</v>
      </c>
      <c r="F166" s="4" t="s">
        <v>95</v>
      </c>
      <c r="G166" s="4" t="s">
        <v>85</v>
      </c>
      <c r="H166" s="4" t="s">
        <v>277</v>
      </c>
      <c r="I166" s="4" t="s">
        <v>277</v>
      </c>
      <c r="J166" s="5" t="s">
        <v>277</v>
      </c>
      <c r="K166" s="44" t="s">
        <v>277</v>
      </c>
      <c r="L166" s="45" t="s">
        <v>277</v>
      </c>
      <c r="M166" s="4" t="s">
        <v>277</v>
      </c>
      <c r="N166" s="6" t="s">
        <v>770</v>
      </c>
      <c r="O166" s="46">
        <v>16</v>
      </c>
      <c r="P166" s="46">
        <v>25</v>
      </c>
      <c r="Q166" s="6"/>
    </row>
    <row r="167" spans="1:18" s="4" customFormat="1" ht="14.45" customHeight="1" x14ac:dyDescent="0.25">
      <c r="A167" s="4" t="s">
        <v>213</v>
      </c>
      <c r="B167" s="4" t="s">
        <v>730</v>
      </c>
      <c r="C167" s="4" t="s">
        <v>727</v>
      </c>
      <c r="D167" s="4" t="s">
        <v>25</v>
      </c>
      <c r="E167" s="4" t="s">
        <v>223</v>
      </c>
      <c r="F167" s="4" t="s">
        <v>95</v>
      </c>
      <c r="G167" s="4" t="s">
        <v>85</v>
      </c>
      <c r="H167" s="4" t="s">
        <v>277</v>
      </c>
      <c r="I167" s="4" t="s">
        <v>277</v>
      </c>
      <c r="J167" s="5" t="s">
        <v>277</v>
      </c>
      <c r="K167" s="44" t="s">
        <v>277</v>
      </c>
      <c r="L167" s="45" t="s">
        <v>277</v>
      </c>
      <c r="M167" s="4" t="s">
        <v>277</v>
      </c>
      <c r="N167" s="6" t="s">
        <v>769</v>
      </c>
      <c r="O167" s="46">
        <v>425</v>
      </c>
      <c r="P167" s="46">
        <v>421</v>
      </c>
      <c r="Q167" s="6"/>
    </row>
    <row r="168" spans="1:18" s="4" customFormat="1" ht="14.45" customHeight="1" x14ac:dyDescent="0.25">
      <c r="A168" s="4" t="s">
        <v>213</v>
      </c>
      <c r="B168" s="4" t="s">
        <v>730</v>
      </c>
      <c r="C168" s="4" t="s">
        <v>727</v>
      </c>
      <c r="D168" s="4" t="s">
        <v>21</v>
      </c>
      <c r="E168" s="4" t="s">
        <v>490</v>
      </c>
      <c r="F168" s="4" t="s">
        <v>76</v>
      </c>
      <c r="G168" s="4" t="s">
        <v>80</v>
      </c>
      <c r="H168" s="4" t="s">
        <v>277</v>
      </c>
      <c r="I168" s="4" t="s">
        <v>277</v>
      </c>
      <c r="J168" s="5" t="s">
        <v>277</v>
      </c>
      <c r="K168" s="44" t="s">
        <v>277</v>
      </c>
      <c r="L168" s="45" t="s">
        <v>277</v>
      </c>
      <c r="M168" s="4" t="s">
        <v>277</v>
      </c>
      <c r="N168" s="6" t="s">
        <v>769</v>
      </c>
      <c r="O168" s="46">
        <v>29</v>
      </c>
      <c r="P168" s="46">
        <v>23</v>
      </c>
      <c r="Q168" s="6"/>
    </row>
    <row r="169" spans="1:18" s="4" customFormat="1" ht="14.45" customHeight="1" x14ac:dyDescent="0.25">
      <c r="A169" s="4" t="s">
        <v>213</v>
      </c>
      <c r="B169" s="4" t="s">
        <v>730</v>
      </c>
      <c r="C169" s="4" t="s">
        <v>727</v>
      </c>
      <c r="D169" s="4" t="s">
        <v>25</v>
      </c>
      <c r="E169" s="4" t="s">
        <v>491</v>
      </c>
      <c r="F169" s="4" t="s">
        <v>76</v>
      </c>
      <c r="G169" s="4" t="s">
        <v>77</v>
      </c>
      <c r="H169" s="4" t="s">
        <v>277</v>
      </c>
      <c r="I169" s="4" t="s">
        <v>277</v>
      </c>
      <c r="J169" s="5" t="s">
        <v>277</v>
      </c>
      <c r="K169" s="44" t="s">
        <v>277</v>
      </c>
      <c r="L169" s="45" t="s">
        <v>277</v>
      </c>
      <c r="M169" s="4" t="s">
        <v>277</v>
      </c>
      <c r="N169" s="6" t="s">
        <v>770</v>
      </c>
      <c r="O169" s="46">
        <v>39</v>
      </c>
      <c r="P169" s="46">
        <v>40</v>
      </c>
      <c r="Q169" s="6"/>
    </row>
    <row r="170" spans="1:18" s="4" customFormat="1" ht="14.45" customHeight="1" x14ac:dyDescent="0.25">
      <c r="A170" s="4" t="s">
        <v>224</v>
      </c>
      <c r="B170" s="4" t="s">
        <v>730</v>
      </c>
      <c r="C170" s="4" t="s">
        <v>727</v>
      </c>
      <c r="D170" s="4" t="s">
        <v>0</v>
      </c>
      <c r="E170" s="4" t="s">
        <v>224</v>
      </c>
      <c r="F170" s="4" t="s">
        <v>95</v>
      </c>
      <c r="G170" s="4" t="s">
        <v>85</v>
      </c>
      <c r="H170" s="4" t="s">
        <v>277</v>
      </c>
      <c r="I170" s="4" t="s">
        <v>277</v>
      </c>
      <c r="J170" s="5" t="s">
        <v>277</v>
      </c>
      <c r="K170" s="44" t="s">
        <v>277</v>
      </c>
      <c r="L170" s="45" t="s">
        <v>277</v>
      </c>
      <c r="M170" s="4" t="s">
        <v>277</v>
      </c>
      <c r="N170" s="6" t="s">
        <v>769</v>
      </c>
      <c r="O170" s="25">
        <v>647</v>
      </c>
      <c r="P170" s="25">
        <v>449</v>
      </c>
      <c r="Q170" s="6"/>
    </row>
    <row r="171" spans="1:18" s="4" customFormat="1" ht="14.45" customHeight="1" x14ac:dyDescent="0.25">
      <c r="A171" s="4" t="s">
        <v>224</v>
      </c>
      <c r="B171" s="4" t="s">
        <v>730</v>
      </c>
      <c r="C171" s="4" t="s">
        <v>727</v>
      </c>
      <c r="D171" s="4" t="s">
        <v>49</v>
      </c>
      <c r="E171" s="4" t="s">
        <v>225</v>
      </c>
      <c r="F171" s="4" t="s">
        <v>95</v>
      </c>
      <c r="G171" s="4" t="s">
        <v>85</v>
      </c>
      <c r="H171" s="4" t="s">
        <v>277</v>
      </c>
      <c r="I171" s="4" t="s">
        <v>277</v>
      </c>
      <c r="J171" s="5" t="s">
        <v>277</v>
      </c>
      <c r="K171" s="44" t="s">
        <v>277</v>
      </c>
      <c r="L171" s="45" t="s">
        <v>277</v>
      </c>
      <c r="M171" s="4" t="s">
        <v>277</v>
      </c>
      <c r="N171" s="6" t="s">
        <v>769</v>
      </c>
      <c r="O171" s="25">
        <v>45</v>
      </c>
      <c r="P171" s="25">
        <v>28</v>
      </c>
      <c r="Q171" s="6"/>
    </row>
    <row r="172" spans="1:18" s="4" customFormat="1" ht="14.45" customHeight="1" x14ac:dyDescent="0.25">
      <c r="A172" s="4" t="s">
        <v>224</v>
      </c>
      <c r="B172" s="4" t="s">
        <v>730</v>
      </c>
      <c r="C172" s="4" t="s">
        <v>727</v>
      </c>
      <c r="D172" s="4" t="s">
        <v>49</v>
      </c>
      <c r="E172" s="4" t="s">
        <v>225</v>
      </c>
      <c r="F172" s="4" t="s">
        <v>95</v>
      </c>
      <c r="G172" s="4" t="s">
        <v>131</v>
      </c>
      <c r="H172" s="4" t="s">
        <v>277</v>
      </c>
      <c r="I172" s="4" t="s">
        <v>277</v>
      </c>
      <c r="J172" s="5" t="s">
        <v>277</v>
      </c>
      <c r="K172" s="44" t="s">
        <v>277</v>
      </c>
      <c r="L172" s="45" t="s">
        <v>277</v>
      </c>
      <c r="M172" s="4" t="s">
        <v>277</v>
      </c>
      <c r="N172" s="6" t="s">
        <v>769</v>
      </c>
      <c r="O172" s="25">
        <v>46</v>
      </c>
      <c r="P172" s="25">
        <v>27</v>
      </c>
      <c r="Q172" s="6"/>
    </row>
    <row r="173" spans="1:18" s="16" customFormat="1" ht="14.45" customHeight="1" x14ac:dyDescent="0.25">
      <c r="A173" s="16" t="s">
        <v>224</v>
      </c>
      <c r="B173" s="16" t="s">
        <v>730</v>
      </c>
      <c r="C173" s="16" t="s">
        <v>727</v>
      </c>
      <c r="D173" s="16" t="s">
        <v>25</v>
      </c>
      <c r="E173" s="16" t="s">
        <v>492</v>
      </c>
      <c r="F173" s="16" t="s">
        <v>76</v>
      </c>
      <c r="G173" s="16" t="s">
        <v>77</v>
      </c>
      <c r="H173" s="16" t="s">
        <v>277</v>
      </c>
      <c r="I173" s="16" t="s">
        <v>277</v>
      </c>
      <c r="J173" s="30" t="s">
        <v>277</v>
      </c>
      <c r="K173" s="40" t="s">
        <v>277</v>
      </c>
      <c r="L173" s="42" t="s">
        <v>277</v>
      </c>
      <c r="M173" s="16" t="s">
        <v>277</v>
      </c>
      <c r="N173" s="27" t="s">
        <v>769</v>
      </c>
      <c r="O173" s="32">
        <v>56</v>
      </c>
      <c r="P173" s="32">
        <v>51</v>
      </c>
      <c r="Q173" s="27"/>
    </row>
    <row r="174" spans="1:18" s="16" customFormat="1" ht="14.45" customHeight="1" x14ac:dyDescent="0.25">
      <c r="A174" s="16" t="s">
        <v>224</v>
      </c>
      <c r="B174" s="16" t="s">
        <v>730</v>
      </c>
      <c r="C174" s="16" t="s">
        <v>727</v>
      </c>
      <c r="D174" s="16" t="s">
        <v>25</v>
      </c>
      <c r="E174" s="16" t="s">
        <v>492</v>
      </c>
      <c r="F174" s="16" t="s">
        <v>76</v>
      </c>
      <c r="G174" s="16" t="s">
        <v>80</v>
      </c>
      <c r="H174" s="16" t="s">
        <v>277</v>
      </c>
      <c r="I174" s="16" t="s">
        <v>277</v>
      </c>
      <c r="J174" s="30" t="s">
        <v>277</v>
      </c>
      <c r="K174" s="40" t="s">
        <v>277</v>
      </c>
      <c r="L174" s="42" t="s">
        <v>277</v>
      </c>
      <c r="M174" s="16" t="s">
        <v>277</v>
      </c>
      <c r="N174" s="27" t="s">
        <v>770</v>
      </c>
      <c r="O174" s="32">
        <v>51</v>
      </c>
      <c r="P174" s="32">
        <v>56</v>
      </c>
      <c r="Q174" s="27"/>
    </row>
    <row r="175" spans="1:18" s="16" customFormat="1" ht="14.45" customHeight="1" x14ac:dyDescent="0.25">
      <c r="A175" s="16" t="s">
        <v>70</v>
      </c>
      <c r="B175" s="16" t="s">
        <v>730</v>
      </c>
      <c r="C175" s="16" t="s">
        <v>727</v>
      </c>
      <c r="D175" s="16" t="s">
        <v>35</v>
      </c>
      <c r="E175" s="16" t="s">
        <v>749</v>
      </c>
      <c r="F175" s="16" t="s">
        <v>107</v>
      </c>
      <c r="G175" s="16" t="s">
        <v>226</v>
      </c>
      <c r="H175" s="16" t="s">
        <v>24</v>
      </c>
      <c r="I175" s="16">
        <v>6.68</v>
      </c>
      <c r="J175" s="30" t="s">
        <v>277</v>
      </c>
      <c r="K175" s="40">
        <v>33303594</v>
      </c>
      <c r="L175" s="52" t="s">
        <v>739</v>
      </c>
      <c r="M175" s="16" t="s">
        <v>277</v>
      </c>
      <c r="N175" s="27" t="s">
        <v>769</v>
      </c>
      <c r="O175" s="41">
        <v>3725</v>
      </c>
      <c r="P175" s="41">
        <v>3224</v>
      </c>
      <c r="Q175" s="53"/>
    </row>
    <row r="176" spans="1:18" s="16" customFormat="1" ht="14.45" customHeight="1" x14ac:dyDescent="0.25">
      <c r="A176" s="16" t="s">
        <v>70</v>
      </c>
      <c r="B176" s="16" t="s">
        <v>730</v>
      </c>
      <c r="C176" s="16" t="s">
        <v>727</v>
      </c>
      <c r="D176" s="16" t="s">
        <v>25</v>
      </c>
      <c r="E176" s="16" t="s">
        <v>227</v>
      </c>
      <c r="F176" s="16" t="s">
        <v>22</v>
      </c>
      <c r="G176" s="16" t="s">
        <v>319</v>
      </c>
      <c r="H176" s="16" t="s">
        <v>27</v>
      </c>
      <c r="I176" s="16">
        <v>4.5</v>
      </c>
      <c r="J176" s="30" t="s">
        <v>277</v>
      </c>
      <c r="K176" s="40" t="s">
        <v>277</v>
      </c>
      <c r="L176" s="32">
        <v>5</v>
      </c>
      <c r="M176" s="16">
        <v>2014</v>
      </c>
      <c r="N176" s="27" t="s">
        <v>769</v>
      </c>
      <c r="O176" s="41">
        <v>576</v>
      </c>
      <c r="P176" s="41">
        <v>486</v>
      </c>
      <c r="Q176" s="27"/>
    </row>
    <row r="177" spans="1:18" s="16" customFormat="1" ht="14.45" customHeight="1" x14ac:dyDescent="0.25">
      <c r="A177" s="16" t="s">
        <v>70</v>
      </c>
      <c r="B177" s="16" t="s">
        <v>730</v>
      </c>
      <c r="C177" s="16" t="s">
        <v>727</v>
      </c>
      <c r="D177" s="16" t="s">
        <v>25</v>
      </c>
      <c r="E177" s="16" t="s">
        <v>228</v>
      </c>
      <c r="F177" s="16" t="s">
        <v>22</v>
      </c>
      <c r="G177" s="16" t="s">
        <v>318</v>
      </c>
      <c r="H177" s="16" t="s">
        <v>24</v>
      </c>
      <c r="I177" s="16">
        <v>5.12</v>
      </c>
      <c r="J177" s="30" t="s">
        <v>277</v>
      </c>
      <c r="K177" s="40" t="s">
        <v>277</v>
      </c>
      <c r="L177" s="32" t="s">
        <v>32</v>
      </c>
      <c r="M177" s="16">
        <v>2014</v>
      </c>
      <c r="N177" s="27" t="s">
        <v>770</v>
      </c>
      <c r="O177" s="41">
        <v>343</v>
      </c>
      <c r="P177" s="41">
        <v>352</v>
      </c>
      <c r="Q177" s="27"/>
    </row>
    <row r="178" spans="1:18" s="4" customFormat="1" ht="14.45" customHeight="1" x14ac:dyDescent="0.25">
      <c r="A178" s="4" t="s">
        <v>70</v>
      </c>
      <c r="B178" s="4" t="s">
        <v>730</v>
      </c>
      <c r="C178" s="4" t="s">
        <v>727</v>
      </c>
      <c r="D178" s="4" t="s">
        <v>35</v>
      </c>
      <c r="E178" s="4" t="s">
        <v>762</v>
      </c>
      <c r="F178" s="4" t="s">
        <v>22</v>
      </c>
      <c r="G178" s="4" t="s">
        <v>229</v>
      </c>
      <c r="H178" s="4" t="s">
        <v>230</v>
      </c>
      <c r="I178" s="4">
        <v>14.15</v>
      </c>
      <c r="J178" s="5" t="s">
        <v>277</v>
      </c>
      <c r="K178" s="44">
        <v>5830000</v>
      </c>
      <c r="L178" s="25">
        <v>5</v>
      </c>
      <c r="M178" s="4">
        <v>2014</v>
      </c>
      <c r="N178" s="6" t="s">
        <v>769</v>
      </c>
      <c r="O178" s="46">
        <f>386+1397</f>
        <v>1783</v>
      </c>
      <c r="P178" s="46">
        <f>419+1053</f>
        <v>1472</v>
      </c>
      <c r="Q178" s="6" t="s">
        <v>40</v>
      </c>
      <c r="R178" s="4" t="s">
        <v>213</v>
      </c>
    </row>
    <row r="179" spans="1:18" s="16" customFormat="1" ht="14.45" customHeight="1" x14ac:dyDescent="0.25">
      <c r="A179" s="16" t="s">
        <v>70</v>
      </c>
      <c r="B179" s="16" t="s">
        <v>730</v>
      </c>
      <c r="C179" s="16" t="s">
        <v>727</v>
      </c>
      <c r="D179" s="16" t="s">
        <v>0</v>
      </c>
      <c r="E179" s="16" t="s">
        <v>70</v>
      </c>
      <c r="F179" s="16" t="s">
        <v>22</v>
      </c>
      <c r="G179" s="16" t="s">
        <v>231</v>
      </c>
      <c r="H179" s="16" t="s">
        <v>24</v>
      </c>
      <c r="I179" s="16">
        <v>1.25</v>
      </c>
      <c r="J179" s="30" t="s">
        <v>277</v>
      </c>
      <c r="K179" s="40" t="s">
        <v>277</v>
      </c>
      <c r="L179" s="32" t="s">
        <v>32</v>
      </c>
      <c r="M179" s="16">
        <v>2014</v>
      </c>
      <c r="N179" s="27" t="s">
        <v>770</v>
      </c>
      <c r="O179" s="41">
        <v>39384</v>
      </c>
      <c r="P179" s="41">
        <v>92943</v>
      </c>
      <c r="Q179" s="27"/>
    </row>
    <row r="180" spans="1:18" s="16" customFormat="1" ht="14.45" customHeight="1" x14ac:dyDescent="0.25">
      <c r="A180" s="16" t="s">
        <v>70</v>
      </c>
      <c r="B180" s="16" t="s">
        <v>730</v>
      </c>
      <c r="C180" s="16" t="s">
        <v>727</v>
      </c>
      <c r="D180" s="16" t="s">
        <v>25</v>
      </c>
      <c r="E180" s="16" t="s">
        <v>232</v>
      </c>
      <c r="F180" s="16" t="s">
        <v>22</v>
      </c>
      <c r="G180" s="16" t="s">
        <v>318</v>
      </c>
      <c r="H180" s="16" t="s">
        <v>27</v>
      </c>
      <c r="I180" s="16">
        <v>3.5</v>
      </c>
      <c r="J180" s="30" t="s">
        <v>277</v>
      </c>
      <c r="K180" s="40" t="s">
        <v>277</v>
      </c>
      <c r="L180" s="32">
        <v>5</v>
      </c>
      <c r="M180" s="16">
        <v>2014</v>
      </c>
      <c r="N180" s="27" t="s">
        <v>769</v>
      </c>
      <c r="O180" s="32">
        <v>683</v>
      </c>
      <c r="P180" s="32">
        <v>450</v>
      </c>
      <c r="Q180" s="27"/>
    </row>
    <row r="181" spans="1:18" s="16" customFormat="1" ht="14.45" customHeight="1" x14ac:dyDescent="0.25">
      <c r="A181" s="16" t="s">
        <v>70</v>
      </c>
      <c r="B181" s="16" t="s">
        <v>730</v>
      </c>
      <c r="C181" s="16" t="s">
        <v>727</v>
      </c>
      <c r="D181" s="16" t="s">
        <v>25</v>
      </c>
      <c r="E181" s="16" t="s">
        <v>92</v>
      </c>
      <c r="F181" s="16" t="s">
        <v>22</v>
      </c>
      <c r="G181" s="16" t="s">
        <v>318</v>
      </c>
      <c r="H181" s="16" t="s">
        <v>24</v>
      </c>
      <c r="I181" s="16">
        <v>2</v>
      </c>
      <c r="J181" s="30" t="s">
        <v>277</v>
      </c>
      <c r="K181" s="40" t="s">
        <v>277</v>
      </c>
      <c r="L181" s="32" t="s">
        <v>32</v>
      </c>
      <c r="M181" s="54">
        <v>2014</v>
      </c>
      <c r="N181" s="27" t="s">
        <v>770</v>
      </c>
      <c r="O181" s="41">
        <v>1039</v>
      </c>
      <c r="P181" s="41">
        <v>1107</v>
      </c>
      <c r="Q181" s="27"/>
    </row>
    <row r="182" spans="1:18" s="16" customFormat="1" ht="14.45" customHeight="1" x14ac:dyDescent="0.25">
      <c r="A182" s="16" t="s">
        <v>70</v>
      </c>
      <c r="B182" s="16" t="s">
        <v>730</v>
      </c>
      <c r="C182" s="16" t="s">
        <v>727</v>
      </c>
      <c r="D182" s="16" t="s">
        <v>25</v>
      </c>
      <c r="E182" s="16" t="s">
        <v>233</v>
      </c>
      <c r="F182" s="16" t="s">
        <v>22</v>
      </c>
      <c r="G182" s="16" t="s">
        <v>69</v>
      </c>
      <c r="H182" s="16" t="s">
        <v>24</v>
      </c>
      <c r="I182" s="16">
        <v>0.75</v>
      </c>
      <c r="J182" s="30" t="s">
        <v>277</v>
      </c>
      <c r="K182" s="40" t="s">
        <v>277</v>
      </c>
      <c r="L182" s="32">
        <v>5</v>
      </c>
      <c r="M182" s="54">
        <v>2014</v>
      </c>
      <c r="N182" s="27" t="s">
        <v>770</v>
      </c>
      <c r="O182" s="41">
        <v>1110</v>
      </c>
      <c r="P182" s="41">
        <v>2026</v>
      </c>
      <c r="Q182" s="27"/>
    </row>
    <row r="183" spans="1:18" s="16" customFormat="1" ht="14.45" customHeight="1" x14ac:dyDescent="0.25">
      <c r="A183" s="16" t="s">
        <v>70</v>
      </c>
      <c r="B183" s="16" t="s">
        <v>730</v>
      </c>
      <c r="C183" s="16" t="s">
        <v>727</v>
      </c>
      <c r="D183" s="16" t="s">
        <v>25</v>
      </c>
      <c r="E183" s="16" t="s">
        <v>70</v>
      </c>
      <c r="F183" s="16" t="s">
        <v>95</v>
      </c>
      <c r="G183" s="16" t="s">
        <v>85</v>
      </c>
      <c r="H183" s="16" t="s">
        <v>277</v>
      </c>
      <c r="I183" s="16" t="s">
        <v>277</v>
      </c>
      <c r="J183" s="30" t="s">
        <v>277</v>
      </c>
      <c r="K183" s="40" t="s">
        <v>277</v>
      </c>
      <c r="L183" s="42" t="s">
        <v>277</v>
      </c>
      <c r="M183" s="54" t="s">
        <v>277</v>
      </c>
      <c r="N183" s="27" t="s">
        <v>770</v>
      </c>
      <c r="O183" s="41">
        <v>426</v>
      </c>
      <c r="P183" s="41">
        <v>439</v>
      </c>
      <c r="Q183" s="27"/>
    </row>
    <row r="184" spans="1:18" s="4" customFormat="1" ht="14.45" customHeight="1" x14ac:dyDescent="0.25">
      <c r="A184" s="4" t="s">
        <v>70</v>
      </c>
      <c r="B184" s="4" t="s">
        <v>730</v>
      </c>
      <c r="C184" s="4" t="s">
        <v>727</v>
      </c>
      <c r="D184" s="4" t="s">
        <v>25</v>
      </c>
      <c r="E184" s="4" t="s">
        <v>70</v>
      </c>
      <c r="F184" s="4" t="s">
        <v>95</v>
      </c>
      <c r="G184" s="4" t="s">
        <v>131</v>
      </c>
      <c r="H184" s="4" t="s">
        <v>277</v>
      </c>
      <c r="I184" s="4" t="s">
        <v>277</v>
      </c>
      <c r="J184" s="5" t="s">
        <v>277</v>
      </c>
      <c r="K184" s="44" t="s">
        <v>277</v>
      </c>
      <c r="L184" s="45" t="s">
        <v>277</v>
      </c>
      <c r="M184" s="55" t="s">
        <v>277</v>
      </c>
      <c r="N184" s="6" t="s">
        <v>770</v>
      </c>
      <c r="O184" s="46">
        <v>428</v>
      </c>
      <c r="P184" s="46">
        <v>431</v>
      </c>
      <c r="Q184" s="6"/>
    </row>
    <row r="185" spans="1:18" s="16" customFormat="1" ht="14.45" customHeight="1" x14ac:dyDescent="0.25">
      <c r="A185" s="16" t="s">
        <v>70</v>
      </c>
      <c r="B185" s="16" t="s">
        <v>730</v>
      </c>
      <c r="C185" s="16" t="s">
        <v>727</v>
      </c>
      <c r="D185" s="16" t="s">
        <v>25</v>
      </c>
      <c r="E185" s="16" t="s">
        <v>776</v>
      </c>
      <c r="F185" s="16" t="s">
        <v>95</v>
      </c>
      <c r="G185" s="16" t="s">
        <v>775</v>
      </c>
      <c r="H185" s="16" t="s">
        <v>277</v>
      </c>
      <c r="I185" s="16" t="s">
        <v>277</v>
      </c>
      <c r="J185" s="30" t="s">
        <v>277</v>
      </c>
      <c r="K185" s="40" t="s">
        <v>277</v>
      </c>
      <c r="L185" s="42" t="s">
        <v>277</v>
      </c>
      <c r="M185" s="54" t="s">
        <v>277</v>
      </c>
      <c r="N185" s="27"/>
      <c r="O185" s="41"/>
      <c r="P185" s="41"/>
      <c r="Q185" s="27"/>
    </row>
    <row r="186" spans="1:18" s="16" customFormat="1" ht="14.45" customHeight="1" x14ac:dyDescent="0.25">
      <c r="A186" s="16" t="s">
        <v>70</v>
      </c>
      <c r="B186" s="16" t="s">
        <v>730</v>
      </c>
      <c r="C186" s="16" t="s">
        <v>727</v>
      </c>
      <c r="D186" s="16" t="s">
        <v>25</v>
      </c>
      <c r="E186" s="16" t="s">
        <v>777</v>
      </c>
      <c r="F186" s="16" t="s">
        <v>95</v>
      </c>
      <c r="G186" s="16" t="s">
        <v>775</v>
      </c>
      <c r="H186" s="16" t="s">
        <v>277</v>
      </c>
      <c r="I186" s="16" t="s">
        <v>277</v>
      </c>
      <c r="J186" s="30" t="s">
        <v>277</v>
      </c>
      <c r="K186" s="40" t="s">
        <v>277</v>
      </c>
      <c r="L186" s="42" t="s">
        <v>277</v>
      </c>
      <c r="M186" s="54" t="s">
        <v>277</v>
      </c>
      <c r="N186" s="27"/>
      <c r="O186" s="41"/>
      <c r="P186" s="41"/>
      <c r="Q186" s="27"/>
    </row>
    <row r="187" spans="1:18" s="16" customFormat="1" ht="14.45" customHeight="1" x14ac:dyDescent="0.25">
      <c r="A187" s="16" t="s">
        <v>70</v>
      </c>
      <c r="B187" s="16" t="s">
        <v>730</v>
      </c>
      <c r="C187" s="16" t="s">
        <v>727</v>
      </c>
      <c r="D187" s="16" t="s">
        <v>21</v>
      </c>
      <c r="E187" s="16" t="s">
        <v>493</v>
      </c>
      <c r="F187" s="16" t="s">
        <v>76</v>
      </c>
      <c r="G187" s="16" t="s">
        <v>77</v>
      </c>
      <c r="H187" s="16" t="s">
        <v>277</v>
      </c>
      <c r="I187" s="16" t="s">
        <v>277</v>
      </c>
      <c r="J187" s="30" t="s">
        <v>277</v>
      </c>
      <c r="K187" s="40" t="s">
        <v>277</v>
      </c>
      <c r="L187" s="42" t="s">
        <v>277</v>
      </c>
      <c r="M187" s="54" t="s">
        <v>277</v>
      </c>
      <c r="N187" s="27" t="s">
        <v>769</v>
      </c>
      <c r="O187" s="41">
        <v>146</v>
      </c>
      <c r="P187" s="41">
        <v>23</v>
      </c>
      <c r="Q187" s="27"/>
    </row>
    <row r="188" spans="1:18" s="16" customFormat="1" ht="14.45" customHeight="1" x14ac:dyDescent="0.25">
      <c r="A188" s="16" t="s">
        <v>70</v>
      </c>
      <c r="B188" s="16" t="s">
        <v>730</v>
      </c>
      <c r="C188" s="16" t="s">
        <v>727</v>
      </c>
      <c r="D188" s="16" t="s">
        <v>21</v>
      </c>
      <c r="E188" s="16" t="s">
        <v>493</v>
      </c>
      <c r="F188" s="16" t="s">
        <v>76</v>
      </c>
      <c r="G188" s="16" t="s">
        <v>80</v>
      </c>
      <c r="H188" s="16" t="s">
        <v>277</v>
      </c>
      <c r="I188" s="16" t="s">
        <v>277</v>
      </c>
      <c r="J188" s="30" t="s">
        <v>277</v>
      </c>
      <c r="K188" s="40" t="s">
        <v>277</v>
      </c>
      <c r="L188" s="42" t="s">
        <v>277</v>
      </c>
      <c r="M188" s="54" t="s">
        <v>277</v>
      </c>
      <c r="N188" s="27" t="s">
        <v>769</v>
      </c>
      <c r="O188" s="41">
        <v>143</v>
      </c>
      <c r="P188" s="41">
        <v>26</v>
      </c>
      <c r="Q188" s="27"/>
    </row>
    <row r="189" spans="1:18" s="16" customFormat="1" ht="14.45" customHeight="1" x14ac:dyDescent="0.25">
      <c r="A189" s="16" t="s">
        <v>70</v>
      </c>
      <c r="B189" s="16" t="s">
        <v>730</v>
      </c>
      <c r="C189" s="16" t="s">
        <v>727</v>
      </c>
      <c r="D189" s="16" t="s">
        <v>21</v>
      </c>
      <c r="E189" s="16" t="s">
        <v>494</v>
      </c>
      <c r="F189" s="16" t="s">
        <v>76</v>
      </c>
      <c r="G189" s="16" t="s">
        <v>77</v>
      </c>
      <c r="H189" s="16" t="s">
        <v>277</v>
      </c>
      <c r="I189" s="16" t="s">
        <v>277</v>
      </c>
      <c r="J189" s="30" t="s">
        <v>277</v>
      </c>
      <c r="K189" s="40" t="s">
        <v>277</v>
      </c>
      <c r="L189" s="42" t="s">
        <v>277</v>
      </c>
      <c r="M189" s="54" t="s">
        <v>277</v>
      </c>
      <c r="N189" s="27" t="s">
        <v>769</v>
      </c>
      <c r="O189" s="41">
        <v>84</v>
      </c>
      <c r="P189" s="41">
        <v>36</v>
      </c>
      <c r="Q189" s="27"/>
    </row>
    <row r="190" spans="1:18" s="16" customFormat="1" ht="14.45" customHeight="1" x14ac:dyDescent="0.25">
      <c r="A190" s="16" t="s">
        <v>70</v>
      </c>
      <c r="B190" s="16" t="s">
        <v>730</v>
      </c>
      <c r="C190" s="16" t="s">
        <v>727</v>
      </c>
      <c r="D190" s="16" t="s">
        <v>21</v>
      </c>
      <c r="E190" s="16" t="s">
        <v>494</v>
      </c>
      <c r="F190" s="16" t="s">
        <v>76</v>
      </c>
      <c r="G190" s="16" t="s">
        <v>80</v>
      </c>
      <c r="H190" s="16" t="s">
        <v>277</v>
      </c>
      <c r="I190" s="16" t="s">
        <v>277</v>
      </c>
      <c r="J190" s="30" t="s">
        <v>277</v>
      </c>
      <c r="K190" s="40" t="s">
        <v>277</v>
      </c>
      <c r="L190" s="42" t="s">
        <v>277</v>
      </c>
      <c r="M190" s="54" t="s">
        <v>277</v>
      </c>
      <c r="N190" s="27" t="s">
        <v>769</v>
      </c>
      <c r="O190" s="41">
        <v>83</v>
      </c>
      <c r="P190" s="41">
        <v>37</v>
      </c>
      <c r="Q190" s="27"/>
    </row>
    <row r="191" spans="1:18" s="16" customFormat="1" ht="14.45" customHeight="1" x14ac:dyDescent="0.25">
      <c r="A191" s="16" t="s">
        <v>70</v>
      </c>
      <c r="B191" s="16" t="s">
        <v>730</v>
      </c>
      <c r="C191" s="16" t="s">
        <v>727</v>
      </c>
      <c r="D191" s="16" t="s">
        <v>21</v>
      </c>
      <c r="E191" s="16" t="s">
        <v>495</v>
      </c>
      <c r="F191" s="16" t="s">
        <v>76</v>
      </c>
      <c r="G191" s="16" t="s">
        <v>80</v>
      </c>
      <c r="H191" s="16" t="s">
        <v>277</v>
      </c>
      <c r="I191" s="16" t="s">
        <v>277</v>
      </c>
      <c r="J191" s="30" t="s">
        <v>277</v>
      </c>
      <c r="K191" s="40" t="s">
        <v>277</v>
      </c>
      <c r="L191" s="42" t="s">
        <v>277</v>
      </c>
      <c r="M191" s="54" t="s">
        <v>277</v>
      </c>
      <c r="N191" s="27" t="s">
        <v>769</v>
      </c>
      <c r="O191" s="41">
        <v>83</v>
      </c>
      <c r="P191" s="41">
        <v>31</v>
      </c>
      <c r="Q191" s="27"/>
    </row>
    <row r="192" spans="1:18" s="16" customFormat="1" ht="14.45" customHeight="1" x14ac:dyDescent="0.25">
      <c r="A192" s="16" t="s">
        <v>70</v>
      </c>
      <c r="B192" s="16" t="s">
        <v>730</v>
      </c>
      <c r="C192" s="16" t="s">
        <v>727</v>
      </c>
      <c r="D192" s="16" t="s">
        <v>21</v>
      </c>
      <c r="E192" s="16" t="s">
        <v>496</v>
      </c>
      <c r="F192" s="16" t="s">
        <v>76</v>
      </c>
      <c r="G192" s="16" t="s">
        <v>77</v>
      </c>
      <c r="H192" s="16" t="s">
        <v>277</v>
      </c>
      <c r="I192" s="16" t="s">
        <v>277</v>
      </c>
      <c r="J192" s="30" t="s">
        <v>277</v>
      </c>
      <c r="K192" s="40" t="s">
        <v>277</v>
      </c>
      <c r="L192" s="42" t="s">
        <v>277</v>
      </c>
      <c r="M192" s="54" t="s">
        <v>277</v>
      </c>
      <c r="N192" s="27" t="s">
        <v>769</v>
      </c>
      <c r="O192" s="41">
        <v>258</v>
      </c>
      <c r="P192" s="41">
        <v>48</v>
      </c>
      <c r="Q192" s="27"/>
    </row>
    <row r="193" spans="1:18" s="16" customFormat="1" ht="14.45" customHeight="1" x14ac:dyDescent="0.25">
      <c r="A193" s="16" t="s">
        <v>70</v>
      </c>
      <c r="B193" s="16" t="s">
        <v>730</v>
      </c>
      <c r="C193" s="16" t="s">
        <v>727</v>
      </c>
      <c r="D193" s="16" t="s">
        <v>21</v>
      </c>
      <c r="E193" s="16" t="s">
        <v>496</v>
      </c>
      <c r="F193" s="16" t="s">
        <v>76</v>
      </c>
      <c r="G193" s="16" t="s">
        <v>80</v>
      </c>
      <c r="H193" s="16" t="s">
        <v>277</v>
      </c>
      <c r="I193" s="16" t="s">
        <v>277</v>
      </c>
      <c r="J193" s="30" t="s">
        <v>277</v>
      </c>
      <c r="K193" s="40" t="s">
        <v>277</v>
      </c>
      <c r="L193" s="42" t="s">
        <v>277</v>
      </c>
      <c r="M193" s="54" t="s">
        <v>277</v>
      </c>
      <c r="N193" s="27" t="s">
        <v>769</v>
      </c>
      <c r="O193" s="41">
        <v>255</v>
      </c>
      <c r="P193" s="41">
        <v>53</v>
      </c>
      <c r="Q193" s="27"/>
    </row>
    <row r="194" spans="1:18" s="16" customFormat="1" ht="14.45" customHeight="1" x14ac:dyDescent="0.25">
      <c r="A194" s="16" t="s">
        <v>70</v>
      </c>
      <c r="B194" s="16" t="s">
        <v>730</v>
      </c>
      <c r="C194" s="16" t="s">
        <v>727</v>
      </c>
      <c r="D194" s="16" t="s">
        <v>21</v>
      </c>
      <c r="E194" s="16" t="s">
        <v>497</v>
      </c>
      <c r="F194" s="16" t="s">
        <v>76</v>
      </c>
      <c r="G194" s="16" t="s">
        <v>80</v>
      </c>
      <c r="H194" s="16" t="s">
        <v>277</v>
      </c>
      <c r="I194" s="16" t="s">
        <v>277</v>
      </c>
      <c r="J194" s="30" t="s">
        <v>277</v>
      </c>
      <c r="K194" s="40" t="s">
        <v>277</v>
      </c>
      <c r="L194" s="42" t="s">
        <v>277</v>
      </c>
      <c r="M194" s="54" t="s">
        <v>277</v>
      </c>
      <c r="N194" s="27" t="s">
        <v>770</v>
      </c>
      <c r="O194" s="41">
        <v>113</v>
      </c>
      <c r="P194" s="41">
        <v>151</v>
      </c>
      <c r="Q194" s="27"/>
    </row>
    <row r="195" spans="1:18" s="16" customFormat="1" ht="14.45" customHeight="1" x14ac:dyDescent="0.25">
      <c r="A195" s="16" t="s">
        <v>70</v>
      </c>
      <c r="B195" s="16" t="s">
        <v>730</v>
      </c>
      <c r="C195" s="16" t="s">
        <v>727</v>
      </c>
      <c r="D195" s="16" t="s">
        <v>235</v>
      </c>
      <c r="E195" s="16" t="s">
        <v>498</v>
      </c>
      <c r="F195" s="16" t="s">
        <v>76</v>
      </c>
      <c r="G195" s="16" t="s">
        <v>80</v>
      </c>
      <c r="H195" s="16" t="s">
        <v>277</v>
      </c>
      <c r="I195" s="16" t="s">
        <v>277</v>
      </c>
      <c r="J195" s="30" t="s">
        <v>277</v>
      </c>
      <c r="K195" s="40" t="s">
        <v>277</v>
      </c>
      <c r="L195" s="42" t="s">
        <v>277</v>
      </c>
      <c r="M195" s="54" t="s">
        <v>277</v>
      </c>
      <c r="N195" s="27" t="s">
        <v>770</v>
      </c>
      <c r="O195" s="41">
        <v>31</v>
      </c>
      <c r="P195" s="41">
        <v>74</v>
      </c>
      <c r="Q195" s="27"/>
    </row>
    <row r="196" spans="1:18" s="16" customFormat="1" ht="14.45" customHeight="1" x14ac:dyDescent="0.25">
      <c r="A196" s="16" t="s">
        <v>70</v>
      </c>
      <c r="B196" s="16" t="s">
        <v>730</v>
      </c>
      <c r="C196" s="16" t="s">
        <v>727</v>
      </c>
      <c r="D196" s="16" t="s">
        <v>21</v>
      </c>
      <c r="E196" s="16" t="s">
        <v>499</v>
      </c>
      <c r="F196" s="16" t="s">
        <v>76</v>
      </c>
      <c r="G196" s="16" t="s">
        <v>80</v>
      </c>
      <c r="H196" s="16" t="s">
        <v>277</v>
      </c>
      <c r="I196" s="16" t="s">
        <v>277</v>
      </c>
      <c r="J196" s="30" t="s">
        <v>277</v>
      </c>
      <c r="K196" s="40" t="s">
        <v>277</v>
      </c>
      <c r="L196" s="42" t="s">
        <v>277</v>
      </c>
      <c r="M196" s="54" t="s">
        <v>277</v>
      </c>
      <c r="N196" s="27" t="s">
        <v>769</v>
      </c>
      <c r="O196" s="41">
        <v>77</v>
      </c>
      <c r="P196" s="41">
        <v>24</v>
      </c>
      <c r="Q196" s="27"/>
    </row>
    <row r="197" spans="1:18" s="16" customFormat="1" ht="14.45" customHeight="1" x14ac:dyDescent="0.25">
      <c r="A197" s="16" t="s">
        <v>70</v>
      </c>
      <c r="B197" s="16" t="s">
        <v>730</v>
      </c>
      <c r="C197" s="16" t="s">
        <v>727</v>
      </c>
      <c r="D197" s="16" t="s">
        <v>21</v>
      </c>
      <c r="E197" s="16" t="s">
        <v>500</v>
      </c>
      <c r="F197" s="16" t="s">
        <v>76</v>
      </c>
      <c r="G197" s="16" t="s">
        <v>77</v>
      </c>
      <c r="H197" s="16" t="s">
        <v>277</v>
      </c>
      <c r="I197" s="16" t="s">
        <v>277</v>
      </c>
      <c r="J197" s="30" t="s">
        <v>277</v>
      </c>
      <c r="K197" s="40" t="s">
        <v>277</v>
      </c>
      <c r="L197" s="42" t="s">
        <v>277</v>
      </c>
      <c r="M197" s="54" t="s">
        <v>277</v>
      </c>
      <c r="N197" s="27" t="s">
        <v>769</v>
      </c>
      <c r="O197" s="41">
        <v>273</v>
      </c>
      <c r="P197" s="41">
        <v>23</v>
      </c>
      <c r="Q197" s="27"/>
    </row>
    <row r="198" spans="1:18" s="16" customFormat="1" ht="14.45" customHeight="1" x14ac:dyDescent="0.25">
      <c r="A198" s="16" t="s">
        <v>70</v>
      </c>
      <c r="B198" s="16" t="s">
        <v>730</v>
      </c>
      <c r="C198" s="16" t="s">
        <v>727</v>
      </c>
      <c r="D198" s="16" t="s">
        <v>21</v>
      </c>
      <c r="E198" s="16" t="s">
        <v>501</v>
      </c>
      <c r="F198" s="16" t="s">
        <v>76</v>
      </c>
      <c r="G198" s="16" t="s">
        <v>77</v>
      </c>
      <c r="H198" s="16" t="s">
        <v>277</v>
      </c>
      <c r="I198" s="16" t="s">
        <v>277</v>
      </c>
      <c r="J198" s="30" t="s">
        <v>277</v>
      </c>
      <c r="K198" s="40" t="s">
        <v>277</v>
      </c>
      <c r="L198" s="42" t="s">
        <v>277</v>
      </c>
      <c r="M198" s="54" t="s">
        <v>277</v>
      </c>
      <c r="N198" s="27" t="s">
        <v>770</v>
      </c>
      <c r="O198" s="41">
        <v>68</v>
      </c>
      <c r="P198" s="41">
        <v>80</v>
      </c>
      <c r="Q198" s="27"/>
    </row>
    <row r="199" spans="1:18" s="16" customFormat="1" ht="14.45" customHeight="1" x14ac:dyDescent="0.25">
      <c r="A199" s="16" t="s">
        <v>70</v>
      </c>
      <c r="B199" s="16" t="s">
        <v>730</v>
      </c>
      <c r="C199" s="16" t="s">
        <v>727</v>
      </c>
      <c r="D199" s="16" t="s">
        <v>21</v>
      </c>
      <c r="E199" s="16" t="s">
        <v>501</v>
      </c>
      <c r="F199" s="16" t="s">
        <v>76</v>
      </c>
      <c r="G199" s="16" t="s">
        <v>80</v>
      </c>
      <c r="H199" s="16" t="s">
        <v>277</v>
      </c>
      <c r="I199" s="16" t="s">
        <v>277</v>
      </c>
      <c r="J199" s="30" t="s">
        <v>277</v>
      </c>
      <c r="K199" s="40" t="s">
        <v>277</v>
      </c>
      <c r="L199" s="42" t="s">
        <v>277</v>
      </c>
      <c r="M199" s="54" t="s">
        <v>277</v>
      </c>
      <c r="N199" s="27" t="s">
        <v>770</v>
      </c>
      <c r="O199" s="41">
        <v>68</v>
      </c>
      <c r="P199" s="41">
        <v>79</v>
      </c>
      <c r="Q199" s="27"/>
    </row>
    <row r="200" spans="1:18" s="16" customFormat="1" ht="14.45" customHeight="1" x14ac:dyDescent="0.25">
      <c r="A200" s="16" t="s">
        <v>236</v>
      </c>
      <c r="B200" s="16" t="s">
        <v>731</v>
      </c>
      <c r="C200" s="16" t="s">
        <v>732</v>
      </c>
      <c r="D200" s="16" t="s">
        <v>25</v>
      </c>
      <c r="E200" s="16" t="s">
        <v>237</v>
      </c>
      <c r="F200" s="16" t="s">
        <v>22</v>
      </c>
      <c r="G200" s="16" t="s">
        <v>318</v>
      </c>
      <c r="H200" s="16" t="s">
        <v>27</v>
      </c>
      <c r="I200" s="16">
        <v>1</v>
      </c>
      <c r="J200" s="30" t="s">
        <v>277</v>
      </c>
      <c r="K200" s="40" t="s">
        <v>277</v>
      </c>
      <c r="L200" s="32">
        <v>5</v>
      </c>
      <c r="M200" s="54">
        <v>2014</v>
      </c>
      <c r="N200" s="27" t="s">
        <v>769</v>
      </c>
      <c r="O200" s="41">
        <v>120</v>
      </c>
      <c r="P200" s="41">
        <v>50</v>
      </c>
      <c r="Q200" s="27"/>
    </row>
    <row r="201" spans="1:18" s="16" customFormat="1" ht="14.45" customHeight="1" x14ac:dyDescent="0.25">
      <c r="A201" s="16" t="s">
        <v>236</v>
      </c>
      <c r="B201" s="16" t="s">
        <v>731</v>
      </c>
      <c r="C201" s="16" t="s">
        <v>732</v>
      </c>
      <c r="D201" s="16" t="s">
        <v>25</v>
      </c>
      <c r="E201" s="16" t="s">
        <v>237</v>
      </c>
      <c r="F201" s="16" t="s">
        <v>22</v>
      </c>
      <c r="G201" s="16" t="s">
        <v>140</v>
      </c>
      <c r="H201" s="16" t="s">
        <v>31</v>
      </c>
      <c r="I201" s="16">
        <v>0.75</v>
      </c>
      <c r="J201" s="30" t="s">
        <v>277</v>
      </c>
      <c r="K201" s="40" t="s">
        <v>277</v>
      </c>
      <c r="L201" s="32">
        <v>5</v>
      </c>
      <c r="M201" s="54">
        <v>2014</v>
      </c>
      <c r="N201" s="27" t="s">
        <v>769</v>
      </c>
      <c r="O201" s="41">
        <v>111</v>
      </c>
      <c r="P201" s="41">
        <v>60</v>
      </c>
      <c r="Q201" s="27"/>
    </row>
    <row r="202" spans="1:18" s="4" customFormat="1" ht="14.45" customHeight="1" x14ac:dyDescent="0.25">
      <c r="A202" s="4" t="s">
        <v>236</v>
      </c>
      <c r="B202" s="4" t="s">
        <v>731</v>
      </c>
      <c r="C202" s="4" t="s">
        <v>732</v>
      </c>
      <c r="D202" s="4" t="s">
        <v>238</v>
      </c>
      <c r="E202" s="4" t="s">
        <v>239</v>
      </c>
      <c r="F202" s="4" t="s">
        <v>22</v>
      </c>
      <c r="G202" s="4" t="s">
        <v>69</v>
      </c>
      <c r="H202" s="4" t="s">
        <v>27</v>
      </c>
      <c r="I202" s="4">
        <v>0.7</v>
      </c>
      <c r="J202" s="5" t="s">
        <v>277</v>
      </c>
      <c r="K202" s="44" t="s">
        <v>277</v>
      </c>
      <c r="L202" s="25">
        <v>5</v>
      </c>
      <c r="M202" s="55">
        <v>2014</v>
      </c>
      <c r="N202" s="6" t="s">
        <v>769</v>
      </c>
      <c r="O202" s="46">
        <f>438+88</f>
        <v>526</v>
      </c>
      <c r="P202" s="46">
        <f>73+43</f>
        <v>116</v>
      </c>
      <c r="Q202" s="6" t="s">
        <v>40</v>
      </c>
      <c r="R202" s="4" t="s">
        <v>240</v>
      </c>
    </row>
    <row r="203" spans="1:18" s="16" customFormat="1" ht="14.45" customHeight="1" x14ac:dyDescent="0.25">
      <c r="A203" s="16" t="s">
        <v>236</v>
      </c>
      <c r="B203" s="16" t="s">
        <v>731</v>
      </c>
      <c r="C203" s="16" t="s">
        <v>732</v>
      </c>
      <c r="D203" s="16" t="s">
        <v>49</v>
      </c>
      <c r="E203" s="16" t="s">
        <v>241</v>
      </c>
      <c r="F203" s="16" t="s">
        <v>22</v>
      </c>
      <c r="G203" s="16" t="s">
        <v>242</v>
      </c>
      <c r="H203" s="16" t="s">
        <v>24</v>
      </c>
      <c r="I203" s="16">
        <v>1.25</v>
      </c>
      <c r="J203" s="30" t="s">
        <v>277</v>
      </c>
      <c r="K203" s="40" t="s">
        <v>277</v>
      </c>
      <c r="L203" s="32">
        <v>5</v>
      </c>
      <c r="M203" s="54">
        <v>2014</v>
      </c>
      <c r="N203" s="27" t="s">
        <v>769</v>
      </c>
      <c r="O203" s="41">
        <v>499</v>
      </c>
      <c r="P203" s="41">
        <v>216</v>
      </c>
      <c r="Q203" s="27"/>
    </row>
    <row r="204" spans="1:18" s="16" customFormat="1" ht="14.45" customHeight="1" x14ac:dyDescent="0.25">
      <c r="A204" s="16" t="s">
        <v>236</v>
      </c>
      <c r="B204" s="16" t="s">
        <v>731</v>
      </c>
      <c r="C204" s="16" t="s">
        <v>732</v>
      </c>
      <c r="D204" s="16" t="s">
        <v>0</v>
      </c>
      <c r="E204" s="16" t="s">
        <v>761</v>
      </c>
      <c r="F204" s="16" t="s">
        <v>22</v>
      </c>
      <c r="G204" s="16" t="s">
        <v>243</v>
      </c>
      <c r="H204" s="16" t="s">
        <v>27</v>
      </c>
      <c r="I204" s="16">
        <v>1.6</v>
      </c>
      <c r="J204" s="30" t="s">
        <v>277</v>
      </c>
      <c r="K204" s="40" t="s">
        <v>277</v>
      </c>
      <c r="L204" s="32">
        <v>5</v>
      </c>
      <c r="M204" s="54">
        <v>2014</v>
      </c>
      <c r="N204" s="27" t="s">
        <v>769</v>
      </c>
      <c r="O204" s="41">
        <v>3280</v>
      </c>
      <c r="P204" s="41">
        <v>1917</v>
      </c>
      <c r="Q204" s="27"/>
    </row>
    <row r="205" spans="1:18" s="16" customFormat="1" ht="14.45" customHeight="1" x14ac:dyDescent="0.25">
      <c r="A205" s="16" t="s">
        <v>236</v>
      </c>
      <c r="B205" s="16" t="s">
        <v>731</v>
      </c>
      <c r="C205" s="16" t="s">
        <v>732</v>
      </c>
      <c r="D205" s="16" t="s">
        <v>25</v>
      </c>
      <c r="E205" s="16" t="s">
        <v>244</v>
      </c>
      <c r="F205" s="16" t="s">
        <v>22</v>
      </c>
      <c r="G205" s="16" t="s">
        <v>121</v>
      </c>
      <c r="H205" s="16" t="s">
        <v>27</v>
      </c>
      <c r="I205" s="16">
        <v>1</v>
      </c>
      <c r="J205" s="30" t="s">
        <v>277</v>
      </c>
      <c r="K205" s="40" t="s">
        <v>277</v>
      </c>
      <c r="L205" s="32">
        <v>5</v>
      </c>
      <c r="M205" s="54">
        <v>2014</v>
      </c>
      <c r="N205" s="27" t="s">
        <v>769</v>
      </c>
      <c r="O205" s="41">
        <v>443</v>
      </c>
      <c r="P205" s="41">
        <v>86</v>
      </c>
      <c r="Q205" s="27"/>
    </row>
    <row r="206" spans="1:18" s="16" customFormat="1" ht="14.45" customHeight="1" x14ac:dyDescent="0.25">
      <c r="A206" s="16" t="s">
        <v>236</v>
      </c>
      <c r="B206" s="16" t="s">
        <v>731</v>
      </c>
      <c r="C206" s="16" t="s">
        <v>732</v>
      </c>
      <c r="D206" s="16" t="s">
        <v>25</v>
      </c>
      <c r="E206" s="16" t="s">
        <v>245</v>
      </c>
      <c r="F206" s="16" t="s">
        <v>22</v>
      </c>
      <c r="G206" s="16" t="s">
        <v>246</v>
      </c>
      <c r="H206" s="16" t="s">
        <v>27</v>
      </c>
      <c r="I206" s="16">
        <v>0.4</v>
      </c>
      <c r="J206" s="30" t="s">
        <v>277</v>
      </c>
      <c r="K206" s="40" t="s">
        <v>277</v>
      </c>
      <c r="L206" s="32">
        <v>5</v>
      </c>
      <c r="M206" s="54">
        <v>2014</v>
      </c>
      <c r="N206" s="27" t="s">
        <v>769</v>
      </c>
      <c r="O206" s="41">
        <v>136</v>
      </c>
      <c r="P206" s="41">
        <v>33</v>
      </c>
      <c r="Q206" s="27"/>
    </row>
    <row r="207" spans="1:18" s="16" customFormat="1" ht="14.45" customHeight="1" x14ac:dyDescent="0.25">
      <c r="A207" s="16" t="s">
        <v>236</v>
      </c>
      <c r="B207" s="16" t="s">
        <v>731</v>
      </c>
      <c r="C207" s="16" t="s">
        <v>732</v>
      </c>
      <c r="D207" s="16" t="s">
        <v>35</v>
      </c>
      <c r="E207" s="16" t="s">
        <v>247</v>
      </c>
      <c r="F207" s="16" t="s">
        <v>22</v>
      </c>
      <c r="G207" s="16" t="s">
        <v>64</v>
      </c>
      <c r="H207" s="16" t="s">
        <v>27</v>
      </c>
      <c r="I207" s="16">
        <v>7.62</v>
      </c>
      <c r="J207" s="30" t="s">
        <v>277</v>
      </c>
      <c r="K207" s="40">
        <v>1229937</v>
      </c>
      <c r="L207" s="32">
        <v>5</v>
      </c>
      <c r="M207" s="54">
        <v>2014</v>
      </c>
      <c r="N207" s="27" t="s">
        <v>769</v>
      </c>
      <c r="O207" s="41">
        <v>823</v>
      </c>
      <c r="P207" s="41">
        <v>741</v>
      </c>
      <c r="Q207" s="27"/>
    </row>
    <row r="208" spans="1:18" s="16" customFormat="1" ht="14.45" customHeight="1" x14ac:dyDescent="0.25">
      <c r="A208" s="16" t="s">
        <v>236</v>
      </c>
      <c r="B208" s="16" t="s">
        <v>731</v>
      </c>
      <c r="C208" s="16" t="s">
        <v>732</v>
      </c>
      <c r="D208" s="16" t="s">
        <v>25</v>
      </c>
      <c r="E208" s="16" t="s">
        <v>248</v>
      </c>
      <c r="F208" s="16" t="s">
        <v>22</v>
      </c>
      <c r="G208" s="16" t="s">
        <v>121</v>
      </c>
      <c r="H208" s="16" t="s">
        <v>24</v>
      </c>
      <c r="I208" s="16">
        <v>0.75</v>
      </c>
      <c r="J208" s="30" t="s">
        <v>277</v>
      </c>
      <c r="K208" s="40" t="s">
        <v>277</v>
      </c>
      <c r="L208" s="32">
        <v>5</v>
      </c>
      <c r="M208" s="54">
        <v>2014</v>
      </c>
      <c r="N208" s="27" t="s">
        <v>769</v>
      </c>
      <c r="O208" s="41">
        <v>274</v>
      </c>
      <c r="P208" s="41">
        <v>255</v>
      </c>
      <c r="Q208" s="27"/>
    </row>
    <row r="209" spans="1:19" s="16" customFormat="1" ht="14.45" customHeight="1" x14ac:dyDescent="0.25">
      <c r="A209" s="16" t="s">
        <v>236</v>
      </c>
      <c r="B209" s="16" t="s">
        <v>731</v>
      </c>
      <c r="C209" s="16" t="s">
        <v>732</v>
      </c>
      <c r="D209" s="16" t="s">
        <v>25</v>
      </c>
      <c r="E209" s="16" t="s">
        <v>249</v>
      </c>
      <c r="F209" s="16" t="s">
        <v>22</v>
      </c>
      <c r="G209" s="16" t="s">
        <v>318</v>
      </c>
      <c r="H209" s="16" t="s">
        <v>27</v>
      </c>
      <c r="I209" s="16">
        <v>1.5</v>
      </c>
      <c r="J209" s="30" t="s">
        <v>277</v>
      </c>
      <c r="K209" s="40" t="s">
        <v>277</v>
      </c>
      <c r="L209" s="32">
        <v>5</v>
      </c>
      <c r="M209" s="54">
        <v>2014</v>
      </c>
      <c r="N209" s="27" t="s">
        <v>769</v>
      </c>
      <c r="O209" s="41">
        <v>909</v>
      </c>
      <c r="P209" s="41">
        <v>685</v>
      </c>
      <c r="Q209" s="27"/>
    </row>
    <row r="210" spans="1:19" s="4" customFormat="1" ht="14.45" customHeight="1" x14ac:dyDescent="0.25">
      <c r="A210" s="4" t="s">
        <v>236</v>
      </c>
      <c r="B210" s="4" t="s">
        <v>731</v>
      </c>
      <c r="C210" s="4" t="s">
        <v>732</v>
      </c>
      <c r="D210" s="4" t="s">
        <v>35</v>
      </c>
      <c r="E210" s="4" t="s">
        <v>250</v>
      </c>
      <c r="F210" s="4" t="s">
        <v>42</v>
      </c>
      <c r="G210" s="4" t="s">
        <v>69</v>
      </c>
      <c r="H210" s="4" t="s">
        <v>27</v>
      </c>
      <c r="I210" s="4" t="s">
        <v>277</v>
      </c>
      <c r="J210" s="5">
        <v>7.4999999999999997E-3</v>
      </c>
      <c r="K210" s="44" t="s">
        <v>277</v>
      </c>
      <c r="L210" s="25">
        <v>5</v>
      </c>
      <c r="M210" s="8">
        <v>42005</v>
      </c>
      <c r="N210" s="6" t="s">
        <v>769</v>
      </c>
      <c r="O210" s="46">
        <f>720+160</f>
        <v>880</v>
      </c>
      <c r="P210" s="46">
        <f>462+274</f>
        <v>736</v>
      </c>
      <c r="Q210" s="6" t="s">
        <v>40</v>
      </c>
      <c r="R210" s="4" t="s">
        <v>251</v>
      </c>
    </row>
    <row r="211" spans="1:19" s="16" customFormat="1" ht="14.45" customHeight="1" x14ac:dyDescent="0.25">
      <c r="A211" s="16" t="s">
        <v>257</v>
      </c>
      <c r="B211" s="16" t="s">
        <v>726</v>
      </c>
      <c r="C211" s="16" t="s">
        <v>733</v>
      </c>
      <c r="D211" s="16" t="s">
        <v>25</v>
      </c>
      <c r="E211" s="16" t="s">
        <v>258</v>
      </c>
      <c r="F211" s="16" t="s">
        <v>95</v>
      </c>
      <c r="G211" s="16" t="s">
        <v>85</v>
      </c>
      <c r="H211" s="16" t="s">
        <v>277</v>
      </c>
      <c r="I211" s="16" t="s">
        <v>277</v>
      </c>
      <c r="J211" s="30" t="s">
        <v>277</v>
      </c>
      <c r="K211" s="40" t="s">
        <v>277</v>
      </c>
      <c r="L211" s="42" t="s">
        <v>277</v>
      </c>
      <c r="M211" s="54" t="s">
        <v>277</v>
      </c>
      <c r="N211" s="27" t="s">
        <v>769</v>
      </c>
      <c r="O211" s="41">
        <v>62</v>
      </c>
      <c r="P211" s="41">
        <v>34</v>
      </c>
      <c r="Q211" s="27"/>
    </row>
    <row r="212" spans="1:19" s="16" customFormat="1" ht="14.45" customHeight="1" x14ac:dyDescent="0.25">
      <c r="A212" s="16" t="s">
        <v>259</v>
      </c>
      <c r="B212" s="16" t="s">
        <v>725</v>
      </c>
      <c r="C212" s="16" t="s">
        <v>631</v>
      </c>
      <c r="D212" s="16" t="s">
        <v>238</v>
      </c>
      <c r="E212" s="16" t="s">
        <v>260</v>
      </c>
      <c r="F212" s="16" t="s">
        <v>22</v>
      </c>
      <c r="G212" s="16" t="s">
        <v>69</v>
      </c>
      <c r="H212" s="16" t="s">
        <v>31</v>
      </c>
      <c r="I212" s="16">
        <v>1.7</v>
      </c>
      <c r="J212" s="30" t="s">
        <v>277</v>
      </c>
      <c r="K212" s="40" t="s">
        <v>277</v>
      </c>
      <c r="L212" s="32" t="s">
        <v>32</v>
      </c>
      <c r="M212" s="54">
        <v>2014</v>
      </c>
      <c r="N212" s="27" t="s">
        <v>769</v>
      </c>
      <c r="O212" s="41">
        <v>747</v>
      </c>
      <c r="P212" s="41">
        <v>640</v>
      </c>
      <c r="Q212" s="27"/>
    </row>
    <row r="213" spans="1:19" s="16" customFormat="1" ht="14.45" customHeight="1" x14ac:dyDescent="0.25">
      <c r="A213" s="16" t="s">
        <v>259</v>
      </c>
      <c r="B213" s="16" t="s">
        <v>725</v>
      </c>
      <c r="C213" s="16" t="s">
        <v>631</v>
      </c>
      <c r="D213" s="16" t="s">
        <v>0</v>
      </c>
      <c r="E213" s="16" t="s">
        <v>261</v>
      </c>
      <c r="F213" s="16" t="s">
        <v>22</v>
      </c>
      <c r="G213" s="16" t="s">
        <v>744</v>
      </c>
      <c r="H213" s="16" t="s">
        <v>27</v>
      </c>
      <c r="I213" s="16">
        <v>0.7</v>
      </c>
      <c r="J213" s="30" t="s">
        <v>277</v>
      </c>
      <c r="K213" s="40" t="s">
        <v>277</v>
      </c>
      <c r="L213" s="32">
        <v>5</v>
      </c>
      <c r="M213" s="54">
        <v>2014</v>
      </c>
      <c r="N213" s="27" t="s">
        <v>769</v>
      </c>
      <c r="O213" s="41">
        <v>8875</v>
      </c>
      <c r="P213" s="41">
        <v>6044</v>
      </c>
      <c r="Q213" s="27"/>
    </row>
    <row r="214" spans="1:19" s="16" customFormat="1" ht="14.45" customHeight="1" x14ac:dyDescent="0.25">
      <c r="A214" s="16" t="s">
        <v>259</v>
      </c>
      <c r="B214" s="16" t="s">
        <v>725</v>
      </c>
      <c r="C214" s="16" t="s">
        <v>631</v>
      </c>
      <c r="D214" s="16" t="s">
        <v>35</v>
      </c>
      <c r="E214" s="16" t="s">
        <v>262</v>
      </c>
      <c r="F214" s="16" t="s">
        <v>22</v>
      </c>
      <c r="G214" s="16" t="s">
        <v>64</v>
      </c>
      <c r="H214" s="16" t="s">
        <v>24</v>
      </c>
      <c r="I214" s="16">
        <v>8</v>
      </c>
      <c r="J214" s="30" t="s">
        <v>277</v>
      </c>
      <c r="K214" s="40">
        <v>1356000</v>
      </c>
      <c r="L214" s="32">
        <v>5</v>
      </c>
      <c r="M214" s="54">
        <v>2014</v>
      </c>
      <c r="N214" s="27" t="s">
        <v>770</v>
      </c>
      <c r="O214" s="41">
        <v>813</v>
      </c>
      <c r="P214" s="41">
        <v>874</v>
      </c>
      <c r="Q214" s="27"/>
    </row>
    <row r="215" spans="1:19" s="16" customFormat="1" ht="14.45" customHeight="1" x14ac:dyDescent="0.25">
      <c r="A215" s="16" t="s">
        <v>263</v>
      </c>
      <c r="B215" s="16" t="s">
        <v>723</v>
      </c>
      <c r="C215" s="16" t="s">
        <v>729</v>
      </c>
      <c r="D215" s="16" t="s">
        <v>21</v>
      </c>
      <c r="E215" s="16" t="s">
        <v>264</v>
      </c>
      <c r="F215" s="16" t="s">
        <v>22</v>
      </c>
      <c r="G215" s="16" t="s">
        <v>116</v>
      </c>
      <c r="H215" s="16" t="s">
        <v>24</v>
      </c>
      <c r="I215" s="16">
        <v>2</v>
      </c>
      <c r="J215" s="30" t="s">
        <v>277</v>
      </c>
      <c r="K215" s="40" t="s">
        <v>277</v>
      </c>
      <c r="L215" s="32">
        <v>5</v>
      </c>
      <c r="M215" s="54">
        <v>2014</v>
      </c>
      <c r="N215" s="27" t="s">
        <v>769</v>
      </c>
      <c r="O215" s="41">
        <v>4256</v>
      </c>
      <c r="P215" s="41">
        <v>3869</v>
      </c>
      <c r="Q215" s="27"/>
    </row>
    <row r="216" spans="1:19" s="4" customFormat="1" ht="14.45" customHeight="1" x14ac:dyDescent="0.25">
      <c r="A216" s="4" t="s">
        <v>263</v>
      </c>
      <c r="B216" s="4" t="s">
        <v>723</v>
      </c>
      <c r="C216" s="4" t="s">
        <v>729</v>
      </c>
      <c r="D216" s="4" t="s">
        <v>21</v>
      </c>
      <c r="E216" s="4" t="s">
        <v>264</v>
      </c>
      <c r="F216" s="4" t="s">
        <v>22</v>
      </c>
      <c r="G216" s="4" t="s">
        <v>23</v>
      </c>
      <c r="H216" s="4" t="s">
        <v>27</v>
      </c>
      <c r="I216" s="4">
        <v>4.5</v>
      </c>
      <c r="J216" s="5" t="s">
        <v>277</v>
      </c>
      <c r="K216" s="44" t="s">
        <v>277</v>
      </c>
      <c r="L216" s="25">
        <v>5</v>
      </c>
      <c r="M216" s="55">
        <v>2014</v>
      </c>
      <c r="N216" s="6" t="s">
        <v>769</v>
      </c>
      <c r="O216" s="46">
        <v>4087</v>
      </c>
      <c r="P216" s="46">
        <v>4047</v>
      </c>
      <c r="Q216" s="6"/>
    </row>
    <row r="217" spans="1:19" s="16" customFormat="1" ht="14.45" customHeight="1" x14ac:dyDescent="0.25">
      <c r="A217" s="16" t="s">
        <v>263</v>
      </c>
      <c r="B217" s="16" t="s">
        <v>723</v>
      </c>
      <c r="C217" s="16" t="s">
        <v>729</v>
      </c>
      <c r="D217" s="16" t="s">
        <v>0</v>
      </c>
      <c r="E217" s="16" t="s">
        <v>761</v>
      </c>
      <c r="F217" s="16" t="s">
        <v>22</v>
      </c>
      <c r="G217" s="16" t="s">
        <v>321</v>
      </c>
      <c r="H217" s="16" t="s">
        <v>27</v>
      </c>
      <c r="I217" s="16">
        <v>1.4</v>
      </c>
      <c r="J217" s="30" t="s">
        <v>277</v>
      </c>
      <c r="K217" s="40" t="s">
        <v>277</v>
      </c>
      <c r="L217" s="32">
        <v>5</v>
      </c>
      <c r="M217" s="54">
        <v>2014</v>
      </c>
      <c r="N217" s="27" t="s">
        <v>769</v>
      </c>
      <c r="O217" s="41">
        <v>12915</v>
      </c>
      <c r="P217" s="41">
        <v>7587</v>
      </c>
      <c r="Q217" s="27"/>
    </row>
    <row r="218" spans="1:19" s="16" customFormat="1" ht="14.45" customHeight="1" x14ac:dyDescent="0.25">
      <c r="A218" s="16" t="s">
        <v>263</v>
      </c>
      <c r="B218" s="16" t="s">
        <v>723</v>
      </c>
      <c r="C218" s="16" t="s">
        <v>729</v>
      </c>
      <c r="D218" s="16" t="s">
        <v>35</v>
      </c>
      <c r="E218" s="16" t="s">
        <v>265</v>
      </c>
      <c r="F218" s="16" t="s">
        <v>42</v>
      </c>
      <c r="G218" s="16" t="s">
        <v>79</v>
      </c>
      <c r="H218" s="16" t="s">
        <v>24</v>
      </c>
      <c r="I218" s="16" t="s">
        <v>277</v>
      </c>
      <c r="J218" s="30">
        <v>2.5000000000000001E-3</v>
      </c>
      <c r="K218" s="40" t="s">
        <v>277</v>
      </c>
      <c r="L218" s="32">
        <v>30</v>
      </c>
      <c r="M218" s="35">
        <v>42005</v>
      </c>
      <c r="N218" s="27" t="s">
        <v>770</v>
      </c>
      <c r="O218" s="41">
        <f>6+1+452</f>
        <v>459</v>
      </c>
      <c r="P218" s="41">
        <f>2+4+810</f>
        <v>816</v>
      </c>
      <c r="Q218" s="27" t="s">
        <v>40</v>
      </c>
      <c r="R218" s="16" t="s">
        <v>141</v>
      </c>
      <c r="S218" s="16" t="s">
        <v>224</v>
      </c>
    </row>
    <row r="219" spans="1:19" s="16" customFormat="1" ht="14.45" customHeight="1" x14ac:dyDescent="0.25">
      <c r="A219" s="16" t="s">
        <v>263</v>
      </c>
      <c r="B219" s="16" t="s">
        <v>723</v>
      </c>
      <c r="C219" s="16" t="s">
        <v>729</v>
      </c>
      <c r="D219" s="16" t="s">
        <v>49</v>
      </c>
      <c r="E219" s="16" t="s">
        <v>502</v>
      </c>
      <c r="F219" s="16" t="s">
        <v>76</v>
      </c>
      <c r="G219" s="16" t="s">
        <v>77</v>
      </c>
      <c r="H219" s="16" t="s">
        <v>277</v>
      </c>
      <c r="I219" s="16" t="s">
        <v>277</v>
      </c>
      <c r="J219" s="30" t="s">
        <v>277</v>
      </c>
      <c r="K219" s="40" t="s">
        <v>277</v>
      </c>
      <c r="L219" s="42" t="s">
        <v>277</v>
      </c>
      <c r="M219" s="54" t="s">
        <v>277</v>
      </c>
      <c r="N219" s="27" t="s">
        <v>769</v>
      </c>
      <c r="O219" s="41">
        <v>240</v>
      </c>
      <c r="P219" s="41">
        <v>21</v>
      </c>
      <c r="Q219" s="27"/>
    </row>
    <row r="220" spans="1:19" s="16" customFormat="1" ht="14.45" customHeight="1" x14ac:dyDescent="0.25">
      <c r="A220" s="16" t="s">
        <v>263</v>
      </c>
      <c r="B220" s="16" t="s">
        <v>723</v>
      </c>
      <c r="C220" s="16" t="s">
        <v>729</v>
      </c>
      <c r="D220" s="16" t="s">
        <v>49</v>
      </c>
      <c r="E220" s="16" t="s">
        <v>502</v>
      </c>
      <c r="F220" s="16" t="s">
        <v>76</v>
      </c>
      <c r="G220" s="16" t="s">
        <v>80</v>
      </c>
      <c r="H220" s="16" t="s">
        <v>277</v>
      </c>
      <c r="I220" s="16" t="s">
        <v>277</v>
      </c>
      <c r="J220" s="30" t="s">
        <v>277</v>
      </c>
      <c r="K220" s="40" t="s">
        <v>277</v>
      </c>
      <c r="L220" s="42" t="s">
        <v>277</v>
      </c>
      <c r="M220" s="54" t="s">
        <v>277</v>
      </c>
      <c r="N220" s="27" t="s">
        <v>769</v>
      </c>
      <c r="O220" s="41">
        <v>230</v>
      </c>
      <c r="P220" s="41">
        <v>30</v>
      </c>
      <c r="Q220" s="27"/>
    </row>
    <row r="221" spans="1:19" s="16" customFormat="1" ht="14.45" customHeight="1" x14ac:dyDescent="0.25">
      <c r="A221" s="16" t="s">
        <v>98</v>
      </c>
      <c r="B221" s="16" t="s">
        <v>726</v>
      </c>
      <c r="C221" s="16" t="s">
        <v>728</v>
      </c>
      <c r="D221" s="16" t="s">
        <v>0</v>
      </c>
      <c r="E221" s="16" t="s">
        <v>261</v>
      </c>
      <c r="F221" s="16" t="s">
        <v>22</v>
      </c>
      <c r="G221" s="16" t="s">
        <v>744</v>
      </c>
      <c r="H221" s="16" t="s">
        <v>24</v>
      </c>
      <c r="I221" s="16">
        <v>1</v>
      </c>
      <c r="J221" s="30" t="s">
        <v>277</v>
      </c>
      <c r="K221" s="40" t="s">
        <v>277</v>
      </c>
      <c r="L221" s="32">
        <v>10</v>
      </c>
      <c r="M221" s="54">
        <v>2014</v>
      </c>
      <c r="N221" s="27" t="s">
        <v>769</v>
      </c>
      <c r="O221" s="41">
        <v>2588</v>
      </c>
      <c r="P221" s="41">
        <v>1779</v>
      </c>
      <c r="Q221" s="27"/>
    </row>
    <row r="222" spans="1:19" s="16" customFormat="1" ht="14.45" customHeight="1" x14ac:dyDescent="0.25">
      <c r="A222" s="16" t="s">
        <v>98</v>
      </c>
      <c r="B222" s="16" t="s">
        <v>726</v>
      </c>
      <c r="C222" s="16" t="s">
        <v>728</v>
      </c>
      <c r="D222" s="16" t="s">
        <v>49</v>
      </c>
      <c r="E222" s="16" t="s">
        <v>266</v>
      </c>
      <c r="F222" s="16" t="s">
        <v>22</v>
      </c>
      <c r="G222" s="16" t="s">
        <v>73</v>
      </c>
      <c r="H222" s="16" t="s">
        <v>31</v>
      </c>
      <c r="I222" s="16">
        <v>3</v>
      </c>
      <c r="J222" s="30" t="s">
        <v>277</v>
      </c>
      <c r="K222" s="40" t="s">
        <v>277</v>
      </c>
      <c r="L222" s="32">
        <v>5</v>
      </c>
      <c r="M222" s="54">
        <v>2014</v>
      </c>
      <c r="N222" s="27" t="s">
        <v>769</v>
      </c>
      <c r="O222" s="41">
        <v>29</v>
      </c>
      <c r="P222" s="41">
        <v>7</v>
      </c>
      <c r="Q222" s="27"/>
    </row>
    <row r="223" spans="1:19" s="16" customFormat="1" ht="14.45" customHeight="1" x14ac:dyDescent="0.25">
      <c r="A223" s="16" t="s">
        <v>98</v>
      </c>
      <c r="B223" s="16" t="s">
        <v>726</v>
      </c>
      <c r="C223" s="16" t="s">
        <v>728</v>
      </c>
      <c r="D223" s="16" t="s">
        <v>49</v>
      </c>
      <c r="E223" s="16" t="s">
        <v>267</v>
      </c>
      <c r="F223" s="16" t="s">
        <v>22</v>
      </c>
      <c r="G223" s="16" t="s">
        <v>73</v>
      </c>
      <c r="H223" s="16" t="s">
        <v>31</v>
      </c>
      <c r="I223" s="16">
        <v>3.5</v>
      </c>
      <c r="J223" s="30" t="s">
        <v>277</v>
      </c>
      <c r="K223" s="40" t="s">
        <v>277</v>
      </c>
      <c r="L223" s="32">
        <v>5</v>
      </c>
      <c r="M223" s="54">
        <v>2014</v>
      </c>
      <c r="N223" s="27" t="s">
        <v>769</v>
      </c>
      <c r="O223" s="41">
        <v>48</v>
      </c>
      <c r="P223" s="41">
        <v>8</v>
      </c>
      <c r="Q223" s="27"/>
    </row>
    <row r="224" spans="1:19" s="16" customFormat="1" ht="14.45" customHeight="1" x14ac:dyDescent="0.25">
      <c r="A224" s="16" t="s">
        <v>98</v>
      </c>
      <c r="B224" s="16" t="s">
        <v>726</v>
      </c>
      <c r="C224" s="16" t="s">
        <v>728</v>
      </c>
      <c r="D224" s="16" t="s">
        <v>21</v>
      </c>
      <c r="E224" s="16" t="s">
        <v>503</v>
      </c>
      <c r="F224" s="16" t="s">
        <v>76</v>
      </c>
      <c r="G224" s="16" t="s">
        <v>77</v>
      </c>
      <c r="H224" s="16" t="s">
        <v>277</v>
      </c>
      <c r="I224" s="16" t="s">
        <v>277</v>
      </c>
      <c r="J224" s="30" t="s">
        <v>277</v>
      </c>
      <c r="K224" s="40" t="s">
        <v>277</v>
      </c>
      <c r="L224" s="42" t="s">
        <v>277</v>
      </c>
      <c r="M224" s="54" t="s">
        <v>277</v>
      </c>
      <c r="N224" s="27" t="s">
        <v>769</v>
      </c>
      <c r="O224" s="41">
        <v>119</v>
      </c>
      <c r="P224" s="41">
        <v>49</v>
      </c>
      <c r="Q224" s="27"/>
    </row>
    <row r="225" spans="1:23" s="16" customFormat="1" ht="14.45" customHeight="1" x14ac:dyDescent="0.25">
      <c r="A225" s="16" t="s">
        <v>98</v>
      </c>
      <c r="B225" s="16" t="s">
        <v>726</v>
      </c>
      <c r="C225" s="16" t="s">
        <v>728</v>
      </c>
      <c r="D225" s="16" t="s">
        <v>21</v>
      </c>
      <c r="E225" s="16" t="s">
        <v>503</v>
      </c>
      <c r="F225" s="16" t="s">
        <v>76</v>
      </c>
      <c r="G225" s="16" t="s">
        <v>80</v>
      </c>
      <c r="H225" s="16" t="s">
        <v>277</v>
      </c>
      <c r="I225" s="16" t="s">
        <v>277</v>
      </c>
      <c r="J225" s="30" t="s">
        <v>277</v>
      </c>
      <c r="K225" s="40" t="s">
        <v>277</v>
      </c>
      <c r="L225" s="42" t="s">
        <v>277</v>
      </c>
      <c r="M225" s="54" t="s">
        <v>277</v>
      </c>
      <c r="N225" s="27" t="s">
        <v>769</v>
      </c>
      <c r="O225" s="41">
        <v>103</v>
      </c>
      <c r="P225" s="41">
        <v>60</v>
      </c>
      <c r="Q225" s="27"/>
    </row>
    <row r="226" spans="1:23" s="9" customFormat="1" ht="14.45" customHeight="1" x14ac:dyDescent="0.25">
      <c r="A226" s="16" t="s">
        <v>98</v>
      </c>
      <c r="B226" s="16" t="s">
        <v>726</v>
      </c>
      <c r="C226" s="16" t="s">
        <v>728</v>
      </c>
      <c r="D226" s="16" t="s">
        <v>21</v>
      </c>
      <c r="E226" s="16" t="s">
        <v>504</v>
      </c>
      <c r="F226" s="16" t="s">
        <v>76</v>
      </c>
      <c r="G226" s="16" t="s">
        <v>77</v>
      </c>
      <c r="H226" s="16" t="s">
        <v>277</v>
      </c>
      <c r="I226" s="16" t="s">
        <v>277</v>
      </c>
      <c r="J226" s="30" t="s">
        <v>277</v>
      </c>
      <c r="K226" s="40" t="s">
        <v>277</v>
      </c>
      <c r="L226" s="42" t="s">
        <v>277</v>
      </c>
      <c r="M226" s="54" t="s">
        <v>277</v>
      </c>
      <c r="N226" s="27" t="s">
        <v>769</v>
      </c>
      <c r="O226" s="41">
        <v>89</v>
      </c>
      <c r="P226" s="41">
        <v>33</v>
      </c>
      <c r="Q226" s="27"/>
      <c r="R226" s="16"/>
      <c r="S226" s="16"/>
      <c r="T226" s="16"/>
      <c r="U226" s="16"/>
      <c r="V226" s="16"/>
      <c r="W226" s="16"/>
    </row>
    <row r="227" spans="1:23" s="16" customFormat="1" ht="14.45" customHeight="1" x14ac:dyDescent="0.25">
      <c r="A227" s="16" t="s">
        <v>98</v>
      </c>
      <c r="B227" s="16" t="s">
        <v>726</v>
      </c>
      <c r="C227" s="16" t="s">
        <v>728</v>
      </c>
      <c r="D227" s="16" t="s">
        <v>21</v>
      </c>
      <c r="E227" s="16" t="s">
        <v>505</v>
      </c>
      <c r="F227" s="16" t="s">
        <v>76</v>
      </c>
      <c r="G227" s="16" t="s">
        <v>77</v>
      </c>
      <c r="H227" s="16" t="s">
        <v>277</v>
      </c>
      <c r="I227" s="16" t="s">
        <v>277</v>
      </c>
      <c r="J227" s="30" t="s">
        <v>277</v>
      </c>
      <c r="K227" s="40" t="s">
        <v>277</v>
      </c>
      <c r="L227" s="42" t="s">
        <v>277</v>
      </c>
      <c r="M227" s="54" t="s">
        <v>277</v>
      </c>
      <c r="N227" s="27" t="s">
        <v>769</v>
      </c>
      <c r="O227" s="41">
        <v>77</v>
      </c>
      <c r="P227" s="41">
        <v>44</v>
      </c>
      <c r="Q227" s="27"/>
    </row>
    <row r="228" spans="1:23" s="16" customFormat="1" ht="14.45" customHeight="1" x14ac:dyDescent="0.25">
      <c r="A228" s="16" t="s">
        <v>98</v>
      </c>
      <c r="B228" s="16" t="s">
        <v>726</v>
      </c>
      <c r="C228" s="16" t="s">
        <v>728</v>
      </c>
      <c r="D228" s="4" t="s">
        <v>21</v>
      </c>
      <c r="E228" s="4" t="s">
        <v>505</v>
      </c>
      <c r="F228" s="4" t="s">
        <v>76</v>
      </c>
      <c r="G228" s="4" t="s">
        <v>80</v>
      </c>
      <c r="H228" s="16" t="s">
        <v>277</v>
      </c>
      <c r="I228" s="16" t="s">
        <v>277</v>
      </c>
      <c r="J228" s="5" t="s">
        <v>277</v>
      </c>
      <c r="K228" s="40" t="s">
        <v>277</v>
      </c>
      <c r="L228" s="45" t="s">
        <v>277</v>
      </c>
      <c r="M228" s="55" t="s">
        <v>277</v>
      </c>
      <c r="N228" s="6" t="s">
        <v>769</v>
      </c>
      <c r="O228" s="46">
        <v>73</v>
      </c>
      <c r="P228" s="46">
        <v>47</v>
      </c>
      <c r="Q228" s="6"/>
      <c r="R228" s="4"/>
      <c r="S228" s="4"/>
      <c r="T228" s="4"/>
      <c r="U228" s="4"/>
      <c r="V228" s="4"/>
      <c r="W228" s="4"/>
    </row>
    <row r="229" spans="1:23" s="16" customFormat="1" ht="14.45" customHeight="1" x14ac:dyDescent="0.25">
      <c r="A229" s="16" t="s">
        <v>98</v>
      </c>
      <c r="B229" s="16" t="s">
        <v>726</v>
      </c>
      <c r="C229" s="16" t="s">
        <v>728</v>
      </c>
      <c r="D229" s="16" t="s">
        <v>25</v>
      </c>
      <c r="E229" s="16" t="s">
        <v>506</v>
      </c>
      <c r="F229" s="16" t="s">
        <v>76</v>
      </c>
      <c r="G229" s="16" t="s">
        <v>77</v>
      </c>
      <c r="H229" s="16" t="s">
        <v>277</v>
      </c>
      <c r="I229" s="16" t="s">
        <v>277</v>
      </c>
      <c r="J229" s="30" t="s">
        <v>277</v>
      </c>
      <c r="K229" s="40" t="s">
        <v>277</v>
      </c>
      <c r="L229" s="42" t="s">
        <v>277</v>
      </c>
      <c r="M229" s="54" t="s">
        <v>277</v>
      </c>
      <c r="N229" s="27" t="s">
        <v>769</v>
      </c>
      <c r="O229" s="41">
        <v>129</v>
      </c>
      <c r="P229" s="41">
        <v>62</v>
      </c>
      <c r="Q229" s="27"/>
    </row>
    <row r="230" spans="1:23" s="16" customFormat="1" ht="14.45" customHeight="1" x14ac:dyDescent="0.25">
      <c r="A230" s="16" t="s">
        <v>98</v>
      </c>
      <c r="B230" s="16" t="s">
        <v>726</v>
      </c>
      <c r="C230" s="16" t="s">
        <v>728</v>
      </c>
      <c r="D230" s="16" t="s">
        <v>25</v>
      </c>
      <c r="E230" s="16" t="s">
        <v>506</v>
      </c>
      <c r="F230" s="16" t="s">
        <v>76</v>
      </c>
      <c r="G230" s="16" t="s">
        <v>80</v>
      </c>
      <c r="H230" s="16" t="s">
        <v>277</v>
      </c>
      <c r="I230" s="16" t="s">
        <v>277</v>
      </c>
      <c r="J230" s="30" t="s">
        <v>277</v>
      </c>
      <c r="K230" s="40" t="s">
        <v>277</v>
      </c>
      <c r="L230" s="42" t="s">
        <v>277</v>
      </c>
      <c r="M230" s="54" t="s">
        <v>277</v>
      </c>
      <c r="N230" s="27" t="s">
        <v>769</v>
      </c>
      <c r="O230" s="41">
        <v>108</v>
      </c>
      <c r="P230" s="41">
        <v>82</v>
      </c>
      <c r="Q230" s="27"/>
    </row>
    <row r="231" spans="1:23" s="16" customFormat="1" ht="14.45" customHeight="1" x14ac:dyDescent="0.25">
      <c r="A231" s="16" t="s">
        <v>98</v>
      </c>
      <c r="B231" s="16" t="s">
        <v>726</v>
      </c>
      <c r="C231" s="16" t="s">
        <v>728</v>
      </c>
      <c r="D231" s="16" t="s">
        <v>25</v>
      </c>
      <c r="E231" s="16" t="s">
        <v>507</v>
      </c>
      <c r="F231" s="16" t="s">
        <v>76</v>
      </c>
      <c r="G231" s="16" t="s">
        <v>77</v>
      </c>
      <c r="H231" s="16" t="s">
        <v>277</v>
      </c>
      <c r="I231" s="16" t="s">
        <v>277</v>
      </c>
      <c r="J231" s="30" t="s">
        <v>277</v>
      </c>
      <c r="K231" s="40" t="s">
        <v>277</v>
      </c>
      <c r="L231" s="42" t="s">
        <v>277</v>
      </c>
      <c r="M231" s="54" t="s">
        <v>277</v>
      </c>
      <c r="N231" s="27" t="s">
        <v>769</v>
      </c>
      <c r="O231" s="41">
        <v>113</v>
      </c>
      <c r="P231" s="41">
        <v>61</v>
      </c>
      <c r="Q231" s="27"/>
    </row>
    <row r="232" spans="1:23" s="16" customFormat="1" ht="14.45" customHeight="1" x14ac:dyDescent="0.25">
      <c r="A232" s="16" t="s">
        <v>98</v>
      </c>
      <c r="B232" s="16" t="s">
        <v>726</v>
      </c>
      <c r="C232" s="16" t="s">
        <v>728</v>
      </c>
      <c r="D232" s="16" t="s">
        <v>25</v>
      </c>
      <c r="E232" s="16" t="s">
        <v>507</v>
      </c>
      <c r="F232" s="16" t="s">
        <v>76</v>
      </c>
      <c r="G232" s="16" t="s">
        <v>80</v>
      </c>
      <c r="H232" s="16" t="s">
        <v>277</v>
      </c>
      <c r="I232" s="16" t="s">
        <v>277</v>
      </c>
      <c r="J232" s="30" t="s">
        <v>277</v>
      </c>
      <c r="K232" s="40" t="s">
        <v>277</v>
      </c>
      <c r="L232" s="42" t="s">
        <v>277</v>
      </c>
      <c r="M232" s="54" t="s">
        <v>277</v>
      </c>
      <c r="N232" s="27" t="s">
        <v>769</v>
      </c>
      <c r="O232" s="41">
        <v>103</v>
      </c>
      <c r="P232" s="41">
        <v>72</v>
      </c>
      <c r="Q232" s="27"/>
    </row>
    <row r="233" spans="1:23" s="16" customFormat="1" ht="14.45" customHeight="1" x14ac:dyDescent="0.25">
      <c r="A233" s="16" t="s">
        <v>138</v>
      </c>
      <c r="B233" s="16" t="s">
        <v>721</v>
      </c>
      <c r="C233" s="16" t="s">
        <v>722</v>
      </c>
      <c r="D233" s="16" t="s">
        <v>21</v>
      </c>
      <c r="E233" s="16" t="s">
        <v>274</v>
      </c>
      <c r="F233" s="16" t="s">
        <v>22</v>
      </c>
      <c r="G233" s="16" t="s">
        <v>69</v>
      </c>
      <c r="H233" s="16" t="s">
        <v>27</v>
      </c>
      <c r="I233" s="16">
        <v>5.61</v>
      </c>
      <c r="J233" s="30" t="s">
        <v>277</v>
      </c>
      <c r="K233" s="40" t="s">
        <v>277</v>
      </c>
      <c r="L233" s="32">
        <v>5</v>
      </c>
      <c r="M233" s="54">
        <v>2014</v>
      </c>
      <c r="N233" s="27" t="s">
        <v>769</v>
      </c>
      <c r="O233" s="41">
        <v>410</v>
      </c>
      <c r="P233" s="41">
        <v>111</v>
      </c>
      <c r="Q233" s="27"/>
    </row>
    <row r="234" spans="1:23" s="4" customFormat="1" ht="14.45" customHeight="1" x14ac:dyDescent="0.25">
      <c r="A234" s="4" t="s">
        <v>138</v>
      </c>
      <c r="B234" s="4" t="s">
        <v>721</v>
      </c>
      <c r="C234" s="4" t="s">
        <v>722</v>
      </c>
      <c r="D234" s="4" t="s">
        <v>25</v>
      </c>
      <c r="E234" s="4" t="s">
        <v>268</v>
      </c>
      <c r="F234" s="4" t="s">
        <v>22</v>
      </c>
      <c r="G234" s="4" t="s">
        <v>319</v>
      </c>
      <c r="H234" s="4" t="s">
        <v>24</v>
      </c>
      <c r="I234" s="4">
        <v>1.95</v>
      </c>
      <c r="J234" s="5" t="s">
        <v>277</v>
      </c>
      <c r="K234" s="44" t="s">
        <v>277</v>
      </c>
      <c r="L234" s="25" t="s">
        <v>32</v>
      </c>
      <c r="M234" s="55">
        <v>2014</v>
      </c>
      <c r="N234" s="6" t="s">
        <v>769</v>
      </c>
      <c r="O234" s="46">
        <v>3356</v>
      </c>
      <c r="P234" s="46">
        <v>3347</v>
      </c>
      <c r="Q234" s="6"/>
    </row>
    <row r="235" spans="1:23" s="16" customFormat="1" ht="14.45" customHeight="1" x14ac:dyDescent="0.25">
      <c r="A235" s="16" t="s">
        <v>138</v>
      </c>
      <c r="B235" s="16" t="s">
        <v>721</v>
      </c>
      <c r="C235" s="16" t="s">
        <v>722</v>
      </c>
      <c r="D235" s="16" t="s">
        <v>25</v>
      </c>
      <c r="E235" s="16" t="s">
        <v>273</v>
      </c>
      <c r="F235" s="16" t="s">
        <v>22</v>
      </c>
      <c r="G235" s="16" t="s">
        <v>319</v>
      </c>
      <c r="H235" s="16" t="s">
        <v>24</v>
      </c>
      <c r="I235" s="16">
        <v>2.4900000000000002</v>
      </c>
      <c r="J235" s="30" t="s">
        <v>277</v>
      </c>
      <c r="K235" s="40" t="s">
        <v>277</v>
      </c>
      <c r="L235" s="32" t="s">
        <v>32</v>
      </c>
      <c r="M235" s="54">
        <v>2014</v>
      </c>
      <c r="N235" s="27" t="s">
        <v>769</v>
      </c>
      <c r="O235" s="41">
        <v>3659</v>
      </c>
      <c r="P235" s="41">
        <v>1318</v>
      </c>
      <c r="Q235" s="27"/>
    </row>
    <row r="236" spans="1:23" s="16" customFormat="1" ht="14.45" customHeight="1" x14ac:dyDescent="0.25">
      <c r="A236" s="16" t="s">
        <v>138</v>
      </c>
      <c r="B236" s="16" t="s">
        <v>721</v>
      </c>
      <c r="C236" s="16" t="s">
        <v>722</v>
      </c>
      <c r="D236" s="16" t="s">
        <v>21</v>
      </c>
      <c r="E236" s="16" t="s">
        <v>269</v>
      </c>
      <c r="F236" s="16" t="s">
        <v>22</v>
      </c>
      <c r="G236" s="16" t="s">
        <v>318</v>
      </c>
      <c r="H236" s="16" t="s">
        <v>24</v>
      </c>
      <c r="I236" s="16">
        <v>1.75</v>
      </c>
      <c r="J236" s="30" t="s">
        <v>277</v>
      </c>
      <c r="K236" s="40" t="s">
        <v>277</v>
      </c>
      <c r="L236" s="32" t="s">
        <v>32</v>
      </c>
      <c r="M236" s="54">
        <v>2014</v>
      </c>
      <c r="N236" s="27" t="s">
        <v>769</v>
      </c>
      <c r="O236" s="41">
        <f>321+1391+100</f>
        <v>1812</v>
      </c>
      <c r="P236" s="41">
        <f>134+547+42</f>
        <v>723</v>
      </c>
      <c r="Q236" s="27" t="s">
        <v>40</v>
      </c>
      <c r="R236" s="16" t="s">
        <v>135</v>
      </c>
      <c r="S236" s="16" t="s">
        <v>110</v>
      </c>
    </row>
    <row r="237" spans="1:23" s="16" customFormat="1" ht="14.45" customHeight="1" x14ac:dyDescent="0.25">
      <c r="A237" s="16" t="s">
        <v>138</v>
      </c>
      <c r="B237" s="16" t="s">
        <v>721</v>
      </c>
      <c r="C237" s="16" t="s">
        <v>722</v>
      </c>
      <c r="D237" s="16" t="s">
        <v>35</v>
      </c>
      <c r="E237" s="16" t="s">
        <v>270</v>
      </c>
      <c r="F237" s="16" t="s">
        <v>22</v>
      </c>
      <c r="G237" s="16" t="s">
        <v>43</v>
      </c>
      <c r="H237" s="16" t="s">
        <v>24</v>
      </c>
      <c r="I237" s="16">
        <v>5.6</v>
      </c>
      <c r="J237" s="30" t="s">
        <v>277</v>
      </c>
      <c r="K237" s="40" t="s">
        <v>277</v>
      </c>
      <c r="L237" s="32" t="s">
        <v>32</v>
      </c>
      <c r="M237" s="54">
        <v>2014</v>
      </c>
      <c r="N237" s="27" t="s">
        <v>769</v>
      </c>
      <c r="O237" s="41">
        <f>1877+1760+48</f>
        <v>3685</v>
      </c>
      <c r="P237" s="41">
        <f>1052+1408+50</f>
        <v>2510</v>
      </c>
      <c r="Q237" s="27" t="s">
        <v>40</v>
      </c>
      <c r="R237" s="16" t="s">
        <v>135</v>
      </c>
      <c r="S237" s="16" t="s">
        <v>110</v>
      </c>
    </row>
    <row r="238" spans="1:23" s="16" customFormat="1" ht="14.45" customHeight="1" x14ac:dyDescent="0.25">
      <c r="A238" s="16" t="s">
        <v>138</v>
      </c>
      <c r="B238" s="16" t="s">
        <v>721</v>
      </c>
      <c r="C238" s="16" t="s">
        <v>722</v>
      </c>
      <c r="D238" s="16" t="s">
        <v>49</v>
      </c>
      <c r="E238" s="16" t="s">
        <v>271</v>
      </c>
      <c r="F238" s="16" t="s">
        <v>22</v>
      </c>
      <c r="G238" s="16" t="s">
        <v>318</v>
      </c>
      <c r="H238" s="16" t="s">
        <v>24</v>
      </c>
      <c r="I238" s="16">
        <v>5</v>
      </c>
      <c r="J238" s="30" t="s">
        <v>277</v>
      </c>
      <c r="K238" s="40" t="s">
        <v>277</v>
      </c>
      <c r="L238" s="32">
        <v>5</v>
      </c>
      <c r="M238" s="54">
        <v>2014</v>
      </c>
      <c r="N238" s="27" t="s">
        <v>769</v>
      </c>
      <c r="O238" s="41">
        <v>240</v>
      </c>
      <c r="P238" s="41">
        <v>48</v>
      </c>
      <c r="Q238" s="27"/>
    </row>
    <row r="239" spans="1:23" s="16" customFormat="1" ht="14.45" customHeight="1" x14ac:dyDescent="0.25">
      <c r="A239" s="16" t="s">
        <v>138</v>
      </c>
      <c r="B239" s="16" t="s">
        <v>721</v>
      </c>
      <c r="C239" s="16" t="s">
        <v>722</v>
      </c>
      <c r="D239" s="16" t="s">
        <v>0</v>
      </c>
      <c r="E239" s="16" t="s">
        <v>138</v>
      </c>
      <c r="F239" s="16" t="s">
        <v>22</v>
      </c>
      <c r="G239" s="16" t="s">
        <v>272</v>
      </c>
      <c r="H239" s="16" t="s">
        <v>27</v>
      </c>
      <c r="I239" s="16">
        <v>4.13</v>
      </c>
      <c r="J239" s="30" t="s">
        <v>277</v>
      </c>
      <c r="K239" s="40" t="s">
        <v>277</v>
      </c>
      <c r="L239" s="32">
        <v>5</v>
      </c>
      <c r="M239" s="54">
        <v>2014</v>
      </c>
      <c r="N239" s="27" t="s">
        <v>769</v>
      </c>
      <c r="O239" s="41">
        <v>54127</v>
      </c>
      <c r="P239" s="41">
        <v>17942</v>
      </c>
      <c r="Q239" s="27"/>
    </row>
    <row r="240" spans="1:23" s="16" customFormat="1" ht="14.45" customHeight="1" x14ac:dyDescent="0.25">
      <c r="A240" s="16" t="s">
        <v>138</v>
      </c>
      <c r="B240" s="16" t="s">
        <v>721</v>
      </c>
      <c r="C240" s="16" t="s">
        <v>722</v>
      </c>
      <c r="D240" s="16" t="s">
        <v>25</v>
      </c>
      <c r="E240" s="16" t="s">
        <v>273</v>
      </c>
      <c r="F240" s="16" t="s">
        <v>95</v>
      </c>
      <c r="G240" s="16" t="s">
        <v>85</v>
      </c>
      <c r="H240" s="16" t="s">
        <v>277</v>
      </c>
      <c r="I240" s="16" t="s">
        <v>277</v>
      </c>
      <c r="J240" s="30" t="s">
        <v>277</v>
      </c>
      <c r="K240" s="40" t="s">
        <v>277</v>
      </c>
      <c r="L240" s="42" t="s">
        <v>277</v>
      </c>
      <c r="M240" s="54" t="s">
        <v>277</v>
      </c>
      <c r="N240" s="27" t="s">
        <v>769</v>
      </c>
      <c r="O240" s="41">
        <v>3248</v>
      </c>
      <c r="P240" s="41">
        <v>1425</v>
      </c>
      <c r="Q240" s="27"/>
    </row>
    <row r="241" spans="1:19" s="16" customFormat="1" ht="14.45" customHeight="1" x14ac:dyDescent="0.25">
      <c r="A241" s="16" t="s">
        <v>138</v>
      </c>
      <c r="B241" s="16" t="s">
        <v>721</v>
      </c>
      <c r="C241" s="16" t="s">
        <v>722</v>
      </c>
      <c r="D241" s="16" t="s">
        <v>25</v>
      </c>
      <c r="E241" s="16" t="s">
        <v>273</v>
      </c>
      <c r="F241" s="16" t="s">
        <v>95</v>
      </c>
      <c r="G241" s="16" t="s">
        <v>131</v>
      </c>
      <c r="H241" s="16" t="s">
        <v>277</v>
      </c>
      <c r="I241" s="16" t="s">
        <v>277</v>
      </c>
      <c r="J241" s="56" t="s">
        <v>277</v>
      </c>
      <c r="K241" s="40" t="s">
        <v>277</v>
      </c>
      <c r="L241" s="42" t="s">
        <v>277</v>
      </c>
      <c r="M241" s="54" t="s">
        <v>277</v>
      </c>
      <c r="N241" s="27" t="s">
        <v>769</v>
      </c>
      <c r="O241" s="41">
        <v>3228</v>
      </c>
      <c r="P241" s="41">
        <v>1427</v>
      </c>
      <c r="Q241" s="27"/>
    </row>
    <row r="242" spans="1:19" s="16" customFormat="1" ht="14.45" customHeight="1" x14ac:dyDescent="0.25">
      <c r="A242" s="16" t="s">
        <v>138</v>
      </c>
      <c r="B242" s="16" t="s">
        <v>721</v>
      </c>
      <c r="C242" s="16" t="s">
        <v>722</v>
      </c>
      <c r="D242" s="16" t="s">
        <v>21</v>
      </c>
      <c r="E242" s="16" t="s">
        <v>275</v>
      </c>
      <c r="F242" s="16" t="s">
        <v>95</v>
      </c>
      <c r="G242" s="16" t="s">
        <v>85</v>
      </c>
      <c r="H242" s="16" t="s">
        <v>277</v>
      </c>
      <c r="I242" s="16" t="s">
        <v>277</v>
      </c>
      <c r="J242" s="30" t="s">
        <v>277</v>
      </c>
      <c r="K242" s="40" t="s">
        <v>277</v>
      </c>
      <c r="L242" s="42" t="s">
        <v>277</v>
      </c>
      <c r="M242" s="54" t="s">
        <v>277</v>
      </c>
      <c r="N242" s="27" t="s">
        <v>769</v>
      </c>
      <c r="O242" s="41">
        <v>687</v>
      </c>
      <c r="P242" s="41">
        <v>181</v>
      </c>
      <c r="Q242" s="27"/>
    </row>
    <row r="243" spans="1:19" s="16" customFormat="1" ht="14.45" customHeight="1" x14ac:dyDescent="0.25">
      <c r="A243" s="16" t="s">
        <v>138</v>
      </c>
      <c r="B243" s="16" t="s">
        <v>721</v>
      </c>
      <c r="C243" s="16" t="s">
        <v>722</v>
      </c>
      <c r="D243" s="16" t="s">
        <v>25</v>
      </c>
      <c r="E243" s="16" t="s">
        <v>132</v>
      </c>
      <c r="F243" s="16" t="s">
        <v>95</v>
      </c>
      <c r="G243" s="16" t="s">
        <v>234</v>
      </c>
      <c r="H243" s="16" t="s">
        <v>277</v>
      </c>
      <c r="I243" s="16" t="s">
        <v>277</v>
      </c>
      <c r="J243" s="30" t="s">
        <v>277</v>
      </c>
      <c r="K243" s="40" t="s">
        <v>277</v>
      </c>
      <c r="L243" s="42" t="s">
        <v>277</v>
      </c>
      <c r="M243" s="54" t="s">
        <v>277</v>
      </c>
      <c r="N243" s="27" t="s">
        <v>769</v>
      </c>
      <c r="O243" s="41">
        <v>3316</v>
      </c>
      <c r="P243" s="41">
        <v>3026</v>
      </c>
      <c r="Q243" s="27"/>
    </row>
    <row r="244" spans="1:19" s="16" customFormat="1" ht="14.45" customHeight="1" x14ac:dyDescent="0.25">
      <c r="A244" s="16" t="s">
        <v>138</v>
      </c>
      <c r="B244" s="16" t="s">
        <v>721</v>
      </c>
      <c r="C244" s="16" t="s">
        <v>722</v>
      </c>
      <c r="D244" s="16" t="s">
        <v>25</v>
      </c>
      <c r="E244" s="16" t="s">
        <v>276</v>
      </c>
      <c r="F244" s="16" t="s">
        <v>95</v>
      </c>
      <c r="G244" s="16" t="s">
        <v>85</v>
      </c>
      <c r="H244" s="16" t="s">
        <v>277</v>
      </c>
      <c r="I244" s="16" t="s">
        <v>277</v>
      </c>
      <c r="J244" s="30" t="s">
        <v>277</v>
      </c>
      <c r="K244" s="40" t="s">
        <v>277</v>
      </c>
      <c r="L244" s="42" t="s">
        <v>277</v>
      </c>
      <c r="M244" s="54" t="s">
        <v>277</v>
      </c>
      <c r="N244" s="27" t="s">
        <v>769</v>
      </c>
      <c r="O244" s="41">
        <v>1736</v>
      </c>
      <c r="P244" s="41">
        <v>424</v>
      </c>
      <c r="Q244" s="27"/>
    </row>
    <row r="245" spans="1:19" s="16" customFormat="1" ht="14.45" customHeight="1" x14ac:dyDescent="0.25">
      <c r="A245" s="16" t="s">
        <v>255</v>
      </c>
      <c r="B245" s="16" t="s">
        <v>731</v>
      </c>
      <c r="C245" s="16" t="s">
        <v>732</v>
      </c>
      <c r="D245" s="16" t="s">
        <v>35</v>
      </c>
      <c r="E245" s="16" t="s">
        <v>278</v>
      </c>
      <c r="F245" s="16" t="s">
        <v>165</v>
      </c>
      <c r="G245" s="16" t="s">
        <v>279</v>
      </c>
      <c r="H245" s="16" t="s">
        <v>277</v>
      </c>
      <c r="I245" s="16">
        <v>6.9</v>
      </c>
      <c r="J245" s="30" t="s">
        <v>277</v>
      </c>
      <c r="K245" s="40">
        <v>29337800</v>
      </c>
      <c r="L245" s="32">
        <v>37</v>
      </c>
      <c r="M245" s="54">
        <v>2014</v>
      </c>
      <c r="N245" s="27" t="s">
        <v>770</v>
      </c>
      <c r="O245" s="41">
        <v>530</v>
      </c>
      <c r="P245" s="41">
        <v>854</v>
      </c>
      <c r="Q245" s="27"/>
    </row>
    <row r="246" spans="1:19" s="16" customFormat="1" ht="14.45" customHeight="1" x14ac:dyDescent="0.25">
      <c r="A246" s="16" t="s">
        <v>255</v>
      </c>
      <c r="B246" s="16" t="s">
        <v>731</v>
      </c>
      <c r="C246" s="16" t="s">
        <v>732</v>
      </c>
      <c r="D246" s="16" t="s">
        <v>53</v>
      </c>
      <c r="E246" s="16" t="s">
        <v>280</v>
      </c>
      <c r="F246" s="16" t="s">
        <v>22</v>
      </c>
      <c r="G246" s="16" t="s">
        <v>281</v>
      </c>
      <c r="H246" s="16" t="s">
        <v>31</v>
      </c>
      <c r="I246" s="16">
        <v>0.6</v>
      </c>
      <c r="J246" s="30" t="s">
        <v>277</v>
      </c>
      <c r="K246" s="40" t="s">
        <v>277</v>
      </c>
      <c r="L246" s="32">
        <v>5</v>
      </c>
      <c r="M246" s="54">
        <v>2014</v>
      </c>
      <c r="N246" s="27" t="s">
        <v>769</v>
      </c>
      <c r="O246" s="41">
        <v>532</v>
      </c>
      <c r="P246" s="41">
        <v>82</v>
      </c>
      <c r="Q246" s="27"/>
    </row>
    <row r="247" spans="1:19" s="16" customFormat="1" ht="14.45" customHeight="1" x14ac:dyDescent="0.25">
      <c r="A247" s="16" t="s">
        <v>255</v>
      </c>
      <c r="B247" s="16" t="s">
        <v>731</v>
      </c>
      <c r="C247" s="16" t="s">
        <v>732</v>
      </c>
      <c r="D247" s="16" t="s">
        <v>35</v>
      </c>
      <c r="E247" s="16" t="s">
        <v>282</v>
      </c>
      <c r="F247" s="16" t="s">
        <v>22</v>
      </c>
      <c r="G247" s="16" t="s">
        <v>69</v>
      </c>
      <c r="H247" s="16" t="s">
        <v>27</v>
      </c>
      <c r="I247" s="16">
        <v>5.9</v>
      </c>
      <c r="J247" s="30" t="s">
        <v>277</v>
      </c>
      <c r="K247" s="40" t="s">
        <v>277</v>
      </c>
      <c r="L247" s="32" t="s">
        <v>32</v>
      </c>
      <c r="M247" s="54">
        <v>2014</v>
      </c>
      <c r="N247" s="27" t="s">
        <v>769</v>
      </c>
      <c r="O247" s="41">
        <v>3032</v>
      </c>
      <c r="P247" s="41">
        <v>1542</v>
      </c>
      <c r="Q247" s="27"/>
    </row>
    <row r="248" spans="1:19" s="16" customFormat="1" ht="14.45" customHeight="1" x14ac:dyDescent="0.25">
      <c r="A248" s="16" t="s">
        <v>255</v>
      </c>
      <c r="B248" s="16" t="s">
        <v>731</v>
      </c>
      <c r="C248" s="16" t="s">
        <v>732</v>
      </c>
      <c r="D248" s="16" t="s">
        <v>0</v>
      </c>
      <c r="E248" s="16" t="s">
        <v>283</v>
      </c>
      <c r="F248" s="16" t="s">
        <v>22</v>
      </c>
      <c r="G248" s="4" t="s">
        <v>740</v>
      </c>
      <c r="H248" s="16" t="s">
        <v>27</v>
      </c>
      <c r="I248" s="16">
        <v>2.5</v>
      </c>
      <c r="J248" s="30" t="s">
        <v>277</v>
      </c>
      <c r="K248" s="40" t="s">
        <v>277</v>
      </c>
      <c r="L248" s="32">
        <v>5</v>
      </c>
      <c r="M248" s="54">
        <v>2014</v>
      </c>
      <c r="N248" s="27" t="s">
        <v>769</v>
      </c>
      <c r="O248" s="41">
        <v>7464</v>
      </c>
      <c r="P248" s="41">
        <v>2356</v>
      </c>
      <c r="Q248" s="27"/>
    </row>
    <row r="249" spans="1:19" s="16" customFormat="1" ht="14.45" customHeight="1" x14ac:dyDescent="0.25">
      <c r="A249" s="16" t="s">
        <v>255</v>
      </c>
      <c r="B249" s="16" t="s">
        <v>731</v>
      </c>
      <c r="C249" s="16" t="s">
        <v>732</v>
      </c>
      <c r="D249" s="16" t="s">
        <v>25</v>
      </c>
      <c r="E249" s="16" t="s">
        <v>124</v>
      </c>
      <c r="F249" s="16" t="s">
        <v>22</v>
      </c>
      <c r="G249" s="16" t="s">
        <v>73</v>
      </c>
      <c r="H249" s="16" t="s">
        <v>24</v>
      </c>
      <c r="I249" s="16">
        <v>1.5</v>
      </c>
      <c r="J249" s="30" t="s">
        <v>277</v>
      </c>
      <c r="K249" s="40" t="s">
        <v>277</v>
      </c>
      <c r="L249" s="32">
        <v>5</v>
      </c>
      <c r="M249" s="54">
        <v>2014</v>
      </c>
      <c r="N249" s="27" t="s">
        <v>769</v>
      </c>
      <c r="O249" s="41">
        <v>161</v>
      </c>
      <c r="P249" s="41">
        <v>145</v>
      </c>
      <c r="Q249" s="27"/>
    </row>
    <row r="250" spans="1:19" s="16" customFormat="1" ht="14.45" customHeight="1" x14ac:dyDescent="0.25">
      <c r="A250" s="16" t="s">
        <v>255</v>
      </c>
      <c r="B250" s="16" t="s">
        <v>731</v>
      </c>
      <c r="C250" s="16" t="s">
        <v>732</v>
      </c>
      <c r="D250" s="16" t="s">
        <v>35</v>
      </c>
      <c r="E250" s="16" t="s">
        <v>284</v>
      </c>
      <c r="F250" s="16" t="s">
        <v>42</v>
      </c>
      <c r="G250" s="16" t="s">
        <v>43</v>
      </c>
      <c r="H250" s="16" t="s">
        <v>27</v>
      </c>
      <c r="I250" s="16" t="s">
        <v>277</v>
      </c>
      <c r="J250" s="48">
        <v>0.01</v>
      </c>
      <c r="K250" s="40" t="s">
        <v>277</v>
      </c>
      <c r="L250" s="32">
        <v>5</v>
      </c>
      <c r="M250" s="35">
        <v>42005</v>
      </c>
      <c r="N250" s="27" t="s">
        <v>769</v>
      </c>
      <c r="O250" s="41">
        <f>277+0</f>
        <v>277</v>
      </c>
      <c r="P250" s="41">
        <f>235+1</f>
        <v>236</v>
      </c>
      <c r="Q250" s="27" t="s">
        <v>40</v>
      </c>
      <c r="R250" s="16" t="s">
        <v>285</v>
      </c>
    </row>
    <row r="251" spans="1:19" s="16" customFormat="1" ht="14.45" customHeight="1" x14ac:dyDescent="0.25">
      <c r="A251" s="16" t="s">
        <v>255</v>
      </c>
      <c r="B251" s="16" t="s">
        <v>731</v>
      </c>
      <c r="C251" s="16" t="s">
        <v>732</v>
      </c>
      <c r="D251" s="16" t="s">
        <v>35</v>
      </c>
      <c r="E251" s="16" t="s">
        <v>286</v>
      </c>
      <c r="F251" s="16" t="s">
        <v>42</v>
      </c>
      <c r="G251" s="16" t="s">
        <v>43</v>
      </c>
      <c r="H251" s="16" t="s">
        <v>27</v>
      </c>
      <c r="I251" s="16" t="s">
        <v>277</v>
      </c>
      <c r="J251" s="47">
        <v>5.0000000000000001E-3</v>
      </c>
      <c r="K251" s="40" t="s">
        <v>277</v>
      </c>
      <c r="L251" s="32">
        <v>5</v>
      </c>
      <c r="M251" s="35">
        <v>42005</v>
      </c>
      <c r="N251" s="27" t="s">
        <v>769</v>
      </c>
      <c r="O251" s="41">
        <f>330+0+44</f>
        <v>374</v>
      </c>
      <c r="P251" s="41">
        <f>91+0+57</f>
        <v>148</v>
      </c>
      <c r="Q251" s="27" t="s">
        <v>40</v>
      </c>
      <c r="R251" s="16" t="s">
        <v>287</v>
      </c>
      <c r="S251" s="16" t="s">
        <v>288</v>
      </c>
    </row>
    <row r="252" spans="1:19" s="16" customFormat="1" ht="14.45" customHeight="1" x14ac:dyDescent="0.25">
      <c r="A252" s="16" t="s">
        <v>256</v>
      </c>
      <c r="B252" s="16" t="s">
        <v>730</v>
      </c>
      <c r="C252" s="16" t="s">
        <v>727</v>
      </c>
      <c r="D252" s="16" t="s">
        <v>35</v>
      </c>
      <c r="E252" s="16" t="s">
        <v>289</v>
      </c>
      <c r="F252" s="16" t="s">
        <v>22</v>
      </c>
      <c r="G252" s="16" t="s">
        <v>52</v>
      </c>
      <c r="H252" s="16" t="s">
        <v>27</v>
      </c>
      <c r="I252" s="16">
        <v>2.9</v>
      </c>
      <c r="J252" s="30" t="s">
        <v>277</v>
      </c>
      <c r="K252" s="40" t="s">
        <v>277</v>
      </c>
      <c r="L252" s="32">
        <v>5</v>
      </c>
      <c r="M252" s="54">
        <v>2014</v>
      </c>
      <c r="N252" s="27" t="s">
        <v>769</v>
      </c>
      <c r="O252" s="41">
        <f>17+447</f>
        <v>464</v>
      </c>
      <c r="P252" s="41">
        <f>17+284</f>
        <v>301</v>
      </c>
      <c r="Q252" s="27" t="s">
        <v>40</v>
      </c>
      <c r="R252" s="16" t="s">
        <v>255</v>
      </c>
    </row>
    <row r="253" spans="1:19" s="16" customFormat="1" ht="14.45" customHeight="1" x14ac:dyDescent="0.25">
      <c r="A253" s="16" t="s">
        <v>256</v>
      </c>
      <c r="B253" s="16" t="s">
        <v>730</v>
      </c>
      <c r="C253" s="16" t="s">
        <v>727</v>
      </c>
      <c r="D253" s="16" t="s">
        <v>0</v>
      </c>
      <c r="E253" s="16" t="s">
        <v>290</v>
      </c>
      <c r="F253" s="16" t="s">
        <v>22</v>
      </c>
      <c r="G253" s="16" t="s">
        <v>291</v>
      </c>
      <c r="H253" s="16" t="s">
        <v>24</v>
      </c>
      <c r="I253" s="16">
        <v>0.35</v>
      </c>
      <c r="J253" s="30" t="s">
        <v>277</v>
      </c>
      <c r="K253" s="40" t="s">
        <v>277</v>
      </c>
      <c r="L253" s="32">
        <v>5</v>
      </c>
      <c r="M253" s="54">
        <v>2014</v>
      </c>
      <c r="N253" s="27" t="s">
        <v>769</v>
      </c>
      <c r="O253" s="41">
        <v>2422</v>
      </c>
      <c r="P253" s="41">
        <v>1565</v>
      </c>
      <c r="Q253" s="27"/>
    </row>
    <row r="254" spans="1:19" s="16" customFormat="1" ht="14.45" customHeight="1" x14ac:dyDescent="0.25">
      <c r="A254" s="16" t="s">
        <v>256</v>
      </c>
      <c r="B254" s="16" t="s">
        <v>730</v>
      </c>
      <c r="C254" s="16" t="s">
        <v>727</v>
      </c>
      <c r="D254" s="16" t="s">
        <v>0</v>
      </c>
      <c r="E254" s="16" t="s">
        <v>283</v>
      </c>
      <c r="F254" s="16" t="s">
        <v>22</v>
      </c>
      <c r="G254" s="4" t="s">
        <v>740</v>
      </c>
      <c r="H254" s="16" t="s">
        <v>27</v>
      </c>
      <c r="I254" s="16">
        <v>4</v>
      </c>
      <c r="J254" s="30" t="s">
        <v>277</v>
      </c>
      <c r="K254" s="40" t="s">
        <v>277</v>
      </c>
      <c r="L254" s="32">
        <v>5</v>
      </c>
      <c r="M254" s="54">
        <v>2014</v>
      </c>
      <c r="N254" s="27" t="s">
        <v>769</v>
      </c>
      <c r="O254" s="41">
        <v>2630</v>
      </c>
      <c r="P254" s="41">
        <v>1341</v>
      </c>
      <c r="Q254" s="27"/>
    </row>
    <row r="255" spans="1:19" s="16" customFormat="1" ht="14.45" customHeight="1" x14ac:dyDescent="0.25">
      <c r="A255" s="16" t="s">
        <v>256</v>
      </c>
      <c r="B255" s="16" t="s">
        <v>730</v>
      </c>
      <c r="C255" s="16" t="s">
        <v>727</v>
      </c>
      <c r="D255" s="16" t="s">
        <v>238</v>
      </c>
      <c r="E255" s="16" t="s">
        <v>293</v>
      </c>
      <c r="F255" s="16" t="s">
        <v>22</v>
      </c>
      <c r="G255" s="16" t="s">
        <v>69</v>
      </c>
      <c r="H255" s="16" t="s">
        <v>24</v>
      </c>
      <c r="I255" s="16">
        <v>0.5</v>
      </c>
      <c r="J255" s="30" t="s">
        <v>277</v>
      </c>
      <c r="K255" s="40" t="s">
        <v>277</v>
      </c>
      <c r="L255" s="32">
        <v>5</v>
      </c>
      <c r="M255" s="54">
        <v>2014</v>
      </c>
      <c r="N255" s="27" t="s">
        <v>769</v>
      </c>
      <c r="O255" s="41">
        <f>2+315</f>
        <v>317</v>
      </c>
      <c r="P255" s="41">
        <f>7+157</f>
        <v>164</v>
      </c>
      <c r="Q255" s="27" t="s">
        <v>40</v>
      </c>
      <c r="R255" s="16" t="s">
        <v>255</v>
      </c>
    </row>
    <row r="256" spans="1:19" s="16" customFormat="1" ht="14.45" customHeight="1" x14ac:dyDescent="0.25">
      <c r="A256" s="16" t="s">
        <v>256</v>
      </c>
      <c r="B256" s="16" t="s">
        <v>730</v>
      </c>
      <c r="C256" s="16" t="s">
        <v>727</v>
      </c>
      <c r="D256" s="16" t="s">
        <v>49</v>
      </c>
      <c r="E256" s="16" t="s">
        <v>294</v>
      </c>
      <c r="F256" s="16" t="s">
        <v>22</v>
      </c>
      <c r="G256" s="16" t="s">
        <v>317</v>
      </c>
      <c r="H256" s="16" t="s">
        <v>31</v>
      </c>
      <c r="I256" s="16">
        <v>6.5</v>
      </c>
      <c r="J256" s="30" t="s">
        <v>277</v>
      </c>
      <c r="K256" s="40" t="s">
        <v>277</v>
      </c>
      <c r="L256" s="32" t="s">
        <v>32</v>
      </c>
      <c r="M256" s="54">
        <v>2014</v>
      </c>
      <c r="N256" s="27" t="s">
        <v>769</v>
      </c>
      <c r="O256" s="41">
        <f>23+10</f>
        <v>33</v>
      </c>
      <c r="P256" s="41">
        <f>18+9</f>
        <v>27</v>
      </c>
      <c r="Q256" s="27" t="s">
        <v>40</v>
      </c>
      <c r="R256" s="16" t="s">
        <v>123</v>
      </c>
    </row>
    <row r="257" spans="1:23" s="4" customFormat="1" ht="14.45" customHeight="1" x14ac:dyDescent="0.25">
      <c r="A257" s="4" t="s">
        <v>295</v>
      </c>
      <c r="B257" s="4" t="s">
        <v>726</v>
      </c>
      <c r="C257" s="4" t="s">
        <v>728</v>
      </c>
      <c r="D257" s="4" t="s">
        <v>0</v>
      </c>
      <c r="E257" s="4" t="s">
        <v>296</v>
      </c>
      <c r="F257" s="4" t="s">
        <v>22</v>
      </c>
      <c r="G257" s="4" t="s">
        <v>712</v>
      </c>
      <c r="H257" s="4" t="s">
        <v>24</v>
      </c>
      <c r="I257" s="4">
        <v>0.25</v>
      </c>
      <c r="J257" s="5" t="s">
        <v>277</v>
      </c>
      <c r="K257" s="44" t="s">
        <v>277</v>
      </c>
      <c r="L257" s="25">
        <v>10</v>
      </c>
      <c r="M257" s="55">
        <v>2014</v>
      </c>
      <c r="N257" s="6" t="s">
        <v>770</v>
      </c>
      <c r="O257" s="25">
        <v>918</v>
      </c>
      <c r="P257" s="25">
        <v>1179</v>
      </c>
      <c r="Q257" s="6"/>
    </row>
    <row r="258" spans="1:23" s="16" customFormat="1" ht="14.45" customHeight="1" x14ac:dyDescent="0.25">
      <c r="A258" s="16" t="s">
        <v>240</v>
      </c>
      <c r="B258" s="16" t="s">
        <v>731</v>
      </c>
      <c r="C258" s="16" t="s">
        <v>732</v>
      </c>
      <c r="D258" s="16" t="s">
        <v>35</v>
      </c>
      <c r="E258" s="16" t="s">
        <v>297</v>
      </c>
      <c r="F258" s="16" t="s">
        <v>107</v>
      </c>
      <c r="G258" s="16" t="s">
        <v>322</v>
      </c>
      <c r="H258" s="16" t="s">
        <v>24</v>
      </c>
      <c r="I258" s="16">
        <v>0.5</v>
      </c>
      <c r="J258" s="30" t="s">
        <v>277</v>
      </c>
      <c r="K258" s="40">
        <v>18510000</v>
      </c>
      <c r="L258" s="32" t="s">
        <v>197</v>
      </c>
      <c r="M258" s="54" t="s">
        <v>277</v>
      </c>
      <c r="N258" s="27" t="s">
        <v>769</v>
      </c>
      <c r="O258" s="32">
        <f>874+115</f>
        <v>989</v>
      </c>
      <c r="P258" s="32">
        <f>528+223</f>
        <v>751</v>
      </c>
      <c r="Q258" s="27" t="s">
        <v>40</v>
      </c>
      <c r="R258" s="16" t="s">
        <v>236</v>
      </c>
    </row>
    <row r="259" spans="1:23" s="16" customFormat="1" ht="14.45" customHeight="1" x14ac:dyDescent="0.25">
      <c r="A259" s="16" t="s">
        <v>240</v>
      </c>
      <c r="B259" s="16" t="s">
        <v>731</v>
      </c>
      <c r="C259" s="16" t="s">
        <v>732</v>
      </c>
      <c r="D259" s="16" t="s">
        <v>49</v>
      </c>
      <c r="E259" s="16" t="s">
        <v>298</v>
      </c>
      <c r="F259" s="16" t="s">
        <v>22</v>
      </c>
      <c r="G259" s="16" t="s">
        <v>23</v>
      </c>
      <c r="H259" s="16" t="s">
        <v>24</v>
      </c>
      <c r="I259" s="16">
        <v>2.1</v>
      </c>
      <c r="J259" s="30" t="s">
        <v>277</v>
      </c>
      <c r="K259" s="40" t="s">
        <v>277</v>
      </c>
      <c r="L259" s="32">
        <v>5</v>
      </c>
      <c r="M259" s="54">
        <v>2014</v>
      </c>
      <c r="N259" s="27" t="s">
        <v>770</v>
      </c>
      <c r="O259" s="32">
        <v>154</v>
      </c>
      <c r="P259" s="32">
        <v>221</v>
      </c>
      <c r="Q259" s="27"/>
    </row>
    <row r="260" spans="1:23" s="16" customFormat="1" ht="14.45" customHeight="1" x14ac:dyDescent="0.25">
      <c r="A260" s="16" t="s">
        <v>240</v>
      </c>
      <c r="B260" s="16" t="s">
        <v>731</v>
      </c>
      <c r="C260" s="16" t="s">
        <v>732</v>
      </c>
      <c r="D260" s="16" t="s">
        <v>49</v>
      </c>
      <c r="E260" s="16" t="s">
        <v>299</v>
      </c>
      <c r="F260" s="16" t="s">
        <v>22</v>
      </c>
      <c r="G260" s="16" t="s">
        <v>39</v>
      </c>
      <c r="H260" s="16" t="s">
        <v>24</v>
      </c>
      <c r="I260" s="16">
        <v>1</v>
      </c>
      <c r="J260" s="30" t="s">
        <v>277</v>
      </c>
      <c r="K260" s="40" t="s">
        <v>277</v>
      </c>
      <c r="L260" s="32" t="s">
        <v>32</v>
      </c>
      <c r="M260" s="54">
        <v>2015</v>
      </c>
      <c r="N260" s="27" t="s">
        <v>769</v>
      </c>
      <c r="O260" s="32">
        <v>84</v>
      </c>
      <c r="P260" s="32">
        <v>49</v>
      </c>
      <c r="Q260" s="27"/>
    </row>
    <row r="261" spans="1:23" s="16" customFormat="1" ht="14.45" customHeight="1" x14ac:dyDescent="0.25">
      <c r="A261" s="16" t="s">
        <v>240</v>
      </c>
      <c r="B261" s="16" t="s">
        <v>731</v>
      </c>
      <c r="C261" s="16" t="s">
        <v>732</v>
      </c>
      <c r="D261" s="16" t="s">
        <v>49</v>
      </c>
      <c r="E261" s="16" t="s">
        <v>299</v>
      </c>
      <c r="F261" s="16" t="s">
        <v>22</v>
      </c>
      <c r="G261" s="16" t="s">
        <v>300</v>
      </c>
      <c r="H261" s="16" t="s">
        <v>24</v>
      </c>
      <c r="I261" s="16">
        <v>2</v>
      </c>
      <c r="J261" s="30" t="s">
        <v>277</v>
      </c>
      <c r="K261" s="40" t="s">
        <v>277</v>
      </c>
      <c r="L261" s="32">
        <v>5</v>
      </c>
      <c r="M261" s="54">
        <v>2015</v>
      </c>
      <c r="N261" s="27" t="s">
        <v>769</v>
      </c>
      <c r="O261" s="32">
        <v>71</v>
      </c>
      <c r="P261" s="32">
        <v>65</v>
      </c>
      <c r="Q261" s="27"/>
    </row>
    <row r="262" spans="1:23" s="16" customFormat="1" ht="14.45" customHeight="1" x14ac:dyDescent="0.25">
      <c r="A262" s="16" t="s">
        <v>240</v>
      </c>
      <c r="B262" s="16" t="s">
        <v>731</v>
      </c>
      <c r="C262" s="16" t="s">
        <v>732</v>
      </c>
      <c r="D262" s="16" t="s">
        <v>35</v>
      </c>
      <c r="E262" s="16" t="s">
        <v>301</v>
      </c>
      <c r="F262" s="16" t="s">
        <v>22</v>
      </c>
      <c r="G262" s="16" t="s">
        <v>79</v>
      </c>
      <c r="H262" s="16" t="s">
        <v>31</v>
      </c>
      <c r="I262" s="16">
        <v>1.9</v>
      </c>
      <c r="J262" s="30" t="s">
        <v>277</v>
      </c>
      <c r="K262" s="40" t="s">
        <v>277</v>
      </c>
      <c r="L262" s="32" t="s">
        <v>32</v>
      </c>
      <c r="M262" s="54">
        <v>2014</v>
      </c>
      <c r="N262" s="27" t="s">
        <v>769</v>
      </c>
      <c r="O262" s="32">
        <f>693+3+3</f>
        <v>699</v>
      </c>
      <c r="P262" s="32">
        <f>625+6+14</f>
        <v>645</v>
      </c>
      <c r="Q262" s="27" t="s">
        <v>40</v>
      </c>
      <c r="R262" s="16" t="s">
        <v>287</v>
      </c>
      <c r="S262" s="16" t="s">
        <v>288</v>
      </c>
    </row>
    <row r="263" spans="1:23" s="16" customFormat="1" ht="14.45" customHeight="1" x14ac:dyDescent="0.25">
      <c r="A263" s="4" t="s">
        <v>240</v>
      </c>
      <c r="B263" s="16" t="s">
        <v>731</v>
      </c>
      <c r="C263" s="16" t="s">
        <v>732</v>
      </c>
      <c r="D263" s="4" t="s">
        <v>21</v>
      </c>
      <c r="E263" s="4" t="s">
        <v>713</v>
      </c>
      <c r="F263" s="4" t="s">
        <v>95</v>
      </c>
      <c r="G263" s="4" t="s">
        <v>302</v>
      </c>
      <c r="H263" s="4" t="s">
        <v>277</v>
      </c>
      <c r="I263" s="4" t="s">
        <v>277</v>
      </c>
      <c r="J263" s="5" t="s">
        <v>277</v>
      </c>
      <c r="K263" s="44" t="s">
        <v>277</v>
      </c>
      <c r="L263" s="45" t="s">
        <v>277</v>
      </c>
      <c r="M263" s="55" t="s">
        <v>277</v>
      </c>
      <c r="N263" s="6" t="s">
        <v>770</v>
      </c>
      <c r="O263" s="25">
        <v>409</v>
      </c>
      <c r="P263" s="25">
        <v>885</v>
      </c>
      <c r="Q263" s="6"/>
      <c r="R263" s="4"/>
      <c r="S263" s="4"/>
      <c r="T263" s="4"/>
      <c r="U263" s="4"/>
      <c r="V263" s="9"/>
      <c r="W263" s="9"/>
    </row>
    <row r="264" spans="1:23" s="16" customFormat="1" ht="14.45" customHeight="1" x14ac:dyDescent="0.25">
      <c r="A264" s="16" t="s">
        <v>303</v>
      </c>
      <c r="B264" s="16" t="s">
        <v>721</v>
      </c>
      <c r="C264" s="16" t="s">
        <v>722</v>
      </c>
      <c r="D264" s="16" t="s">
        <v>0</v>
      </c>
      <c r="E264" s="16" t="s">
        <v>760</v>
      </c>
      <c r="F264" s="16" t="s">
        <v>22</v>
      </c>
      <c r="G264" s="16" t="s">
        <v>304</v>
      </c>
      <c r="H264" s="16" t="s">
        <v>27</v>
      </c>
      <c r="I264" s="16">
        <v>0.9</v>
      </c>
      <c r="J264" s="30" t="s">
        <v>277</v>
      </c>
      <c r="K264" s="40" t="s">
        <v>277</v>
      </c>
      <c r="L264" s="32">
        <v>5</v>
      </c>
      <c r="M264" s="54">
        <v>2014</v>
      </c>
      <c r="N264" s="27" t="s">
        <v>769</v>
      </c>
      <c r="O264" s="41">
        <v>4495</v>
      </c>
      <c r="P264" s="41">
        <v>2880</v>
      </c>
      <c r="Q264" s="27"/>
    </row>
    <row r="265" spans="1:23" s="16" customFormat="1" ht="14.45" customHeight="1" x14ac:dyDescent="0.25">
      <c r="A265" s="16" t="s">
        <v>303</v>
      </c>
      <c r="B265" s="16" t="s">
        <v>721</v>
      </c>
      <c r="C265" s="16" t="s">
        <v>722</v>
      </c>
      <c r="D265" s="16" t="s">
        <v>25</v>
      </c>
      <c r="E265" s="16" t="s">
        <v>305</v>
      </c>
      <c r="F265" s="16" t="s">
        <v>22</v>
      </c>
      <c r="G265" s="16" t="s">
        <v>318</v>
      </c>
      <c r="H265" s="16" t="s">
        <v>24</v>
      </c>
      <c r="I265" s="16">
        <v>3.9</v>
      </c>
      <c r="J265" s="30" t="s">
        <v>277</v>
      </c>
      <c r="K265" s="40" t="s">
        <v>277</v>
      </c>
      <c r="L265" s="32">
        <v>5</v>
      </c>
      <c r="M265" s="54">
        <v>2014</v>
      </c>
      <c r="N265" s="27" t="s">
        <v>769</v>
      </c>
      <c r="O265" s="32">
        <v>126</v>
      </c>
      <c r="P265" s="32">
        <v>76</v>
      </c>
      <c r="Q265" s="27"/>
    </row>
    <row r="266" spans="1:23" s="16" customFormat="1" ht="14.45" customHeight="1" x14ac:dyDescent="0.25">
      <c r="A266" s="16" t="s">
        <v>303</v>
      </c>
      <c r="B266" s="16" t="s">
        <v>721</v>
      </c>
      <c r="C266" s="16" t="s">
        <v>722</v>
      </c>
      <c r="D266" s="16" t="s">
        <v>25</v>
      </c>
      <c r="E266" s="16" t="s">
        <v>306</v>
      </c>
      <c r="F266" s="16" t="s">
        <v>22</v>
      </c>
      <c r="G266" s="16" t="s">
        <v>318</v>
      </c>
      <c r="H266" s="16" t="s">
        <v>31</v>
      </c>
      <c r="I266" s="16">
        <v>1.8</v>
      </c>
      <c r="J266" s="30" t="s">
        <v>277</v>
      </c>
      <c r="K266" s="40" t="s">
        <v>277</v>
      </c>
      <c r="L266" s="32">
        <v>5</v>
      </c>
      <c r="M266" s="54">
        <v>2014</v>
      </c>
      <c r="N266" s="27" t="s">
        <v>769</v>
      </c>
      <c r="O266" s="32">
        <v>194</v>
      </c>
      <c r="P266" s="32">
        <v>126</v>
      </c>
      <c r="Q266" s="27"/>
    </row>
    <row r="267" spans="1:23" s="16" customFormat="1" ht="14.45" customHeight="1" x14ac:dyDescent="0.25">
      <c r="A267" s="16" t="s">
        <v>303</v>
      </c>
      <c r="B267" s="16" t="s">
        <v>721</v>
      </c>
      <c r="C267" s="16" t="s">
        <v>722</v>
      </c>
      <c r="D267" s="16" t="s">
        <v>25</v>
      </c>
      <c r="E267" s="16" t="s">
        <v>306</v>
      </c>
      <c r="F267" s="16" t="s">
        <v>22</v>
      </c>
      <c r="G267" s="16" t="s">
        <v>318</v>
      </c>
      <c r="H267" s="16" t="s">
        <v>24</v>
      </c>
      <c r="I267" s="16">
        <v>2.15</v>
      </c>
      <c r="J267" s="30" t="s">
        <v>277</v>
      </c>
      <c r="K267" s="40" t="s">
        <v>277</v>
      </c>
      <c r="L267" s="32">
        <v>5</v>
      </c>
      <c r="M267" s="54">
        <v>2014</v>
      </c>
      <c r="N267" s="27" t="s">
        <v>769</v>
      </c>
      <c r="O267" s="32">
        <v>162</v>
      </c>
      <c r="P267" s="32">
        <v>155</v>
      </c>
      <c r="Q267" s="27"/>
    </row>
    <row r="268" spans="1:23" s="4" customFormat="1" ht="14.45" customHeight="1" x14ac:dyDescent="0.25">
      <c r="A268" s="4" t="s">
        <v>303</v>
      </c>
      <c r="B268" s="4" t="s">
        <v>721</v>
      </c>
      <c r="C268" s="4" t="s">
        <v>722</v>
      </c>
      <c r="D268" s="4" t="s">
        <v>49</v>
      </c>
      <c r="E268" s="4" t="s">
        <v>307</v>
      </c>
      <c r="F268" s="4" t="s">
        <v>22</v>
      </c>
      <c r="G268" s="4" t="s">
        <v>23</v>
      </c>
      <c r="H268" s="4" t="s">
        <v>27</v>
      </c>
      <c r="I268" s="4">
        <v>5</v>
      </c>
      <c r="J268" s="5" t="s">
        <v>277</v>
      </c>
      <c r="K268" s="44" t="s">
        <v>277</v>
      </c>
      <c r="L268" s="25">
        <v>5</v>
      </c>
      <c r="M268" s="55">
        <v>2014</v>
      </c>
      <c r="N268" s="6" t="s">
        <v>769</v>
      </c>
      <c r="O268" s="25">
        <f>243+1</f>
        <v>244</v>
      </c>
      <c r="P268" s="25">
        <f>108+0</f>
        <v>108</v>
      </c>
      <c r="Q268" s="6" t="s">
        <v>40</v>
      </c>
      <c r="R268" s="4" t="s">
        <v>141</v>
      </c>
    </row>
    <row r="269" spans="1:23" s="16" customFormat="1" ht="14.45" customHeight="1" x14ac:dyDescent="0.25">
      <c r="A269" s="16" t="s">
        <v>308</v>
      </c>
      <c r="B269" s="16" t="s">
        <v>730</v>
      </c>
      <c r="C269" s="16" t="s">
        <v>727</v>
      </c>
      <c r="D269" s="16" t="s">
        <v>25</v>
      </c>
      <c r="E269" s="16" t="s">
        <v>309</v>
      </c>
      <c r="F269" s="16" t="s">
        <v>22</v>
      </c>
      <c r="G269" s="16" t="s">
        <v>73</v>
      </c>
      <c r="H269" s="16" t="s">
        <v>27</v>
      </c>
      <c r="I269" s="16">
        <v>1</v>
      </c>
      <c r="J269" s="30" t="s">
        <v>277</v>
      </c>
      <c r="K269" s="40" t="s">
        <v>277</v>
      </c>
      <c r="L269" s="32">
        <v>5</v>
      </c>
      <c r="M269" s="54">
        <v>2014</v>
      </c>
      <c r="N269" s="27" t="s">
        <v>769</v>
      </c>
      <c r="O269" s="32">
        <v>47</v>
      </c>
      <c r="P269" s="32">
        <v>30</v>
      </c>
      <c r="Q269" s="27"/>
    </row>
    <row r="270" spans="1:23" s="16" customFormat="1" ht="14.45" customHeight="1" x14ac:dyDescent="0.25">
      <c r="A270" s="16" t="s">
        <v>308</v>
      </c>
      <c r="B270" s="16" t="s">
        <v>730</v>
      </c>
      <c r="C270" s="16" t="s">
        <v>727</v>
      </c>
      <c r="D270" s="16" t="s">
        <v>25</v>
      </c>
      <c r="E270" s="16" t="s">
        <v>34</v>
      </c>
      <c r="F270" s="16" t="s">
        <v>22</v>
      </c>
      <c r="G270" s="16" t="s">
        <v>73</v>
      </c>
      <c r="H270" s="16" t="s">
        <v>27</v>
      </c>
      <c r="I270" s="16">
        <v>1</v>
      </c>
      <c r="J270" s="30" t="s">
        <v>277</v>
      </c>
      <c r="K270" s="40" t="s">
        <v>277</v>
      </c>
      <c r="L270" s="32">
        <v>5</v>
      </c>
      <c r="M270" s="54">
        <v>2014</v>
      </c>
      <c r="N270" s="27" t="s">
        <v>769</v>
      </c>
      <c r="O270" s="32">
        <v>300</v>
      </c>
      <c r="P270" s="32">
        <v>170</v>
      </c>
      <c r="Q270" s="27"/>
    </row>
    <row r="271" spans="1:23" s="16" customFormat="1" ht="14.45" customHeight="1" x14ac:dyDescent="0.25">
      <c r="A271" s="16" t="s">
        <v>308</v>
      </c>
      <c r="B271" s="16" t="s">
        <v>730</v>
      </c>
      <c r="C271" s="16" t="s">
        <v>727</v>
      </c>
      <c r="D271" s="16" t="s">
        <v>21</v>
      </c>
      <c r="E271" s="16" t="s">
        <v>508</v>
      </c>
      <c r="F271" s="16" t="s">
        <v>76</v>
      </c>
      <c r="G271" s="16" t="s">
        <v>80</v>
      </c>
      <c r="H271" s="16" t="s">
        <v>277</v>
      </c>
      <c r="I271" s="16" t="s">
        <v>277</v>
      </c>
      <c r="J271" s="30" t="s">
        <v>277</v>
      </c>
      <c r="K271" s="40" t="s">
        <v>277</v>
      </c>
      <c r="L271" s="42" t="s">
        <v>277</v>
      </c>
      <c r="M271" s="54" t="s">
        <v>277</v>
      </c>
      <c r="N271" s="27" t="s">
        <v>769</v>
      </c>
      <c r="O271" s="32">
        <v>100</v>
      </c>
      <c r="P271" s="32">
        <v>42</v>
      </c>
      <c r="Q271" s="27"/>
    </row>
    <row r="272" spans="1:23" s="16" customFormat="1" ht="14.45" customHeight="1" x14ac:dyDescent="0.25">
      <c r="A272" s="16" t="s">
        <v>308</v>
      </c>
      <c r="B272" s="16" t="s">
        <v>730</v>
      </c>
      <c r="C272" s="16" t="s">
        <v>727</v>
      </c>
      <c r="D272" s="16" t="s">
        <v>21</v>
      </c>
      <c r="E272" s="16" t="s">
        <v>509</v>
      </c>
      <c r="F272" s="16" t="s">
        <v>76</v>
      </c>
      <c r="G272" s="16" t="s">
        <v>77</v>
      </c>
      <c r="H272" s="16" t="s">
        <v>277</v>
      </c>
      <c r="I272" s="16" t="s">
        <v>277</v>
      </c>
      <c r="J272" s="30" t="s">
        <v>277</v>
      </c>
      <c r="K272" s="40" t="s">
        <v>277</v>
      </c>
      <c r="L272" s="42" t="s">
        <v>277</v>
      </c>
      <c r="M272" s="54" t="s">
        <v>277</v>
      </c>
      <c r="N272" s="27" t="s">
        <v>769</v>
      </c>
      <c r="O272" s="32">
        <v>94</v>
      </c>
      <c r="P272" s="32">
        <v>78</v>
      </c>
      <c r="Q272" s="27"/>
    </row>
    <row r="273" spans="1:18" s="16" customFormat="1" ht="14.45" customHeight="1" x14ac:dyDescent="0.25">
      <c r="A273" s="16" t="s">
        <v>310</v>
      </c>
      <c r="B273" s="16" t="s">
        <v>725</v>
      </c>
      <c r="C273" s="16" t="s">
        <v>631</v>
      </c>
      <c r="D273" s="16" t="s">
        <v>25</v>
      </c>
      <c r="E273" s="16" t="s">
        <v>125</v>
      </c>
      <c r="F273" s="16" t="s">
        <v>22</v>
      </c>
      <c r="G273" s="16" t="s">
        <v>116</v>
      </c>
      <c r="H273" s="16" t="s">
        <v>27</v>
      </c>
      <c r="I273" s="16">
        <v>2.5</v>
      </c>
      <c r="J273" s="30" t="s">
        <v>277</v>
      </c>
      <c r="K273" s="40" t="s">
        <v>277</v>
      </c>
      <c r="L273" s="32">
        <v>5</v>
      </c>
      <c r="M273" s="54">
        <v>2014</v>
      </c>
      <c r="N273" s="27" t="s">
        <v>769</v>
      </c>
      <c r="O273" s="32">
        <v>34</v>
      </c>
      <c r="P273" s="32">
        <v>13</v>
      </c>
      <c r="Q273" s="27"/>
    </row>
    <row r="274" spans="1:18" s="16" customFormat="1" ht="14.45" customHeight="1" x14ac:dyDescent="0.25">
      <c r="A274" s="16" t="s">
        <v>311</v>
      </c>
      <c r="B274" s="16" t="s">
        <v>725</v>
      </c>
      <c r="C274" s="16" t="s">
        <v>631</v>
      </c>
      <c r="D274" s="16" t="s">
        <v>25</v>
      </c>
      <c r="E274" s="16" t="s">
        <v>312</v>
      </c>
      <c r="F274" s="16" t="s">
        <v>22</v>
      </c>
      <c r="G274" s="16" t="s">
        <v>69</v>
      </c>
      <c r="H274" s="16" t="s">
        <v>27</v>
      </c>
      <c r="I274" s="16">
        <v>0.4</v>
      </c>
      <c r="J274" s="30" t="s">
        <v>277</v>
      </c>
      <c r="K274" s="40" t="s">
        <v>277</v>
      </c>
      <c r="L274" s="32">
        <v>5</v>
      </c>
      <c r="M274" s="54">
        <v>2014</v>
      </c>
      <c r="N274" s="27" t="s">
        <v>769</v>
      </c>
      <c r="O274" s="32">
        <v>92</v>
      </c>
      <c r="P274" s="32">
        <v>61</v>
      </c>
      <c r="Q274" s="53"/>
    </row>
    <row r="275" spans="1:18" s="16" customFormat="1" ht="14.45" customHeight="1" x14ac:dyDescent="0.25">
      <c r="A275" s="16" t="s">
        <v>311</v>
      </c>
      <c r="B275" s="16" t="s">
        <v>725</v>
      </c>
      <c r="C275" s="16" t="s">
        <v>631</v>
      </c>
      <c r="D275" s="16" t="s">
        <v>25</v>
      </c>
      <c r="E275" s="16" t="s">
        <v>312</v>
      </c>
      <c r="F275" s="16" t="s">
        <v>22</v>
      </c>
      <c r="G275" s="16" t="s">
        <v>116</v>
      </c>
      <c r="H275" s="16" t="s">
        <v>27</v>
      </c>
      <c r="I275" s="16">
        <v>0.9</v>
      </c>
      <c r="J275" s="30" t="s">
        <v>277</v>
      </c>
      <c r="K275" s="40" t="s">
        <v>277</v>
      </c>
      <c r="L275" s="32">
        <v>5</v>
      </c>
      <c r="M275" s="54">
        <v>2014</v>
      </c>
      <c r="N275" s="27" t="s">
        <v>769</v>
      </c>
      <c r="O275" s="32">
        <v>87</v>
      </c>
      <c r="P275" s="32">
        <v>69</v>
      </c>
      <c r="Q275" s="53"/>
    </row>
    <row r="276" spans="1:18" s="16" customFormat="1" ht="14.45" customHeight="1" x14ac:dyDescent="0.25">
      <c r="A276" s="16" t="s">
        <v>311</v>
      </c>
      <c r="B276" s="16" t="s">
        <v>725</v>
      </c>
      <c r="C276" s="16" t="s">
        <v>631</v>
      </c>
      <c r="D276" s="16" t="s">
        <v>35</v>
      </c>
      <c r="E276" s="16" t="s">
        <v>313</v>
      </c>
      <c r="F276" s="16" t="s">
        <v>22</v>
      </c>
      <c r="G276" s="16" t="s">
        <v>64</v>
      </c>
      <c r="H276" s="16" t="s">
        <v>24</v>
      </c>
      <c r="I276" s="16">
        <v>4.95</v>
      </c>
      <c r="J276" s="30" t="s">
        <v>277</v>
      </c>
      <c r="K276" s="40">
        <v>1540000</v>
      </c>
      <c r="L276" s="32">
        <v>5</v>
      </c>
      <c r="M276" s="54">
        <v>2014</v>
      </c>
      <c r="N276" s="27" t="s">
        <v>769</v>
      </c>
      <c r="O276" s="41">
        <v>1767</v>
      </c>
      <c r="P276" s="41">
        <v>1136</v>
      </c>
      <c r="Q276" s="53"/>
    </row>
    <row r="277" spans="1:18" s="16" customFormat="1" ht="14.45" customHeight="1" x14ac:dyDescent="0.25">
      <c r="A277" s="16" t="s">
        <v>311</v>
      </c>
      <c r="B277" s="16" t="s">
        <v>725</v>
      </c>
      <c r="C277" s="16" t="s">
        <v>631</v>
      </c>
      <c r="D277" s="16" t="s">
        <v>53</v>
      </c>
      <c r="E277" s="16" t="s">
        <v>314</v>
      </c>
      <c r="F277" s="16" t="s">
        <v>22</v>
      </c>
      <c r="G277" s="16" t="s">
        <v>315</v>
      </c>
      <c r="H277" s="16" t="s">
        <v>27</v>
      </c>
      <c r="I277" s="16">
        <v>0.75</v>
      </c>
      <c r="J277" s="30" t="s">
        <v>277</v>
      </c>
      <c r="K277" s="40" t="s">
        <v>277</v>
      </c>
      <c r="L277" s="32">
        <v>3</v>
      </c>
      <c r="M277" s="54">
        <v>2014</v>
      </c>
      <c r="N277" s="27" t="s">
        <v>769</v>
      </c>
      <c r="O277" s="32">
        <v>172</v>
      </c>
      <c r="P277" s="32">
        <v>32</v>
      </c>
      <c r="Q277" s="53"/>
    </row>
    <row r="278" spans="1:18" s="4" customFormat="1" ht="14.45" customHeight="1" x14ac:dyDescent="0.25">
      <c r="A278" s="4" t="s">
        <v>311</v>
      </c>
      <c r="B278" s="4" t="s">
        <v>725</v>
      </c>
      <c r="C278" s="4" t="s">
        <v>631</v>
      </c>
      <c r="D278" s="4" t="s">
        <v>35</v>
      </c>
      <c r="E278" s="4" t="s">
        <v>323</v>
      </c>
      <c r="F278" s="4" t="s">
        <v>22</v>
      </c>
      <c r="G278" s="4" t="s">
        <v>64</v>
      </c>
      <c r="H278" s="4" t="s">
        <v>27</v>
      </c>
      <c r="I278" s="4">
        <v>5.4</v>
      </c>
      <c r="J278" s="5" t="s">
        <v>277</v>
      </c>
      <c r="K278" s="44">
        <v>1200000</v>
      </c>
      <c r="L278" s="25">
        <v>5</v>
      </c>
      <c r="M278" s="55">
        <v>2015</v>
      </c>
      <c r="N278" s="6" t="s">
        <v>769</v>
      </c>
      <c r="O278" s="25">
        <f>0+671</f>
        <v>671</v>
      </c>
      <c r="P278" s="25">
        <f>0+562</f>
        <v>562</v>
      </c>
      <c r="Q278" s="6" t="s">
        <v>40</v>
      </c>
      <c r="R278" s="4" t="s">
        <v>161</v>
      </c>
    </row>
    <row r="279" spans="1:18" s="4" customFormat="1" ht="14.45" customHeight="1" x14ac:dyDescent="0.25">
      <c r="A279" s="4" t="s">
        <v>311</v>
      </c>
      <c r="B279" s="4" t="s">
        <v>725</v>
      </c>
      <c r="C279" s="4" t="s">
        <v>631</v>
      </c>
      <c r="D279" s="4" t="s">
        <v>21</v>
      </c>
      <c r="E279" s="4" t="s">
        <v>324</v>
      </c>
      <c r="F279" s="4" t="s">
        <v>95</v>
      </c>
      <c r="G279" s="4" t="s">
        <v>325</v>
      </c>
      <c r="H279" s="4" t="s">
        <v>277</v>
      </c>
      <c r="I279" s="4" t="s">
        <v>277</v>
      </c>
      <c r="J279" s="5" t="s">
        <v>277</v>
      </c>
      <c r="K279" s="44" t="s">
        <v>277</v>
      </c>
      <c r="L279" s="45" t="s">
        <v>277</v>
      </c>
      <c r="M279" s="55" t="s">
        <v>277</v>
      </c>
      <c r="N279" s="6" t="s">
        <v>769</v>
      </c>
      <c r="O279" s="46">
        <v>1627</v>
      </c>
      <c r="P279" s="46">
        <v>655</v>
      </c>
      <c r="Q279" s="6"/>
    </row>
    <row r="280" spans="1:18" s="4" customFormat="1" ht="14.45" customHeight="1" x14ac:dyDescent="0.25">
      <c r="A280" s="4" t="s">
        <v>311</v>
      </c>
      <c r="B280" s="4" t="s">
        <v>725</v>
      </c>
      <c r="C280" s="4" t="s">
        <v>631</v>
      </c>
      <c r="D280" s="4" t="s">
        <v>21</v>
      </c>
      <c r="E280" s="4" t="s">
        <v>324</v>
      </c>
      <c r="F280" s="4" t="s">
        <v>95</v>
      </c>
      <c r="G280" s="4" t="s">
        <v>326</v>
      </c>
      <c r="H280" s="4" t="s">
        <v>277</v>
      </c>
      <c r="I280" s="4" t="s">
        <v>277</v>
      </c>
      <c r="J280" s="5" t="s">
        <v>277</v>
      </c>
      <c r="K280" s="44" t="s">
        <v>277</v>
      </c>
      <c r="L280" s="45" t="s">
        <v>277</v>
      </c>
      <c r="M280" s="55" t="s">
        <v>277</v>
      </c>
      <c r="N280" s="6" t="s">
        <v>769</v>
      </c>
      <c r="O280" s="46">
        <v>1862</v>
      </c>
      <c r="P280" s="46">
        <v>415</v>
      </c>
      <c r="Q280" s="6"/>
    </row>
    <row r="281" spans="1:18" s="16" customFormat="1" ht="14.45" customHeight="1" x14ac:dyDescent="0.25">
      <c r="A281" s="16" t="s">
        <v>311</v>
      </c>
      <c r="B281" s="16" t="s">
        <v>725</v>
      </c>
      <c r="C281" s="16" t="s">
        <v>631</v>
      </c>
      <c r="D281" s="16" t="s">
        <v>49</v>
      </c>
      <c r="E281" s="16" t="s">
        <v>327</v>
      </c>
      <c r="F281" s="16" t="s">
        <v>42</v>
      </c>
      <c r="G281" s="16" t="s">
        <v>159</v>
      </c>
      <c r="H281" s="16" t="s">
        <v>134</v>
      </c>
      <c r="I281" s="16" t="s">
        <v>277</v>
      </c>
      <c r="J281" s="48">
        <v>0.01</v>
      </c>
      <c r="K281" s="40" t="s">
        <v>277</v>
      </c>
      <c r="L281" s="32">
        <v>5</v>
      </c>
      <c r="M281" s="54" t="s">
        <v>277</v>
      </c>
      <c r="N281" s="27" t="s">
        <v>769</v>
      </c>
      <c r="O281" s="32">
        <v>73</v>
      </c>
      <c r="P281" s="32">
        <v>48</v>
      </c>
      <c r="Q281" s="27"/>
    </row>
    <row r="282" spans="1:18" s="16" customFormat="1" ht="14.45" customHeight="1" x14ac:dyDescent="0.25">
      <c r="A282" s="16" t="s">
        <v>328</v>
      </c>
      <c r="B282" s="16" t="s">
        <v>726</v>
      </c>
      <c r="C282" s="16" t="s">
        <v>733</v>
      </c>
      <c r="D282" s="16" t="s">
        <v>0</v>
      </c>
      <c r="E282" s="16" t="s">
        <v>329</v>
      </c>
      <c r="F282" s="16" t="s">
        <v>22</v>
      </c>
      <c r="G282" s="16" t="s">
        <v>330</v>
      </c>
      <c r="H282" s="16" t="s">
        <v>24</v>
      </c>
      <c r="I282" s="16">
        <v>0.3</v>
      </c>
      <c r="J282" s="30" t="s">
        <v>277</v>
      </c>
      <c r="K282" s="40" t="s">
        <v>277</v>
      </c>
      <c r="L282" s="41">
        <v>10</v>
      </c>
      <c r="M282" s="54">
        <v>2014</v>
      </c>
      <c r="N282" s="27" t="s">
        <v>769</v>
      </c>
      <c r="O282" s="32">
        <v>886</v>
      </c>
      <c r="P282" s="32">
        <v>862</v>
      </c>
      <c r="Q282" s="57"/>
    </row>
    <row r="283" spans="1:18" s="16" customFormat="1" ht="14.45" customHeight="1" x14ac:dyDescent="0.25">
      <c r="A283" s="16" t="s">
        <v>328</v>
      </c>
      <c r="B283" s="16" t="s">
        <v>726</v>
      </c>
      <c r="C283" s="16" t="s">
        <v>733</v>
      </c>
      <c r="D283" s="16" t="s">
        <v>158</v>
      </c>
      <c r="E283" s="16" t="s">
        <v>331</v>
      </c>
      <c r="F283" s="16" t="s">
        <v>22</v>
      </c>
      <c r="G283" s="16" t="s">
        <v>73</v>
      </c>
      <c r="H283" s="16" t="s">
        <v>27</v>
      </c>
      <c r="I283" s="16">
        <v>2</v>
      </c>
      <c r="J283" s="30" t="s">
        <v>277</v>
      </c>
      <c r="K283" s="40" t="s">
        <v>277</v>
      </c>
      <c r="L283" s="32">
        <v>5</v>
      </c>
      <c r="M283" s="54">
        <v>2014</v>
      </c>
      <c r="N283" s="27" t="s">
        <v>769</v>
      </c>
      <c r="O283" s="32">
        <v>137</v>
      </c>
      <c r="P283" s="32">
        <v>49</v>
      </c>
      <c r="Q283" s="27"/>
    </row>
    <row r="284" spans="1:18" s="16" customFormat="1" ht="14.45" customHeight="1" x14ac:dyDescent="0.25">
      <c r="A284" s="16" t="s">
        <v>328</v>
      </c>
      <c r="B284" s="16" t="s">
        <v>726</v>
      </c>
      <c r="C284" s="16" t="s">
        <v>733</v>
      </c>
      <c r="D284" s="16" t="s">
        <v>49</v>
      </c>
      <c r="E284" s="16" t="s">
        <v>332</v>
      </c>
      <c r="F284" s="16" t="s">
        <v>22</v>
      </c>
      <c r="G284" s="16" t="s">
        <v>608</v>
      </c>
      <c r="H284" s="16" t="s">
        <v>27</v>
      </c>
      <c r="I284" s="16">
        <v>1.5</v>
      </c>
      <c r="J284" s="30" t="s">
        <v>277</v>
      </c>
      <c r="K284" s="40" t="s">
        <v>277</v>
      </c>
      <c r="L284" s="32">
        <v>5</v>
      </c>
      <c r="M284" s="54">
        <v>2014</v>
      </c>
      <c r="N284" s="27" t="s">
        <v>769</v>
      </c>
      <c r="O284" s="32">
        <v>81</v>
      </c>
      <c r="P284" s="32">
        <v>47</v>
      </c>
      <c r="Q284" s="27"/>
    </row>
    <row r="285" spans="1:18" s="16" customFormat="1" ht="14.45" customHeight="1" x14ac:dyDescent="0.25">
      <c r="A285" s="16" t="s">
        <v>328</v>
      </c>
      <c r="B285" s="16" t="s">
        <v>726</v>
      </c>
      <c r="C285" s="16" t="s">
        <v>733</v>
      </c>
      <c r="D285" s="16" t="s">
        <v>49</v>
      </c>
      <c r="E285" s="16" t="s">
        <v>332</v>
      </c>
      <c r="F285" s="16" t="s">
        <v>22</v>
      </c>
      <c r="G285" s="16" t="s">
        <v>140</v>
      </c>
      <c r="H285" s="16" t="s">
        <v>27</v>
      </c>
      <c r="I285" s="16">
        <v>2</v>
      </c>
      <c r="J285" s="30" t="s">
        <v>277</v>
      </c>
      <c r="K285" s="40" t="s">
        <v>277</v>
      </c>
      <c r="L285" s="32">
        <v>5</v>
      </c>
      <c r="M285" s="54">
        <v>2014</v>
      </c>
      <c r="N285" s="27" t="s">
        <v>769</v>
      </c>
      <c r="O285" s="32">
        <v>86</v>
      </c>
      <c r="P285" s="32">
        <v>41</v>
      </c>
      <c r="Q285" s="27"/>
    </row>
    <row r="286" spans="1:18" s="16" customFormat="1" ht="14.45" customHeight="1" x14ac:dyDescent="0.25">
      <c r="A286" s="16" t="s">
        <v>328</v>
      </c>
      <c r="B286" s="16" t="s">
        <v>726</v>
      </c>
      <c r="C286" s="16" t="s">
        <v>733</v>
      </c>
      <c r="D286" s="16" t="s">
        <v>49</v>
      </c>
      <c r="E286" s="16" t="s">
        <v>332</v>
      </c>
      <c r="F286" s="16" t="s">
        <v>22</v>
      </c>
      <c r="G286" s="16" t="s">
        <v>73</v>
      </c>
      <c r="H286" s="16" t="s">
        <v>27</v>
      </c>
      <c r="I286" s="16">
        <v>2</v>
      </c>
      <c r="J286" s="30" t="s">
        <v>277</v>
      </c>
      <c r="K286" s="40" t="s">
        <v>277</v>
      </c>
      <c r="L286" s="32">
        <v>5</v>
      </c>
      <c r="M286" s="54">
        <v>2014</v>
      </c>
      <c r="N286" s="27" t="s">
        <v>769</v>
      </c>
      <c r="O286" s="32">
        <v>92</v>
      </c>
      <c r="P286" s="32">
        <v>34</v>
      </c>
      <c r="Q286" s="27"/>
    </row>
    <row r="287" spans="1:18" s="16" customFormat="1" ht="14.45" customHeight="1" x14ac:dyDescent="0.25">
      <c r="A287" s="16" t="s">
        <v>328</v>
      </c>
      <c r="B287" s="16" t="s">
        <v>726</v>
      </c>
      <c r="C287" s="16" t="s">
        <v>733</v>
      </c>
      <c r="D287" s="16" t="s">
        <v>49</v>
      </c>
      <c r="E287" s="16" t="s">
        <v>332</v>
      </c>
      <c r="F287" s="16" t="s">
        <v>22</v>
      </c>
      <c r="G287" s="16" t="s">
        <v>609</v>
      </c>
      <c r="H287" s="16" t="s">
        <v>27</v>
      </c>
      <c r="I287" s="16">
        <v>2</v>
      </c>
      <c r="J287" s="30" t="s">
        <v>277</v>
      </c>
      <c r="K287" s="40" t="s">
        <v>277</v>
      </c>
      <c r="L287" s="32">
        <v>5</v>
      </c>
      <c r="M287" s="54">
        <v>2014</v>
      </c>
      <c r="N287" s="27" t="s">
        <v>769</v>
      </c>
      <c r="O287" s="32">
        <v>69</v>
      </c>
      <c r="P287" s="32">
        <v>57</v>
      </c>
      <c r="Q287" s="27"/>
    </row>
    <row r="288" spans="1:18" s="16" customFormat="1" ht="14.45" customHeight="1" x14ac:dyDescent="0.25">
      <c r="A288" s="16" t="s">
        <v>328</v>
      </c>
      <c r="B288" s="16" t="s">
        <v>726</v>
      </c>
      <c r="C288" s="16" t="s">
        <v>733</v>
      </c>
      <c r="D288" s="16" t="s">
        <v>49</v>
      </c>
      <c r="E288" s="16" t="s">
        <v>332</v>
      </c>
      <c r="F288" s="16" t="s">
        <v>22</v>
      </c>
      <c r="G288" s="16" t="s">
        <v>69</v>
      </c>
      <c r="H288" s="16" t="s">
        <v>27</v>
      </c>
      <c r="I288" s="16">
        <v>3.8</v>
      </c>
      <c r="J288" s="30" t="s">
        <v>277</v>
      </c>
      <c r="K288" s="40" t="s">
        <v>277</v>
      </c>
      <c r="L288" s="32">
        <v>5</v>
      </c>
      <c r="M288" s="54">
        <v>2014</v>
      </c>
      <c r="N288" s="27" t="s">
        <v>769</v>
      </c>
      <c r="O288" s="32">
        <v>70</v>
      </c>
      <c r="P288" s="32">
        <v>55</v>
      </c>
      <c r="Q288" s="27"/>
    </row>
    <row r="289" spans="1:23" s="16" customFormat="1" ht="14.45" customHeight="1" x14ac:dyDescent="0.25">
      <c r="A289" s="16" t="s">
        <v>92</v>
      </c>
      <c r="B289" s="16" t="s">
        <v>726</v>
      </c>
      <c r="C289" s="16" t="s">
        <v>728</v>
      </c>
      <c r="D289" s="16" t="s">
        <v>35</v>
      </c>
      <c r="E289" s="16" t="s">
        <v>333</v>
      </c>
      <c r="F289" s="16" t="s">
        <v>22</v>
      </c>
      <c r="G289" s="16" t="s">
        <v>69</v>
      </c>
      <c r="H289" s="16" t="s">
        <v>24</v>
      </c>
      <c r="I289" s="16">
        <v>5.9</v>
      </c>
      <c r="J289" s="30" t="s">
        <v>277</v>
      </c>
      <c r="K289" s="40" t="s">
        <v>277</v>
      </c>
      <c r="L289" s="32">
        <v>5</v>
      </c>
      <c r="M289" s="54">
        <v>2014</v>
      </c>
      <c r="N289" s="27" t="s">
        <v>769</v>
      </c>
      <c r="O289" s="41">
        <f>48+8+2520</f>
        <v>2576</v>
      </c>
      <c r="P289" s="41">
        <f>38+15+2273</f>
        <v>2326</v>
      </c>
      <c r="Q289" s="27" t="s">
        <v>40</v>
      </c>
      <c r="R289" s="16" t="s">
        <v>114</v>
      </c>
      <c r="S289" s="16" t="s">
        <v>295</v>
      </c>
    </row>
    <row r="290" spans="1:23" s="16" customFormat="1" ht="14.45" customHeight="1" x14ac:dyDescent="0.25">
      <c r="A290" s="16" t="s">
        <v>92</v>
      </c>
      <c r="B290" s="16" t="s">
        <v>726</v>
      </c>
      <c r="C290" s="16" t="s">
        <v>728</v>
      </c>
      <c r="D290" s="16" t="s">
        <v>0</v>
      </c>
      <c r="E290" s="16" t="s">
        <v>761</v>
      </c>
      <c r="F290" s="16" t="s">
        <v>22</v>
      </c>
      <c r="G290" s="16" t="s">
        <v>334</v>
      </c>
      <c r="H290" s="16" t="s">
        <v>27</v>
      </c>
      <c r="I290" s="16">
        <v>1.2</v>
      </c>
      <c r="J290" s="30" t="s">
        <v>277</v>
      </c>
      <c r="K290" s="40" t="s">
        <v>277</v>
      </c>
      <c r="L290" s="32">
        <v>5</v>
      </c>
      <c r="M290" s="54">
        <v>2014</v>
      </c>
      <c r="N290" s="27" t="s">
        <v>769</v>
      </c>
      <c r="O290" s="41">
        <v>8263</v>
      </c>
      <c r="P290" s="41">
        <v>5066</v>
      </c>
      <c r="Q290" s="27"/>
    </row>
    <row r="291" spans="1:23" s="16" customFormat="1" ht="14.45" customHeight="1" x14ac:dyDescent="0.25">
      <c r="A291" s="16" t="s">
        <v>92</v>
      </c>
      <c r="B291" s="16" t="s">
        <v>726</v>
      </c>
      <c r="C291" s="16" t="s">
        <v>728</v>
      </c>
      <c r="D291" s="16" t="s">
        <v>35</v>
      </c>
      <c r="E291" s="16" t="s">
        <v>763</v>
      </c>
      <c r="F291" s="16" t="s">
        <v>22</v>
      </c>
      <c r="G291" s="16" t="s">
        <v>69</v>
      </c>
      <c r="H291" s="16" t="s">
        <v>27</v>
      </c>
      <c r="I291" s="16">
        <v>0.5</v>
      </c>
      <c r="J291" s="30" t="s">
        <v>277</v>
      </c>
      <c r="K291" s="40" t="s">
        <v>277</v>
      </c>
      <c r="L291" s="32">
        <v>10</v>
      </c>
      <c r="M291" s="54">
        <v>2014</v>
      </c>
      <c r="N291" s="27" t="s">
        <v>769</v>
      </c>
      <c r="O291" s="41">
        <f>57+42+57+8170</f>
        <v>8326</v>
      </c>
      <c r="P291" s="41">
        <f>60+36+52+5174</f>
        <v>5322</v>
      </c>
      <c r="Q291" s="27" t="s">
        <v>40</v>
      </c>
      <c r="R291" s="16" t="s">
        <v>87</v>
      </c>
      <c r="S291" s="16" t="s">
        <v>114</v>
      </c>
      <c r="T291" s="16" t="s">
        <v>295</v>
      </c>
    </row>
    <row r="292" spans="1:23" s="16" customFormat="1" ht="14.45" customHeight="1" x14ac:dyDescent="0.25">
      <c r="A292" s="16" t="s">
        <v>92</v>
      </c>
      <c r="B292" s="16" t="s">
        <v>726</v>
      </c>
      <c r="C292" s="16" t="s">
        <v>728</v>
      </c>
      <c r="D292" s="16" t="s">
        <v>25</v>
      </c>
      <c r="E292" s="16" t="s">
        <v>335</v>
      </c>
      <c r="F292" s="16" t="s">
        <v>22</v>
      </c>
      <c r="G292" s="16" t="s">
        <v>23</v>
      </c>
      <c r="H292" s="16" t="s">
        <v>31</v>
      </c>
      <c r="I292" s="16">
        <v>2</v>
      </c>
      <c r="J292" s="30" t="s">
        <v>277</v>
      </c>
      <c r="K292" s="40" t="s">
        <v>277</v>
      </c>
      <c r="L292" s="32" t="s">
        <v>32</v>
      </c>
      <c r="M292" s="54">
        <v>2014</v>
      </c>
      <c r="N292" s="27" t="s">
        <v>769</v>
      </c>
      <c r="O292" s="41">
        <v>418</v>
      </c>
      <c r="P292" s="41">
        <v>263</v>
      </c>
      <c r="Q292" s="27"/>
    </row>
    <row r="293" spans="1:23" s="16" customFormat="1" ht="14.45" customHeight="1" x14ac:dyDescent="0.25">
      <c r="A293" s="16" t="s">
        <v>92</v>
      </c>
      <c r="B293" s="16" t="s">
        <v>726</v>
      </c>
      <c r="C293" s="16" t="s">
        <v>728</v>
      </c>
      <c r="D293" s="16" t="s">
        <v>49</v>
      </c>
      <c r="E293" s="16" t="s">
        <v>336</v>
      </c>
      <c r="F293" s="16" t="s">
        <v>22</v>
      </c>
      <c r="G293" s="16" t="s">
        <v>318</v>
      </c>
      <c r="H293" s="16" t="s">
        <v>27</v>
      </c>
      <c r="I293" s="16">
        <v>2</v>
      </c>
      <c r="J293" s="30" t="s">
        <v>277</v>
      </c>
      <c r="K293" s="40" t="s">
        <v>277</v>
      </c>
      <c r="L293" s="32">
        <v>5</v>
      </c>
      <c r="M293" s="54">
        <v>2014</v>
      </c>
      <c r="N293" s="27" t="s">
        <v>769</v>
      </c>
      <c r="O293" s="41">
        <v>638</v>
      </c>
      <c r="P293" s="41">
        <v>148</v>
      </c>
      <c r="Q293" s="27"/>
    </row>
    <row r="294" spans="1:23" s="16" customFormat="1" ht="14.45" customHeight="1" x14ac:dyDescent="0.25">
      <c r="A294" s="16" t="s">
        <v>92</v>
      </c>
      <c r="B294" s="16" t="s">
        <v>726</v>
      </c>
      <c r="C294" s="16" t="s">
        <v>728</v>
      </c>
      <c r="D294" s="16" t="s">
        <v>25</v>
      </c>
      <c r="E294" s="16" t="s">
        <v>337</v>
      </c>
      <c r="F294" s="16" t="s">
        <v>95</v>
      </c>
      <c r="G294" s="16" t="s">
        <v>85</v>
      </c>
      <c r="H294" s="16" t="s">
        <v>277</v>
      </c>
      <c r="I294" s="16" t="s">
        <v>277</v>
      </c>
      <c r="J294" s="30" t="s">
        <v>277</v>
      </c>
      <c r="K294" s="40" t="s">
        <v>277</v>
      </c>
      <c r="L294" s="42" t="s">
        <v>277</v>
      </c>
      <c r="M294" s="54" t="s">
        <v>277</v>
      </c>
      <c r="N294" s="27" t="s">
        <v>769</v>
      </c>
      <c r="O294" s="41">
        <v>624</v>
      </c>
      <c r="P294" s="41">
        <v>328</v>
      </c>
      <c r="Q294" s="27"/>
    </row>
    <row r="295" spans="1:23" s="16" customFormat="1" ht="14.45" customHeight="1" x14ac:dyDescent="0.25">
      <c r="A295" s="16" t="s">
        <v>92</v>
      </c>
      <c r="B295" s="16" t="s">
        <v>726</v>
      </c>
      <c r="C295" s="16" t="s">
        <v>728</v>
      </c>
      <c r="D295" s="16" t="s">
        <v>25</v>
      </c>
      <c r="E295" s="16" t="s">
        <v>337</v>
      </c>
      <c r="F295" s="16" t="s">
        <v>95</v>
      </c>
      <c r="G295" s="16" t="s">
        <v>131</v>
      </c>
      <c r="H295" s="16" t="s">
        <v>277</v>
      </c>
      <c r="I295" s="16" t="s">
        <v>277</v>
      </c>
      <c r="J295" s="30" t="s">
        <v>277</v>
      </c>
      <c r="K295" s="40" t="s">
        <v>277</v>
      </c>
      <c r="L295" s="42" t="s">
        <v>277</v>
      </c>
      <c r="M295" s="54" t="s">
        <v>277</v>
      </c>
      <c r="N295" s="27" t="s">
        <v>769</v>
      </c>
      <c r="O295" s="41">
        <v>585</v>
      </c>
      <c r="P295" s="41">
        <v>353</v>
      </c>
      <c r="Q295" s="27"/>
    </row>
    <row r="296" spans="1:23" s="16" customFormat="1" ht="14.45" customHeight="1" x14ac:dyDescent="0.25">
      <c r="A296" s="16" t="s">
        <v>92</v>
      </c>
      <c r="B296" s="16" t="s">
        <v>726</v>
      </c>
      <c r="C296" s="16" t="s">
        <v>728</v>
      </c>
      <c r="D296" s="16" t="s">
        <v>49</v>
      </c>
      <c r="E296" s="16" t="s">
        <v>338</v>
      </c>
      <c r="F296" s="16" t="s">
        <v>95</v>
      </c>
      <c r="G296" s="16" t="s">
        <v>85</v>
      </c>
      <c r="H296" s="16" t="s">
        <v>277</v>
      </c>
      <c r="I296" s="16" t="s">
        <v>277</v>
      </c>
      <c r="J296" s="30" t="s">
        <v>277</v>
      </c>
      <c r="K296" s="40" t="s">
        <v>277</v>
      </c>
      <c r="L296" s="42" t="s">
        <v>277</v>
      </c>
      <c r="M296" s="54" t="s">
        <v>277</v>
      </c>
      <c r="N296" s="27" t="s">
        <v>769</v>
      </c>
      <c r="O296" s="41">
        <v>62</v>
      </c>
      <c r="P296" s="41">
        <v>37</v>
      </c>
      <c r="Q296" s="27"/>
    </row>
    <row r="297" spans="1:23" s="16" customFormat="1" ht="14.45" customHeight="1" x14ac:dyDescent="0.25">
      <c r="A297" s="16" t="s">
        <v>92</v>
      </c>
      <c r="B297" s="16" t="s">
        <v>726</v>
      </c>
      <c r="C297" s="16" t="s">
        <v>728</v>
      </c>
      <c r="D297" s="16" t="s">
        <v>49</v>
      </c>
      <c r="E297" s="16" t="s">
        <v>339</v>
      </c>
      <c r="F297" s="16" t="s">
        <v>95</v>
      </c>
      <c r="G297" s="16" t="s">
        <v>85</v>
      </c>
      <c r="H297" s="16" t="s">
        <v>277</v>
      </c>
      <c r="I297" s="16" t="s">
        <v>277</v>
      </c>
      <c r="J297" s="30" t="s">
        <v>277</v>
      </c>
      <c r="K297" s="40" t="s">
        <v>277</v>
      </c>
      <c r="L297" s="42" t="s">
        <v>277</v>
      </c>
      <c r="M297" s="54" t="s">
        <v>277</v>
      </c>
      <c r="N297" s="27" t="s">
        <v>769</v>
      </c>
      <c r="O297" s="41">
        <v>220</v>
      </c>
      <c r="P297" s="41">
        <v>65</v>
      </c>
      <c r="Q297" s="27"/>
    </row>
    <row r="298" spans="1:23" s="16" customFormat="1" ht="14.45" customHeight="1" x14ac:dyDescent="0.25">
      <c r="A298" s="16" t="s">
        <v>92</v>
      </c>
      <c r="B298" s="16" t="s">
        <v>726</v>
      </c>
      <c r="C298" s="16" t="s">
        <v>728</v>
      </c>
      <c r="D298" s="16" t="s">
        <v>49</v>
      </c>
      <c r="E298" s="16" t="s">
        <v>340</v>
      </c>
      <c r="F298" s="16" t="s">
        <v>95</v>
      </c>
      <c r="G298" s="16" t="s">
        <v>85</v>
      </c>
      <c r="H298" s="16" t="s">
        <v>277</v>
      </c>
      <c r="I298" s="16" t="s">
        <v>277</v>
      </c>
      <c r="J298" s="30" t="s">
        <v>277</v>
      </c>
      <c r="K298" s="40" t="s">
        <v>277</v>
      </c>
      <c r="L298" s="42" t="s">
        <v>277</v>
      </c>
      <c r="M298" s="54" t="s">
        <v>277</v>
      </c>
      <c r="N298" s="27" t="s">
        <v>769</v>
      </c>
      <c r="O298" s="41">
        <f>44+93</f>
        <v>137</v>
      </c>
      <c r="P298" s="41">
        <f>12+19</f>
        <v>31</v>
      </c>
      <c r="Q298" s="27" t="s">
        <v>40</v>
      </c>
      <c r="R298" s="16" t="s">
        <v>87</v>
      </c>
    </row>
    <row r="299" spans="1:23" s="16" customFormat="1" ht="14.45" customHeight="1" x14ac:dyDescent="0.25">
      <c r="A299" s="16" t="s">
        <v>92</v>
      </c>
      <c r="B299" s="16" t="s">
        <v>726</v>
      </c>
      <c r="C299" s="16" t="s">
        <v>728</v>
      </c>
      <c r="D299" s="16" t="s">
        <v>21</v>
      </c>
      <c r="E299" s="16" t="s">
        <v>510</v>
      </c>
      <c r="F299" s="16" t="s">
        <v>76</v>
      </c>
      <c r="G299" s="16" t="s">
        <v>77</v>
      </c>
      <c r="H299" s="16" t="s">
        <v>277</v>
      </c>
      <c r="I299" s="16" t="s">
        <v>277</v>
      </c>
      <c r="J299" s="30" t="s">
        <v>277</v>
      </c>
      <c r="K299" s="40" t="s">
        <v>277</v>
      </c>
      <c r="L299" s="42" t="s">
        <v>277</v>
      </c>
      <c r="M299" s="54" t="s">
        <v>277</v>
      </c>
      <c r="N299" s="27" t="s">
        <v>769</v>
      </c>
      <c r="O299" s="41">
        <v>243</v>
      </c>
      <c r="P299" s="41">
        <v>177</v>
      </c>
      <c r="Q299" s="27"/>
    </row>
    <row r="300" spans="1:23" s="4" customFormat="1" ht="14.45" customHeight="1" x14ac:dyDescent="0.25">
      <c r="A300" s="16" t="s">
        <v>92</v>
      </c>
      <c r="B300" s="16" t="s">
        <v>726</v>
      </c>
      <c r="C300" s="16" t="s">
        <v>728</v>
      </c>
      <c r="D300" s="16" t="s">
        <v>21</v>
      </c>
      <c r="E300" s="16" t="s">
        <v>510</v>
      </c>
      <c r="F300" s="16" t="s">
        <v>76</v>
      </c>
      <c r="G300" s="16" t="s">
        <v>80</v>
      </c>
      <c r="H300" s="16" t="s">
        <v>277</v>
      </c>
      <c r="I300" s="16" t="s">
        <v>277</v>
      </c>
      <c r="J300" s="30" t="s">
        <v>277</v>
      </c>
      <c r="K300" s="40" t="s">
        <v>277</v>
      </c>
      <c r="L300" s="42" t="s">
        <v>277</v>
      </c>
      <c r="M300" s="54" t="s">
        <v>277</v>
      </c>
      <c r="N300" s="27" t="s">
        <v>769</v>
      </c>
      <c r="O300" s="41">
        <v>224</v>
      </c>
      <c r="P300" s="41">
        <v>201</v>
      </c>
      <c r="Q300" s="27"/>
      <c r="R300" s="16"/>
      <c r="S300" s="16"/>
      <c r="T300" s="16"/>
      <c r="U300" s="16"/>
      <c r="V300" s="16"/>
      <c r="W300" s="16"/>
    </row>
    <row r="301" spans="1:23" s="16" customFormat="1" ht="14.45" customHeight="1" x14ac:dyDescent="0.25">
      <c r="A301" s="16" t="s">
        <v>341</v>
      </c>
      <c r="B301" s="16" t="s">
        <v>730</v>
      </c>
      <c r="C301" s="16" t="s">
        <v>727</v>
      </c>
      <c r="D301" s="16" t="s">
        <v>342</v>
      </c>
      <c r="E301" s="16" t="s">
        <v>343</v>
      </c>
      <c r="F301" s="16" t="s">
        <v>22</v>
      </c>
      <c r="G301" s="16" t="s">
        <v>344</v>
      </c>
      <c r="H301" s="16" t="s">
        <v>24</v>
      </c>
      <c r="I301" s="16">
        <v>0.65</v>
      </c>
      <c r="J301" s="30" t="s">
        <v>277</v>
      </c>
      <c r="K301" s="40" t="s">
        <v>277</v>
      </c>
      <c r="L301" s="32">
        <v>5</v>
      </c>
      <c r="M301" s="54">
        <v>2014</v>
      </c>
      <c r="N301" s="27" t="s">
        <v>770</v>
      </c>
      <c r="O301" s="32">
        <f>21+223+1</f>
        <v>245</v>
      </c>
      <c r="P301" s="32">
        <f>62+246+2</f>
        <v>310</v>
      </c>
      <c r="Q301" s="27" t="s">
        <v>40</v>
      </c>
      <c r="R301" s="16" t="s">
        <v>200</v>
      </c>
      <c r="S301" s="16" t="s">
        <v>345</v>
      </c>
    </row>
    <row r="302" spans="1:23" s="16" customFormat="1" ht="14.45" customHeight="1" x14ac:dyDescent="0.25">
      <c r="A302" s="16" t="s">
        <v>341</v>
      </c>
      <c r="B302" s="16" t="s">
        <v>730</v>
      </c>
      <c r="C302" s="16" t="s">
        <v>727</v>
      </c>
      <c r="D302" s="16" t="s">
        <v>25</v>
      </c>
      <c r="E302" s="16" t="s">
        <v>141</v>
      </c>
      <c r="F302" s="16" t="s">
        <v>22</v>
      </c>
      <c r="G302" s="16" t="s">
        <v>318</v>
      </c>
      <c r="H302" s="16" t="s">
        <v>27</v>
      </c>
      <c r="I302" s="16">
        <v>1.5</v>
      </c>
      <c r="J302" s="30" t="s">
        <v>277</v>
      </c>
      <c r="K302" s="40" t="s">
        <v>277</v>
      </c>
      <c r="L302" s="32">
        <v>5</v>
      </c>
      <c r="M302" s="54">
        <v>2014</v>
      </c>
      <c r="N302" s="27" t="s">
        <v>769</v>
      </c>
      <c r="O302" s="32">
        <v>181</v>
      </c>
      <c r="P302" s="32">
        <v>67</v>
      </c>
      <c r="Q302" s="27"/>
    </row>
    <row r="303" spans="1:23" s="16" customFormat="1" ht="14.45" customHeight="1" x14ac:dyDescent="0.25">
      <c r="A303" s="16" t="s">
        <v>341</v>
      </c>
      <c r="B303" s="16" t="s">
        <v>730</v>
      </c>
      <c r="C303" s="16" t="s">
        <v>727</v>
      </c>
      <c r="D303" s="16" t="s">
        <v>25</v>
      </c>
      <c r="E303" s="16" t="s">
        <v>141</v>
      </c>
      <c r="F303" s="16" t="s">
        <v>22</v>
      </c>
      <c r="G303" s="16" t="s">
        <v>318</v>
      </c>
      <c r="H303" s="16" t="s">
        <v>27</v>
      </c>
      <c r="I303" s="16">
        <v>2.5</v>
      </c>
      <c r="J303" s="30" t="s">
        <v>277</v>
      </c>
      <c r="K303" s="40" t="s">
        <v>277</v>
      </c>
      <c r="L303" s="32">
        <v>5</v>
      </c>
      <c r="M303" s="54">
        <v>2014</v>
      </c>
      <c r="N303" s="27" t="s">
        <v>769</v>
      </c>
      <c r="O303" s="32">
        <v>174</v>
      </c>
      <c r="P303" s="32">
        <v>74</v>
      </c>
      <c r="Q303" s="27"/>
    </row>
    <row r="304" spans="1:23" s="16" customFormat="1" ht="14.45" customHeight="1" x14ac:dyDescent="0.25">
      <c r="A304" s="16" t="s">
        <v>341</v>
      </c>
      <c r="B304" s="16" t="s">
        <v>730</v>
      </c>
      <c r="C304" s="16" t="s">
        <v>727</v>
      </c>
      <c r="D304" s="16" t="s">
        <v>25</v>
      </c>
      <c r="E304" s="16" t="s">
        <v>347</v>
      </c>
      <c r="F304" s="16" t="s">
        <v>22</v>
      </c>
      <c r="G304" s="16" t="s">
        <v>157</v>
      </c>
      <c r="H304" s="16" t="s">
        <v>24</v>
      </c>
      <c r="I304" s="16">
        <v>1.5</v>
      </c>
      <c r="J304" s="30" t="s">
        <v>277</v>
      </c>
      <c r="K304" s="40" t="s">
        <v>277</v>
      </c>
      <c r="L304" s="32">
        <v>5</v>
      </c>
      <c r="M304" s="54">
        <v>2014</v>
      </c>
      <c r="N304" s="27" t="s">
        <v>770</v>
      </c>
      <c r="O304" s="32">
        <v>75</v>
      </c>
      <c r="P304" s="32">
        <v>84</v>
      </c>
      <c r="Q304" s="27"/>
    </row>
    <row r="305" spans="1:23" s="16" customFormat="1" ht="14.45" customHeight="1" x14ac:dyDescent="0.25">
      <c r="A305" s="16" t="s">
        <v>341</v>
      </c>
      <c r="B305" s="16" t="s">
        <v>730</v>
      </c>
      <c r="C305" s="16" t="s">
        <v>727</v>
      </c>
      <c r="D305" s="16" t="s">
        <v>35</v>
      </c>
      <c r="E305" s="16" t="s">
        <v>346</v>
      </c>
      <c r="F305" s="16" t="s">
        <v>42</v>
      </c>
      <c r="G305" s="16" t="s">
        <v>43</v>
      </c>
      <c r="H305" s="16" t="s">
        <v>27</v>
      </c>
      <c r="I305" s="16" t="s">
        <v>277</v>
      </c>
      <c r="J305" s="30">
        <v>1.2500000000000001E-2</v>
      </c>
      <c r="K305" s="40" t="s">
        <v>277</v>
      </c>
      <c r="L305" s="32">
        <v>10</v>
      </c>
      <c r="M305" s="35">
        <v>42005</v>
      </c>
      <c r="N305" s="27" t="s">
        <v>769</v>
      </c>
      <c r="O305" s="32">
        <f>5+383</f>
        <v>388</v>
      </c>
      <c r="P305" s="32">
        <f>1+170</f>
        <v>171</v>
      </c>
      <c r="Q305" s="27" t="s">
        <v>40</v>
      </c>
      <c r="R305" s="16" t="s">
        <v>310</v>
      </c>
    </row>
    <row r="306" spans="1:23" s="16" customFormat="1" ht="14.45" customHeight="1" x14ac:dyDescent="0.25">
      <c r="A306" s="16" t="s">
        <v>341</v>
      </c>
      <c r="B306" s="16" t="s">
        <v>730</v>
      </c>
      <c r="C306" s="16" t="s">
        <v>727</v>
      </c>
      <c r="D306" s="16" t="s">
        <v>49</v>
      </c>
      <c r="E306" s="16" t="s">
        <v>511</v>
      </c>
      <c r="F306" s="16" t="s">
        <v>76</v>
      </c>
      <c r="G306" s="16" t="s">
        <v>77</v>
      </c>
      <c r="H306" s="16" t="s">
        <v>277</v>
      </c>
      <c r="I306" s="16" t="s">
        <v>277</v>
      </c>
      <c r="J306" s="30" t="s">
        <v>277</v>
      </c>
      <c r="K306" s="40" t="s">
        <v>277</v>
      </c>
      <c r="L306" s="42" t="s">
        <v>277</v>
      </c>
      <c r="M306" s="54" t="s">
        <v>277</v>
      </c>
      <c r="N306" s="27" t="s">
        <v>769</v>
      </c>
      <c r="O306" s="32">
        <v>136</v>
      </c>
      <c r="P306" s="32">
        <v>35</v>
      </c>
      <c r="Q306" s="27"/>
    </row>
    <row r="307" spans="1:23" s="16" customFormat="1" ht="14.45" customHeight="1" x14ac:dyDescent="0.25">
      <c r="A307" s="16" t="s">
        <v>341</v>
      </c>
      <c r="B307" s="16" t="s">
        <v>730</v>
      </c>
      <c r="C307" s="16" t="s">
        <v>727</v>
      </c>
      <c r="D307" s="16" t="s">
        <v>49</v>
      </c>
      <c r="E307" s="16" t="s">
        <v>511</v>
      </c>
      <c r="F307" s="16" t="s">
        <v>76</v>
      </c>
      <c r="G307" s="16" t="s">
        <v>80</v>
      </c>
      <c r="H307" s="16" t="s">
        <v>277</v>
      </c>
      <c r="I307" s="16" t="s">
        <v>277</v>
      </c>
      <c r="J307" s="30" t="s">
        <v>277</v>
      </c>
      <c r="K307" s="40" t="s">
        <v>277</v>
      </c>
      <c r="L307" s="42" t="s">
        <v>277</v>
      </c>
      <c r="M307" s="54" t="s">
        <v>277</v>
      </c>
      <c r="N307" s="27" t="s">
        <v>769</v>
      </c>
      <c r="O307" s="32">
        <v>123</v>
      </c>
      <c r="P307" s="32">
        <v>48</v>
      </c>
      <c r="Q307" s="27"/>
    </row>
    <row r="308" spans="1:23" s="16" customFormat="1" ht="14.45" customHeight="1" x14ac:dyDescent="0.25">
      <c r="A308" s="4" t="s">
        <v>341</v>
      </c>
      <c r="B308" s="16" t="s">
        <v>730</v>
      </c>
      <c r="C308" s="16" t="s">
        <v>727</v>
      </c>
      <c r="D308" s="4" t="s">
        <v>25</v>
      </c>
      <c r="E308" s="4" t="s">
        <v>512</v>
      </c>
      <c r="F308" s="4" t="s">
        <v>76</v>
      </c>
      <c r="G308" s="4" t="s">
        <v>77</v>
      </c>
      <c r="H308" s="4" t="s">
        <v>277</v>
      </c>
      <c r="I308" s="4" t="s">
        <v>277</v>
      </c>
      <c r="J308" s="30" t="s">
        <v>277</v>
      </c>
      <c r="K308" s="40" t="s">
        <v>277</v>
      </c>
      <c r="L308" s="45" t="s">
        <v>277</v>
      </c>
      <c r="M308" s="55" t="s">
        <v>277</v>
      </c>
      <c r="N308" s="6" t="s">
        <v>769</v>
      </c>
      <c r="O308" s="25">
        <v>113</v>
      </c>
      <c r="P308" s="25">
        <v>102</v>
      </c>
      <c r="Q308" s="6"/>
      <c r="R308" s="4"/>
      <c r="S308" s="4"/>
      <c r="T308" s="4"/>
      <c r="U308" s="4"/>
      <c r="V308" s="4"/>
      <c r="W308" s="4"/>
    </row>
    <row r="309" spans="1:23" s="16" customFormat="1" ht="14.45" customHeight="1" x14ac:dyDescent="0.25">
      <c r="A309" s="16" t="s">
        <v>341</v>
      </c>
      <c r="B309" s="16" t="s">
        <v>730</v>
      </c>
      <c r="C309" s="16" t="s">
        <v>727</v>
      </c>
      <c r="D309" s="16" t="s">
        <v>25</v>
      </c>
      <c r="E309" s="16" t="s">
        <v>512</v>
      </c>
      <c r="F309" s="16" t="s">
        <v>76</v>
      </c>
      <c r="G309" s="16" t="s">
        <v>80</v>
      </c>
      <c r="H309" s="16" t="s">
        <v>277</v>
      </c>
      <c r="I309" s="16" t="s">
        <v>277</v>
      </c>
      <c r="J309" s="30" t="s">
        <v>277</v>
      </c>
      <c r="K309" s="40" t="s">
        <v>277</v>
      </c>
      <c r="L309" s="42" t="s">
        <v>277</v>
      </c>
      <c r="M309" s="54" t="s">
        <v>277</v>
      </c>
      <c r="N309" s="27" t="s">
        <v>770</v>
      </c>
      <c r="O309" s="32">
        <v>99</v>
      </c>
      <c r="P309" s="32">
        <v>113</v>
      </c>
      <c r="Q309" s="27"/>
    </row>
    <row r="310" spans="1:23" s="16" customFormat="1" ht="14.45" customHeight="1" x14ac:dyDescent="0.25">
      <c r="A310" s="16" t="s">
        <v>348</v>
      </c>
      <c r="B310" s="16" t="s">
        <v>725</v>
      </c>
      <c r="C310" s="16" t="s">
        <v>631</v>
      </c>
      <c r="D310" s="16" t="s">
        <v>25</v>
      </c>
      <c r="E310" s="16" t="s">
        <v>349</v>
      </c>
      <c r="F310" s="16" t="s">
        <v>22</v>
      </c>
      <c r="G310" s="16" t="s">
        <v>318</v>
      </c>
      <c r="H310" s="16" t="s">
        <v>27</v>
      </c>
      <c r="I310" s="16">
        <v>2</v>
      </c>
      <c r="J310" s="30" t="s">
        <v>277</v>
      </c>
      <c r="K310" s="40" t="s">
        <v>277</v>
      </c>
      <c r="L310" s="32">
        <v>5</v>
      </c>
      <c r="M310" s="54">
        <v>2014</v>
      </c>
      <c r="N310" s="27" t="s">
        <v>769</v>
      </c>
      <c r="O310" s="41">
        <v>2480</v>
      </c>
      <c r="P310" s="41">
        <v>758</v>
      </c>
      <c r="Q310" s="27"/>
    </row>
    <row r="311" spans="1:23" s="16" customFormat="1" ht="14.45" customHeight="1" x14ac:dyDescent="0.25">
      <c r="A311" s="16" t="s">
        <v>348</v>
      </c>
      <c r="B311" s="16" t="s">
        <v>725</v>
      </c>
      <c r="C311" s="16" t="s">
        <v>631</v>
      </c>
      <c r="D311" s="16" t="s">
        <v>35</v>
      </c>
      <c r="E311" s="16" t="s">
        <v>350</v>
      </c>
      <c r="F311" s="16" t="s">
        <v>22</v>
      </c>
      <c r="G311" s="16" t="s">
        <v>64</v>
      </c>
      <c r="H311" s="16" t="s">
        <v>27</v>
      </c>
      <c r="I311" s="16">
        <v>4.6100000000000003</v>
      </c>
      <c r="J311" s="30" t="s">
        <v>277</v>
      </c>
      <c r="K311" s="40">
        <v>1450000</v>
      </c>
      <c r="L311" s="32">
        <v>5</v>
      </c>
      <c r="M311" s="54">
        <v>2014</v>
      </c>
      <c r="N311" s="27" t="s">
        <v>769</v>
      </c>
      <c r="O311" s="41">
        <f>4+1020</f>
        <v>1024</v>
      </c>
      <c r="P311" s="41">
        <f>1+660</f>
        <v>661</v>
      </c>
      <c r="Q311" s="27" t="s">
        <v>40</v>
      </c>
      <c r="R311" s="16" t="s">
        <v>259</v>
      </c>
    </row>
    <row r="312" spans="1:23" s="4" customFormat="1" ht="14.45" customHeight="1" x14ac:dyDescent="0.25">
      <c r="A312" s="4" t="s">
        <v>348</v>
      </c>
      <c r="B312" s="16" t="s">
        <v>725</v>
      </c>
      <c r="C312" s="16" t="s">
        <v>631</v>
      </c>
      <c r="D312" s="4" t="s">
        <v>61</v>
      </c>
      <c r="E312" s="4" t="s">
        <v>351</v>
      </c>
      <c r="F312" s="4" t="s">
        <v>22</v>
      </c>
      <c r="G312" s="4" t="s">
        <v>352</v>
      </c>
      <c r="H312" s="4" t="s">
        <v>27</v>
      </c>
      <c r="I312" s="4">
        <v>1.9</v>
      </c>
      <c r="J312" s="30" t="s">
        <v>277</v>
      </c>
      <c r="K312" s="40" t="s">
        <v>277</v>
      </c>
      <c r="L312" s="25">
        <v>10</v>
      </c>
      <c r="M312" s="55">
        <v>2015</v>
      </c>
      <c r="N312" s="6" t="s">
        <v>769</v>
      </c>
      <c r="O312" s="46">
        <v>18036</v>
      </c>
      <c r="P312" s="46">
        <v>10636</v>
      </c>
      <c r="Q312" s="6"/>
    </row>
    <row r="313" spans="1:23" s="16" customFormat="1" ht="14.45" customHeight="1" x14ac:dyDescent="0.25">
      <c r="A313" s="16" t="s">
        <v>348</v>
      </c>
      <c r="B313" s="16" t="s">
        <v>725</v>
      </c>
      <c r="C313" s="16" t="s">
        <v>631</v>
      </c>
      <c r="D313" s="16" t="s">
        <v>25</v>
      </c>
      <c r="E313" s="16" t="s">
        <v>353</v>
      </c>
      <c r="F313" s="16" t="s">
        <v>22</v>
      </c>
      <c r="G313" s="16" t="s">
        <v>318</v>
      </c>
      <c r="H313" s="16" t="s">
        <v>27</v>
      </c>
      <c r="I313" s="16">
        <v>4.5</v>
      </c>
      <c r="J313" s="30" t="s">
        <v>277</v>
      </c>
      <c r="K313" s="40" t="s">
        <v>277</v>
      </c>
      <c r="L313" s="32">
        <v>5</v>
      </c>
      <c r="M313" s="54">
        <v>2014</v>
      </c>
      <c r="N313" s="27" t="s">
        <v>769</v>
      </c>
      <c r="O313" s="41">
        <v>582</v>
      </c>
      <c r="P313" s="41">
        <v>233</v>
      </c>
      <c r="Q313" s="27"/>
    </row>
    <row r="314" spans="1:23" s="16" customFormat="1" ht="14.45" customHeight="1" x14ac:dyDescent="0.25">
      <c r="A314" s="16" t="s">
        <v>348</v>
      </c>
      <c r="B314" s="16" t="s">
        <v>725</v>
      </c>
      <c r="C314" s="16" t="s">
        <v>631</v>
      </c>
      <c r="D314" s="16" t="s">
        <v>35</v>
      </c>
      <c r="E314" s="16" t="s">
        <v>354</v>
      </c>
      <c r="F314" s="16" t="s">
        <v>22</v>
      </c>
      <c r="G314" s="16" t="s">
        <v>355</v>
      </c>
      <c r="H314" s="16" t="s">
        <v>24</v>
      </c>
      <c r="I314" s="16">
        <v>4.99</v>
      </c>
      <c r="J314" s="30" t="s">
        <v>277</v>
      </c>
      <c r="K314" s="40" t="s">
        <v>277</v>
      </c>
      <c r="L314" s="32" t="s">
        <v>32</v>
      </c>
      <c r="M314" s="54">
        <v>2014</v>
      </c>
      <c r="N314" s="27" t="s">
        <v>770</v>
      </c>
      <c r="O314" s="41">
        <f>2+1119</f>
        <v>1121</v>
      </c>
      <c r="P314" s="41">
        <f>7+2440</f>
        <v>2447</v>
      </c>
      <c r="Q314" s="27" t="s">
        <v>40</v>
      </c>
      <c r="R314" s="16" t="s">
        <v>259</v>
      </c>
    </row>
    <row r="315" spans="1:23" s="16" customFormat="1" ht="14.45" customHeight="1" x14ac:dyDescent="0.25">
      <c r="A315" s="16" t="s">
        <v>348</v>
      </c>
      <c r="B315" s="16" t="s">
        <v>725</v>
      </c>
      <c r="C315" s="16" t="s">
        <v>631</v>
      </c>
      <c r="D315" s="16" t="s">
        <v>49</v>
      </c>
      <c r="E315" s="16" t="s">
        <v>119</v>
      </c>
      <c r="F315" s="16" t="s">
        <v>22</v>
      </c>
      <c r="G315" s="16" t="s">
        <v>23</v>
      </c>
      <c r="H315" s="16" t="s">
        <v>24</v>
      </c>
      <c r="I315" s="16">
        <v>3.8</v>
      </c>
      <c r="J315" s="30" t="s">
        <v>277</v>
      </c>
      <c r="K315" s="40" t="s">
        <v>277</v>
      </c>
      <c r="L315" s="32" t="s">
        <v>32</v>
      </c>
      <c r="M315" s="54">
        <v>2014</v>
      </c>
      <c r="N315" s="27" t="s">
        <v>769</v>
      </c>
      <c r="O315" s="41">
        <v>404</v>
      </c>
      <c r="P315" s="41">
        <v>394</v>
      </c>
      <c r="Q315" s="27"/>
    </row>
    <row r="316" spans="1:23" s="16" customFormat="1" ht="14.45" customHeight="1" x14ac:dyDescent="0.25">
      <c r="A316" s="16" t="s">
        <v>348</v>
      </c>
      <c r="B316" s="16" t="s">
        <v>725</v>
      </c>
      <c r="C316" s="16" t="s">
        <v>631</v>
      </c>
      <c r="D316" s="16" t="s">
        <v>35</v>
      </c>
      <c r="E316" s="16" t="s">
        <v>356</v>
      </c>
      <c r="F316" s="16" t="s">
        <v>22</v>
      </c>
      <c r="G316" s="16" t="s">
        <v>229</v>
      </c>
      <c r="H316" s="16" t="s">
        <v>230</v>
      </c>
      <c r="I316" s="16">
        <v>4.67</v>
      </c>
      <c r="J316" s="30" t="s">
        <v>277</v>
      </c>
      <c r="K316" s="40">
        <v>4349144</v>
      </c>
      <c r="L316" s="32" t="s">
        <v>32</v>
      </c>
      <c r="M316" s="54">
        <v>2014</v>
      </c>
      <c r="N316" s="27" t="s">
        <v>769</v>
      </c>
      <c r="O316" s="41">
        <f>8+3470</f>
        <v>3478</v>
      </c>
      <c r="P316" s="41">
        <f>16+2720</f>
        <v>2736</v>
      </c>
      <c r="Q316" s="27" t="s">
        <v>40</v>
      </c>
      <c r="R316" s="16" t="s">
        <v>259</v>
      </c>
    </row>
    <row r="317" spans="1:23" s="16" customFormat="1" ht="14.45" customHeight="1" x14ac:dyDescent="0.25">
      <c r="A317" s="16" t="s">
        <v>348</v>
      </c>
      <c r="B317" s="16" t="s">
        <v>725</v>
      </c>
      <c r="C317" s="16" t="s">
        <v>631</v>
      </c>
      <c r="D317" s="16" t="s">
        <v>49</v>
      </c>
      <c r="E317" s="16" t="s">
        <v>357</v>
      </c>
      <c r="F317" s="16" t="s">
        <v>22</v>
      </c>
      <c r="G317" s="16" t="s">
        <v>43</v>
      </c>
      <c r="H317" s="16" t="s">
        <v>27</v>
      </c>
      <c r="I317" s="16">
        <v>3.6</v>
      </c>
      <c r="J317" s="30" t="s">
        <v>277</v>
      </c>
      <c r="K317" s="40" t="s">
        <v>277</v>
      </c>
      <c r="L317" s="32">
        <v>5</v>
      </c>
      <c r="M317" s="54">
        <v>2014</v>
      </c>
      <c r="N317" s="27" t="s">
        <v>769</v>
      </c>
      <c r="O317" s="41">
        <v>107</v>
      </c>
      <c r="P317" s="41">
        <v>58</v>
      </c>
      <c r="Q317" s="27"/>
    </row>
    <row r="318" spans="1:23" s="16" customFormat="1" ht="14.45" customHeight="1" x14ac:dyDescent="0.25">
      <c r="A318" s="16" t="s">
        <v>348</v>
      </c>
      <c r="B318" s="16" t="s">
        <v>725</v>
      </c>
      <c r="C318" s="16" t="s">
        <v>631</v>
      </c>
      <c r="D318" s="16" t="s">
        <v>49</v>
      </c>
      <c r="E318" s="16" t="s">
        <v>357</v>
      </c>
      <c r="F318" s="16" t="s">
        <v>22</v>
      </c>
      <c r="G318" s="16" t="s">
        <v>43</v>
      </c>
      <c r="H318" s="16" t="s">
        <v>27</v>
      </c>
      <c r="I318" s="16">
        <v>4.5999999999999996</v>
      </c>
      <c r="J318" s="30" t="s">
        <v>277</v>
      </c>
      <c r="K318" s="40" t="s">
        <v>277</v>
      </c>
      <c r="L318" s="32">
        <v>5</v>
      </c>
      <c r="M318" s="54">
        <v>2014</v>
      </c>
      <c r="N318" s="27" t="s">
        <v>769</v>
      </c>
      <c r="O318" s="41">
        <v>102</v>
      </c>
      <c r="P318" s="41">
        <v>62</v>
      </c>
      <c r="Q318" s="27"/>
    </row>
    <row r="319" spans="1:23" s="16" customFormat="1" ht="14.45" customHeight="1" x14ac:dyDescent="0.25">
      <c r="A319" s="16" t="s">
        <v>348</v>
      </c>
      <c r="B319" s="16" t="s">
        <v>725</v>
      </c>
      <c r="C319" s="16" t="s">
        <v>631</v>
      </c>
      <c r="D319" s="16" t="s">
        <v>49</v>
      </c>
      <c r="E319" s="16" t="s">
        <v>357</v>
      </c>
      <c r="F319" s="16" t="s">
        <v>22</v>
      </c>
      <c r="G319" s="16" t="s">
        <v>43</v>
      </c>
      <c r="H319" s="16" t="s">
        <v>27</v>
      </c>
      <c r="I319" s="16">
        <v>5.8</v>
      </c>
      <c r="J319" s="30" t="s">
        <v>277</v>
      </c>
      <c r="K319" s="40" t="s">
        <v>277</v>
      </c>
      <c r="L319" s="32">
        <v>5</v>
      </c>
      <c r="M319" s="54">
        <v>2014</v>
      </c>
      <c r="N319" s="27" t="s">
        <v>769</v>
      </c>
      <c r="O319" s="41">
        <v>103</v>
      </c>
      <c r="P319" s="41">
        <v>61</v>
      </c>
      <c r="Q319" s="27"/>
    </row>
    <row r="320" spans="1:23" s="16" customFormat="1" ht="14.45" customHeight="1" x14ac:dyDescent="0.25">
      <c r="A320" s="16" t="s">
        <v>348</v>
      </c>
      <c r="B320" s="16" t="s">
        <v>725</v>
      </c>
      <c r="C320" s="16" t="s">
        <v>631</v>
      </c>
      <c r="D320" s="16" t="s">
        <v>49</v>
      </c>
      <c r="E320" s="16" t="s">
        <v>119</v>
      </c>
      <c r="F320" s="16" t="s">
        <v>95</v>
      </c>
      <c r="G320" s="16" t="s">
        <v>171</v>
      </c>
      <c r="H320" s="16" t="s">
        <v>277</v>
      </c>
      <c r="I320" s="16" t="s">
        <v>277</v>
      </c>
      <c r="J320" s="30" t="s">
        <v>277</v>
      </c>
      <c r="K320" s="40" t="s">
        <v>277</v>
      </c>
      <c r="L320" s="42" t="s">
        <v>277</v>
      </c>
      <c r="M320" s="54" t="s">
        <v>277</v>
      </c>
      <c r="N320" s="27" t="s">
        <v>769</v>
      </c>
      <c r="O320" s="41">
        <v>504</v>
      </c>
      <c r="P320" s="41">
        <v>281</v>
      </c>
      <c r="Q320" s="27"/>
    </row>
    <row r="321" spans="1:18" s="16" customFormat="1" ht="14.45" customHeight="1" x14ac:dyDescent="0.25">
      <c r="A321" s="16" t="s">
        <v>348</v>
      </c>
      <c r="B321" s="16" t="s">
        <v>725</v>
      </c>
      <c r="C321" s="16" t="s">
        <v>631</v>
      </c>
      <c r="D321" s="16" t="s">
        <v>49</v>
      </c>
      <c r="E321" s="16" t="s">
        <v>34</v>
      </c>
      <c r="F321" s="16" t="s">
        <v>42</v>
      </c>
      <c r="G321" s="16" t="s">
        <v>358</v>
      </c>
      <c r="H321" s="16" t="s">
        <v>24</v>
      </c>
      <c r="I321" s="16" t="s">
        <v>277</v>
      </c>
      <c r="J321" s="48">
        <v>0.01</v>
      </c>
      <c r="K321" s="40" t="s">
        <v>277</v>
      </c>
      <c r="L321" s="42" t="s">
        <v>277</v>
      </c>
      <c r="M321" s="35">
        <v>41821</v>
      </c>
      <c r="N321" s="27" t="s">
        <v>769</v>
      </c>
      <c r="O321" s="41">
        <v>229</v>
      </c>
      <c r="P321" s="41">
        <v>194</v>
      </c>
      <c r="Q321" s="27"/>
    </row>
    <row r="322" spans="1:18" s="16" customFormat="1" ht="14.45" customHeight="1" x14ac:dyDescent="0.25">
      <c r="A322" s="16" t="s">
        <v>348</v>
      </c>
      <c r="B322" s="16" t="s">
        <v>725</v>
      </c>
      <c r="C322" s="16" t="s">
        <v>631</v>
      </c>
      <c r="D322" s="16" t="s">
        <v>49</v>
      </c>
      <c r="E322" s="16" t="s">
        <v>34</v>
      </c>
      <c r="F322" s="16" t="s">
        <v>95</v>
      </c>
      <c r="G322" s="16" t="s">
        <v>131</v>
      </c>
      <c r="H322" s="16" t="s">
        <v>277</v>
      </c>
      <c r="I322" s="16" t="s">
        <v>277</v>
      </c>
      <c r="J322" s="30" t="s">
        <v>277</v>
      </c>
      <c r="K322" s="40" t="s">
        <v>277</v>
      </c>
      <c r="L322" s="42" t="s">
        <v>277</v>
      </c>
      <c r="M322" s="54" t="s">
        <v>277</v>
      </c>
      <c r="N322" s="27" t="s">
        <v>769</v>
      </c>
      <c r="O322" s="41">
        <v>238</v>
      </c>
      <c r="P322" s="41">
        <v>156</v>
      </c>
      <c r="Q322" s="27"/>
    </row>
    <row r="323" spans="1:18" s="16" customFormat="1" ht="14.45" customHeight="1" x14ac:dyDescent="0.25">
      <c r="A323" s="16" t="s">
        <v>348</v>
      </c>
      <c r="B323" s="16" t="s">
        <v>725</v>
      </c>
      <c r="C323" s="16" t="s">
        <v>631</v>
      </c>
      <c r="D323" s="16" t="s">
        <v>25</v>
      </c>
      <c r="E323" s="16" t="s">
        <v>513</v>
      </c>
      <c r="F323" s="16" t="s">
        <v>76</v>
      </c>
      <c r="G323" s="16" t="s">
        <v>80</v>
      </c>
      <c r="H323" s="16" t="s">
        <v>277</v>
      </c>
      <c r="I323" s="16" t="s">
        <v>277</v>
      </c>
      <c r="J323" s="30" t="s">
        <v>277</v>
      </c>
      <c r="K323" s="40" t="s">
        <v>277</v>
      </c>
      <c r="L323" s="42" t="s">
        <v>277</v>
      </c>
      <c r="M323" s="54" t="s">
        <v>277</v>
      </c>
      <c r="N323" s="27" t="s">
        <v>769</v>
      </c>
      <c r="O323" s="41">
        <v>97</v>
      </c>
      <c r="P323" s="41">
        <v>61</v>
      </c>
      <c r="Q323" s="27"/>
    </row>
    <row r="324" spans="1:18" s="16" customFormat="1" ht="14.45" customHeight="1" x14ac:dyDescent="0.25">
      <c r="A324" s="16" t="s">
        <v>359</v>
      </c>
      <c r="B324" s="16" t="s">
        <v>726</v>
      </c>
      <c r="C324" s="16" t="s">
        <v>733</v>
      </c>
      <c r="D324" s="16" t="s">
        <v>49</v>
      </c>
      <c r="E324" s="16" t="s">
        <v>360</v>
      </c>
      <c r="F324" s="16" t="s">
        <v>22</v>
      </c>
      <c r="G324" s="16" t="s">
        <v>318</v>
      </c>
      <c r="H324" s="16" t="s">
        <v>24</v>
      </c>
      <c r="I324" s="16">
        <v>1</v>
      </c>
      <c r="J324" s="30" t="s">
        <v>277</v>
      </c>
      <c r="K324" s="40" t="s">
        <v>277</v>
      </c>
      <c r="L324" s="32">
        <v>5</v>
      </c>
      <c r="M324" s="54">
        <v>2015</v>
      </c>
      <c r="N324" s="27" t="s">
        <v>769</v>
      </c>
      <c r="O324" s="32">
        <v>33</v>
      </c>
      <c r="P324" s="32">
        <v>20</v>
      </c>
      <c r="Q324" s="27"/>
    </row>
    <row r="325" spans="1:18" s="16" customFormat="1" ht="14.45" customHeight="1" x14ac:dyDescent="0.25">
      <c r="A325" s="16" t="s">
        <v>359</v>
      </c>
      <c r="B325" s="16" t="s">
        <v>726</v>
      </c>
      <c r="C325" s="16" t="s">
        <v>733</v>
      </c>
      <c r="D325" s="16" t="s">
        <v>49</v>
      </c>
      <c r="E325" s="16" t="s">
        <v>360</v>
      </c>
      <c r="F325" s="16" t="s">
        <v>22</v>
      </c>
      <c r="G325" s="16" t="s">
        <v>159</v>
      </c>
      <c r="H325" s="16" t="s">
        <v>24</v>
      </c>
      <c r="I325" s="16">
        <v>2</v>
      </c>
      <c r="J325" s="30" t="s">
        <v>277</v>
      </c>
      <c r="K325" s="40" t="s">
        <v>277</v>
      </c>
      <c r="L325" s="32">
        <v>5</v>
      </c>
      <c r="M325" s="54">
        <v>2015</v>
      </c>
      <c r="N325" s="27" t="s">
        <v>769</v>
      </c>
      <c r="O325" s="32">
        <v>33</v>
      </c>
      <c r="P325" s="32">
        <v>19</v>
      </c>
      <c r="Q325" s="27"/>
    </row>
    <row r="326" spans="1:18" s="16" customFormat="1" ht="14.45" customHeight="1" x14ac:dyDescent="0.25">
      <c r="A326" s="16" t="s">
        <v>345</v>
      </c>
      <c r="B326" s="16" t="s">
        <v>730</v>
      </c>
      <c r="C326" s="16" t="s">
        <v>727</v>
      </c>
      <c r="D326" s="16" t="s">
        <v>35</v>
      </c>
      <c r="E326" s="16" t="s">
        <v>764</v>
      </c>
      <c r="F326" s="16" t="s">
        <v>165</v>
      </c>
      <c r="G326" s="16" t="s">
        <v>362</v>
      </c>
      <c r="H326" s="16" t="s">
        <v>277</v>
      </c>
      <c r="I326" s="16">
        <v>6.1</v>
      </c>
      <c r="J326" s="30" t="s">
        <v>277</v>
      </c>
      <c r="K326" s="31">
        <v>66525000</v>
      </c>
      <c r="L326" s="32">
        <v>37</v>
      </c>
      <c r="M326" s="54">
        <v>2014</v>
      </c>
      <c r="N326" s="27" t="s">
        <v>770</v>
      </c>
      <c r="O326" s="41">
        <f>95+2349</f>
        <v>2444</v>
      </c>
      <c r="P326" s="41">
        <f>176+2748</f>
        <v>2924</v>
      </c>
      <c r="Q326" s="27" t="s">
        <v>40</v>
      </c>
      <c r="R326" s="16" t="s">
        <v>213</v>
      </c>
    </row>
    <row r="327" spans="1:18" s="16" customFormat="1" ht="14.45" customHeight="1" x14ac:dyDescent="0.25">
      <c r="A327" s="16" t="s">
        <v>345</v>
      </c>
      <c r="B327" s="16" t="s">
        <v>730</v>
      </c>
      <c r="C327" s="16" t="s">
        <v>727</v>
      </c>
      <c r="D327" s="16" t="s">
        <v>35</v>
      </c>
      <c r="E327" s="16" t="s">
        <v>765</v>
      </c>
      <c r="F327" s="16" t="s">
        <v>107</v>
      </c>
      <c r="G327" s="16" t="s">
        <v>108</v>
      </c>
      <c r="H327" s="16" t="s">
        <v>24</v>
      </c>
      <c r="I327" s="16">
        <v>0.5</v>
      </c>
      <c r="J327" s="30" t="s">
        <v>277</v>
      </c>
      <c r="K327" s="31">
        <v>35860000</v>
      </c>
      <c r="L327" s="32" t="s">
        <v>361</v>
      </c>
      <c r="M327" s="54">
        <v>2014</v>
      </c>
      <c r="N327" s="27" t="s">
        <v>769</v>
      </c>
      <c r="O327" s="41">
        <f>1+1264</f>
        <v>1265</v>
      </c>
      <c r="P327" s="41">
        <f>10+1087</f>
        <v>1097</v>
      </c>
      <c r="Q327" s="27" t="s">
        <v>40</v>
      </c>
      <c r="R327" s="16" t="s">
        <v>200</v>
      </c>
    </row>
    <row r="328" spans="1:18" s="16" customFormat="1" ht="14.45" customHeight="1" x14ac:dyDescent="0.25">
      <c r="A328" s="16" t="s">
        <v>345</v>
      </c>
      <c r="B328" s="16" t="s">
        <v>730</v>
      </c>
      <c r="C328" s="16" t="s">
        <v>727</v>
      </c>
      <c r="D328" s="16" t="s">
        <v>25</v>
      </c>
      <c r="E328" s="16" t="s">
        <v>363</v>
      </c>
      <c r="F328" s="16" t="s">
        <v>22</v>
      </c>
      <c r="G328" s="16" t="s">
        <v>116</v>
      </c>
      <c r="H328" s="16" t="s">
        <v>24</v>
      </c>
      <c r="I328" s="16">
        <v>3</v>
      </c>
      <c r="J328" s="30" t="s">
        <v>277</v>
      </c>
      <c r="K328" s="40" t="s">
        <v>277</v>
      </c>
      <c r="L328" s="32">
        <v>5</v>
      </c>
      <c r="M328" s="54">
        <v>2014</v>
      </c>
      <c r="N328" s="27" t="s">
        <v>770</v>
      </c>
      <c r="O328" s="41">
        <v>153</v>
      </c>
      <c r="P328" s="41">
        <v>166</v>
      </c>
      <c r="Q328" s="27"/>
    </row>
    <row r="329" spans="1:18" s="16" customFormat="1" ht="14.45" customHeight="1" x14ac:dyDescent="0.25">
      <c r="A329" s="16" t="s">
        <v>345</v>
      </c>
      <c r="B329" s="16" t="s">
        <v>730</v>
      </c>
      <c r="C329" s="16" t="s">
        <v>727</v>
      </c>
      <c r="D329" s="16" t="s">
        <v>25</v>
      </c>
      <c r="E329" s="16" t="s">
        <v>364</v>
      </c>
      <c r="F329" s="16" t="s">
        <v>22</v>
      </c>
      <c r="G329" s="16" t="s">
        <v>116</v>
      </c>
      <c r="H329" s="16" t="s">
        <v>24</v>
      </c>
      <c r="I329" s="16">
        <v>1.5</v>
      </c>
      <c r="J329" s="30" t="s">
        <v>277</v>
      </c>
      <c r="K329" s="40" t="s">
        <v>277</v>
      </c>
      <c r="L329" s="32">
        <v>5</v>
      </c>
      <c r="M329" s="54">
        <v>2014</v>
      </c>
      <c r="N329" s="27" t="s">
        <v>770</v>
      </c>
      <c r="O329" s="41">
        <v>914</v>
      </c>
      <c r="P329" s="41">
        <v>1207</v>
      </c>
      <c r="Q329" s="27"/>
    </row>
    <row r="330" spans="1:18" s="16" customFormat="1" ht="14.45" customHeight="1" x14ac:dyDescent="0.25">
      <c r="A330" s="16" t="s">
        <v>345</v>
      </c>
      <c r="B330" s="16" t="s">
        <v>730</v>
      </c>
      <c r="C330" s="16" t="s">
        <v>727</v>
      </c>
      <c r="D330" s="16" t="s">
        <v>25</v>
      </c>
      <c r="E330" s="16" t="s">
        <v>365</v>
      </c>
      <c r="F330" s="16" t="s">
        <v>22</v>
      </c>
      <c r="G330" s="16" t="s">
        <v>318</v>
      </c>
      <c r="H330" s="16" t="s">
        <v>27</v>
      </c>
      <c r="I330" s="16">
        <v>2</v>
      </c>
      <c r="J330" s="30" t="s">
        <v>277</v>
      </c>
      <c r="K330" s="40" t="s">
        <v>277</v>
      </c>
      <c r="L330" s="32" t="s">
        <v>32</v>
      </c>
      <c r="M330" s="54">
        <v>2014</v>
      </c>
      <c r="N330" s="27" t="s">
        <v>769</v>
      </c>
      <c r="O330" s="41">
        <v>93</v>
      </c>
      <c r="P330" s="41">
        <v>23</v>
      </c>
      <c r="Q330" s="27"/>
    </row>
    <row r="331" spans="1:18" s="16" customFormat="1" ht="14.45" customHeight="1" x14ac:dyDescent="0.25">
      <c r="A331" s="16" t="s">
        <v>345</v>
      </c>
      <c r="B331" s="16" t="s">
        <v>730</v>
      </c>
      <c r="C331" s="16" t="s">
        <v>727</v>
      </c>
      <c r="D331" s="16" t="s">
        <v>35</v>
      </c>
      <c r="E331" s="16" t="s">
        <v>750</v>
      </c>
      <c r="F331" s="16" t="s">
        <v>22</v>
      </c>
      <c r="G331" s="16" t="s">
        <v>52</v>
      </c>
      <c r="H331" s="16" t="s">
        <v>27</v>
      </c>
      <c r="I331" s="16">
        <v>1.7</v>
      </c>
      <c r="J331" s="30" t="s">
        <v>277</v>
      </c>
      <c r="K331" s="40" t="s">
        <v>277</v>
      </c>
      <c r="L331" s="32">
        <v>5</v>
      </c>
      <c r="M331" s="54">
        <v>2014</v>
      </c>
      <c r="N331" s="27" t="s">
        <v>769</v>
      </c>
      <c r="O331" s="41">
        <v>1328</v>
      </c>
      <c r="P331" s="41">
        <v>769</v>
      </c>
      <c r="Q331" s="27"/>
    </row>
    <row r="332" spans="1:18" s="16" customFormat="1" ht="14.45" customHeight="1" x14ac:dyDescent="0.25">
      <c r="A332" s="16" t="s">
        <v>345</v>
      </c>
      <c r="B332" s="16" t="s">
        <v>730</v>
      </c>
      <c r="C332" s="16" t="s">
        <v>727</v>
      </c>
      <c r="D332" s="16" t="s">
        <v>49</v>
      </c>
      <c r="E332" s="16" t="s">
        <v>366</v>
      </c>
      <c r="F332" s="16" t="s">
        <v>22</v>
      </c>
      <c r="G332" s="16" t="s">
        <v>318</v>
      </c>
      <c r="H332" s="16" t="s">
        <v>24</v>
      </c>
      <c r="I332" s="16">
        <v>1.5</v>
      </c>
      <c r="J332" s="30" t="s">
        <v>277</v>
      </c>
      <c r="K332" s="40" t="s">
        <v>277</v>
      </c>
      <c r="L332" s="32">
        <v>3</v>
      </c>
      <c r="M332" s="54">
        <v>2015</v>
      </c>
      <c r="N332" s="27" t="s">
        <v>769</v>
      </c>
      <c r="O332" s="41">
        <v>96</v>
      </c>
      <c r="P332" s="41">
        <v>38</v>
      </c>
      <c r="Q332" s="27"/>
    </row>
    <row r="333" spans="1:18" s="16" customFormat="1" ht="14.45" customHeight="1" x14ac:dyDescent="0.25">
      <c r="A333" s="16" t="s">
        <v>345</v>
      </c>
      <c r="B333" s="16" t="s">
        <v>730</v>
      </c>
      <c r="C333" s="16" t="s">
        <v>727</v>
      </c>
      <c r="D333" s="16" t="s">
        <v>49</v>
      </c>
      <c r="E333" s="16" t="s">
        <v>366</v>
      </c>
      <c r="F333" s="16" t="s">
        <v>22</v>
      </c>
      <c r="G333" s="16" t="s">
        <v>367</v>
      </c>
      <c r="H333" s="16" t="s">
        <v>24</v>
      </c>
      <c r="I333" s="16">
        <v>3</v>
      </c>
      <c r="J333" s="30" t="s">
        <v>277</v>
      </c>
      <c r="K333" s="40" t="s">
        <v>277</v>
      </c>
      <c r="L333" s="32">
        <v>3</v>
      </c>
      <c r="M333" s="54">
        <v>2014</v>
      </c>
      <c r="N333" s="27" t="s">
        <v>769</v>
      </c>
      <c r="O333" s="41">
        <v>87</v>
      </c>
      <c r="P333" s="41">
        <v>48</v>
      </c>
      <c r="Q333" s="27"/>
    </row>
    <row r="334" spans="1:18" s="16" customFormat="1" ht="14.45" customHeight="1" x14ac:dyDescent="0.25">
      <c r="A334" s="16" t="s">
        <v>345</v>
      </c>
      <c r="B334" s="16" t="s">
        <v>730</v>
      </c>
      <c r="C334" s="16" t="s">
        <v>727</v>
      </c>
      <c r="D334" s="16" t="s">
        <v>49</v>
      </c>
      <c r="E334" s="16" t="s">
        <v>368</v>
      </c>
      <c r="F334" s="16" t="s">
        <v>22</v>
      </c>
      <c r="G334" s="16" t="s">
        <v>69</v>
      </c>
      <c r="H334" s="16" t="s">
        <v>31</v>
      </c>
      <c r="I334" s="16">
        <v>3</v>
      </c>
      <c r="J334" s="30" t="s">
        <v>277</v>
      </c>
      <c r="K334" s="40" t="s">
        <v>277</v>
      </c>
      <c r="L334" s="32">
        <v>5</v>
      </c>
      <c r="M334" s="54">
        <v>2014</v>
      </c>
      <c r="N334" s="27" t="s">
        <v>769</v>
      </c>
      <c r="O334" s="41">
        <v>49</v>
      </c>
      <c r="P334" s="41">
        <v>42</v>
      </c>
      <c r="Q334" s="27"/>
    </row>
    <row r="335" spans="1:18" s="4" customFormat="1" ht="14.45" customHeight="1" x14ac:dyDescent="0.25">
      <c r="A335" s="4" t="s">
        <v>345</v>
      </c>
      <c r="B335" s="4" t="s">
        <v>730</v>
      </c>
      <c r="C335" s="4" t="s">
        <v>727</v>
      </c>
      <c r="D335" s="4" t="s">
        <v>0</v>
      </c>
      <c r="E335" s="4" t="s">
        <v>283</v>
      </c>
      <c r="F335" s="4" t="s">
        <v>22</v>
      </c>
      <c r="G335" s="4" t="s">
        <v>292</v>
      </c>
      <c r="H335" s="4" t="s">
        <v>31</v>
      </c>
      <c r="I335" s="4">
        <v>1.6</v>
      </c>
      <c r="J335" s="5" t="s">
        <v>277</v>
      </c>
      <c r="K335" s="44" t="s">
        <v>277</v>
      </c>
      <c r="L335" s="25" t="s">
        <v>32</v>
      </c>
      <c r="M335" s="55">
        <v>2014</v>
      </c>
      <c r="N335" s="6" t="s">
        <v>769</v>
      </c>
      <c r="O335" s="46">
        <v>10445</v>
      </c>
      <c r="P335" s="46">
        <v>10424</v>
      </c>
      <c r="Q335" s="6"/>
    </row>
    <row r="336" spans="1:18" s="16" customFormat="1" ht="14.45" customHeight="1" x14ac:dyDescent="0.25">
      <c r="A336" s="16" t="s">
        <v>345</v>
      </c>
      <c r="B336" s="16" t="s">
        <v>730</v>
      </c>
      <c r="C336" s="16" t="s">
        <v>727</v>
      </c>
      <c r="D336" s="16" t="s">
        <v>0</v>
      </c>
      <c r="E336" s="16" t="s">
        <v>369</v>
      </c>
      <c r="F336" s="16" t="s">
        <v>22</v>
      </c>
      <c r="G336" s="16" t="s">
        <v>370</v>
      </c>
      <c r="H336" s="16" t="s">
        <v>24</v>
      </c>
      <c r="I336" s="16">
        <v>0.15</v>
      </c>
      <c r="J336" s="30" t="s">
        <v>277</v>
      </c>
      <c r="K336" s="40" t="s">
        <v>277</v>
      </c>
      <c r="L336" s="32">
        <v>5</v>
      </c>
      <c r="M336" s="54">
        <v>2014</v>
      </c>
      <c r="N336" s="27" t="s">
        <v>770</v>
      </c>
      <c r="O336" s="41">
        <v>8205</v>
      </c>
      <c r="P336" s="41">
        <v>12575</v>
      </c>
      <c r="Q336" s="27"/>
    </row>
    <row r="337" spans="1:23" s="16" customFormat="1" ht="14.45" customHeight="1" x14ac:dyDescent="0.25">
      <c r="A337" s="16" t="s">
        <v>345</v>
      </c>
      <c r="B337" s="16" t="s">
        <v>730</v>
      </c>
      <c r="C337" s="16" t="s">
        <v>727</v>
      </c>
      <c r="D337" s="16" t="s">
        <v>25</v>
      </c>
      <c r="E337" s="16" t="s">
        <v>371</v>
      </c>
      <c r="F337" s="16" t="s">
        <v>22</v>
      </c>
      <c r="G337" s="16" t="s">
        <v>116</v>
      </c>
      <c r="H337" s="16" t="s">
        <v>24</v>
      </c>
      <c r="I337" s="16">
        <v>2</v>
      </c>
      <c r="J337" s="30" t="s">
        <v>277</v>
      </c>
      <c r="K337" s="40" t="s">
        <v>277</v>
      </c>
      <c r="L337" s="32" t="s">
        <v>32</v>
      </c>
      <c r="M337" s="54">
        <v>2014</v>
      </c>
      <c r="N337" s="27" t="s">
        <v>769</v>
      </c>
      <c r="O337" s="41">
        <v>147</v>
      </c>
      <c r="P337" s="41">
        <v>104</v>
      </c>
      <c r="Q337" s="27"/>
    </row>
    <row r="338" spans="1:23" s="16" customFormat="1" ht="14.45" customHeight="1" x14ac:dyDescent="0.25">
      <c r="A338" s="16" t="s">
        <v>345</v>
      </c>
      <c r="B338" s="16" t="s">
        <v>730</v>
      </c>
      <c r="C338" s="16" t="s">
        <v>727</v>
      </c>
      <c r="D338" s="16" t="s">
        <v>35</v>
      </c>
      <c r="E338" s="16" t="s">
        <v>372</v>
      </c>
      <c r="F338" s="16" t="s">
        <v>22</v>
      </c>
      <c r="G338" s="16" t="s">
        <v>64</v>
      </c>
      <c r="H338" s="16" t="s">
        <v>27</v>
      </c>
      <c r="I338" s="16">
        <v>8.8000000000000007</v>
      </c>
      <c r="J338" s="30" t="s">
        <v>277</v>
      </c>
      <c r="K338" s="31">
        <v>2100000</v>
      </c>
      <c r="L338" s="32">
        <v>5</v>
      </c>
      <c r="M338" s="54">
        <v>2014</v>
      </c>
      <c r="N338" s="27" t="s">
        <v>769</v>
      </c>
      <c r="O338" s="41">
        <f>0+52+1118</f>
        <v>1170</v>
      </c>
      <c r="P338" s="41">
        <f>1+39+874</f>
        <v>914</v>
      </c>
      <c r="Q338" s="27" t="s">
        <v>40</v>
      </c>
      <c r="R338" s="16" t="s">
        <v>200</v>
      </c>
      <c r="S338" s="16" t="s">
        <v>341</v>
      </c>
    </row>
    <row r="339" spans="1:23" s="16" customFormat="1" ht="14.45" customHeight="1" x14ac:dyDescent="0.25">
      <c r="A339" s="16" t="s">
        <v>345</v>
      </c>
      <c r="B339" s="16" t="s">
        <v>730</v>
      </c>
      <c r="C339" s="16" t="s">
        <v>727</v>
      </c>
      <c r="D339" s="16" t="s">
        <v>25</v>
      </c>
      <c r="E339" s="16" t="s">
        <v>124</v>
      </c>
      <c r="F339" s="16" t="s">
        <v>95</v>
      </c>
      <c r="G339" s="16" t="s">
        <v>85</v>
      </c>
      <c r="H339" s="16" t="s">
        <v>277</v>
      </c>
      <c r="I339" s="16" t="s">
        <v>277</v>
      </c>
      <c r="J339" s="30" t="s">
        <v>277</v>
      </c>
      <c r="K339" s="40" t="s">
        <v>277</v>
      </c>
      <c r="L339" s="42" t="s">
        <v>277</v>
      </c>
      <c r="M339" s="54" t="s">
        <v>277</v>
      </c>
      <c r="N339" s="27" t="s">
        <v>769</v>
      </c>
      <c r="O339" s="41">
        <v>408</v>
      </c>
      <c r="P339" s="41">
        <v>230</v>
      </c>
      <c r="Q339" s="27"/>
    </row>
    <row r="340" spans="1:23" s="4" customFormat="1" ht="14.45" customHeight="1" x14ac:dyDescent="0.25">
      <c r="A340" s="4" t="s">
        <v>123</v>
      </c>
      <c r="B340" s="4" t="s">
        <v>723</v>
      </c>
      <c r="C340" s="4" t="s">
        <v>729</v>
      </c>
      <c r="D340" s="4" t="s">
        <v>35</v>
      </c>
      <c r="E340" s="4" t="s">
        <v>373</v>
      </c>
      <c r="F340" s="4" t="s">
        <v>22</v>
      </c>
      <c r="G340" s="4" t="s">
        <v>64</v>
      </c>
      <c r="H340" s="4" t="s">
        <v>27</v>
      </c>
      <c r="I340" s="4">
        <v>7.2</v>
      </c>
      <c r="J340" s="5" t="s">
        <v>277</v>
      </c>
      <c r="K340" s="15">
        <v>2878500</v>
      </c>
      <c r="L340" s="25">
        <v>5</v>
      </c>
      <c r="M340" s="55">
        <v>2014</v>
      </c>
      <c r="N340" s="6" t="s">
        <v>770</v>
      </c>
      <c r="O340" s="46">
        <f>2+1266</f>
        <v>1268</v>
      </c>
      <c r="P340" s="46">
        <f>3+1435</f>
        <v>1438</v>
      </c>
      <c r="Q340" s="6" t="s">
        <v>40</v>
      </c>
      <c r="R340" s="4" t="s">
        <v>60</v>
      </c>
    </row>
    <row r="341" spans="1:23" s="16" customFormat="1" ht="14.45" customHeight="1" x14ac:dyDescent="0.25">
      <c r="A341" s="16" t="s">
        <v>123</v>
      </c>
      <c r="B341" s="16" t="s">
        <v>723</v>
      </c>
      <c r="C341" s="16" t="s">
        <v>729</v>
      </c>
      <c r="D341" s="16" t="s">
        <v>25</v>
      </c>
      <c r="E341" s="16" t="s">
        <v>374</v>
      </c>
      <c r="F341" s="16" t="s">
        <v>22</v>
      </c>
      <c r="G341" s="16" t="s">
        <v>73</v>
      </c>
      <c r="H341" s="16" t="s">
        <v>27</v>
      </c>
      <c r="I341" s="16">
        <v>1.25</v>
      </c>
      <c r="J341" s="30" t="s">
        <v>277</v>
      </c>
      <c r="K341" s="40" t="s">
        <v>277</v>
      </c>
      <c r="L341" s="32">
        <v>5</v>
      </c>
      <c r="M341" s="54">
        <v>2014</v>
      </c>
      <c r="N341" s="27" t="s">
        <v>769</v>
      </c>
      <c r="O341" s="32">
        <v>347</v>
      </c>
      <c r="P341" s="32">
        <v>120</v>
      </c>
      <c r="Q341" s="53"/>
    </row>
    <row r="342" spans="1:23" s="16" customFormat="1" ht="14.45" customHeight="1" x14ac:dyDescent="0.25">
      <c r="A342" s="16" t="s">
        <v>123</v>
      </c>
      <c r="B342" s="16" t="s">
        <v>723</v>
      </c>
      <c r="C342" s="16" t="s">
        <v>729</v>
      </c>
      <c r="D342" s="16" t="s">
        <v>49</v>
      </c>
      <c r="E342" s="16" t="s">
        <v>375</v>
      </c>
      <c r="F342" s="16" t="s">
        <v>22</v>
      </c>
      <c r="G342" s="16" t="s">
        <v>319</v>
      </c>
      <c r="H342" s="16" t="s">
        <v>24</v>
      </c>
      <c r="I342" s="16">
        <v>3</v>
      </c>
      <c r="J342" s="30" t="s">
        <v>277</v>
      </c>
      <c r="K342" s="40" t="s">
        <v>277</v>
      </c>
      <c r="L342" s="32" t="s">
        <v>32</v>
      </c>
      <c r="M342" s="54">
        <v>2014</v>
      </c>
      <c r="N342" s="27" t="s">
        <v>770</v>
      </c>
      <c r="O342" s="32">
        <v>106</v>
      </c>
      <c r="P342" s="32">
        <v>114</v>
      </c>
      <c r="Q342" s="53"/>
    </row>
    <row r="343" spans="1:23" s="16" customFormat="1" ht="14.45" customHeight="1" x14ac:dyDescent="0.25">
      <c r="A343" s="16" t="s">
        <v>123</v>
      </c>
      <c r="B343" s="16" t="s">
        <v>723</v>
      </c>
      <c r="C343" s="16" t="s">
        <v>729</v>
      </c>
      <c r="D343" s="16" t="s">
        <v>25</v>
      </c>
      <c r="E343" s="16" t="s">
        <v>376</v>
      </c>
      <c r="F343" s="16" t="s">
        <v>22</v>
      </c>
      <c r="G343" s="16" t="s">
        <v>73</v>
      </c>
      <c r="H343" s="16" t="s">
        <v>27</v>
      </c>
      <c r="I343" s="16">
        <v>0.8</v>
      </c>
      <c r="J343" s="30" t="s">
        <v>277</v>
      </c>
      <c r="K343" s="40" t="s">
        <v>277</v>
      </c>
      <c r="L343" s="32">
        <v>5</v>
      </c>
      <c r="M343" s="54">
        <v>2014</v>
      </c>
      <c r="N343" s="27" t="s">
        <v>769</v>
      </c>
      <c r="O343" s="32">
        <v>512</v>
      </c>
      <c r="P343" s="32">
        <v>254</v>
      </c>
      <c r="Q343" s="53"/>
    </row>
    <row r="344" spans="1:23" s="16" customFormat="1" ht="14.45" customHeight="1" x14ac:dyDescent="0.25">
      <c r="A344" s="16" t="s">
        <v>123</v>
      </c>
      <c r="B344" s="16" t="s">
        <v>723</v>
      </c>
      <c r="C344" s="16" t="s">
        <v>729</v>
      </c>
      <c r="D344" s="16" t="s">
        <v>35</v>
      </c>
      <c r="E344" s="16" t="s">
        <v>766</v>
      </c>
      <c r="F344" s="16" t="s">
        <v>22</v>
      </c>
      <c r="G344" s="16" t="s">
        <v>741</v>
      </c>
      <c r="H344" s="16" t="s">
        <v>27</v>
      </c>
      <c r="I344" s="16">
        <v>1.5</v>
      </c>
      <c r="J344" s="30" t="s">
        <v>277</v>
      </c>
      <c r="K344" s="40" t="s">
        <v>277</v>
      </c>
      <c r="L344" s="32">
        <v>5</v>
      </c>
      <c r="M344" s="54">
        <v>2014</v>
      </c>
      <c r="N344" s="27" t="s">
        <v>769</v>
      </c>
      <c r="O344" s="32">
        <f>220+397</f>
        <v>617</v>
      </c>
      <c r="P344" s="32">
        <f>255+306</f>
        <v>561</v>
      </c>
      <c r="Q344" s="27" t="s">
        <v>40</v>
      </c>
      <c r="R344" s="16" t="s">
        <v>118</v>
      </c>
    </row>
    <row r="345" spans="1:23" s="9" customFormat="1" ht="14.45" customHeight="1" x14ac:dyDescent="0.25">
      <c r="A345" s="4" t="s">
        <v>172</v>
      </c>
      <c r="B345" s="16" t="s">
        <v>725</v>
      </c>
      <c r="C345" s="16" t="s">
        <v>631</v>
      </c>
      <c r="D345" s="4" t="s">
        <v>21</v>
      </c>
      <c r="E345" s="4" t="s">
        <v>377</v>
      </c>
      <c r="F345" s="4" t="s">
        <v>165</v>
      </c>
      <c r="G345" s="4" t="s">
        <v>714</v>
      </c>
      <c r="H345" s="4" t="s">
        <v>277</v>
      </c>
      <c r="I345" s="4">
        <v>0.86</v>
      </c>
      <c r="J345" s="5" t="s">
        <v>277</v>
      </c>
      <c r="K345" s="15">
        <v>8000000</v>
      </c>
      <c r="L345" s="25">
        <v>20</v>
      </c>
      <c r="M345" s="55">
        <v>2014</v>
      </c>
      <c r="N345" s="6" t="s">
        <v>770</v>
      </c>
      <c r="O345" s="46">
        <v>2052</v>
      </c>
      <c r="P345" s="46">
        <v>2186</v>
      </c>
      <c r="Q345" s="6"/>
      <c r="R345" s="4"/>
      <c r="S345" s="4"/>
      <c r="T345" s="4"/>
      <c r="U345" s="4"/>
      <c r="V345" s="4"/>
      <c r="W345" s="4"/>
    </row>
    <row r="346" spans="1:23" s="16" customFormat="1" ht="14.45" customHeight="1" x14ac:dyDescent="0.25">
      <c r="A346" s="16" t="s">
        <v>172</v>
      </c>
      <c r="B346" s="16" t="s">
        <v>725</v>
      </c>
      <c r="C346" s="16" t="s">
        <v>631</v>
      </c>
      <c r="D346" s="16" t="s">
        <v>25</v>
      </c>
      <c r="E346" s="16" t="s">
        <v>378</v>
      </c>
      <c r="F346" s="16" t="s">
        <v>22</v>
      </c>
      <c r="G346" s="16" t="s">
        <v>318</v>
      </c>
      <c r="H346" s="16" t="s">
        <v>24</v>
      </c>
      <c r="I346" s="16">
        <v>2</v>
      </c>
      <c r="J346" s="30" t="s">
        <v>277</v>
      </c>
      <c r="K346" s="31" t="s">
        <v>277</v>
      </c>
      <c r="L346" s="32">
        <v>5</v>
      </c>
      <c r="M346" s="54">
        <v>2014</v>
      </c>
      <c r="N346" s="27" t="s">
        <v>770</v>
      </c>
      <c r="O346" s="41">
        <v>88</v>
      </c>
      <c r="P346" s="41">
        <v>92</v>
      </c>
      <c r="Q346" s="27"/>
    </row>
    <row r="347" spans="1:23" s="16" customFormat="1" ht="14.45" customHeight="1" x14ac:dyDescent="0.25">
      <c r="A347" s="16" t="s">
        <v>172</v>
      </c>
      <c r="B347" s="16" t="s">
        <v>725</v>
      </c>
      <c r="C347" s="16" t="s">
        <v>631</v>
      </c>
      <c r="D347" s="16" t="s">
        <v>35</v>
      </c>
      <c r="E347" s="16" t="s">
        <v>379</v>
      </c>
      <c r="F347" s="16" t="s">
        <v>22</v>
      </c>
      <c r="G347" s="16" t="s">
        <v>64</v>
      </c>
      <c r="H347" s="16" t="s">
        <v>27</v>
      </c>
      <c r="I347" s="16">
        <v>1.5569999999999999</v>
      </c>
      <c r="J347" s="30" t="s">
        <v>277</v>
      </c>
      <c r="K347" s="31">
        <v>12687548</v>
      </c>
      <c r="L347" s="32">
        <v>10</v>
      </c>
      <c r="M347" s="54">
        <v>2015</v>
      </c>
      <c r="N347" s="27" t="s">
        <v>769</v>
      </c>
      <c r="O347" s="41">
        <v>3963</v>
      </c>
      <c r="P347" s="41">
        <v>2103</v>
      </c>
      <c r="Q347" s="27"/>
    </row>
    <row r="348" spans="1:23" s="16" customFormat="1" ht="14.45" customHeight="1" x14ac:dyDescent="0.25">
      <c r="A348" s="16" t="s">
        <v>172</v>
      </c>
      <c r="B348" s="16" t="s">
        <v>725</v>
      </c>
      <c r="C348" s="16" t="s">
        <v>631</v>
      </c>
      <c r="D348" s="16" t="s">
        <v>238</v>
      </c>
      <c r="E348" s="16" t="s">
        <v>380</v>
      </c>
      <c r="F348" s="16" t="s">
        <v>22</v>
      </c>
      <c r="G348" s="16" t="s">
        <v>69</v>
      </c>
      <c r="H348" s="16" t="s">
        <v>24</v>
      </c>
      <c r="I348" s="16">
        <v>1.9</v>
      </c>
      <c r="J348" s="30" t="s">
        <v>277</v>
      </c>
      <c r="K348" s="40" t="s">
        <v>277</v>
      </c>
      <c r="L348" s="32" t="s">
        <v>32</v>
      </c>
      <c r="M348" s="54">
        <v>2014</v>
      </c>
      <c r="N348" s="27" t="s">
        <v>769</v>
      </c>
      <c r="O348" s="41">
        <v>4772</v>
      </c>
      <c r="P348" s="41">
        <v>3123</v>
      </c>
      <c r="Q348" s="27"/>
    </row>
    <row r="349" spans="1:23" s="16" customFormat="1" ht="14.45" customHeight="1" x14ac:dyDescent="0.25">
      <c r="A349" s="16" t="s">
        <v>172</v>
      </c>
      <c r="B349" s="16" t="s">
        <v>725</v>
      </c>
      <c r="C349" s="16" t="s">
        <v>631</v>
      </c>
      <c r="D349" s="16" t="s">
        <v>35</v>
      </c>
      <c r="E349" s="16" t="s">
        <v>381</v>
      </c>
      <c r="F349" s="16" t="s">
        <v>22</v>
      </c>
      <c r="G349" s="16" t="s">
        <v>69</v>
      </c>
      <c r="H349" s="16" t="s">
        <v>24</v>
      </c>
      <c r="I349" s="16">
        <v>5.95</v>
      </c>
      <c r="J349" s="30" t="s">
        <v>277</v>
      </c>
      <c r="K349" s="40" t="s">
        <v>277</v>
      </c>
      <c r="L349" s="32">
        <v>5</v>
      </c>
      <c r="M349" s="54">
        <v>2014</v>
      </c>
      <c r="N349" s="27" t="s">
        <v>770</v>
      </c>
      <c r="O349" s="41">
        <v>754</v>
      </c>
      <c r="P349" s="41">
        <v>1090</v>
      </c>
      <c r="Q349" s="27"/>
    </row>
    <row r="350" spans="1:23" s="16" customFormat="1" ht="14.45" customHeight="1" x14ac:dyDescent="0.25">
      <c r="A350" s="16" t="s">
        <v>172</v>
      </c>
      <c r="B350" s="16" t="s">
        <v>725</v>
      </c>
      <c r="C350" s="16" t="s">
        <v>631</v>
      </c>
      <c r="D350" s="16" t="s">
        <v>0</v>
      </c>
      <c r="E350" s="16" t="s">
        <v>768</v>
      </c>
      <c r="F350" s="16" t="s">
        <v>22</v>
      </c>
      <c r="G350" s="16" t="s">
        <v>384</v>
      </c>
      <c r="H350" s="16" t="s">
        <v>24</v>
      </c>
      <c r="I350" s="16">
        <v>0.08</v>
      </c>
      <c r="J350" s="30" t="s">
        <v>277</v>
      </c>
      <c r="K350" s="40" t="s">
        <v>277</v>
      </c>
      <c r="L350" s="32">
        <v>5</v>
      </c>
      <c r="M350" s="54">
        <v>2014</v>
      </c>
      <c r="N350" s="27" t="s">
        <v>770</v>
      </c>
      <c r="O350" s="41">
        <v>13432</v>
      </c>
      <c r="P350" s="41">
        <v>15584</v>
      </c>
      <c r="Q350" s="27"/>
    </row>
    <row r="351" spans="1:23" s="16" customFormat="1" ht="14.45" customHeight="1" x14ac:dyDescent="0.25">
      <c r="A351" s="16" t="s">
        <v>172</v>
      </c>
      <c r="B351" s="16" t="s">
        <v>725</v>
      </c>
      <c r="C351" s="16" t="s">
        <v>631</v>
      </c>
      <c r="D351" s="16" t="s">
        <v>0</v>
      </c>
      <c r="E351" s="16" t="s">
        <v>382</v>
      </c>
      <c r="F351" s="16" t="s">
        <v>22</v>
      </c>
      <c r="G351" s="16" t="s">
        <v>383</v>
      </c>
      <c r="H351" s="16" t="s">
        <v>24</v>
      </c>
      <c r="I351" s="16">
        <v>6.5000000000000002E-2</v>
      </c>
      <c r="J351" s="30" t="s">
        <v>277</v>
      </c>
      <c r="K351" s="40" t="s">
        <v>277</v>
      </c>
      <c r="L351" s="32">
        <v>5</v>
      </c>
      <c r="M351" s="54">
        <v>2014</v>
      </c>
      <c r="N351" s="27" t="s">
        <v>770</v>
      </c>
      <c r="O351" s="41">
        <v>12286</v>
      </c>
      <c r="P351" s="41">
        <v>16830</v>
      </c>
      <c r="Q351" s="27"/>
    </row>
    <row r="352" spans="1:23" s="16" customFormat="1" ht="14.45" customHeight="1" x14ac:dyDescent="0.25">
      <c r="A352" s="16" t="s">
        <v>172</v>
      </c>
      <c r="B352" s="16" t="s">
        <v>725</v>
      </c>
      <c r="C352" s="16" t="s">
        <v>631</v>
      </c>
      <c r="D352" s="16" t="s">
        <v>385</v>
      </c>
      <c r="E352" s="16" t="s">
        <v>386</v>
      </c>
      <c r="F352" s="16" t="s">
        <v>22</v>
      </c>
      <c r="G352" s="16" t="s">
        <v>387</v>
      </c>
      <c r="H352" s="16" t="s">
        <v>27</v>
      </c>
      <c r="I352" s="16">
        <v>1</v>
      </c>
      <c r="J352" s="30" t="s">
        <v>277</v>
      </c>
      <c r="K352" s="40" t="s">
        <v>277</v>
      </c>
      <c r="L352" s="32">
        <v>5</v>
      </c>
      <c r="M352" s="54">
        <v>2014</v>
      </c>
      <c r="N352" s="27" t="s">
        <v>769</v>
      </c>
      <c r="O352" s="41">
        <v>2708</v>
      </c>
      <c r="P352" s="41">
        <v>1464</v>
      </c>
      <c r="Q352" s="27"/>
    </row>
    <row r="353" spans="1:18" s="16" customFormat="1" ht="14.45" customHeight="1" x14ac:dyDescent="0.25">
      <c r="A353" s="16" t="s">
        <v>172</v>
      </c>
      <c r="B353" s="16" t="s">
        <v>725</v>
      </c>
      <c r="C353" s="16" t="s">
        <v>631</v>
      </c>
      <c r="D353" s="16" t="s">
        <v>21</v>
      </c>
      <c r="E353" s="16" t="s">
        <v>377</v>
      </c>
      <c r="F353" s="16" t="s">
        <v>22</v>
      </c>
      <c r="G353" s="16" t="s">
        <v>388</v>
      </c>
      <c r="H353" s="16" t="s">
        <v>27</v>
      </c>
      <c r="I353" s="16">
        <v>1.75</v>
      </c>
      <c r="J353" s="30" t="s">
        <v>277</v>
      </c>
      <c r="K353" s="40" t="s">
        <v>277</v>
      </c>
      <c r="L353" s="32">
        <v>5</v>
      </c>
      <c r="M353" s="54">
        <v>2014</v>
      </c>
      <c r="N353" s="27" t="s">
        <v>769</v>
      </c>
      <c r="O353" s="41">
        <v>2984</v>
      </c>
      <c r="P353" s="41">
        <v>1230</v>
      </c>
      <c r="Q353" s="27"/>
    </row>
    <row r="354" spans="1:18" s="16" customFormat="1" ht="14.45" customHeight="1" x14ac:dyDescent="0.25">
      <c r="A354" s="16" t="s">
        <v>172</v>
      </c>
      <c r="B354" s="16" t="s">
        <v>725</v>
      </c>
      <c r="C354" s="16" t="s">
        <v>631</v>
      </c>
      <c r="D354" s="16" t="s">
        <v>21</v>
      </c>
      <c r="E354" s="16" t="s">
        <v>745</v>
      </c>
      <c r="F354" s="16" t="s">
        <v>22</v>
      </c>
      <c r="G354" s="16" t="s">
        <v>69</v>
      </c>
      <c r="H354" s="16" t="s">
        <v>27</v>
      </c>
      <c r="I354" s="16">
        <v>1.91</v>
      </c>
      <c r="J354" s="30" t="s">
        <v>277</v>
      </c>
      <c r="K354" s="40" t="s">
        <v>277</v>
      </c>
      <c r="L354" s="32">
        <v>5</v>
      </c>
      <c r="M354" s="54">
        <v>2014</v>
      </c>
      <c r="N354" s="27" t="s">
        <v>769</v>
      </c>
      <c r="O354" s="41">
        <v>2863</v>
      </c>
      <c r="P354" s="41">
        <v>1368</v>
      </c>
      <c r="Q354" s="27"/>
    </row>
    <row r="355" spans="1:18" s="16" customFormat="1" ht="14.45" customHeight="1" x14ac:dyDescent="0.25">
      <c r="A355" s="16" t="s">
        <v>172</v>
      </c>
      <c r="B355" s="16" t="s">
        <v>725</v>
      </c>
      <c r="C355" s="16" t="s">
        <v>631</v>
      </c>
      <c r="D355" s="16" t="s">
        <v>35</v>
      </c>
      <c r="E355" s="16" t="s">
        <v>751</v>
      </c>
      <c r="F355" s="16" t="s">
        <v>22</v>
      </c>
      <c r="G355" s="16" t="s">
        <v>64</v>
      </c>
      <c r="H355" s="16" t="s">
        <v>27</v>
      </c>
      <c r="I355" s="16">
        <v>6.22</v>
      </c>
      <c r="J355" s="30" t="s">
        <v>277</v>
      </c>
      <c r="K355" s="31">
        <v>1894000</v>
      </c>
      <c r="L355" s="32">
        <v>5</v>
      </c>
      <c r="M355" s="54">
        <v>2015</v>
      </c>
      <c r="N355" s="27" t="s">
        <v>769</v>
      </c>
      <c r="O355" s="41">
        <v>1527</v>
      </c>
      <c r="P355" s="41">
        <v>766</v>
      </c>
      <c r="Q355" s="27"/>
    </row>
    <row r="356" spans="1:18" s="16" customFormat="1" ht="14.45" customHeight="1" x14ac:dyDescent="0.25">
      <c r="A356" s="16" t="s">
        <v>172</v>
      </c>
      <c r="B356" s="16" t="s">
        <v>725</v>
      </c>
      <c r="C356" s="16" t="s">
        <v>631</v>
      </c>
      <c r="D356" s="16" t="s">
        <v>35</v>
      </c>
      <c r="E356" s="16" t="s">
        <v>751</v>
      </c>
      <c r="F356" s="16" t="s">
        <v>22</v>
      </c>
      <c r="G356" s="16" t="s">
        <v>64</v>
      </c>
      <c r="H356" s="16" t="s">
        <v>27</v>
      </c>
      <c r="I356" s="16">
        <v>7.55</v>
      </c>
      <c r="J356" s="30" t="s">
        <v>277</v>
      </c>
      <c r="K356" s="31">
        <v>2300000</v>
      </c>
      <c r="L356" s="32">
        <v>5</v>
      </c>
      <c r="M356" s="54">
        <v>2015</v>
      </c>
      <c r="N356" s="27" t="s">
        <v>769</v>
      </c>
      <c r="O356" s="41">
        <v>1502</v>
      </c>
      <c r="P356" s="41">
        <v>760</v>
      </c>
      <c r="Q356" s="27"/>
    </row>
    <row r="357" spans="1:18" s="16" customFormat="1" ht="14.45" customHeight="1" x14ac:dyDescent="0.25">
      <c r="A357" s="16" t="s">
        <v>172</v>
      </c>
      <c r="B357" s="16" t="s">
        <v>725</v>
      </c>
      <c r="C357" s="16" t="s">
        <v>631</v>
      </c>
      <c r="D357" s="16" t="s">
        <v>35</v>
      </c>
      <c r="E357" s="16" t="s">
        <v>752</v>
      </c>
      <c r="F357" s="16" t="s">
        <v>22</v>
      </c>
      <c r="G357" s="16" t="s">
        <v>64</v>
      </c>
      <c r="H357" s="16" t="s">
        <v>27</v>
      </c>
      <c r="I357" s="16">
        <v>5.27</v>
      </c>
      <c r="J357" s="30" t="s">
        <v>277</v>
      </c>
      <c r="K357" s="31">
        <v>970000</v>
      </c>
      <c r="L357" s="32">
        <v>10</v>
      </c>
      <c r="M357" s="54">
        <v>2014</v>
      </c>
      <c r="N357" s="27" t="s">
        <v>769</v>
      </c>
      <c r="O357" s="41">
        <f>18+792</f>
        <v>810</v>
      </c>
      <c r="P357" s="41">
        <f>44+523</f>
        <v>567</v>
      </c>
      <c r="Q357" s="27" t="s">
        <v>40</v>
      </c>
      <c r="R357" s="16" t="s">
        <v>311</v>
      </c>
    </row>
    <row r="358" spans="1:18" s="16" customFormat="1" ht="14.45" customHeight="1" x14ac:dyDescent="0.25">
      <c r="A358" s="16" t="s">
        <v>172</v>
      </c>
      <c r="B358" s="16" t="s">
        <v>725</v>
      </c>
      <c r="C358" s="16" t="s">
        <v>631</v>
      </c>
      <c r="D358" s="16" t="s">
        <v>21</v>
      </c>
      <c r="E358" s="16" t="s">
        <v>389</v>
      </c>
      <c r="F358" s="16" t="s">
        <v>95</v>
      </c>
      <c r="G358" s="16" t="s">
        <v>393</v>
      </c>
      <c r="H358" s="16" t="s">
        <v>277</v>
      </c>
      <c r="I358" s="16" t="s">
        <v>277</v>
      </c>
      <c r="J358" s="30" t="s">
        <v>277</v>
      </c>
      <c r="K358" s="40" t="s">
        <v>277</v>
      </c>
      <c r="L358" s="42" t="s">
        <v>277</v>
      </c>
      <c r="M358" s="54" t="s">
        <v>277</v>
      </c>
      <c r="N358" s="27" t="s">
        <v>769</v>
      </c>
      <c r="O358" s="41">
        <v>1386</v>
      </c>
      <c r="P358" s="41">
        <v>277</v>
      </c>
      <c r="Q358" s="27"/>
    </row>
    <row r="359" spans="1:18" s="16" customFormat="1" ht="14.45" customHeight="1" x14ac:dyDescent="0.25">
      <c r="A359" s="16" t="s">
        <v>172</v>
      </c>
      <c r="B359" s="16" t="s">
        <v>725</v>
      </c>
      <c r="C359" s="16" t="s">
        <v>631</v>
      </c>
      <c r="D359" s="16" t="s">
        <v>21</v>
      </c>
      <c r="E359" s="16" t="s">
        <v>389</v>
      </c>
      <c r="F359" s="16" t="s">
        <v>95</v>
      </c>
      <c r="G359" s="16" t="s">
        <v>392</v>
      </c>
      <c r="H359" s="16" t="s">
        <v>277</v>
      </c>
      <c r="I359" s="16" t="s">
        <v>277</v>
      </c>
      <c r="J359" s="30" t="s">
        <v>277</v>
      </c>
      <c r="K359" s="40" t="s">
        <v>277</v>
      </c>
      <c r="L359" s="42" t="s">
        <v>277</v>
      </c>
      <c r="M359" s="54" t="s">
        <v>277</v>
      </c>
      <c r="N359" s="27" t="s">
        <v>769</v>
      </c>
      <c r="O359" s="41">
        <v>1247</v>
      </c>
      <c r="P359" s="41">
        <v>441</v>
      </c>
      <c r="Q359" s="27"/>
    </row>
    <row r="360" spans="1:18" s="16" customFormat="1" ht="14.45" customHeight="1" x14ac:dyDescent="0.25">
      <c r="A360" s="16" t="s">
        <v>172</v>
      </c>
      <c r="B360" s="16" t="s">
        <v>725</v>
      </c>
      <c r="C360" s="16" t="s">
        <v>631</v>
      </c>
      <c r="D360" s="16" t="s">
        <v>21</v>
      </c>
      <c r="E360" s="16" t="s">
        <v>389</v>
      </c>
      <c r="F360" s="16" t="s">
        <v>95</v>
      </c>
      <c r="G360" s="16" t="s">
        <v>391</v>
      </c>
      <c r="H360" s="16" t="s">
        <v>277</v>
      </c>
      <c r="I360" s="16" t="s">
        <v>277</v>
      </c>
      <c r="J360" s="30" t="s">
        <v>277</v>
      </c>
      <c r="K360" s="40" t="s">
        <v>277</v>
      </c>
      <c r="L360" s="42" t="s">
        <v>277</v>
      </c>
      <c r="M360" s="54" t="s">
        <v>277</v>
      </c>
      <c r="N360" s="27" t="s">
        <v>769</v>
      </c>
      <c r="O360" s="41">
        <v>1411</v>
      </c>
      <c r="P360" s="41">
        <v>294</v>
      </c>
      <c r="Q360" s="27"/>
    </row>
    <row r="361" spans="1:18" s="16" customFormat="1" ht="14.45" customHeight="1" x14ac:dyDescent="0.25">
      <c r="A361" s="16" t="s">
        <v>172</v>
      </c>
      <c r="B361" s="16" t="s">
        <v>725</v>
      </c>
      <c r="C361" s="16" t="s">
        <v>631</v>
      </c>
      <c r="D361" s="16" t="s">
        <v>21</v>
      </c>
      <c r="E361" s="16" t="s">
        <v>389</v>
      </c>
      <c r="F361" s="16" t="s">
        <v>95</v>
      </c>
      <c r="G361" s="16" t="s">
        <v>390</v>
      </c>
      <c r="H361" s="16" t="s">
        <v>277</v>
      </c>
      <c r="I361" s="16" t="s">
        <v>277</v>
      </c>
      <c r="J361" s="30" t="s">
        <v>277</v>
      </c>
      <c r="K361" s="40" t="s">
        <v>277</v>
      </c>
      <c r="L361" s="42" t="s">
        <v>277</v>
      </c>
      <c r="M361" s="54" t="s">
        <v>277</v>
      </c>
      <c r="N361" s="27" t="s">
        <v>769</v>
      </c>
      <c r="O361" s="41">
        <v>1465</v>
      </c>
      <c r="P361" s="41">
        <v>236</v>
      </c>
      <c r="Q361" s="27"/>
    </row>
    <row r="362" spans="1:18" s="16" customFormat="1" ht="14.45" customHeight="1" x14ac:dyDescent="0.25">
      <c r="A362" s="16" t="s">
        <v>172</v>
      </c>
      <c r="B362" s="16" t="s">
        <v>725</v>
      </c>
      <c r="C362" s="16" t="s">
        <v>631</v>
      </c>
      <c r="D362" s="16" t="s">
        <v>21</v>
      </c>
      <c r="E362" s="16" t="s">
        <v>389</v>
      </c>
      <c r="F362" s="16" t="s">
        <v>95</v>
      </c>
      <c r="G362" s="16" t="s">
        <v>131</v>
      </c>
      <c r="H362" s="16" t="s">
        <v>277</v>
      </c>
      <c r="I362" s="16" t="s">
        <v>277</v>
      </c>
      <c r="J362" s="30" t="s">
        <v>277</v>
      </c>
      <c r="K362" s="40" t="s">
        <v>277</v>
      </c>
      <c r="L362" s="42" t="s">
        <v>277</v>
      </c>
      <c r="M362" s="54" t="s">
        <v>277</v>
      </c>
      <c r="N362" s="27" t="s">
        <v>769</v>
      </c>
      <c r="O362" s="41">
        <v>1260</v>
      </c>
      <c r="P362" s="41">
        <v>393</v>
      </c>
      <c r="Q362" s="27"/>
    </row>
    <row r="363" spans="1:18" s="16" customFormat="1" ht="14.45" customHeight="1" x14ac:dyDescent="0.25">
      <c r="A363" s="16" t="s">
        <v>172</v>
      </c>
      <c r="B363" s="16" t="s">
        <v>725</v>
      </c>
      <c r="C363" s="16" t="s">
        <v>631</v>
      </c>
      <c r="D363" s="16" t="s">
        <v>21</v>
      </c>
      <c r="E363" s="16" t="s">
        <v>172</v>
      </c>
      <c r="F363" s="16" t="s">
        <v>42</v>
      </c>
      <c r="G363" s="16" t="s">
        <v>394</v>
      </c>
      <c r="H363" s="16" t="s">
        <v>134</v>
      </c>
      <c r="I363" s="16" t="s">
        <v>277</v>
      </c>
      <c r="J363" s="30">
        <v>2.5000000000000001E-3</v>
      </c>
      <c r="K363" s="40" t="s">
        <v>277</v>
      </c>
      <c r="L363" s="32">
        <v>5</v>
      </c>
      <c r="M363" s="35">
        <v>42005</v>
      </c>
      <c r="N363" s="27" t="s">
        <v>769</v>
      </c>
      <c r="O363" s="41">
        <v>2466</v>
      </c>
      <c r="P363" s="41">
        <v>1753</v>
      </c>
      <c r="Q363" s="27"/>
    </row>
    <row r="364" spans="1:18" s="16" customFormat="1" ht="14.45" customHeight="1" x14ac:dyDescent="0.25">
      <c r="A364" s="16" t="s">
        <v>172</v>
      </c>
      <c r="B364" s="16" t="s">
        <v>725</v>
      </c>
      <c r="C364" s="16" t="s">
        <v>631</v>
      </c>
      <c r="D364" s="16" t="s">
        <v>21</v>
      </c>
      <c r="E364" s="16" t="s">
        <v>395</v>
      </c>
      <c r="F364" s="16" t="s">
        <v>42</v>
      </c>
      <c r="G364" s="16" t="s">
        <v>396</v>
      </c>
      <c r="H364" s="16" t="s">
        <v>24</v>
      </c>
      <c r="I364" s="16" t="s">
        <v>277</v>
      </c>
      <c r="J364" s="47">
        <v>6.0000000000000001E-3</v>
      </c>
      <c r="K364" s="40" t="s">
        <v>277</v>
      </c>
      <c r="L364" s="32">
        <v>10</v>
      </c>
      <c r="M364" s="35">
        <v>42005</v>
      </c>
      <c r="N364" s="27" t="s">
        <v>769</v>
      </c>
      <c r="O364" s="41">
        <v>700</v>
      </c>
      <c r="P364" s="41">
        <v>388</v>
      </c>
      <c r="Q364" s="27"/>
    </row>
    <row r="365" spans="1:18" s="16" customFormat="1" ht="14.45" customHeight="1" x14ac:dyDescent="0.25">
      <c r="A365" s="16" t="s">
        <v>172</v>
      </c>
      <c r="B365" s="16" t="s">
        <v>725</v>
      </c>
      <c r="C365" s="16" t="s">
        <v>631</v>
      </c>
      <c r="D365" s="16" t="s">
        <v>21</v>
      </c>
      <c r="E365" s="16" t="s">
        <v>397</v>
      </c>
      <c r="F365" s="16" t="s">
        <v>42</v>
      </c>
      <c r="G365" s="16" t="s">
        <v>398</v>
      </c>
      <c r="H365" s="16" t="s">
        <v>134</v>
      </c>
      <c r="I365" s="16" t="s">
        <v>277</v>
      </c>
      <c r="J365" s="48">
        <v>0.02</v>
      </c>
      <c r="K365" s="40" t="s">
        <v>277</v>
      </c>
      <c r="L365" s="42" t="s">
        <v>277</v>
      </c>
      <c r="M365" s="35">
        <v>41821</v>
      </c>
      <c r="N365" s="27" t="s">
        <v>769</v>
      </c>
      <c r="O365" s="41">
        <v>1068</v>
      </c>
      <c r="P365" s="41">
        <v>635</v>
      </c>
      <c r="Q365" s="27"/>
    </row>
    <row r="366" spans="1:18" s="16" customFormat="1" ht="14.45" customHeight="1" x14ac:dyDescent="0.25">
      <c r="A366" s="16" t="s">
        <v>172</v>
      </c>
      <c r="B366" s="16" t="s">
        <v>725</v>
      </c>
      <c r="C366" s="16" t="s">
        <v>631</v>
      </c>
      <c r="D366" s="16" t="s">
        <v>25</v>
      </c>
      <c r="E366" s="16" t="s">
        <v>514</v>
      </c>
      <c r="F366" s="16" t="s">
        <v>76</v>
      </c>
      <c r="G366" s="16" t="s">
        <v>77</v>
      </c>
      <c r="H366" s="16" t="s">
        <v>277</v>
      </c>
      <c r="I366" s="16" t="s">
        <v>277</v>
      </c>
      <c r="J366" s="30" t="s">
        <v>277</v>
      </c>
      <c r="K366" s="40" t="s">
        <v>277</v>
      </c>
      <c r="L366" s="42" t="s">
        <v>277</v>
      </c>
      <c r="M366" s="54" t="s">
        <v>277</v>
      </c>
      <c r="N366" s="27" t="s">
        <v>769</v>
      </c>
      <c r="O366" s="41">
        <v>199</v>
      </c>
      <c r="P366" s="41">
        <v>76</v>
      </c>
      <c r="Q366" s="27"/>
    </row>
    <row r="367" spans="1:18" s="16" customFormat="1" ht="14.45" customHeight="1" x14ac:dyDescent="0.25">
      <c r="A367" s="16" t="s">
        <v>172</v>
      </c>
      <c r="B367" s="16" t="s">
        <v>725</v>
      </c>
      <c r="C367" s="16" t="s">
        <v>631</v>
      </c>
      <c r="D367" s="16" t="s">
        <v>49</v>
      </c>
      <c r="E367" s="16" t="s">
        <v>515</v>
      </c>
      <c r="F367" s="16" t="s">
        <v>76</v>
      </c>
      <c r="G367" s="16" t="s">
        <v>80</v>
      </c>
      <c r="H367" s="16" t="s">
        <v>277</v>
      </c>
      <c r="I367" s="16" t="s">
        <v>277</v>
      </c>
      <c r="J367" s="30" t="s">
        <v>277</v>
      </c>
      <c r="K367" s="40" t="s">
        <v>277</v>
      </c>
      <c r="L367" s="42" t="s">
        <v>277</v>
      </c>
      <c r="M367" s="54" t="s">
        <v>277</v>
      </c>
      <c r="N367" s="27" t="s">
        <v>769</v>
      </c>
      <c r="O367" s="41">
        <v>130</v>
      </c>
      <c r="P367" s="41">
        <v>17</v>
      </c>
      <c r="Q367" s="27"/>
    </row>
    <row r="368" spans="1:18" s="4" customFormat="1" ht="14.45" customHeight="1" x14ac:dyDescent="0.25">
      <c r="A368" s="4" t="s">
        <v>251</v>
      </c>
      <c r="B368" s="4" t="s">
        <v>734</v>
      </c>
      <c r="C368" s="4" t="s">
        <v>732</v>
      </c>
      <c r="D368" s="4" t="s">
        <v>35</v>
      </c>
      <c r="E368" s="4" t="s">
        <v>778</v>
      </c>
      <c r="F368" s="4" t="s">
        <v>22</v>
      </c>
      <c r="G368" s="4" t="s">
        <v>69</v>
      </c>
      <c r="H368" s="4" t="s">
        <v>24</v>
      </c>
      <c r="I368" s="4">
        <v>3.9</v>
      </c>
      <c r="J368" s="5" t="s">
        <v>277</v>
      </c>
      <c r="K368" s="44" t="s">
        <v>277</v>
      </c>
      <c r="L368" s="25" t="s">
        <v>32</v>
      </c>
      <c r="M368" s="4">
        <v>2014</v>
      </c>
      <c r="N368" s="6"/>
      <c r="O368" s="25"/>
      <c r="P368" s="25"/>
      <c r="Q368" s="6"/>
    </row>
    <row r="369" spans="1:23" s="16" customFormat="1" ht="14.45" customHeight="1" x14ac:dyDescent="0.25">
      <c r="A369" s="16" t="s">
        <v>251</v>
      </c>
      <c r="B369" s="16" t="s">
        <v>731</v>
      </c>
      <c r="C369" s="16" t="s">
        <v>732</v>
      </c>
      <c r="D369" s="16" t="s">
        <v>35</v>
      </c>
      <c r="E369" s="16" t="s">
        <v>400</v>
      </c>
      <c r="F369" s="16" t="s">
        <v>22</v>
      </c>
      <c r="G369" s="16" t="s">
        <v>69</v>
      </c>
      <c r="H369" s="16" t="s">
        <v>24</v>
      </c>
      <c r="I369" s="16">
        <v>3.8</v>
      </c>
      <c r="J369" s="30" t="s">
        <v>277</v>
      </c>
      <c r="K369" s="40" t="s">
        <v>277</v>
      </c>
      <c r="L369" s="32" t="s">
        <v>32</v>
      </c>
      <c r="M369" s="16">
        <v>2014</v>
      </c>
      <c r="N369" s="27" t="s">
        <v>770</v>
      </c>
      <c r="O369" s="41">
        <v>4394</v>
      </c>
      <c r="P369" s="41">
        <v>4890</v>
      </c>
      <c r="Q369" s="27"/>
    </row>
    <row r="370" spans="1:23" s="16" customFormat="1" ht="14.45" customHeight="1" x14ac:dyDescent="0.25">
      <c r="A370" s="16" t="s">
        <v>119</v>
      </c>
      <c r="B370" s="16" t="s">
        <v>730</v>
      </c>
      <c r="C370" s="16" t="s">
        <v>727</v>
      </c>
      <c r="D370" s="16" t="s">
        <v>35</v>
      </c>
      <c r="E370" s="16" t="s">
        <v>401</v>
      </c>
      <c r="F370" s="16" t="s">
        <v>22</v>
      </c>
      <c r="G370" s="16" t="s">
        <v>69</v>
      </c>
      <c r="H370" s="16" t="s">
        <v>27</v>
      </c>
      <c r="I370" s="16">
        <v>8</v>
      </c>
      <c r="J370" s="30" t="s">
        <v>277</v>
      </c>
      <c r="K370" s="40" t="s">
        <v>277</v>
      </c>
      <c r="L370" s="32" t="s">
        <v>32</v>
      </c>
      <c r="M370" s="16">
        <v>2014</v>
      </c>
      <c r="N370" s="27" t="s">
        <v>769</v>
      </c>
      <c r="O370" s="32">
        <f>7+33+748</f>
        <v>788</v>
      </c>
      <c r="P370" s="32">
        <f>0+33+552</f>
        <v>585</v>
      </c>
      <c r="Q370" s="27" t="s">
        <v>40</v>
      </c>
      <c r="R370" s="16" t="s">
        <v>224</v>
      </c>
      <c r="S370" s="16" t="s">
        <v>70</v>
      </c>
    </row>
    <row r="371" spans="1:23" s="16" customFormat="1" ht="14.45" customHeight="1" x14ac:dyDescent="0.25">
      <c r="A371" s="16" t="s">
        <v>119</v>
      </c>
      <c r="B371" s="16" t="s">
        <v>730</v>
      </c>
      <c r="C371" s="16" t="s">
        <v>727</v>
      </c>
      <c r="D371" s="16" t="s">
        <v>35</v>
      </c>
      <c r="E371" s="16" t="s">
        <v>402</v>
      </c>
      <c r="F371" s="16" t="s">
        <v>42</v>
      </c>
      <c r="G371" s="16" t="s">
        <v>69</v>
      </c>
      <c r="H371" s="16" t="s">
        <v>24</v>
      </c>
      <c r="I371" s="16" t="s">
        <v>277</v>
      </c>
      <c r="J371" s="48">
        <v>0.01</v>
      </c>
      <c r="K371" s="40" t="s">
        <v>277</v>
      </c>
      <c r="L371" s="32">
        <v>5</v>
      </c>
      <c r="M371" s="35">
        <v>42005</v>
      </c>
      <c r="N371" s="27" t="s">
        <v>769</v>
      </c>
      <c r="O371" s="32">
        <v>568</v>
      </c>
      <c r="P371" s="32">
        <v>546</v>
      </c>
      <c r="Q371" s="27"/>
    </row>
    <row r="372" spans="1:23" s="16" customFormat="1" ht="14.45" customHeight="1" x14ac:dyDescent="0.25">
      <c r="A372" s="16" t="s">
        <v>119</v>
      </c>
      <c r="B372" s="16" t="s">
        <v>730</v>
      </c>
      <c r="C372" s="16" t="s">
        <v>727</v>
      </c>
      <c r="D372" s="16" t="s">
        <v>35</v>
      </c>
      <c r="E372" s="16" t="s">
        <v>403</v>
      </c>
      <c r="F372" s="16" t="s">
        <v>42</v>
      </c>
      <c r="G372" s="16" t="s">
        <v>69</v>
      </c>
      <c r="H372" s="16" t="s">
        <v>24</v>
      </c>
      <c r="I372" s="16" t="s">
        <v>277</v>
      </c>
      <c r="J372" s="47">
        <v>5.0000000000000001E-3</v>
      </c>
      <c r="K372" s="40" t="s">
        <v>277</v>
      </c>
      <c r="L372" s="32">
        <v>7</v>
      </c>
      <c r="M372" s="35">
        <v>42005</v>
      </c>
      <c r="N372" s="27" t="s">
        <v>769</v>
      </c>
      <c r="O372" s="41">
        <f>0+695+376</f>
        <v>1071</v>
      </c>
      <c r="P372" s="41">
        <f>3+635+374</f>
        <v>1012</v>
      </c>
      <c r="Q372" s="27" t="s">
        <v>40</v>
      </c>
      <c r="R372" s="16" t="s">
        <v>70</v>
      </c>
      <c r="S372" s="16" t="s">
        <v>124</v>
      </c>
    </row>
    <row r="373" spans="1:23" s="16" customFormat="1" ht="14.45" customHeight="1" x14ac:dyDescent="0.25">
      <c r="A373" s="16" t="s">
        <v>404</v>
      </c>
      <c r="B373" s="16" t="s">
        <v>725</v>
      </c>
      <c r="C373" s="16" t="s">
        <v>419</v>
      </c>
      <c r="D373" s="16" t="s">
        <v>35</v>
      </c>
      <c r="E373" s="16" t="s">
        <v>405</v>
      </c>
      <c r="F373" s="16" t="s">
        <v>165</v>
      </c>
      <c r="G373" s="16" t="s">
        <v>406</v>
      </c>
      <c r="H373" s="16" t="s">
        <v>277</v>
      </c>
      <c r="I373" s="16">
        <v>4.0999999999999996</v>
      </c>
      <c r="J373" s="30" t="s">
        <v>277</v>
      </c>
      <c r="K373" s="31">
        <v>45895000</v>
      </c>
      <c r="L373" s="32">
        <v>37</v>
      </c>
      <c r="M373" s="16">
        <v>2014</v>
      </c>
      <c r="N373" s="27" t="s">
        <v>770</v>
      </c>
      <c r="O373" s="41">
        <v>2252</v>
      </c>
      <c r="P373" s="41">
        <v>4336</v>
      </c>
      <c r="Q373" s="27"/>
    </row>
    <row r="374" spans="1:23" s="16" customFormat="1" ht="14.45" customHeight="1" x14ac:dyDescent="0.25">
      <c r="A374" s="16" t="s">
        <v>404</v>
      </c>
      <c r="B374" s="16" t="s">
        <v>725</v>
      </c>
      <c r="C374" s="16" t="s">
        <v>419</v>
      </c>
      <c r="D374" s="16" t="s">
        <v>35</v>
      </c>
      <c r="E374" s="16" t="s">
        <v>407</v>
      </c>
      <c r="F374" s="16" t="s">
        <v>22</v>
      </c>
      <c r="G374" s="16" t="s">
        <v>64</v>
      </c>
      <c r="H374" s="16" t="s">
        <v>27</v>
      </c>
      <c r="I374" s="16">
        <v>1.8</v>
      </c>
      <c r="J374" s="30" t="s">
        <v>277</v>
      </c>
      <c r="K374" s="31">
        <v>1468744</v>
      </c>
      <c r="L374" s="32">
        <v>3</v>
      </c>
      <c r="M374" s="16">
        <v>2014</v>
      </c>
      <c r="N374" s="27" t="s">
        <v>769</v>
      </c>
      <c r="O374" s="41">
        <v>3099</v>
      </c>
      <c r="P374" s="41">
        <v>2081</v>
      </c>
      <c r="Q374" s="27"/>
    </row>
    <row r="375" spans="1:23" s="16" customFormat="1" ht="14.45" customHeight="1" x14ac:dyDescent="0.25">
      <c r="A375" s="16" t="s">
        <v>404</v>
      </c>
      <c r="B375" s="16" t="s">
        <v>725</v>
      </c>
      <c r="C375" s="16" t="s">
        <v>419</v>
      </c>
      <c r="D375" s="16" t="s">
        <v>35</v>
      </c>
      <c r="E375" s="16" t="s">
        <v>407</v>
      </c>
      <c r="F375" s="16" t="s">
        <v>22</v>
      </c>
      <c r="G375" s="16" t="s">
        <v>64</v>
      </c>
      <c r="H375" s="16" t="s">
        <v>27</v>
      </c>
      <c r="I375" s="16">
        <v>2.4</v>
      </c>
      <c r="J375" s="30" t="s">
        <v>277</v>
      </c>
      <c r="K375" s="31">
        <v>1999547</v>
      </c>
      <c r="L375" s="32">
        <v>5</v>
      </c>
      <c r="M375" s="16">
        <v>2014</v>
      </c>
      <c r="N375" s="27" t="s">
        <v>769</v>
      </c>
      <c r="O375" s="41">
        <v>3102</v>
      </c>
      <c r="P375" s="41">
        <v>2082</v>
      </c>
      <c r="Q375" s="27"/>
    </row>
    <row r="376" spans="1:23" s="16" customFormat="1" ht="14.45" customHeight="1" x14ac:dyDescent="0.25">
      <c r="A376" s="16" t="s">
        <v>404</v>
      </c>
      <c r="B376" s="16" t="s">
        <v>725</v>
      </c>
      <c r="C376" s="16" t="s">
        <v>419</v>
      </c>
      <c r="D376" s="16" t="s">
        <v>61</v>
      </c>
      <c r="E376" s="16" t="s">
        <v>409</v>
      </c>
      <c r="F376" s="16" t="s">
        <v>22</v>
      </c>
      <c r="G376" s="16" t="s">
        <v>408</v>
      </c>
      <c r="H376" s="16" t="s">
        <v>27</v>
      </c>
      <c r="I376" s="16">
        <v>0.3</v>
      </c>
      <c r="J376" s="30" t="s">
        <v>277</v>
      </c>
      <c r="K376" s="40" t="s">
        <v>277</v>
      </c>
      <c r="L376" s="32">
        <v>5</v>
      </c>
      <c r="M376" s="16">
        <v>2014</v>
      </c>
      <c r="N376" s="27" t="s">
        <v>769</v>
      </c>
      <c r="O376" s="41">
        <v>3811</v>
      </c>
      <c r="P376" s="41">
        <v>2012</v>
      </c>
      <c r="Q376" s="27"/>
    </row>
    <row r="377" spans="1:23" s="16" customFormat="1" ht="14.45" customHeight="1" x14ac:dyDescent="0.25">
      <c r="A377" s="16" t="s">
        <v>404</v>
      </c>
      <c r="B377" s="16" t="s">
        <v>725</v>
      </c>
      <c r="C377" s="16" t="s">
        <v>419</v>
      </c>
      <c r="D377" s="16" t="s">
        <v>25</v>
      </c>
      <c r="E377" s="16" t="s">
        <v>410</v>
      </c>
      <c r="F377" s="16" t="s">
        <v>22</v>
      </c>
      <c r="G377" s="16" t="s">
        <v>23</v>
      </c>
      <c r="H377" s="16" t="s">
        <v>27</v>
      </c>
      <c r="I377" s="16">
        <v>3.9</v>
      </c>
      <c r="J377" s="30" t="s">
        <v>277</v>
      </c>
      <c r="K377" s="40" t="s">
        <v>277</v>
      </c>
      <c r="L377" s="32" t="s">
        <v>32</v>
      </c>
      <c r="M377" s="16">
        <v>2014</v>
      </c>
      <c r="N377" s="27" t="s">
        <v>769</v>
      </c>
      <c r="O377" s="41">
        <v>318</v>
      </c>
      <c r="P377" s="41">
        <v>170</v>
      </c>
      <c r="Q377" s="27"/>
    </row>
    <row r="378" spans="1:23" s="16" customFormat="1" ht="14.45" customHeight="1" x14ac:dyDescent="0.25">
      <c r="A378" s="16" t="s">
        <v>404</v>
      </c>
      <c r="B378" s="16" t="s">
        <v>725</v>
      </c>
      <c r="C378" s="16" t="s">
        <v>419</v>
      </c>
      <c r="D378" s="16" t="s">
        <v>35</v>
      </c>
      <c r="E378" s="16" t="s">
        <v>411</v>
      </c>
      <c r="F378" s="16" t="s">
        <v>22</v>
      </c>
      <c r="G378" s="16" t="s">
        <v>64</v>
      </c>
      <c r="H378" s="16" t="s">
        <v>27</v>
      </c>
      <c r="I378" s="16">
        <v>2.9</v>
      </c>
      <c r="J378" s="30" t="s">
        <v>277</v>
      </c>
      <c r="K378" s="31">
        <v>1068055</v>
      </c>
      <c r="L378" s="32">
        <v>5</v>
      </c>
      <c r="M378" s="16">
        <v>2014</v>
      </c>
      <c r="N378" s="27" t="s">
        <v>769</v>
      </c>
      <c r="O378" s="41">
        <v>1671</v>
      </c>
      <c r="P378" s="41">
        <v>1078</v>
      </c>
      <c r="Q378" s="27"/>
    </row>
    <row r="379" spans="1:23" s="16" customFormat="1" ht="14.45" customHeight="1" x14ac:dyDescent="0.25">
      <c r="A379" s="16" t="s">
        <v>404</v>
      </c>
      <c r="B379" s="16" t="s">
        <v>725</v>
      </c>
      <c r="C379" s="16" t="s">
        <v>419</v>
      </c>
      <c r="D379" s="16" t="s">
        <v>21</v>
      </c>
      <c r="E379" s="16" t="s">
        <v>412</v>
      </c>
      <c r="F379" s="16" t="s">
        <v>22</v>
      </c>
      <c r="G379" s="16" t="s">
        <v>413</v>
      </c>
      <c r="H379" s="16" t="s">
        <v>24</v>
      </c>
      <c r="I379" s="16">
        <v>3</v>
      </c>
      <c r="J379" s="30" t="s">
        <v>277</v>
      </c>
      <c r="K379" s="40" t="s">
        <v>277</v>
      </c>
      <c r="L379" s="32">
        <v>5</v>
      </c>
      <c r="M379" s="16">
        <v>2014</v>
      </c>
      <c r="N379" s="27" t="s">
        <v>769</v>
      </c>
      <c r="O379" s="41">
        <v>908</v>
      </c>
      <c r="P379" s="41">
        <v>702</v>
      </c>
      <c r="Q379" s="27"/>
    </row>
    <row r="380" spans="1:23" s="16" customFormat="1" ht="14.45" customHeight="1" x14ac:dyDescent="0.25">
      <c r="A380" s="16" t="s">
        <v>404</v>
      </c>
      <c r="B380" s="16" t="s">
        <v>725</v>
      </c>
      <c r="C380" s="16" t="s">
        <v>419</v>
      </c>
      <c r="D380" s="4" t="s">
        <v>0</v>
      </c>
      <c r="E380" s="4" t="s">
        <v>414</v>
      </c>
      <c r="F380" s="4" t="s">
        <v>415</v>
      </c>
      <c r="G380" s="4" t="s">
        <v>416</v>
      </c>
      <c r="H380" s="4" t="s">
        <v>134</v>
      </c>
      <c r="I380" s="4" t="s">
        <v>277</v>
      </c>
      <c r="J380" s="49">
        <v>5.0000000000000001E-3</v>
      </c>
      <c r="K380" s="40" t="s">
        <v>277</v>
      </c>
      <c r="L380" s="25" t="s">
        <v>32</v>
      </c>
      <c r="M380" s="8">
        <v>42278</v>
      </c>
      <c r="N380" s="6" t="s">
        <v>770</v>
      </c>
      <c r="O380" s="46">
        <v>16303</v>
      </c>
      <c r="P380" s="46">
        <v>16834</v>
      </c>
      <c r="Q380" s="6"/>
      <c r="R380" s="4"/>
      <c r="S380" s="4"/>
      <c r="T380" s="4"/>
      <c r="U380" s="4"/>
      <c r="V380" s="4"/>
      <c r="W380" s="4"/>
    </row>
    <row r="381" spans="1:23" s="16" customFormat="1" ht="14.45" customHeight="1" x14ac:dyDescent="0.25">
      <c r="A381" s="16" t="s">
        <v>404</v>
      </c>
      <c r="B381" s="16" t="s">
        <v>725</v>
      </c>
      <c r="C381" s="16" t="s">
        <v>419</v>
      </c>
      <c r="D381" s="16" t="s">
        <v>35</v>
      </c>
      <c r="E381" s="16" t="s">
        <v>399</v>
      </c>
      <c r="F381" s="16" t="s">
        <v>42</v>
      </c>
      <c r="G381" s="16" t="s">
        <v>69</v>
      </c>
      <c r="H381" s="16" t="s">
        <v>27</v>
      </c>
      <c r="I381" s="4" t="s">
        <v>277</v>
      </c>
      <c r="J381" s="48">
        <v>0.01</v>
      </c>
      <c r="K381" s="40" t="s">
        <v>277</v>
      </c>
      <c r="L381" s="32">
        <v>5</v>
      </c>
      <c r="M381" s="35">
        <v>42005</v>
      </c>
      <c r="N381" s="27" t="s">
        <v>770</v>
      </c>
      <c r="O381" s="41">
        <v>702</v>
      </c>
      <c r="P381" s="41">
        <v>749</v>
      </c>
      <c r="Q381" s="27"/>
    </row>
    <row r="382" spans="1:23" s="16" customFormat="1" ht="14.45" customHeight="1" x14ac:dyDescent="0.25">
      <c r="A382" s="16" t="s">
        <v>404</v>
      </c>
      <c r="B382" s="16" t="s">
        <v>725</v>
      </c>
      <c r="C382" s="16" t="s">
        <v>419</v>
      </c>
      <c r="D382" s="16" t="s">
        <v>35</v>
      </c>
      <c r="E382" s="16" t="s">
        <v>417</v>
      </c>
      <c r="F382" s="16" t="s">
        <v>42</v>
      </c>
      <c r="G382" s="16" t="s">
        <v>69</v>
      </c>
      <c r="H382" s="16" t="s">
        <v>24</v>
      </c>
      <c r="I382" s="4" t="s">
        <v>277</v>
      </c>
      <c r="J382" s="30">
        <v>7.4999999999999997E-3</v>
      </c>
      <c r="K382" s="40" t="s">
        <v>277</v>
      </c>
      <c r="L382" s="32">
        <v>5</v>
      </c>
      <c r="M382" s="35">
        <v>42005</v>
      </c>
      <c r="N382" s="27" t="s">
        <v>770</v>
      </c>
      <c r="O382" s="41">
        <f>565+511+2</f>
        <v>1078</v>
      </c>
      <c r="P382" s="41">
        <f>1192+1230+18</f>
        <v>2440</v>
      </c>
      <c r="Q382" s="27" t="s">
        <v>40</v>
      </c>
      <c r="R382" s="16" t="s">
        <v>144</v>
      </c>
      <c r="S382" s="16" t="s">
        <v>418</v>
      </c>
    </row>
    <row r="383" spans="1:23" s="16" customFormat="1" ht="14.45" customHeight="1" x14ac:dyDescent="0.25">
      <c r="A383" s="16" t="s">
        <v>404</v>
      </c>
      <c r="B383" s="16" t="s">
        <v>725</v>
      </c>
      <c r="C383" s="16" t="s">
        <v>419</v>
      </c>
      <c r="D383" s="16" t="s">
        <v>21</v>
      </c>
      <c r="E383" s="16" t="s">
        <v>419</v>
      </c>
      <c r="F383" s="34" t="s">
        <v>95</v>
      </c>
      <c r="G383" s="16" t="s">
        <v>420</v>
      </c>
      <c r="H383" s="16" t="s">
        <v>277</v>
      </c>
      <c r="I383" s="4" t="s">
        <v>277</v>
      </c>
      <c r="J383" s="30" t="s">
        <v>277</v>
      </c>
      <c r="K383" s="40" t="s">
        <v>277</v>
      </c>
      <c r="L383" s="16" t="s">
        <v>277</v>
      </c>
      <c r="M383" s="58" t="s">
        <v>277</v>
      </c>
      <c r="N383" s="27" t="s">
        <v>770</v>
      </c>
      <c r="O383" s="41">
        <v>3128</v>
      </c>
      <c r="P383" s="41">
        <v>3691</v>
      </c>
      <c r="Q383" s="27"/>
    </row>
    <row r="384" spans="1:23" s="16" customFormat="1" ht="14.45" customHeight="1" x14ac:dyDescent="0.25">
      <c r="A384" s="16" t="s">
        <v>404</v>
      </c>
      <c r="B384" s="16" t="s">
        <v>725</v>
      </c>
      <c r="C384" s="16" t="s">
        <v>419</v>
      </c>
      <c r="D384" s="16" t="s">
        <v>25</v>
      </c>
      <c r="E384" s="16" t="s">
        <v>516</v>
      </c>
      <c r="F384" s="16" t="s">
        <v>76</v>
      </c>
      <c r="G384" s="16" t="s">
        <v>77</v>
      </c>
      <c r="H384" s="16" t="s">
        <v>277</v>
      </c>
      <c r="I384" s="4" t="s">
        <v>277</v>
      </c>
      <c r="J384" s="30" t="s">
        <v>277</v>
      </c>
      <c r="K384" s="40" t="s">
        <v>277</v>
      </c>
      <c r="L384" s="16" t="s">
        <v>277</v>
      </c>
      <c r="M384" s="58" t="s">
        <v>277</v>
      </c>
      <c r="N384" s="27" t="s">
        <v>770</v>
      </c>
      <c r="O384" s="41">
        <v>86</v>
      </c>
      <c r="P384" s="41">
        <v>89</v>
      </c>
      <c r="Q384" s="27"/>
    </row>
    <row r="385" spans="1:19" s="16" customFormat="1" ht="14.45" customHeight="1" x14ac:dyDescent="0.25">
      <c r="A385" s="16" t="s">
        <v>404</v>
      </c>
      <c r="B385" s="16" t="s">
        <v>725</v>
      </c>
      <c r="C385" s="16" t="s">
        <v>419</v>
      </c>
      <c r="D385" s="16" t="s">
        <v>25</v>
      </c>
      <c r="E385" s="16" t="s">
        <v>516</v>
      </c>
      <c r="F385" s="34" t="s">
        <v>76</v>
      </c>
      <c r="G385" s="16" t="s">
        <v>80</v>
      </c>
      <c r="H385" s="16" t="s">
        <v>277</v>
      </c>
      <c r="I385" s="4" t="s">
        <v>277</v>
      </c>
      <c r="J385" s="30" t="s">
        <v>277</v>
      </c>
      <c r="K385" s="40" t="s">
        <v>277</v>
      </c>
      <c r="L385" s="16" t="s">
        <v>277</v>
      </c>
      <c r="M385" s="58" t="s">
        <v>277</v>
      </c>
      <c r="N385" s="27" t="s">
        <v>770</v>
      </c>
      <c r="O385" s="41">
        <v>83</v>
      </c>
      <c r="P385" s="41">
        <v>92</v>
      </c>
      <c r="Q385" s="27"/>
    </row>
    <row r="386" spans="1:19" s="16" customFormat="1" ht="14.45" customHeight="1" x14ac:dyDescent="0.25">
      <c r="A386" s="16" t="s">
        <v>404</v>
      </c>
      <c r="B386" s="16" t="s">
        <v>725</v>
      </c>
      <c r="C386" s="16" t="s">
        <v>419</v>
      </c>
      <c r="D386" s="16" t="s">
        <v>21</v>
      </c>
      <c r="E386" s="16" t="s">
        <v>517</v>
      </c>
      <c r="F386" s="16" t="s">
        <v>76</v>
      </c>
      <c r="G386" s="16" t="s">
        <v>77</v>
      </c>
      <c r="H386" s="16" t="s">
        <v>277</v>
      </c>
      <c r="I386" s="4" t="s">
        <v>277</v>
      </c>
      <c r="J386" s="30" t="s">
        <v>277</v>
      </c>
      <c r="K386" s="40" t="s">
        <v>277</v>
      </c>
      <c r="L386" s="16" t="s">
        <v>277</v>
      </c>
      <c r="M386" s="58" t="s">
        <v>277</v>
      </c>
      <c r="N386" s="27" t="s">
        <v>769</v>
      </c>
      <c r="O386" s="41">
        <v>63</v>
      </c>
      <c r="P386" s="41">
        <v>39</v>
      </c>
      <c r="Q386" s="27"/>
    </row>
    <row r="387" spans="1:19" s="16" customFormat="1" ht="14.45" customHeight="1" x14ac:dyDescent="0.25">
      <c r="A387" s="16" t="s">
        <v>404</v>
      </c>
      <c r="B387" s="16" t="s">
        <v>725</v>
      </c>
      <c r="C387" s="16" t="s">
        <v>419</v>
      </c>
      <c r="D387" s="16" t="s">
        <v>21</v>
      </c>
      <c r="E387" s="16" t="s">
        <v>517</v>
      </c>
      <c r="F387" s="16" t="s">
        <v>76</v>
      </c>
      <c r="G387" s="16" t="s">
        <v>80</v>
      </c>
      <c r="H387" s="16" t="s">
        <v>277</v>
      </c>
      <c r="I387" s="4" t="s">
        <v>277</v>
      </c>
      <c r="J387" s="30" t="s">
        <v>277</v>
      </c>
      <c r="K387" s="40" t="s">
        <v>277</v>
      </c>
      <c r="L387" s="16" t="s">
        <v>277</v>
      </c>
      <c r="M387" s="58" t="s">
        <v>277</v>
      </c>
      <c r="N387" s="27" t="s">
        <v>769</v>
      </c>
      <c r="O387" s="41">
        <v>64</v>
      </c>
      <c r="P387" s="41">
        <v>38</v>
      </c>
      <c r="Q387" s="27"/>
    </row>
    <row r="388" spans="1:19" s="16" customFormat="1" ht="14.45" customHeight="1" x14ac:dyDescent="0.25">
      <c r="A388" s="16" t="s">
        <v>404</v>
      </c>
      <c r="B388" s="16" t="s">
        <v>725</v>
      </c>
      <c r="C388" s="16" t="s">
        <v>419</v>
      </c>
      <c r="D388" s="16" t="s">
        <v>25</v>
      </c>
      <c r="E388" s="16" t="s">
        <v>518</v>
      </c>
      <c r="F388" s="16" t="s">
        <v>76</v>
      </c>
      <c r="G388" s="16" t="s">
        <v>77</v>
      </c>
      <c r="H388" s="16" t="s">
        <v>277</v>
      </c>
      <c r="I388" s="4" t="s">
        <v>277</v>
      </c>
      <c r="J388" s="30" t="s">
        <v>277</v>
      </c>
      <c r="K388" s="40" t="s">
        <v>277</v>
      </c>
      <c r="L388" s="16" t="s">
        <v>277</v>
      </c>
      <c r="M388" s="58" t="s">
        <v>277</v>
      </c>
      <c r="N388" s="27" t="s">
        <v>769</v>
      </c>
      <c r="O388" s="41">
        <v>60</v>
      </c>
      <c r="P388" s="41">
        <v>25</v>
      </c>
      <c r="Q388" s="27"/>
    </row>
    <row r="389" spans="1:19" s="16" customFormat="1" ht="14.45" customHeight="1" x14ac:dyDescent="0.25">
      <c r="A389" s="16" t="s">
        <v>404</v>
      </c>
      <c r="B389" s="16" t="s">
        <v>725</v>
      </c>
      <c r="C389" s="16" t="s">
        <v>419</v>
      </c>
      <c r="D389" s="16" t="s">
        <v>25</v>
      </c>
      <c r="E389" s="16" t="s">
        <v>518</v>
      </c>
      <c r="F389" s="16" t="s">
        <v>76</v>
      </c>
      <c r="G389" s="16" t="s">
        <v>80</v>
      </c>
      <c r="H389" s="16" t="s">
        <v>277</v>
      </c>
      <c r="I389" s="4" t="s">
        <v>277</v>
      </c>
      <c r="J389" s="30" t="s">
        <v>277</v>
      </c>
      <c r="K389" s="40" t="s">
        <v>277</v>
      </c>
      <c r="L389" s="16" t="s">
        <v>277</v>
      </c>
      <c r="M389" s="58" t="s">
        <v>277</v>
      </c>
      <c r="N389" s="27" t="s">
        <v>769</v>
      </c>
      <c r="O389" s="41">
        <v>57</v>
      </c>
      <c r="P389" s="41">
        <v>27</v>
      </c>
      <c r="Q389" s="27"/>
    </row>
    <row r="390" spans="1:19" s="16" customFormat="1" ht="14.45" customHeight="1" x14ac:dyDescent="0.25">
      <c r="A390" s="16" t="s">
        <v>404</v>
      </c>
      <c r="B390" s="16" t="s">
        <v>725</v>
      </c>
      <c r="C390" s="16" t="s">
        <v>419</v>
      </c>
      <c r="D390" s="16" t="s">
        <v>25</v>
      </c>
      <c r="E390" s="16" t="s">
        <v>519</v>
      </c>
      <c r="F390" s="16" t="s">
        <v>76</v>
      </c>
      <c r="G390" s="16" t="s">
        <v>80</v>
      </c>
      <c r="H390" s="16" t="s">
        <v>277</v>
      </c>
      <c r="I390" s="4" t="s">
        <v>277</v>
      </c>
      <c r="J390" s="30" t="s">
        <v>277</v>
      </c>
      <c r="K390" s="40" t="s">
        <v>277</v>
      </c>
      <c r="L390" s="16" t="s">
        <v>277</v>
      </c>
      <c r="M390" s="58" t="s">
        <v>277</v>
      </c>
      <c r="N390" s="27" t="s">
        <v>769</v>
      </c>
      <c r="O390" s="41">
        <v>134</v>
      </c>
      <c r="P390" s="41">
        <v>68</v>
      </c>
      <c r="Q390" s="27"/>
    </row>
    <row r="391" spans="1:19" s="16" customFormat="1" ht="14.45" customHeight="1" x14ac:dyDescent="0.25">
      <c r="A391" s="16" t="s">
        <v>404</v>
      </c>
      <c r="B391" s="16" t="s">
        <v>725</v>
      </c>
      <c r="C391" s="16" t="s">
        <v>419</v>
      </c>
      <c r="D391" s="16" t="s">
        <v>21</v>
      </c>
      <c r="E391" s="16" t="s">
        <v>520</v>
      </c>
      <c r="F391" s="34" t="s">
        <v>76</v>
      </c>
      <c r="G391" s="16" t="s">
        <v>80</v>
      </c>
      <c r="H391" s="16" t="s">
        <v>277</v>
      </c>
      <c r="I391" s="4" t="s">
        <v>277</v>
      </c>
      <c r="J391" s="30" t="s">
        <v>277</v>
      </c>
      <c r="K391" s="40" t="s">
        <v>277</v>
      </c>
      <c r="L391" s="16" t="s">
        <v>277</v>
      </c>
      <c r="M391" s="58" t="s">
        <v>277</v>
      </c>
      <c r="N391" s="27" t="s">
        <v>769</v>
      </c>
      <c r="O391" s="41">
        <v>92</v>
      </c>
      <c r="P391" s="41">
        <v>52</v>
      </c>
      <c r="Q391" s="27"/>
    </row>
    <row r="392" spans="1:19" s="16" customFormat="1" ht="14.45" customHeight="1" x14ac:dyDescent="0.25">
      <c r="A392" s="16" t="s">
        <v>404</v>
      </c>
      <c r="B392" s="16" t="s">
        <v>725</v>
      </c>
      <c r="C392" s="16" t="s">
        <v>419</v>
      </c>
      <c r="D392" s="16" t="s">
        <v>21</v>
      </c>
      <c r="E392" s="16" t="s">
        <v>521</v>
      </c>
      <c r="F392" s="16" t="s">
        <v>76</v>
      </c>
      <c r="G392" s="16" t="s">
        <v>80</v>
      </c>
      <c r="H392" s="16" t="s">
        <v>277</v>
      </c>
      <c r="I392" s="4" t="s">
        <v>277</v>
      </c>
      <c r="J392" s="30" t="s">
        <v>277</v>
      </c>
      <c r="K392" s="40" t="s">
        <v>277</v>
      </c>
      <c r="L392" s="16" t="s">
        <v>277</v>
      </c>
      <c r="M392" s="58" t="s">
        <v>277</v>
      </c>
      <c r="N392" s="27" t="s">
        <v>769</v>
      </c>
      <c r="O392" s="41">
        <v>37</v>
      </c>
      <c r="P392" s="41">
        <v>34</v>
      </c>
      <c r="Q392" s="27"/>
    </row>
    <row r="393" spans="1:19" s="16" customFormat="1" ht="14.45" customHeight="1" x14ac:dyDescent="0.25">
      <c r="A393" s="16" t="s">
        <v>404</v>
      </c>
      <c r="B393" s="16" t="s">
        <v>725</v>
      </c>
      <c r="C393" s="16" t="s">
        <v>419</v>
      </c>
      <c r="D393" s="16" t="s">
        <v>21</v>
      </c>
      <c r="E393" s="16" t="s">
        <v>522</v>
      </c>
      <c r="F393" s="16" t="s">
        <v>76</v>
      </c>
      <c r="G393" s="16" t="s">
        <v>77</v>
      </c>
      <c r="H393" s="16" t="s">
        <v>277</v>
      </c>
      <c r="I393" s="4" t="s">
        <v>277</v>
      </c>
      <c r="J393" s="30" t="s">
        <v>277</v>
      </c>
      <c r="K393" s="40" t="s">
        <v>277</v>
      </c>
      <c r="L393" s="16" t="s">
        <v>277</v>
      </c>
      <c r="M393" s="58" t="s">
        <v>277</v>
      </c>
      <c r="N393" s="27" t="s">
        <v>769</v>
      </c>
      <c r="O393" s="41">
        <v>79</v>
      </c>
      <c r="P393" s="41">
        <v>49</v>
      </c>
      <c r="Q393" s="27"/>
    </row>
    <row r="394" spans="1:19" s="16" customFormat="1" ht="14.45" customHeight="1" x14ac:dyDescent="0.25">
      <c r="A394" s="16" t="s">
        <v>404</v>
      </c>
      <c r="B394" s="16" t="s">
        <v>725</v>
      </c>
      <c r="C394" s="16" t="s">
        <v>419</v>
      </c>
      <c r="D394" s="16" t="s">
        <v>21</v>
      </c>
      <c r="E394" s="16" t="s">
        <v>522</v>
      </c>
      <c r="F394" s="16" t="s">
        <v>76</v>
      </c>
      <c r="G394" s="16" t="s">
        <v>80</v>
      </c>
      <c r="H394" s="16" t="s">
        <v>277</v>
      </c>
      <c r="I394" s="4" t="s">
        <v>277</v>
      </c>
      <c r="J394" s="30" t="s">
        <v>277</v>
      </c>
      <c r="K394" s="40" t="s">
        <v>277</v>
      </c>
      <c r="L394" s="16" t="s">
        <v>277</v>
      </c>
      <c r="M394" s="58" t="s">
        <v>277</v>
      </c>
      <c r="N394" s="27" t="s">
        <v>770</v>
      </c>
      <c r="O394" s="41">
        <v>64</v>
      </c>
      <c r="P394" s="41">
        <v>65</v>
      </c>
      <c r="Q394" s="27"/>
    </row>
    <row r="395" spans="1:19" s="16" customFormat="1" ht="14.45" customHeight="1" x14ac:dyDescent="0.25">
      <c r="A395" s="16" t="s">
        <v>404</v>
      </c>
      <c r="B395" s="16" t="s">
        <v>725</v>
      </c>
      <c r="C395" s="16" t="s">
        <v>419</v>
      </c>
      <c r="D395" s="16" t="s">
        <v>21</v>
      </c>
      <c r="E395" s="16" t="s">
        <v>523</v>
      </c>
      <c r="F395" s="16" t="s">
        <v>76</v>
      </c>
      <c r="G395" s="16" t="s">
        <v>77</v>
      </c>
      <c r="H395" s="16" t="s">
        <v>277</v>
      </c>
      <c r="I395" s="4" t="s">
        <v>277</v>
      </c>
      <c r="J395" s="30" t="s">
        <v>277</v>
      </c>
      <c r="K395" s="40" t="s">
        <v>277</v>
      </c>
      <c r="L395" s="16" t="s">
        <v>277</v>
      </c>
      <c r="M395" s="58" t="s">
        <v>277</v>
      </c>
      <c r="N395" s="27" t="s">
        <v>769</v>
      </c>
      <c r="O395" s="41">
        <v>27</v>
      </c>
      <c r="P395" s="41">
        <v>20</v>
      </c>
      <c r="Q395" s="27"/>
    </row>
    <row r="396" spans="1:19" s="16" customFormat="1" ht="14.45" customHeight="1" x14ac:dyDescent="0.25">
      <c r="A396" s="16" t="s">
        <v>404</v>
      </c>
      <c r="B396" s="16" t="s">
        <v>725</v>
      </c>
      <c r="C396" s="16" t="s">
        <v>419</v>
      </c>
      <c r="D396" s="16" t="s">
        <v>21</v>
      </c>
      <c r="E396" s="16" t="s">
        <v>523</v>
      </c>
      <c r="F396" s="16" t="s">
        <v>76</v>
      </c>
      <c r="G396" s="16" t="s">
        <v>80</v>
      </c>
      <c r="H396" s="16" t="s">
        <v>277</v>
      </c>
      <c r="I396" s="4" t="s">
        <v>277</v>
      </c>
      <c r="J396" s="30" t="s">
        <v>277</v>
      </c>
      <c r="K396" s="40" t="s">
        <v>277</v>
      </c>
      <c r="L396" s="16" t="s">
        <v>277</v>
      </c>
      <c r="M396" s="58" t="s">
        <v>277</v>
      </c>
      <c r="N396" s="27" t="s">
        <v>769</v>
      </c>
      <c r="O396" s="41">
        <v>25</v>
      </c>
      <c r="P396" s="41">
        <v>23</v>
      </c>
      <c r="Q396" s="27"/>
    </row>
    <row r="397" spans="1:19" s="16" customFormat="1" ht="14.45" customHeight="1" x14ac:dyDescent="0.25">
      <c r="A397" s="16" t="s">
        <v>404</v>
      </c>
      <c r="B397" s="16" t="s">
        <v>725</v>
      </c>
      <c r="C397" s="16" t="s">
        <v>419</v>
      </c>
      <c r="D397" s="16" t="s">
        <v>21</v>
      </c>
      <c r="E397" s="16" t="s">
        <v>524</v>
      </c>
      <c r="F397" s="16" t="s">
        <v>76</v>
      </c>
      <c r="G397" s="16" t="s">
        <v>80</v>
      </c>
      <c r="H397" s="16" t="s">
        <v>277</v>
      </c>
      <c r="I397" s="4" t="s">
        <v>277</v>
      </c>
      <c r="J397" s="30" t="s">
        <v>277</v>
      </c>
      <c r="K397" s="40" t="s">
        <v>277</v>
      </c>
      <c r="L397" s="16" t="s">
        <v>277</v>
      </c>
      <c r="M397" s="58" t="s">
        <v>277</v>
      </c>
      <c r="N397" s="27" t="s">
        <v>769</v>
      </c>
      <c r="O397" s="41">
        <v>25</v>
      </c>
      <c r="P397" s="41">
        <v>13</v>
      </c>
      <c r="Q397" s="27"/>
    </row>
    <row r="398" spans="1:19" s="16" customFormat="1" ht="14.45" customHeight="1" x14ac:dyDescent="0.25">
      <c r="A398" s="16" t="s">
        <v>421</v>
      </c>
      <c r="B398" s="16" t="s">
        <v>730</v>
      </c>
      <c r="C398" s="16" t="s">
        <v>727</v>
      </c>
      <c r="D398" s="16" t="s">
        <v>35</v>
      </c>
      <c r="E398" s="16" t="s">
        <v>422</v>
      </c>
      <c r="F398" s="16" t="s">
        <v>107</v>
      </c>
      <c r="G398" s="16" t="s">
        <v>108</v>
      </c>
      <c r="H398" s="16" t="s">
        <v>24</v>
      </c>
      <c r="I398" s="16">
        <v>1</v>
      </c>
      <c r="J398" s="30" t="s">
        <v>277</v>
      </c>
      <c r="K398" s="31">
        <v>15980000</v>
      </c>
      <c r="L398" s="32" t="s">
        <v>423</v>
      </c>
      <c r="M398" s="58" t="s">
        <v>277</v>
      </c>
      <c r="N398" s="27" t="s">
        <v>770</v>
      </c>
      <c r="O398" s="41">
        <f>0+487+25</f>
        <v>512</v>
      </c>
      <c r="P398" s="41">
        <f>4+709+29</f>
        <v>742</v>
      </c>
      <c r="Q398" s="27" t="s">
        <v>40</v>
      </c>
      <c r="R398" s="16" t="s">
        <v>161</v>
      </c>
      <c r="S398" s="16" t="s">
        <v>424</v>
      </c>
    </row>
    <row r="399" spans="1:19" s="16" customFormat="1" ht="14.45" customHeight="1" x14ac:dyDescent="0.25">
      <c r="A399" s="16" t="s">
        <v>421</v>
      </c>
      <c r="B399" s="16" t="s">
        <v>730</v>
      </c>
      <c r="C399" s="16" t="s">
        <v>727</v>
      </c>
      <c r="D399" s="16" t="s">
        <v>0</v>
      </c>
      <c r="E399" s="16" t="s">
        <v>283</v>
      </c>
      <c r="F399" s="16" t="s">
        <v>22</v>
      </c>
      <c r="G399" s="16" t="s">
        <v>425</v>
      </c>
      <c r="H399" s="16" t="s">
        <v>24</v>
      </c>
      <c r="I399" s="16">
        <v>1.75</v>
      </c>
      <c r="J399" s="30" t="s">
        <v>277</v>
      </c>
      <c r="K399" s="40" t="s">
        <v>277</v>
      </c>
      <c r="L399" s="32">
        <v>5</v>
      </c>
      <c r="M399" s="16">
        <v>2014</v>
      </c>
      <c r="N399" s="27" t="s">
        <v>770</v>
      </c>
      <c r="O399" s="41">
        <v>4048</v>
      </c>
      <c r="P399" s="41">
        <v>5863</v>
      </c>
      <c r="Q399" s="27"/>
    </row>
    <row r="400" spans="1:19" s="16" customFormat="1" ht="14.45" customHeight="1" x14ac:dyDescent="0.25">
      <c r="A400" s="16" t="s">
        <v>421</v>
      </c>
      <c r="B400" s="16" t="s">
        <v>730</v>
      </c>
      <c r="C400" s="16" t="s">
        <v>727</v>
      </c>
      <c r="D400" s="16" t="s">
        <v>61</v>
      </c>
      <c r="E400" s="16" t="s">
        <v>426</v>
      </c>
      <c r="F400" s="16" t="s">
        <v>22</v>
      </c>
      <c r="G400" s="16" t="s">
        <v>427</v>
      </c>
      <c r="H400" s="16" t="s">
        <v>24</v>
      </c>
      <c r="I400" s="16">
        <v>0.4</v>
      </c>
      <c r="J400" s="30" t="s">
        <v>277</v>
      </c>
      <c r="K400" s="40" t="s">
        <v>277</v>
      </c>
      <c r="L400" s="32">
        <v>10</v>
      </c>
      <c r="M400" s="16">
        <v>2014</v>
      </c>
      <c r="N400" s="27" t="s">
        <v>770</v>
      </c>
      <c r="O400" s="41">
        <v>3702</v>
      </c>
      <c r="P400" s="41">
        <v>6180</v>
      </c>
      <c r="Q400" s="27"/>
    </row>
    <row r="401" spans="1:23" s="16" customFormat="1" ht="14.45" customHeight="1" x14ac:dyDescent="0.25">
      <c r="A401" s="16" t="s">
        <v>421</v>
      </c>
      <c r="B401" s="16" t="s">
        <v>730</v>
      </c>
      <c r="C401" s="16" t="s">
        <v>727</v>
      </c>
      <c r="D401" s="16" t="s">
        <v>35</v>
      </c>
      <c r="E401" s="16" t="s">
        <v>428</v>
      </c>
      <c r="F401" s="16" t="s">
        <v>22</v>
      </c>
      <c r="G401" s="16" t="s">
        <v>37</v>
      </c>
      <c r="H401" s="16" t="s">
        <v>24</v>
      </c>
      <c r="I401" s="16">
        <v>4.78</v>
      </c>
      <c r="J401" s="30" t="s">
        <v>277</v>
      </c>
      <c r="K401" s="31">
        <v>900000</v>
      </c>
      <c r="L401" s="32">
        <v>5</v>
      </c>
      <c r="M401" s="16">
        <v>2014</v>
      </c>
      <c r="N401" s="27" t="s">
        <v>770</v>
      </c>
      <c r="O401" s="41">
        <v>1182</v>
      </c>
      <c r="P401" s="41">
        <v>1279</v>
      </c>
      <c r="Q401" s="27"/>
    </row>
    <row r="402" spans="1:23" s="4" customFormat="1" ht="14.45" customHeight="1" x14ac:dyDescent="0.25">
      <c r="A402" s="14" t="s">
        <v>421</v>
      </c>
      <c r="B402" s="4" t="s">
        <v>730</v>
      </c>
      <c r="C402" s="4" t="s">
        <v>727</v>
      </c>
      <c r="D402" s="4" t="s">
        <v>25</v>
      </c>
      <c r="E402" s="4" t="s">
        <v>429</v>
      </c>
      <c r="F402" s="14" t="s">
        <v>22</v>
      </c>
      <c r="G402" s="4" t="s">
        <v>318</v>
      </c>
      <c r="H402" s="4" t="s">
        <v>31</v>
      </c>
      <c r="I402" s="4">
        <v>2.68</v>
      </c>
      <c r="J402" s="5" t="s">
        <v>277</v>
      </c>
      <c r="K402" s="44" t="s">
        <v>277</v>
      </c>
      <c r="L402" s="25">
        <v>3</v>
      </c>
      <c r="M402" s="4">
        <v>2014</v>
      </c>
      <c r="N402" s="6" t="s">
        <v>770</v>
      </c>
      <c r="O402" s="46">
        <v>765</v>
      </c>
      <c r="P402" s="46">
        <v>766</v>
      </c>
      <c r="Q402" s="6"/>
    </row>
    <row r="403" spans="1:23" s="16" customFormat="1" ht="14.45" customHeight="1" x14ac:dyDescent="0.25">
      <c r="A403" s="34" t="s">
        <v>421</v>
      </c>
      <c r="B403" s="16" t="s">
        <v>730</v>
      </c>
      <c r="C403" s="16" t="s">
        <v>727</v>
      </c>
      <c r="D403" s="16" t="s">
        <v>35</v>
      </c>
      <c r="E403" s="16" t="s">
        <v>430</v>
      </c>
      <c r="F403" s="34" t="s">
        <v>22</v>
      </c>
      <c r="G403" s="16" t="s">
        <v>774</v>
      </c>
      <c r="H403" s="16" t="s">
        <v>24</v>
      </c>
      <c r="I403" s="16">
        <v>1.5</v>
      </c>
      <c r="J403" s="30" t="s">
        <v>277</v>
      </c>
      <c r="K403" s="40" t="s">
        <v>277</v>
      </c>
      <c r="L403" s="32">
        <v>5</v>
      </c>
      <c r="M403" s="16">
        <v>2014</v>
      </c>
      <c r="N403" s="27" t="s">
        <v>770</v>
      </c>
      <c r="O403" s="41">
        <f>1210+36</f>
        <v>1246</v>
      </c>
      <c r="P403" s="41">
        <f>1393+65</f>
        <v>1458</v>
      </c>
      <c r="Q403" s="27" t="s">
        <v>40</v>
      </c>
      <c r="R403" s="16" t="s">
        <v>431</v>
      </c>
    </row>
    <row r="404" spans="1:23" s="16" customFormat="1" ht="14.45" customHeight="1" x14ac:dyDescent="0.25">
      <c r="A404" s="34" t="s">
        <v>421</v>
      </c>
      <c r="B404" s="16" t="s">
        <v>730</v>
      </c>
      <c r="C404" s="16" t="s">
        <v>727</v>
      </c>
      <c r="D404" s="16" t="s">
        <v>35</v>
      </c>
      <c r="E404" s="16" t="s">
        <v>432</v>
      </c>
      <c r="F404" s="34" t="s">
        <v>22</v>
      </c>
      <c r="G404" s="16" t="s">
        <v>69</v>
      </c>
      <c r="H404" s="16" t="s">
        <v>27</v>
      </c>
      <c r="I404" s="16">
        <v>1</v>
      </c>
      <c r="J404" s="30" t="s">
        <v>277</v>
      </c>
      <c r="K404" s="40" t="s">
        <v>277</v>
      </c>
      <c r="L404" s="32" t="s">
        <v>32</v>
      </c>
      <c r="M404" s="16">
        <v>2014</v>
      </c>
      <c r="N404" s="27" t="s">
        <v>769</v>
      </c>
      <c r="O404" s="41">
        <f>0+42+4+4920+2042+570+29</f>
        <v>7607</v>
      </c>
      <c r="P404" s="41">
        <f>4+51+5+4973+1988+409+26</f>
        <v>7456</v>
      </c>
      <c r="Q404" s="27" t="s">
        <v>40</v>
      </c>
      <c r="R404" s="16" t="s">
        <v>161</v>
      </c>
      <c r="S404" s="16" t="s">
        <v>200</v>
      </c>
      <c r="T404" s="16" t="s">
        <v>256</v>
      </c>
      <c r="U404" s="16" t="s">
        <v>431</v>
      </c>
      <c r="V404" s="16" t="s">
        <v>124</v>
      </c>
      <c r="W404" s="16" t="s">
        <v>424</v>
      </c>
    </row>
    <row r="405" spans="1:23" s="16" customFormat="1" ht="14.45" customHeight="1" x14ac:dyDescent="0.25">
      <c r="A405" s="34" t="s">
        <v>421</v>
      </c>
      <c r="B405" s="16" t="s">
        <v>730</v>
      </c>
      <c r="C405" s="16" t="s">
        <v>727</v>
      </c>
      <c r="D405" s="16" t="s">
        <v>35</v>
      </c>
      <c r="E405" s="16" t="s">
        <v>432</v>
      </c>
      <c r="F405" s="34" t="s">
        <v>22</v>
      </c>
      <c r="G405" s="16" t="s">
        <v>69</v>
      </c>
      <c r="H405" s="16" t="s">
        <v>31</v>
      </c>
      <c r="I405" s="16">
        <v>2.1</v>
      </c>
      <c r="J405" s="30" t="s">
        <v>277</v>
      </c>
      <c r="K405" s="40" t="s">
        <v>277</v>
      </c>
      <c r="L405" s="32" t="s">
        <v>32</v>
      </c>
      <c r="M405" s="54">
        <v>2014</v>
      </c>
      <c r="N405" s="27" t="s">
        <v>770</v>
      </c>
      <c r="O405" s="41">
        <f>0+30+2+3655+1529+474+23</f>
        <v>5713</v>
      </c>
      <c r="P405" s="41">
        <f>4+63+7+6176+2446+497+32</f>
        <v>9225</v>
      </c>
      <c r="Q405" s="27" t="s">
        <v>40</v>
      </c>
      <c r="R405" s="16" t="s">
        <v>161</v>
      </c>
      <c r="S405" s="16" t="s">
        <v>200</v>
      </c>
      <c r="T405" s="16" t="s">
        <v>256</v>
      </c>
      <c r="U405" s="16" t="s">
        <v>431</v>
      </c>
      <c r="V405" s="16" t="s">
        <v>124</v>
      </c>
      <c r="W405" s="16" t="s">
        <v>424</v>
      </c>
    </row>
    <row r="406" spans="1:23" s="16" customFormat="1" ht="14.45" customHeight="1" x14ac:dyDescent="0.25">
      <c r="A406" s="34" t="s">
        <v>433</v>
      </c>
      <c r="B406" s="16" t="s">
        <v>725</v>
      </c>
      <c r="C406" s="16" t="s">
        <v>631</v>
      </c>
      <c r="D406" s="16" t="s">
        <v>35</v>
      </c>
      <c r="E406" s="16" t="s">
        <v>434</v>
      </c>
      <c r="F406" s="34" t="s">
        <v>107</v>
      </c>
      <c r="G406" s="16" t="s">
        <v>435</v>
      </c>
      <c r="H406" s="16" t="s">
        <v>24</v>
      </c>
      <c r="I406" s="16">
        <v>3.5</v>
      </c>
      <c r="J406" s="5">
        <v>7.4999999999999997E-3</v>
      </c>
      <c r="K406" s="31">
        <v>1632700</v>
      </c>
      <c r="L406" s="59">
        <v>10</v>
      </c>
      <c r="M406" s="54">
        <v>2014</v>
      </c>
      <c r="N406" s="27" t="s">
        <v>769</v>
      </c>
      <c r="O406" s="41">
        <v>3465</v>
      </c>
      <c r="P406" s="41">
        <v>2666</v>
      </c>
      <c r="Q406" s="27"/>
    </row>
    <row r="407" spans="1:23" s="16" customFormat="1" ht="14.45" customHeight="1" x14ac:dyDescent="0.25">
      <c r="A407" s="34" t="s">
        <v>433</v>
      </c>
      <c r="B407" s="16" t="s">
        <v>725</v>
      </c>
      <c r="C407" s="16" t="s">
        <v>631</v>
      </c>
      <c r="D407" s="16" t="s">
        <v>21</v>
      </c>
      <c r="E407" s="16" t="s">
        <v>436</v>
      </c>
      <c r="F407" s="34" t="s">
        <v>22</v>
      </c>
      <c r="G407" s="16" t="s">
        <v>116</v>
      </c>
      <c r="H407" s="16" t="s">
        <v>24</v>
      </c>
      <c r="I407" s="16">
        <v>1.2</v>
      </c>
      <c r="J407" s="30" t="s">
        <v>277</v>
      </c>
      <c r="K407" s="40" t="s">
        <v>277</v>
      </c>
      <c r="L407" s="32">
        <v>10</v>
      </c>
      <c r="M407" s="54">
        <v>2014</v>
      </c>
      <c r="N407" s="27" t="s">
        <v>769</v>
      </c>
      <c r="O407" s="41">
        <v>3320</v>
      </c>
      <c r="P407" s="41">
        <v>2195</v>
      </c>
      <c r="Q407" s="27"/>
    </row>
    <row r="408" spans="1:23" s="16" customFormat="1" ht="14.45" customHeight="1" x14ac:dyDescent="0.25">
      <c r="A408" s="34" t="s">
        <v>433</v>
      </c>
      <c r="B408" s="16" t="s">
        <v>725</v>
      </c>
      <c r="C408" s="16" t="s">
        <v>631</v>
      </c>
      <c r="D408" s="16" t="s">
        <v>35</v>
      </c>
      <c r="E408" s="16" t="s">
        <v>437</v>
      </c>
      <c r="F408" s="34" t="s">
        <v>22</v>
      </c>
      <c r="G408" s="16" t="s">
        <v>64</v>
      </c>
      <c r="H408" s="16" t="s">
        <v>27</v>
      </c>
      <c r="I408" s="16">
        <v>6.1</v>
      </c>
      <c r="J408" s="30" t="s">
        <v>277</v>
      </c>
      <c r="K408" s="31">
        <v>5780000</v>
      </c>
      <c r="L408" s="32">
        <v>5</v>
      </c>
      <c r="M408" s="54">
        <v>2014</v>
      </c>
      <c r="N408" s="27" t="s">
        <v>769</v>
      </c>
      <c r="O408" s="41">
        <v>4419</v>
      </c>
      <c r="P408" s="41">
        <v>2593</v>
      </c>
      <c r="Q408" s="27"/>
    </row>
    <row r="409" spans="1:23" s="16" customFormat="1" ht="14.45" customHeight="1" x14ac:dyDescent="0.25">
      <c r="A409" s="34" t="s">
        <v>433</v>
      </c>
      <c r="B409" s="16" t="s">
        <v>725</v>
      </c>
      <c r="C409" s="16" t="s">
        <v>631</v>
      </c>
      <c r="D409" s="16" t="s">
        <v>0</v>
      </c>
      <c r="E409" s="16" t="s">
        <v>433</v>
      </c>
      <c r="F409" s="34" t="s">
        <v>95</v>
      </c>
      <c r="G409" s="16" t="s">
        <v>131</v>
      </c>
      <c r="H409" s="16" t="s">
        <v>277</v>
      </c>
      <c r="I409" s="16" t="s">
        <v>277</v>
      </c>
      <c r="J409" s="30" t="s">
        <v>277</v>
      </c>
      <c r="K409" s="40" t="s">
        <v>277</v>
      </c>
      <c r="L409" s="42" t="s">
        <v>277</v>
      </c>
      <c r="M409" s="54" t="s">
        <v>277</v>
      </c>
      <c r="N409" s="27" t="s">
        <v>769</v>
      </c>
      <c r="O409" s="41">
        <v>5401</v>
      </c>
      <c r="P409" s="41">
        <v>3676</v>
      </c>
      <c r="Q409" s="27"/>
    </row>
    <row r="410" spans="1:23" s="16" customFormat="1" ht="14.45" customHeight="1" x14ac:dyDescent="0.25">
      <c r="A410" s="34" t="s">
        <v>66</v>
      </c>
      <c r="B410" s="34" t="s">
        <v>723</v>
      </c>
      <c r="C410" s="34" t="s">
        <v>729</v>
      </c>
      <c r="D410" s="16" t="s">
        <v>0</v>
      </c>
      <c r="E410" s="16" t="s">
        <v>438</v>
      </c>
      <c r="F410" s="34" t="s">
        <v>22</v>
      </c>
      <c r="G410" s="16" t="s">
        <v>439</v>
      </c>
      <c r="H410" s="16" t="s">
        <v>27</v>
      </c>
      <c r="I410" s="16">
        <v>1</v>
      </c>
      <c r="J410" s="30" t="s">
        <v>277</v>
      </c>
      <c r="K410" s="40" t="s">
        <v>277</v>
      </c>
      <c r="L410" s="32">
        <v>5</v>
      </c>
      <c r="M410" s="54">
        <v>2014</v>
      </c>
      <c r="N410" s="27" t="s">
        <v>769</v>
      </c>
      <c r="O410" s="41">
        <v>3774</v>
      </c>
      <c r="P410" s="41">
        <v>1761</v>
      </c>
      <c r="Q410" s="27"/>
    </row>
    <row r="411" spans="1:23" s="16" customFormat="1" ht="14.45" customHeight="1" x14ac:dyDescent="0.25">
      <c r="A411" s="34" t="s">
        <v>66</v>
      </c>
      <c r="B411" s="34" t="s">
        <v>723</v>
      </c>
      <c r="C411" s="34" t="s">
        <v>729</v>
      </c>
      <c r="D411" s="16" t="s">
        <v>0</v>
      </c>
      <c r="E411" s="16" t="s">
        <v>283</v>
      </c>
      <c r="F411" s="34" t="s">
        <v>22</v>
      </c>
      <c r="G411" s="16" t="s">
        <v>425</v>
      </c>
      <c r="H411" s="16" t="s">
        <v>27</v>
      </c>
      <c r="I411" s="16">
        <v>1.94</v>
      </c>
      <c r="J411" s="30" t="s">
        <v>277</v>
      </c>
      <c r="K411" s="40" t="s">
        <v>277</v>
      </c>
      <c r="L411" s="32">
        <v>5</v>
      </c>
      <c r="M411" s="54">
        <v>2014</v>
      </c>
      <c r="N411" s="27" t="s">
        <v>769</v>
      </c>
      <c r="O411" s="41">
        <v>4327</v>
      </c>
      <c r="P411" s="41">
        <v>1246</v>
      </c>
      <c r="Q411" s="27"/>
    </row>
    <row r="412" spans="1:23" s="16" customFormat="1" ht="14.45" customHeight="1" x14ac:dyDescent="0.25">
      <c r="A412" s="34" t="s">
        <v>66</v>
      </c>
      <c r="B412" s="34" t="s">
        <v>723</v>
      </c>
      <c r="C412" s="34" t="s">
        <v>729</v>
      </c>
      <c r="D412" s="16" t="s">
        <v>35</v>
      </c>
      <c r="E412" s="16" t="s">
        <v>440</v>
      </c>
      <c r="F412" s="34" t="s">
        <v>22</v>
      </c>
      <c r="G412" s="16" t="s">
        <v>406</v>
      </c>
      <c r="H412" s="16" t="s">
        <v>27</v>
      </c>
      <c r="I412" s="16">
        <v>1.5</v>
      </c>
      <c r="J412" s="30" t="s">
        <v>277</v>
      </c>
      <c r="K412" s="40" t="s">
        <v>277</v>
      </c>
      <c r="L412" s="32">
        <v>5</v>
      </c>
      <c r="M412" s="54">
        <v>2014</v>
      </c>
      <c r="N412" s="27" t="s">
        <v>769</v>
      </c>
      <c r="O412" s="41">
        <f>1+366+49</f>
        <v>416</v>
      </c>
      <c r="P412" s="41">
        <f>0+179+37</f>
        <v>216</v>
      </c>
      <c r="Q412" s="27" t="s">
        <v>40</v>
      </c>
      <c r="R412" s="16" t="s">
        <v>60</v>
      </c>
      <c r="S412" s="16" t="s">
        <v>41</v>
      </c>
    </row>
    <row r="413" spans="1:23" s="4" customFormat="1" ht="14.45" customHeight="1" x14ac:dyDescent="0.25">
      <c r="A413" s="14" t="s">
        <v>66</v>
      </c>
      <c r="B413" s="34" t="s">
        <v>723</v>
      </c>
      <c r="C413" s="34" t="s">
        <v>729</v>
      </c>
      <c r="D413" s="4" t="s">
        <v>49</v>
      </c>
      <c r="E413" s="4" t="s">
        <v>708</v>
      </c>
      <c r="F413" s="14" t="s">
        <v>22</v>
      </c>
      <c r="G413" s="4" t="s">
        <v>69</v>
      </c>
      <c r="H413" s="4" t="s">
        <v>31</v>
      </c>
      <c r="I413" s="4">
        <v>2.8</v>
      </c>
      <c r="J413" s="30" t="s">
        <v>277</v>
      </c>
      <c r="K413" s="44" t="s">
        <v>277</v>
      </c>
      <c r="L413" s="25">
        <v>5</v>
      </c>
      <c r="M413" s="55">
        <v>2014</v>
      </c>
      <c r="N413" s="6" t="s">
        <v>769</v>
      </c>
      <c r="O413" s="46">
        <v>73</v>
      </c>
      <c r="P413" s="46">
        <v>49</v>
      </c>
      <c r="Q413" s="6"/>
    </row>
    <row r="414" spans="1:23" s="16" customFormat="1" ht="14.45" customHeight="1" x14ac:dyDescent="0.25">
      <c r="A414" s="34" t="s">
        <v>66</v>
      </c>
      <c r="B414" s="34" t="s">
        <v>723</v>
      </c>
      <c r="C414" s="34" t="s">
        <v>729</v>
      </c>
      <c r="D414" s="16" t="s">
        <v>35</v>
      </c>
      <c r="E414" s="16" t="s">
        <v>753</v>
      </c>
      <c r="F414" s="34" t="s">
        <v>22</v>
      </c>
      <c r="G414" s="16" t="s">
        <v>64</v>
      </c>
      <c r="H414" s="16" t="s">
        <v>27</v>
      </c>
      <c r="I414" s="16">
        <v>9.1</v>
      </c>
      <c r="J414" s="30" t="s">
        <v>277</v>
      </c>
      <c r="K414" s="31">
        <v>1010000</v>
      </c>
      <c r="L414" s="32">
        <v>5</v>
      </c>
      <c r="M414" s="54">
        <v>2014</v>
      </c>
      <c r="N414" s="27" t="s">
        <v>769</v>
      </c>
      <c r="O414" s="41">
        <f>30+728</f>
        <v>758</v>
      </c>
      <c r="P414" s="41">
        <f>8+294</f>
        <v>302</v>
      </c>
      <c r="Q414" s="27" t="s">
        <v>40</v>
      </c>
      <c r="R414" s="16" t="s">
        <v>188</v>
      </c>
    </row>
    <row r="415" spans="1:23" s="16" customFormat="1" ht="14.45" customHeight="1" x14ac:dyDescent="0.25">
      <c r="A415" s="34" t="s">
        <v>66</v>
      </c>
      <c r="B415" s="34" t="s">
        <v>723</v>
      </c>
      <c r="C415" s="34" t="s">
        <v>729</v>
      </c>
      <c r="D415" s="16" t="s">
        <v>49</v>
      </c>
      <c r="E415" s="16" t="s">
        <v>441</v>
      </c>
      <c r="F415" s="34" t="s">
        <v>95</v>
      </c>
      <c r="G415" s="16" t="s">
        <v>85</v>
      </c>
      <c r="H415" s="16" t="s">
        <v>277</v>
      </c>
      <c r="I415" s="16" t="s">
        <v>277</v>
      </c>
      <c r="J415" s="30" t="s">
        <v>277</v>
      </c>
      <c r="K415" s="40" t="s">
        <v>277</v>
      </c>
      <c r="L415" s="42" t="s">
        <v>277</v>
      </c>
      <c r="M415" s="54" t="s">
        <v>277</v>
      </c>
      <c r="N415" s="27" t="s">
        <v>769</v>
      </c>
      <c r="O415" s="41">
        <v>517</v>
      </c>
      <c r="P415" s="41">
        <v>146</v>
      </c>
      <c r="Q415" s="27"/>
    </row>
    <row r="416" spans="1:23" s="16" customFormat="1" ht="14.45" customHeight="1" x14ac:dyDescent="0.25">
      <c r="A416" s="34" t="s">
        <v>66</v>
      </c>
      <c r="B416" s="34" t="s">
        <v>723</v>
      </c>
      <c r="C416" s="34" t="s">
        <v>729</v>
      </c>
      <c r="D416" s="16" t="s">
        <v>49</v>
      </c>
      <c r="E416" s="16" t="s">
        <v>441</v>
      </c>
      <c r="F416" s="34" t="s">
        <v>95</v>
      </c>
      <c r="G416" s="16" t="s">
        <v>131</v>
      </c>
      <c r="H416" s="16" t="s">
        <v>277</v>
      </c>
      <c r="I416" s="16" t="s">
        <v>277</v>
      </c>
      <c r="J416" s="30" t="s">
        <v>277</v>
      </c>
      <c r="K416" s="40" t="s">
        <v>277</v>
      </c>
      <c r="L416" s="42" t="s">
        <v>277</v>
      </c>
      <c r="M416" s="54" t="s">
        <v>277</v>
      </c>
      <c r="N416" s="27" t="s">
        <v>769</v>
      </c>
      <c r="O416" s="41">
        <v>513</v>
      </c>
      <c r="P416" s="41">
        <v>142</v>
      </c>
      <c r="Q416" s="27"/>
    </row>
    <row r="417" spans="1:18" s="16" customFormat="1" ht="14.45" customHeight="1" x14ac:dyDescent="0.25">
      <c r="A417" s="34" t="s">
        <v>66</v>
      </c>
      <c r="B417" s="34" t="s">
        <v>723</v>
      </c>
      <c r="C417" s="34" t="s">
        <v>729</v>
      </c>
      <c r="D417" s="16" t="s">
        <v>49</v>
      </c>
      <c r="E417" s="16" t="s">
        <v>442</v>
      </c>
      <c r="F417" s="34" t="s">
        <v>95</v>
      </c>
      <c r="G417" s="16" t="s">
        <v>85</v>
      </c>
      <c r="H417" s="16" t="s">
        <v>277</v>
      </c>
      <c r="I417" s="16" t="s">
        <v>277</v>
      </c>
      <c r="J417" s="30" t="s">
        <v>277</v>
      </c>
      <c r="K417" s="40" t="s">
        <v>277</v>
      </c>
      <c r="L417" s="42" t="s">
        <v>277</v>
      </c>
      <c r="M417" s="54" t="s">
        <v>277</v>
      </c>
      <c r="N417" s="27" t="s">
        <v>769</v>
      </c>
      <c r="O417" s="41">
        <v>149</v>
      </c>
      <c r="P417" s="41">
        <v>33</v>
      </c>
      <c r="Q417" s="27"/>
    </row>
    <row r="418" spans="1:18" s="16" customFormat="1" ht="14.45" customHeight="1" x14ac:dyDescent="0.25">
      <c r="A418" s="34" t="s">
        <v>66</v>
      </c>
      <c r="B418" s="34" t="s">
        <v>723</v>
      </c>
      <c r="C418" s="34" t="s">
        <v>729</v>
      </c>
      <c r="D418" s="16" t="s">
        <v>49</v>
      </c>
      <c r="E418" s="16" t="s">
        <v>442</v>
      </c>
      <c r="F418" s="34" t="s">
        <v>95</v>
      </c>
      <c r="G418" s="16" t="s">
        <v>131</v>
      </c>
      <c r="H418" s="16" t="s">
        <v>277</v>
      </c>
      <c r="I418" s="16" t="s">
        <v>277</v>
      </c>
      <c r="J418" s="30" t="s">
        <v>277</v>
      </c>
      <c r="K418" s="40" t="s">
        <v>277</v>
      </c>
      <c r="L418" s="42" t="s">
        <v>277</v>
      </c>
      <c r="M418" s="54" t="s">
        <v>277</v>
      </c>
      <c r="N418" s="27" t="s">
        <v>769</v>
      </c>
      <c r="O418" s="41">
        <v>149</v>
      </c>
      <c r="P418" s="41">
        <v>34</v>
      </c>
      <c r="Q418" s="27"/>
    </row>
    <row r="419" spans="1:18" s="16" customFormat="1" ht="14.45" customHeight="1" x14ac:dyDescent="0.25">
      <c r="A419" s="34" t="s">
        <v>129</v>
      </c>
      <c r="B419" s="34" t="s">
        <v>723</v>
      </c>
      <c r="C419" s="34" t="s">
        <v>729</v>
      </c>
      <c r="D419" s="16" t="s">
        <v>35</v>
      </c>
      <c r="E419" s="16" t="s">
        <v>443</v>
      </c>
      <c r="F419" s="34" t="s">
        <v>165</v>
      </c>
      <c r="G419" s="16" t="s">
        <v>444</v>
      </c>
      <c r="H419" s="16" t="s">
        <v>277</v>
      </c>
      <c r="I419" s="16">
        <v>7.94</v>
      </c>
      <c r="J419" s="30" t="s">
        <v>277</v>
      </c>
      <c r="K419" s="31">
        <v>22000000</v>
      </c>
      <c r="L419" s="32">
        <v>37</v>
      </c>
      <c r="M419" s="54">
        <v>2014</v>
      </c>
      <c r="N419" s="27" t="s">
        <v>769</v>
      </c>
      <c r="O419" s="41">
        <v>1071</v>
      </c>
      <c r="P419" s="41">
        <v>934</v>
      </c>
      <c r="Q419" s="27"/>
    </row>
    <row r="420" spans="1:18" s="16" customFormat="1" ht="14.45" customHeight="1" x14ac:dyDescent="0.25">
      <c r="A420" s="34" t="s">
        <v>129</v>
      </c>
      <c r="B420" s="34" t="s">
        <v>723</v>
      </c>
      <c r="C420" s="34" t="s">
        <v>729</v>
      </c>
      <c r="D420" s="16" t="s">
        <v>35</v>
      </c>
      <c r="E420" s="16" t="s">
        <v>445</v>
      </c>
      <c r="F420" s="34" t="s">
        <v>22</v>
      </c>
      <c r="G420" s="16" t="s">
        <v>444</v>
      </c>
      <c r="H420" s="16" t="s">
        <v>27</v>
      </c>
      <c r="I420" s="16">
        <v>1.8</v>
      </c>
      <c r="J420" s="30" t="s">
        <v>277</v>
      </c>
      <c r="K420" s="40" t="s">
        <v>277</v>
      </c>
      <c r="L420" s="32">
        <v>5</v>
      </c>
      <c r="M420" s="54">
        <v>2014</v>
      </c>
      <c r="N420" s="27" t="s">
        <v>769</v>
      </c>
      <c r="O420" s="41">
        <v>2118</v>
      </c>
      <c r="P420" s="41">
        <v>1370</v>
      </c>
      <c r="Q420" s="27"/>
    </row>
    <row r="421" spans="1:18" s="16" customFormat="1" ht="14.45" customHeight="1" x14ac:dyDescent="0.25">
      <c r="A421" s="34" t="s">
        <v>129</v>
      </c>
      <c r="B421" s="34" t="s">
        <v>723</v>
      </c>
      <c r="C421" s="34" t="s">
        <v>729</v>
      </c>
      <c r="D421" s="16" t="s">
        <v>25</v>
      </c>
      <c r="E421" s="16" t="s">
        <v>446</v>
      </c>
      <c r="F421" s="34" t="s">
        <v>22</v>
      </c>
      <c r="G421" s="16" t="s">
        <v>318</v>
      </c>
      <c r="H421" s="16" t="s">
        <v>27</v>
      </c>
      <c r="I421" s="16">
        <v>1</v>
      </c>
      <c r="J421" s="30" t="s">
        <v>277</v>
      </c>
      <c r="K421" s="40" t="s">
        <v>277</v>
      </c>
      <c r="L421" s="32">
        <v>5</v>
      </c>
      <c r="M421" s="54">
        <v>2014</v>
      </c>
      <c r="N421" s="27" t="s">
        <v>769</v>
      </c>
      <c r="O421" s="41">
        <v>337</v>
      </c>
      <c r="P421" s="41">
        <v>100</v>
      </c>
      <c r="Q421" s="27"/>
    </row>
    <row r="422" spans="1:18" s="16" customFormat="1" ht="14.45" customHeight="1" x14ac:dyDescent="0.25">
      <c r="A422" s="34" t="s">
        <v>129</v>
      </c>
      <c r="B422" s="34" t="s">
        <v>723</v>
      </c>
      <c r="C422" s="34" t="s">
        <v>729</v>
      </c>
      <c r="D422" s="16" t="s">
        <v>35</v>
      </c>
      <c r="E422" s="16" t="s">
        <v>754</v>
      </c>
      <c r="F422" s="34" t="s">
        <v>22</v>
      </c>
      <c r="G422" s="16" t="s">
        <v>52</v>
      </c>
      <c r="H422" s="16" t="s">
        <v>27</v>
      </c>
      <c r="I422" s="16">
        <v>2</v>
      </c>
      <c r="J422" s="30" t="s">
        <v>277</v>
      </c>
      <c r="K422" s="40" t="s">
        <v>277</v>
      </c>
      <c r="L422" s="32">
        <v>5</v>
      </c>
      <c r="M422" s="54">
        <v>2014</v>
      </c>
      <c r="N422" s="27" t="s">
        <v>769</v>
      </c>
      <c r="O422" s="41">
        <v>2132</v>
      </c>
      <c r="P422" s="41">
        <v>1405</v>
      </c>
      <c r="Q422" s="27"/>
    </row>
    <row r="423" spans="1:18" s="16" customFormat="1" ht="14.45" customHeight="1" x14ac:dyDescent="0.25">
      <c r="A423" s="34" t="s">
        <v>129</v>
      </c>
      <c r="B423" s="34" t="s">
        <v>723</v>
      </c>
      <c r="C423" s="34" t="s">
        <v>729</v>
      </c>
      <c r="D423" s="16" t="s">
        <v>49</v>
      </c>
      <c r="E423" s="16" t="s">
        <v>742</v>
      </c>
      <c r="F423" s="34" t="s">
        <v>76</v>
      </c>
      <c r="G423" s="16" t="s">
        <v>77</v>
      </c>
      <c r="H423" s="16" t="s">
        <v>277</v>
      </c>
      <c r="I423" s="16" t="s">
        <v>277</v>
      </c>
      <c r="J423" s="30" t="s">
        <v>277</v>
      </c>
      <c r="K423" s="40" t="s">
        <v>277</v>
      </c>
      <c r="L423" s="42" t="s">
        <v>277</v>
      </c>
      <c r="M423" s="54" t="s">
        <v>277</v>
      </c>
      <c r="N423" s="27" t="s">
        <v>769</v>
      </c>
      <c r="O423" s="41">
        <v>196</v>
      </c>
      <c r="P423" s="41">
        <v>100</v>
      </c>
      <c r="Q423" s="27"/>
    </row>
    <row r="424" spans="1:18" s="16" customFormat="1" ht="14.45" customHeight="1" x14ac:dyDescent="0.25">
      <c r="A424" s="34" t="s">
        <v>129</v>
      </c>
      <c r="B424" s="34" t="s">
        <v>723</v>
      </c>
      <c r="C424" s="34" t="s">
        <v>729</v>
      </c>
      <c r="D424" s="16" t="s">
        <v>49</v>
      </c>
      <c r="E424" s="16" t="s">
        <v>742</v>
      </c>
      <c r="F424" s="34" t="s">
        <v>76</v>
      </c>
      <c r="G424" s="16" t="s">
        <v>80</v>
      </c>
      <c r="H424" s="16" t="s">
        <v>277</v>
      </c>
      <c r="I424" s="16" t="s">
        <v>277</v>
      </c>
      <c r="J424" s="30" t="s">
        <v>277</v>
      </c>
      <c r="K424" s="40" t="s">
        <v>277</v>
      </c>
      <c r="L424" s="42" t="s">
        <v>277</v>
      </c>
      <c r="M424" s="54" t="s">
        <v>277</v>
      </c>
      <c r="N424" s="27" t="s">
        <v>769</v>
      </c>
      <c r="O424" s="41">
        <v>174</v>
      </c>
      <c r="P424" s="41">
        <v>122</v>
      </c>
      <c r="Q424" s="27"/>
    </row>
    <row r="425" spans="1:18" s="4" customFormat="1" ht="14.45" customHeight="1" x14ac:dyDescent="0.25">
      <c r="A425" s="14" t="s">
        <v>71</v>
      </c>
      <c r="B425" s="14" t="s">
        <v>726</v>
      </c>
      <c r="C425" s="14" t="s">
        <v>728</v>
      </c>
      <c r="D425" s="4" t="s">
        <v>49</v>
      </c>
      <c r="E425" s="4" t="s">
        <v>711</v>
      </c>
      <c r="F425" s="14" t="s">
        <v>42</v>
      </c>
      <c r="G425" s="4" t="s">
        <v>447</v>
      </c>
      <c r="H425" s="4" t="s">
        <v>24</v>
      </c>
      <c r="I425" s="16" t="s">
        <v>277</v>
      </c>
      <c r="J425" s="49">
        <v>5.0000000000000001E-3</v>
      </c>
      <c r="K425" s="44" t="s">
        <v>277</v>
      </c>
      <c r="L425" s="25" t="s">
        <v>32</v>
      </c>
      <c r="M425" s="8" t="s">
        <v>277</v>
      </c>
      <c r="N425" s="6" t="s">
        <v>770</v>
      </c>
      <c r="O425" s="25">
        <v>130</v>
      </c>
      <c r="P425" s="25">
        <v>253</v>
      </c>
      <c r="Q425" s="6"/>
    </row>
    <row r="426" spans="1:18" s="4" customFormat="1" ht="14.45" customHeight="1" x14ac:dyDescent="0.25">
      <c r="A426" s="14" t="s">
        <v>525</v>
      </c>
      <c r="B426" s="14" t="s">
        <v>723</v>
      </c>
      <c r="C426" s="14" t="s">
        <v>729</v>
      </c>
      <c r="D426" s="4" t="s">
        <v>35</v>
      </c>
      <c r="E426" s="4" t="s">
        <v>526</v>
      </c>
      <c r="F426" s="14" t="s">
        <v>22</v>
      </c>
      <c r="G426" s="4" t="s">
        <v>69</v>
      </c>
      <c r="H426" s="4" t="s">
        <v>24</v>
      </c>
      <c r="I426" s="4">
        <v>5.25</v>
      </c>
      <c r="J426" s="5" t="s">
        <v>277</v>
      </c>
      <c r="K426" s="44" t="s">
        <v>277</v>
      </c>
      <c r="L426" s="25" t="s">
        <v>32</v>
      </c>
      <c r="M426" s="55">
        <v>2014</v>
      </c>
      <c r="N426" s="6" t="s">
        <v>769</v>
      </c>
      <c r="O426" s="46">
        <f>1491+19</f>
        <v>1510</v>
      </c>
      <c r="P426" s="46">
        <f>1224+17</f>
        <v>1241</v>
      </c>
      <c r="Q426" s="6" t="s">
        <v>40</v>
      </c>
      <c r="R426" s="4" t="s">
        <v>527</v>
      </c>
    </row>
    <row r="427" spans="1:18" s="4" customFormat="1" ht="14.45" customHeight="1" x14ac:dyDescent="0.25">
      <c r="A427" s="14" t="s">
        <v>525</v>
      </c>
      <c r="B427" s="14" t="s">
        <v>723</v>
      </c>
      <c r="C427" s="14" t="s">
        <v>729</v>
      </c>
      <c r="D427" s="4" t="s">
        <v>25</v>
      </c>
      <c r="E427" s="4" t="s">
        <v>244</v>
      </c>
      <c r="F427" s="14" t="s">
        <v>22</v>
      </c>
      <c r="G427" s="4" t="s">
        <v>140</v>
      </c>
      <c r="H427" s="4" t="s">
        <v>31</v>
      </c>
      <c r="I427" s="4">
        <v>0.5</v>
      </c>
      <c r="J427" s="5" t="s">
        <v>277</v>
      </c>
      <c r="K427" s="44" t="s">
        <v>277</v>
      </c>
      <c r="L427" s="25">
        <v>5</v>
      </c>
      <c r="M427" s="55">
        <v>2014</v>
      </c>
      <c r="N427" s="6" t="s">
        <v>769</v>
      </c>
      <c r="O427" s="46">
        <v>568</v>
      </c>
      <c r="P427" s="46">
        <v>491</v>
      </c>
      <c r="Q427" s="6"/>
    </row>
    <row r="428" spans="1:18" s="4" customFormat="1" ht="14.45" customHeight="1" x14ac:dyDescent="0.25">
      <c r="A428" s="14" t="s">
        <v>525</v>
      </c>
      <c r="B428" s="14" t="s">
        <v>723</v>
      </c>
      <c r="C428" s="14" t="s">
        <v>729</v>
      </c>
      <c r="D428" s="4" t="s">
        <v>25</v>
      </c>
      <c r="E428" s="4" t="s">
        <v>715</v>
      </c>
      <c r="F428" s="14" t="s">
        <v>22</v>
      </c>
      <c r="G428" s="4" t="s">
        <v>43</v>
      </c>
      <c r="H428" s="4" t="s">
        <v>24</v>
      </c>
      <c r="I428" s="4">
        <v>4</v>
      </c>
      <c r="J428" s="5" t="s">
        <v>277</v>
      </c>
      <c r="K428" s="44" t="s">
        <v>277</v>
      </c>
      <c r="L428" s="25">
        <v>5</v>
      </c>
      <c r="M428" s="55">
        <v>2014</v>
      </c>
      <c r="N428" s="6" t="s">
        <v>769</v>
      </c>
      <c r="O428" s="46">
        <v>917</v>
      </c>
      <c r="P428" s="46">
        <v>765</v>
      </c>
      <c r="Q428" s="6"/>
    </row>
    <row r="429" spans="1:18" s="4" customFormat="1" ht="14.45" customHeight="1" x14ac:dyDescent="0.25">
      <c r="A429" s="14" t="s">
        <v>525</v>
      </c>
      <c r="B429" s="14" t="s">
        <v>723</v>
      </c>
      <c r="C429" s="14" t="s">
        <v>729</v>
      </c>
      <c r="D429" s="4" t="s">
        <v>158</v>
      </c>
      <c r="E429" s="4" t="s">
        <v>528</v>
      </c>
      <c r="F429" s="14" t="s">
        <v>22</v>
      </c>
      <c r="G429" s="4" t="s">
        <v>318</v>
      </c>
      <c r="H429" s="4" t="s">
        <v>27</v>
      </c>
      <c r="I429" s="4">
        <v>2.5</v>
      </c>
      <c r="J429" s="5" t="s">
        <v>277</v>
      </c>
      <c r="K429" s="44" t="s">
        <v>277</v>
      </c>
      <c r="L429" s="25">
        <v>5</v>
      </c>
      <c r="M429" s="55">
        <v>2014</v>
      </c>
      <c r="N429" s="6" t="s">
        <v>769</v>
      </c>
      <c r="O429" s="46">
        <v>333</v>
      </c>
      <c r="P429" s="46">
        <v>100</v>
      </c>
      <c r="Q429" s="6"/>
    </row>
    <row r="430" spans="1:18" s="4" customFormat="1" ht="14.45" customHeight="1" x14ac:dyDescent="0.25">
      <c r="A430" s="14" t="s">
        <v>525</v>
      </c>
      <c r="B430" s="14" t="s">
        <v>723</v>
      </c>
      <c r="C430" s="14" t="s">
        <v>729</v>
      </c>
      <c r="D430" s="4" t="s">
        <v>25</v>
      </c>
      <c r="E430" s="4" t="s">
        <v>92</v>
      </c>
      <c r="F430" s="14" t="s">
        <v>22</v>
      </c>
      <c r="G430" s="4" t="s">
        <v>318</v>
      </c>
      <c r="H430" s="4" t="s">
        <v>27</v>
      </c>
      <c r="I430" s="4">
        <v>5.7</v>
      </c>
      <c r="J430" s="5" t="s">
        <v>277</v>
      </c>
      <c r="K430" s="44" t="s">
        <v>277</v>
      </c>
      <c r="L430" s="25">
        <v>5</v>
      </c>
      <c r="M430" s="55">
        <v>2014</v>
      </c>
      <c r="N430" s="6" t="s">
        <v>769</v>
      </c>
      <c r="O430" s="46">
        <v>566</v>
      </c>
      <c r="P430" s="46">
        <v>137</v>
      </c>
      <c r="Q430" s="6"/>
    </row>
    <row r="431" spans="1:18" s="4" customFormat="1" ht="14.45" customHeight="1" x14ac:dyDescent="0.25">
      <c r="A431" s="14" t="s">
        <v>525</v>
      </c>
      <c r="B431" s="14" t="s">
        <v>723</v>
      </c>
      <c r="C431" s="14" t="s">
        <v>729</v>
      </c>
      <c r="D431" s="4" t="s">
        <v>25</v>
      </c>
      <c r="E431" s="4" t="s">
        <v>92</v>
      </c>
      <c r="F431" s="14" t="s">
        <v>22</v>
      </c>
      <c r="G431" s="4" t="s">
        <v>23</v>
      </c>
      <c r="H431" s="4" t="s">
        <v>27</v>
      </c>
      <c r="I431" s="4">
        <v>6.9</v>
      </c>
      <c r="J431" s="5" t="s">
        <v>277</v>
      </c>
      <c r="K431" s="44" t="s">
        <v>277</v>
      </c>
      <c r="L431" s="25">
        <v>5</v>
      </c>
      <c r="M431" s="55">
        <v>2014</v>
      </c>
      <c r="N431" s="6" t="s">
        <v>769</v>
      </c>
      <c r="O431" s="46">
        <v>551</v>
      </c>
      <c r="P431" s="46">
        <v>140</v>
      </c>
      <c r="Q431" s="6"/>
    </row>
    <row r="432" spans="1:18" s="4" customFormat="1" ht="14.45" customHeight="1" x14ac:dyDescent="0.25">
      <c r="A432" s="14" t="s">
        <v>525</v>
      </c>
      <c r="B432" s="14" t="s">
        <v>723</v>
      </c>
      <c r="C432" s="14" t="s">
        <v>729</v>
      </c>
      <c r="D432" s="4" t="s">
        <v>21</v>
      </c>
      <c r="E432" s="4" t="s">
        <v>529</v>
      </c>
      <c r="F432" s="14" t="s">
        <v>22</v>
      </c>
      <c r="G432" s="4" t="s">
        <v>23</v>
      </c>
      <c r="H432" s="4" t="s">
        <v>27</v>
      </c>
      <c r="I432" s="4">
        <v>4.95</v>
      </c>
      <c r="J432" s="5" t="s">
        <v>277</v>
      </c>
      <c r="K432" s="44" t="s">
        <v>277</v>
      </c>
      <c r="L432" s="25">
        <v>5</v>
      </c>
      <c r="M432" s="55">
        <v>2014</v>
      </c>
      <c r="N432" s="6" t="s">
        <v>769</v>
      </c>
      <c r="O432" s="46">
        <v>1294</v>
      </c>
      <c r="P432" s="46">
        <v>671</v>
      </c>
      <c r="Q432" s="6"/>
    </row>
    <row r="433" spans="1:21" s="4" customFormat="1" ht="14.45" customHeight="1" x14ac:dyDescent="0.25">
      <c r="A433" s="14" t="s">
        <v>525</v>
      </c>
      <c r="B433" s="14" t="s">
        <v>723</v>
      </c>
      <c r="C433" s="14" t="s">
        <v>729</v>
      </c>
      <c r="D433" s="4" t="s">
        <v>61</v>
      </c>
      <c r="E433" s="4" t="s">
        <v>530</v>
      </c>
      <c r="F433" s="14" t="s">
        <v>22</v>
      </c>
      <c r="G433" s="4" t="s">
        <v>531</v>
      </c>
      <c r="H433" s="4" t="s">
        <v>27</v>
      </c>
      <c r="I433" s="4">
        <v>0.9</v>
      </c>
      <c r="J433" s="5" t="s">
        <v>277</v>
      </c>
      <c r="K433" s="44" t="s">
        <v>277</v>
      </c>
      <c r="L433" s="25">
        <v>10</v>
      </c>
      <c r="M433" s="55">
        <v>2014</v>
      </c>
      <c r="N433" s="6" t="s">
        <v>769</v>
      </c>
      <c r="O433" s="46">
        <v>5765</v>
      </c>
      <c r="P433" s="46">
        <v>2568</v>
      </c>
      <c r="Q433" s="6"/>
    </row>
    <row r="434" spans="1:21" s="4" customFormat="1" ht="14.45" customHeight="1" x14ac:dyDescent="0.25">
      <c r="A434" s="14" t="s">
        <v>525</v>
      </c>
      <c r="B434" s="14" t="s">
        <v>723</v>
      </c>
      <c r="C434" s="14" t="s">
        <v>729</v>
      </c>
      <c r="D434" s="4" t="s">
        <v>21</v>
      </c>
      <c r="E434" s="4" t="s">
        <v>717</v>
      </c>
      <c r="F434" s="14" t="s">
        <v>42</v>
      </c>
      <c r="G434" s="4" t="s">
        <v>716</v>
      </c>
      <c r="H434" s="4" t="s">
        <v>277</v>
      </c>
      <c r="I434" s="4" t="s">
        <v>277</v>
      </c>
      <c r="J434" s="49">
        <v>5.0000000000000001E-3</v>
      </c>
      <c r="K434" s="44" t="s">
        <v>277</v>
      </c>
      <c r="L434" s="45" t="s">
        <v>277</v>
      </c>
      <c r="M434" s="55" t="s">
        <v>277</v>
      </c>
      <c r="N434" s="6" t="s">
        <v>769</v>
      </c>
      <c r="O434" s="46">
        <v>6557</v>
      </c>
      <c r="P434" s="46">
        <v>2927</v>
      </c>
      <c r="Q434" s="6"/>
    </row>
    <row r="435" spans="1:21" s="4" customFormat="1" ht="14.45" customHeight="1" x14ac:dyDescent="0.25">
      <c r="A435" s="14" t="s">
        <v>525</v>
      </c>
      <c r="B435" s="14" t="s">
        <v>723</v>
      </c>
      <c r="C435" s="14" t="s">
        <v>729</v>
      </c>
      <c r="D435" s="4" t="s">
        <v>21</v>
      </c>
      <c r="E435" s="4" t="s">
        <v>532</v>
      </c>
      <c r="F435" s="14" t="s">
        <v>42</v>
      </c>
      <c r="G435" s="4" t="s">
        <v>533</v>
      </c>
      <c r="H435" s="4" t="s">
        <v>24</v>
      </c>
      <c r="I435" s="4" t="s">
        <v>277</v>
      </c>
      <c r="J435" s="49">
        <v>5.0000000000000001E-3</v>
      </c>
      <c r="K435" s="44" t="s">
        <v>277</v>
      </c>
      <c r="L435" s="25">
        <v>5.5</v>
      </c>
      <c r="M435" s="8">
        <v>41821</v>
      </c>
      <c r="N435" s="6" t="s">
        <v>769</v>
      </c>
      <c r="O435" s="46">
        <v>278</v>
      </c>
      <c r="P435" s="46">
        <v>239</v>
      </c>
      <c r="Q435" s="6"/>
    </row>
    <row r="436" spans="1:21" s="4" customFormat="1" ht="14.45" customHeight="1" x14ac:dyDescent="0.25">
      <c r="A436" s="14" t="s">
        <v>525</v>
      </c>
      <c r="B436" s="14" t="s">
        <v>723</v>
      </c>
      <c r="C436" s="14" t="s">
        <v>729</v>
      </c>
      <c r="D436" s="4" t="s">
        <v>21</v>
      </c>
      <c r="E436" s="4" t="s">
        <v>534</v>
      </c>
      <c r="F436" s="14" t="s">
        <v>76</v>
      </c>
      <c r="G436" s="4" t="s">
        <v>77</v>
      </c>
      <c r="H436" s="4" t="s">
        <v>277</v>
      </c>
      <c r="I436" s="4" t="s">
        <v>277</v>
      </c>
      <c r="J436" s="5" t="s">
        <v>277</v>
      </c>
      <c r="K436" s="44" t="s">
        <v>277</v>
      </c>
      <c r="L436" s="45" t="s">
        <v>277</v>
      </c>
      <c r="M436" s="55" t="s">
        <v>277</v>
      </c>
      <c r="N436" s="6" t="s">
        <v>769</v>
      </c>
      <c r="O436" s="46">
        <v>154</v>
      </c>
      <c r="P436" s="46">
        <v>15</v>
      </c>
      <c r="Q436" s="6"/>
    </row>
    <row r="437" spans="1:21" s="4" customFormat="1" ht="14.45" customHeight="1" x14ac:dyDescent="0.25">
      <c r="A437" s="14" t="s">
        <v>525</v>
      </c>
      <c r="B437" s="14" t="s">
        <v>723</v>
      </c>
      <c r="C437" s="14" t="s">
        <v>729</v>
      </c>
      <c r="D437" s="4" t="s">
        <v>21</v>
      </c>
      <c r="E437" s="4" t="s">
        <v>534</v>
      </c>
      <c r="F437" s="14" t="s">
        <v>76</v>
      </c>
      <c r="G437" s="4" t="s">
        <v>80</v>
      </c>
      <c r="H437" s="4" t="s">
        <v>277</v>
      </c>
      <c r="I437" s="4" t="s">
        <v>277</v>
      </c>
      <c r="J437" s="5" t="s">
        <v>277</v>
      </c>
      <c r="K437" s="44" t="s">
        <v>277</v>
      </c>
      <c r="L437" s="45" t="s">
        <v>277</v>
      </c>
      <c r="M437" s="55" t="s">
        <v>277</v>
      </c>
      <c r="N437" s="6" t="s">
        <v>769</v>
      </c>
      <c r="O437" s="46">
        <v>136</v>
      </c>
      <c r="P437" s="46">
        <v>20</v>
      </c>
      <c r="Q437" s="6"/>
    </row>
    <row r="438" spans="1:21" s="4" customFormat="1" ht="14.45" customHeight="1" x14ac:dyDescent="0.25">
      <c r="A438" s="14" t="s">
        <v>525</v>
      </c>
      <c r="B438" s="14" t="s">
        <v>723</v>
      </c>
      <c r="C438" s="14" t="s">
        <v>729</v>
      </c>
      <c r="D438" s="4" t="s">
        <v>21</v>
      </c>
      <c r="E438" s="4" t="s">
        <v>535</v>
      </c>
      <c r="F438" s="14" t="s">
        <v>76</v>
      </c>
      <c r="G438" s="4" t="s">
        <v>80</v>
      </c>
      <c r="H438" s="4" t="s">
        <v>277</v>
      </c>
      <c r="I438" s="4" t="s">
        <v>277</v>
      </c>
      <c r="J438" s="5" t="s">
        <v>277</v>
      </c>
      <c r="K438" s="44" t="s">
        <v>277</v>
      </c>
      <c r="L438" s="45" t="s">
        <v>277</v>
      </c>
      <c r="M438" s="55" t="s">
        <v>277</v>
      </c>
      <c r="N438" s="6" t="s">
        <v>769</v>
      </c>
      <c r="O438" s="46">
        <v>71</v>
      </c>
      <c r="P438" s="46">
        <v>31</v>
      </c>
      <c r="Q438" s="6"/>
    </row>
    <row r="439" spans="1:21" s="4" customFormat="1" ht="14.45" customHeight="1" x14ac:dyDescent="0.25">
      <c r="A439" s="14" t="s">
        <v>525</v>
      </c>
      <c r="B439" s="14" t="s">
        <v>723</v>
      </c>
      <c r="C439" s="14" t="s">
        <v>729</v>
      </c>
      <c r="D439" s="4" t="s">
        <v>21</v>
      </c>
      <c r="E439" s="4" t="s">
        <v>536</v>
      </c>
      <c r="F439" s="14" t="s">
        <v>76</v>
      </c>
      <c r="G439" s="4" t="s">
        <v>80</v>
      </c>
      <c r="H439" s="4" t="s">
        <v>277</v>
      </c>
      <c r="I439" s="4" t="s">
        <v>277</v>
      </c>
      <c r="J439" s="5" t="s">
        <v>277</v>
      </c>
      <c r="K439" s="44" t="s">
        <v>277</v>
      </c>
      <c r="L439" s="45" t="s">
        <v>277</v>
      </c>
      <c r="M439" s="55" t="s">
        <v>277</v>
      </c>
      <c r="N439" s="6" t="s">
        <v>769</v>
      </c>
      <c r="O439" s="46">
        <v>72</v>
      </c>
      <c r="P439" s="46">
        <v>17</v>
      </c>
      <c r="Q439" s="6"/>
    </row>
    <row r="440" spans="1:21" s="4" customFormat="1" ht="14.45" customHeight="1" x14ac:dyDescent="0.25">
      <c r="A440" s="14" t="s">
        <v>525</v>
      </c>
      <c r="B440" s="14" t="s">
        <v>723</v>
      </c>
      <c r="C440" s="14" t="s">
        <v>729</v>
      </c>
      <c r="D440" s="4" t="s">
        <v>21</v>
      </c>
      <c r="E440" s="4" t="s">
        <v>537</v>
      </c>
      <c r="F440" s="14" t="s">
        <v>76</v>
      </c>
      <c r="G440" s="4" t="s">
        <v>80</v>
      </c>
      <c r="H440" s="4" t="s">
        <v>277</v>
      </c>
      <c r="I440" s="4" t="s">
        <v>277</v>
      </c>
      <c r="J440" s="5" t="s">
        <v>277</v>
      </c>
      <c r="K440" s="44" t="s">
        <v>277</v>
      </c>
      <c r="L440" s="45" t="s">
        <v>277</v>
      </c>
      <c r="M440" s="55" t="s">
        <v>277</v>
      </c>
      <c r="N440" s="6" t="s">
        <v>770</v>
      </c>
      <c r="O440" s="46">
        <v>89</v>
      </c>
      <c r="P440" s="46">
        <v>95</v>
      </c>
      <c r="Q440" s="6"/>
    </row>
    <row r="441" spans="1:21" s="4" customFormat="1" ht="14.45" customHeight="1" x14ac:dyDescent="0.25">
      <c r="A441" s="14" t="s">
        <v>525</v>
      </c>
      <c r="B441" s="14" t="s">
        <v>723</v>
      </c>
      <c r="C441" s="14" t="s">
        <v>729</v>
      </c>
      <c r="D441" s="4" t="s">
        <v>21</v>
      </c>
      <c r="E441" s="4" t="s">
        <v>718</v>
      </c>
      <c r="F441" s="14" t="s">
        <v>76</v>
      </c>
      <c r="G441" s="4" t="s">
        <v>719</v>
      </c>
      <c r="H441" s="4" t="s">
        <v>277</v>
      </c>
      <c r="I441" s="4" t="s">
        <v>277</v>
      </c>
      <c r="J441" s="5" t="s">
        <v>277</v>
      </c>
      <c r="K441" s="44" t="s">
        <v>277</v>
      </c>
      <c r="L441" s="45" t="s">
        <v>277</v>
      </c>
      <c r="M441" s="55" t="s">
        <v>40</v>
      </c>
      <c r="N441" s="6" t="s">
        <v>769</v>
      </c>
      <c r="O441" s="46">
        <f>338+1839</f>
        <v>2177</v>
      </c>
      <c r="P441" s="46">
        <f>152+1624</f>
        <v>1776</v>
      </c>
      <c r="Q441" s="6" t="s">
        <v>40</v>
      </c>
      <c r="R441" s="4" t="s">
        <v>129</v>
      </c>
    </row>
    <row r="442" spans="1:21" s="16" customFormat="1" ht="14.45" customHeight="1" x14ac:dyDescent="0.25">
      <c r="A442" s="34" t="s">
        <v>82</v>
      </c>
      <c r="B442" s="34" t="s">
        <v>730</v>
      </c>
      <c r="C442" s="34" t="s">
        <v>727</v>
      </c>
      <c r="D442" s="16" t="s">
        <v>49</v>
      </c>
      <c r="E442" s="16" t="s">
        <v>448</v>
      </c>
      <c r="F442" s="34" t="s">
        <v>22</v>
      </c>
      <c r="G442" s="16" t="s">
        <v>43</v>
      </c>
      <c r="H442" s="16" t="s">
        <v>24</v>
      </c>
      <c r="I442" s="16">
        <v>2</v>
      </c>
      <c r="J442" s="30" t="s">
        <v>277</v>
      </c>
      <c r="K442" s="40" t="s">
        <v>277</v>
      </c>
      <c r="L442" s="32">
        <v>5</v>
      </c>
      <c r="M442" s="54">
        <v>2014</v>
      </c>
      <c r="N442" s="27" t="s">
        <v>769</v>
      </c>
      <c r="O442" s="41">
        <v>20</v>
      </c>
      <c r="P442" s="41">
        <v>16</v>
      </c>
      <c r="Q442" s="27"/>
    </row>
    <row r="443" spans="1:21" s="16" customFormat="1" ht="14.45" customHeight="1" x14ac:dyDescent="0.25">
      <c r="A443" s="34" t="s">
        <v>82</v>
      </c>
      <c r="B443" s="34" t="s">
        <v>730</v>
      </c>
      <c r="C443" s="34" t="s">
        <v>727</v>
      </c>
      <c r="D443" s="16" t="s">
        <v>25</v>
      </c>
      <c r="E443" s="16" t="s">
        <v>449</v>
      </c>
      <c r="F443" s="34" t="s">
        <v>22</v>
      </c>
      <c r="G443" s="16" t="s">
        <v>450</v>
      </c>
      <c r="H443" s="16" t="s">
        <v>27</v>
      </c>
      <c r="I443" s="16">
        <v>1</v>
      </c>
      <c r="J443" s="30" t="s">
        <v>277</v>
      </c>
      <c r="K443" s="40" t="s">
        <v>277</v>
      </c>
      <c r="L443" s="32">
        <v>5</v>
      </c>
      <c r="M443" s="54">
        <v>2014</v>
      </c>
      <c r="N443" s="27" t="s">
        <v>769</v>
      </c>
      <c r="O443" s="41">
        <v>111</v>
      </c>
      <c r="P443" s="41">
        <v>40</v>
      </c>
      <c r="Q443" s="27"/>
    </row>
    <row r="444" spans="1:21" s="26" customFormat="1" ht="14.45" customHeight="1" x14ac:dyDescent="0.25">
      <c r="A444" s="14" t="s">
        <v>82</v>
      </c>
      <c r="B444" s="34" t="s">
        <v>730</v>
      </c>
      <c r="C444" s="34" t="s">
        <v>727</v>
      </c>
      <c r="D444" s="4" t="s">
        <v>0</v>
      </c>
      <c r="E444" s="4" t="s">
        <v>755</v>
      </c>
      <c r="F444" s="14" t="s">
        <v>22</v>
      </c>
      <c r="G444" s="4" t="s">
        <v>451</v>
      </c>
      <c r="H444" s="4" t="s">
        <v>24</v>
      </c>
      <c r="I444" s="4">
        <v>0.5</v>
      </c>
      <c r="J444" s="5" t="s">
        <v>277</v>
      </c>
      <c r="K444" s="44" t="s">
        <v>277</v>
      </c>
      <c r="L444" s="25">
        <v>5</v>
      </c>
      <c r="M444" s="55">
        <v>2014</v>
      </c>
      <c r="N444" s="6" t="s">
        <v>769</v>
      </c>
      <c r="O444" s="46">
        <v>922</v>
      </c>
      <c r="P444" s="46">
        <v>828</v>
      </c>
      <c r="Q444" s="6"/>
      <c r="R444" s="4"/>
      <c r="S444" s="4"/>
      <c r="T444" s="4"/>
      <c r="U444" s="4"/>
    </row>
    <row r="445" spans="1:21" s="4" customFormat="1" ht="14.45" customHeight="1" x14ac:dyDescent="0.25">
      <c r="A445" s="14" t="s">
        <v>431</v>
      </c>
      <c r="B445" s="14" t="s">
        <v>730</v>
      </c>
      <c r="C445" s="14" t="s">
        <v>727</v>
      </c>
      <c r="D445" s="4" t="s">
        <v>49</v>
      </c>
      <c r="E445" s="4" t="s">
        <v>452</v>
      </c>
      <c r="F445" s="14" t="s">
        <v>22</v>
      </c>
      <c r="G445" s="4" t="s">
        <v>69</v>
      </c>
      <c r="H445" s="4" t="s">
        <v>27</v>
      </c>
      <c r="I445" s="4">
        <v>2.1</v>
      </c>
      <c r="J445" s="5" t="s">
        <v>277</v>
      </c>
      <c r="K445" s="44" t="s">
        <v>277</v>
      </c>
      <c r="L445" s="25">
        <v>5</v>
      </c>
      <c r="M445" s="55">
        <v>2014</v>
      </c>
      <c r="N445" s="6" t="s">
        <v>769</v>
      </c>
      <c r="O445" s="46">
        <v>135</v>
      </c>
      <c r="P445" s="46">
        <v>82</v>
      </c>
      <c r="Q445" s="60"/>
    </row>
    <row r="446" spans="1:21" s="4" customFormat="1" ht="14.45" customHeight="1" x14ac:dyDescent="0.25">
      <c r="A446" s="14" t="s">
        <v>431</v>
      </c>
      <c r="B446" s="14" t="s">
        <v>730</v>
      </c>
      <c r="C446" s="14" t="s">
        <v>727</v>
      </c>
      <c r="D446" s="4" t="s">
        <v>49</v>
      </c>
      <c r="E446" s="4" t="s">
        <v>452</v>
      </c>
      <c r="F446" s="14" t="s">
        <v>22</v>
      </c>
      <c r="G446" s="4" t="s">
        <v>69</v>
      </c>
      <c r="H446" s="4" t="s">
        <v>27</v>
      </c>
      <c r="I446" s="4">
        <v>3.9</v>
      </c>
      <c r="J446" s="5" t="s">
        <v>277</v>
      </c>
      <c r="K446" s="44" t="s">
        <v>277</v>
      </c>
      <c r="L446" s="25">
        <v>5</v>
      </c>
      <c r="M446" s="55">
        <v>2014</v>
      </c>
      <c r="N446" s="6" t="s">
        <v>769</v>
      </c>
      <c r="O446" s="46">
        <v>122</v>
      </c>
      <c r="P446" s="46">
        <v>95</v>
      </c>
      <c r="Q446" s="60"/>
    </row>
    <row r="447" spans="1:21" s="4" customFormat="1" ht="14.45" customHeight="1" x14ac:dyDescent="0.25">
      <c r="A447" s="14" t="s">
        <v>431</v>
      </c>
      <c r="B447" s="14" t="s">
        <v>730</v>
      </c>
      <c r="C447" s="14" t="s">
        <v>727</v>
      </c>
      <c r="D447" s="4" t="s">
        <v>25</v>
      </c>
      <c r="E447" s="4" t="s">
        <v>453</v>
      </c>
      <c r="F447" s="14" t="s">
        <v>22</v>
      </c>
      <c r="G447" s="4" t="s">
        <v>73</v>
      </c>
      <c r="H447" s="4" t="s">
        <v>27</v>
      </c>
      <c r="I447" s="4">
        <v>1</v>
      </c>
      <c r="J447" s="5" t="s">
        <v>277</v>
      </c>
      <c r="K447" s="44" t="s">
        <v>277</v>
      </c>
      <c r="L447" s="25">
        <v>5</v>
      </c>
      <c r="M447" s="55">
        <v>2014</v>
      </c>
      <c r="N447" s="6" t="s">
        <v>769</v>
      </c>
      <c r="O447" s="46">
        <v>240</v>
      </c>
      <c r="P447" s="46">
        <v>104</v>
      </c>
      <c r="Q447" s="60"/>
    </row>
    <row r="448" spans="1:21" s="4" customFormat="1" ht="14.45" customHeight="1" x14ac:dyDescent="0.25">
      <c r="A448" s="14" t="s">
        <v>431</v>
      </c>
      <c r="B448" s="14" t="s">
        <v>730</v>
      </c>
      <c r="C448" s="14" t="s">
        <v>727</v>
      </c>
      <c r="D448" s="4" t="s">
        <v>25</v>
      </c>
      <c r="E448" s="4" t="s">
        <v>454</v>
      </c>
      <c r="F448" s="14" t="s">
        <v>22</v>
      </c>
      <c r="G448" s="4" t="s">
        <v>73</v>
      </c>
      <c r="H448" s="4" t="s">
        <v>27</v>
      </c>
      <c r="I448" s="4">
        <v>1.5</v>
      </c>
      <c r="J448" s="5" t="s">
        <v>277</v>
      </c>
      <c r="K448" s="44" t="s">
        <v>277</v>
      </c>
      <c r="L448" s="25">
        <v>5</v>
      </c>
      <c r="M448" s="55">
        <v>2014</v>
      </c>
      <c r="N448" s="6" t="s">
        <v>769</v>
      </c>
      <c r="O448" s="46">
        <v>200</v>
      </c>
      <c r="P448" s="46">
        <v>61</v>
      </c>
      <c r="Q448" s="60"/>
    </row>
    <row r="449" spans="1:23" s="4" customFormat="1" ht="14.45" customHeight="1" x14ac:dyDescent="0.25">
      <c r="A449" s="14" t="s">
        <v>431</v>
      </c>
      <c r="B449" s="14" t="s">
        <v>730</v>
      </c>
      <c r="C449" s="14" t="s">
        <v>727</v>
      </c>
      <c r="D449" s="4" t="s">
        <v>0</v>
      </c>
      <c r="E449" s="4" t="s">
        <v>283</v>
      </c>
      <c r="F449" s="14" t="s">
        <v>22</v>
      </c>
      <c r="G449" s="4" t="s">
        <v>425</v>
      </c>
      <c r="H449" s="4" t="s">
        <v>31</v>
      </c>
      <c r="I449" s="4">
        <v>3</v>
      </c>
      <c r="J449" s="5" t="s">
        <v>277</v>
      </c>
      <c r="K449" s="44" t="s">
        <v>277</v>
      </c>
      <c r="L449" s="25" t="s">
        <v>32</v>
      </c>
      <c r="M449" s="55">
        <v>2014</v>
      </c>
      <c r="N449" s="6" t="s">
        <v>769</v>
      </c>
      <c r="O449" s="46">
        <v>2902</v>
      </c>
      <c r="P449" s="46">
        <v>2735</v>
      </c>
      <c r="Q449" s="60"/>
    </row>
    <row r="450" spans="1:23" s="4" customFormat="1" ht="14.45" customHeight="1" x14ac:dyDescent="0.25">
      <c r="A450" s="14" t="s">
        <v>431</v>
      </c>
      <c r="B450" s="14" t="s">
        <v>730</v>
      </c>
      <c r="C450" s="14" t="s">
        <v>727</v>
      </c>
      <c r="D450" s="4" t="s">
        <v>0</v>
      </c>
      <c r="E450" s="4" t="s">
        <v>455</v>
      </c>
      <c r="F450" s="14" t="s">
        <v>22</v>
      </c>
      <c r="G450" s="4" t="s">
        <v>291</v>
      </c>
      <c r="H450" s="4" t="s">
        <v>27</v>
      </c>
      <c r="I450" s="4">
        <v>0.5</v>
      </c>
      <c r="J450" s="5" t="s">
        <v>277</v>
      </c>
      <c r="K450" s="44" t="s">
        <v>277</v>
      </c>
      <c r="L450" s="25">
        <v>5</v>
      </c>
      <c r="M450" s="55">
        <v>2014</v>
      </c>
      <c r="N450" s="6" t="s">
        <v>769</v>
      </c>
      <c r="O450" s="46">
        <v>3220</v>
      </c>
      <c r="P450" s="46">
        <v>2395</v>
      </c>
      <c r="Q450" s="60"/>
    </row>
    <row r="451" spans="1:23" s="4" customFormat="1" ht="14.45" customHeight="1" x14ac:dyDescent="0.25">
      <c r="A451" s="14" t="s">
        <v>431</v>
      </c>
      <c r="B451" s="14" t="s">
        <v>730</v>
      </c>
      <c r="C451" s="14" t="s">
        <v>727</v>
      </c>
      <c r="D451" s="4" t="s">
        <v>158</v>
      </c>
      <c r="E451" s="4" t="s">
        <v>743</v>
      </c>
      <c r="F451" s="14" t="s">
        <v>22</v>
      </c>
      <c r="G451" s="4" t="s">
        <v>456</v>
      </c>
      <c r="H451" s="4" t="s">
        <v>24</v>
      </c>
      <c r="I451" s="4">
        <v>2</v>
      </c>
      <c r="J451" s="5" t="s">
        <v>277</v>
      </c>
      <c r="K451" s="44" t="s">
        <v>277</v>
      </c>
      <c r="L451" s="25">
        <v>20</v>
      </c>
      <c r="M451" s="55">
        <v>2014</v>
      </c>
      <c r="N451" s="6" t="s">
        <v>769</v>
      </c>
      <c r="O451" s="46">
        <v>462</v>
      </c>
      <c r="P451" s="46">
        <v>392</v>
      </c>
      <c r="Q451" s="60"/>
    </row>
    <row r="452" spans="1:23" s="4" customFormat="1" ht="14.45" customHeight="1" x14ac:dyDescent="0.25">
      <c r="A452" s="14" t="s">
        <v>431</v>
      </c>
      <c r="B452" s="14" t="s">
        <v>730</v>
      </c>
      <c r="C452" s="14" t="s">
        <v>727</v>
      </c>
      <c r="D452" s="4" t="s">
        <v>35</v>
      </c>
      <c r="E452" s="4" t="s">
        <v>756</v>
      </c>
      <c r="F452" s="14" t="s">
        <v>42</v>
      </c>
      <c r="G452" s="4" t="s">
        <v>52</v>
      </c>
      <c r="H452" s="4" t="s">
        <v>24</v>
      </c>
      <c r="I452" s="4" t="s">
        <v>277</v>
      </c>
      <c r="J452" s="5">
        <v>2.5000000000000001E-3</v>
      </c>
      <c r="K452" s="44" t="s">
        <v>277</v>
      </c>
      <c r="L452" s="25">
        <v>5</v>
      </c>
      <c r="M452" s="8">
        <v>42005</v>
      </c>
      <c r="N452" s="6" t="s">
        <v>770</v>
      </c>
      <c r="O452" s="46">
        <v>792</v>
      </c>
      <c r="P452" s="46">
        <v>907</v>
      </c>
      <c r="Q452" s="60"/>
    </row>
    <row r="453" spans="1:23" s="16" customFormat="1" ht="14.45" customHeight="1" x14ac:dyDescent="0.25">
      <c r="A453" s="34" t="s">
        <v>457</v>
      </c>
      <c r="B453" s="14" t="s">
        <v>730</v>
      </c>
      <c r="C453" s="14" t="s">
        <v>735</v>
      </c>
      <c r="D453" s="4" t="s">
        <v>25</v>
      </c>
      <c r="E453" s="4" t="s">
        <v>458</v>
      </c>
      <c r="F453" s="14" t="s">
        <v>22</v>
      </c>
      <c r="G453" s="4" t="s">
        <v>318</v>
      </c>
      <c r="H453" s="4" t="s">
        <v>24</v>
      </c>
      <c r="I453" s="4">
        <v>2</v>
      </c>
      <c r="J453" s="30" t="s">
        <v>277</v>
      </c>
      <c r="K453" s="40" t="s">
        <v>277</v>
      </c>
      <c r="L453" s="25">
        <v>5</v>
      </c>
      <c r="M453" s="55">
        <v>2014</v>
      </c>
      <c r="N453" s="6" t="s">
        <v>769</v>
      </c>
      <c r="O453" s="46">
        <v>143</v>
      </c>
      <c r="P453" s="46">
        <v>107</v>
      </c>
      <c r="Q453" s="6"/>
      <c r="R453" s="4"/>
      <c r="S453" s="4"/>
      <c r="T453" s="4"/>
      <c r="U453" s="4"/>
      <c r="V453" s="4"/>
      <c r="W453" s="4"/>
    </row>
    <row r="454" spans="1:23" s="4" customFormat="1" ht="14.45" customHeight="1" x14ac:dyDescent="0.25">
      <c r="A454" s="34" t="s">
        <v>457</v>
      </c>
      <c r="B454" s="14" t="s">
        <v>730</v>
      </c>
      <c r="C454" s="14" t="s">
        <v>735</v>
      </c>
      <c r="D454" s="16" t="s">
        <v>35</v>
      </c>
      <c r="E454" s="16" t="s">
        <v>459</v>
      </c>
      <c r="F454" s="34" t="s">
        <v>22</v>
      </c>
      <c r="G454" s="16" t="s">
        <v>79</v>
      </c>
      <c r="H454" s="16" t="s">
        <v>24</v>
      </c>
      <c r="I454" s="16">
        <v>2.5</v>
      </c>
      <c r="J454" s="30" t="s">
        <v>277</v>
      </c>
      <c r="K454" s="40" t="s">
        <v>277</v>
      </c>
      <c r="L454" s="32" t="s">
        <v>32</v>
      </c>
      <c r="M454" s="54">
        <v>2014</v>
      </c>
      <c r="N454" s="27" t="s">
        <v>770</v>
      </c>
      <c r="O454" s="41">
        <f>958+40</f>
        <v>998</v>
      </c>
      <c r="P454" s="41">
        <f>1322+55</f>
        <v>1377</v>
      </c>
      <c r="Q454" s="27" t="s">
        <v>40</v>
      </c>
      <c r="R454" s="16" t="s">
        <v>34</v>
      </c>
      <c r="S454" s="16"/>
      <c r="T454" s="16"/>
      <c r="U454" s="16"/>
      <c r="V454" s="16"/>
      <c r="W454" s="16"/>
    </row>
    <row r="455" spans="1:23" s="16" customFormat="1" ht="14.45" customHeight="1" x14ac:dyDescent="0.25">
      <c r="A455" s="34" t="s">
        <v>457</v>
      </c>
      <c r="B455" s="14" t="s">
        <v>730</v>
      </c>
      <c r="C455" s="14" t="s">
        <v>735</v>
      </c>
      <c r="D455" s="16" t="s">
        <v>25</v>
      </c>
      <c r="E455" s="16" t="s">
        <v>345</v>
      </c>
      <c r="F455" s="34" t="s">
        <v>22</v>
      </c>
      <c r="G455" s="16" t="s">
        <v>318</v>
      </c>
      <c r="H455" s="16" t="s">
        <v>27</v>
      </c>
      <c r="I455" s="16">
        <v>1</v>
      </c>
      <c r="J455" s="30" t="s">
        <v>277</v>
      </c>
      <c r="K455" s="40" t="s">
        <v>277</v>
      </c>
      <c r="L455" s="32">
        <v>5</v>
      </c>
      <c r="M455" s="54">
        <v>2014</v>
      </c>
      <c r="N455" s="27" t="s">
        <v>769</v>
      </c>
      <c r="O455" s="41">
        <v>244</v>
      </c>
      <c r="P455" s="41">
        <v>128</v>
      </c>
      <c r="Q455" s="27"/>
    </row>
    <row r="456" spans="1:23" s="16" customFormat="1" ht="14.45" customHeight="1" x14ac:dyDescent="0.25">
      <c r="A456" s="34" t="s">
        <v>457</v>
      </c>
      <c r="B456" s="14" t="s">
        <v>730</v>
      </c>
      <c r="C456" s="14" t="s">
        <v>735</v>
      </c>
      <c r="D456" s="16" t="s">
        <v>25</v>
      </c>
      <c r="E456" s="16" t="s">
        <v>345</v>
      </c>
      <c r="F456" s="34" t="s">
        <v>22</v>
      </c>
      <c r="G456" s="16" t="s">
        <v>318</v>
      </c>
      <c r="H456" s="16" t="s">
        <v>24</v>
      </c>
      <c r="I456" s="16">
        <v>2</v>
      </c>
      <c r="J456" s="30" t="s">
        <v>277</v>
      </c>
      <c r="K456" s="40" t="s">
        <v>277</v>
      </c>
      <c r="L456" s="32">
        <v>5</v>
      </c>
      <c r="M456" s="54">
        <v>2014</v>
      </c>
      <c r="N456" s="27" t="s">
        <v>770</v>
      </c>
      <c r="O456" s="41">
        <v>146</v>
      </c>
      <c r="P456" s="41">
        <v>224</v>
      </c>
      <c r="Q456" s="27"/>
    </row>
    <row r="457" spans="1:23" s="16" customFormat="1" ht="14.45" customHeight="1" x14ac:dyDescent="0.25">
      <c r="A457" s="34" t="s">
        <v>457</v>
      </c>
      <c r="B457" s="14" t="s">
        <v>730</v>
      </c>
      <c r="C457" s="14" t="s">
        <v>735</v>
      </c>
      <c r="D457" s="16" t="s">
        <v>25</v>
      </c>
      <c r="E457" s="16" t="s">
        <v>457</v>
      </c>
      <c r="F457" s="34" t="s">
        <v>22</v>
      </c>
      <c r="G457" s="16" t="s">
        <v>318</v>
      </c>
      <c r="H457" s="16" t="s">
        <v>24</v>
      </c>
      <c r="I457" s="16">
        <v>2.5</v>
      </c>
      <c r="J457" s="30" t="s">
        <v>277</v>
      </c>
      <c r="K457" s="40" t="s">
        <v>277</v>
      </c>
      <c r="L457" s="32">
        <v>5</v>
      </c>
      <c r="M457" s="54">
        <v>2014</v>
      </c>
      <c r="N457" s="27" t="s">
        <v>770</v>
      </c>
      <c r="O457" s="41">
        <v>414</v>
      </c>
      <c r="P457" s="41">
        <v>489</v>
      </c>
      <c r="Q457" s="27"/>
    </row>
    <row r="458" spans="1:23" s="16" customFormat="1" ht="14.45" customHeight="1" x14ac:dyDescent="0.25">
      <c r="A458" s="34" t="s">
        <v>457</v>
      </c>
      <c r="B458" s="14" t="s">
        <v>730</v>
      </c>
      <c r="C458" s="14" t="s">
        <v>735</v>
      </c>
      <c r="D458" s="16" t="s">
        <v>49</v>
      </c>
      <c r="E458" s="16" t="s">
        <v>460</v>
      </c>
      <c r="F458" s="34" t="s">
        <v>22</v>
      </c>
      <c r="G458" s="16" t="s">
        <v>69</v>
      </c>
      <c r="H458" s="16" t="s">
        <v>24</v>
      </c>
      <c r="I458" s="16">
        <v>2.2999999999999998</v>
      </c>
      <c r="J458" s="30" t="s">
        <v>277</v>
      </c>
      <c r="K458" s="40" t="s">
        <v>277</v>
      </c>
      <c r="L458" s="32">
        <v>5</v>
      </c>
      <c r="M458" s="54">
        <v>2014</v>
      </c>
      <c r="N458" s="27" t="s">
        <v>770</v>
      </c>
      <c r="O458" s="41">
        <v>65</v>
      </c>
      <c r="P458" s="41">
        <v>80</v>
      </c>
      <c r="Q458" s="27"/>
    </row>
    <row r="459" spans="1:23" s="16" customFormat="1" ht="14.45" customHeight="1" x14ac:dyDescent="0.25">
      <c r="A459" s="34" t="s">
        <v>457</v>
      </c>
      <c r="B459" s="14" t="s">
        <v>730</v>
      </c>
      <c r="C459" s="14" t="s">
        <v>735</v>
      </c>
      <c r="D459" s="16" t="s">
        <v>35</v>
      </c>
      <c r="E459" s="16" t="s">
        <v>461</v>
      </c>
      <c r="F459" s="34" t="s">
        <v>22</v>
      </c>
      <c r="G459" s="16" t="s">
        <v>64</v>
      </c>
      <c r="H459" s="16" t="s">
        <v>27</v>
      </c>
      <c r="I459" s="16">
        <v>3.9</v>
      </c>
      <c r="J459" s="30" t="s">
        <v>277</v>
      </c>
      <c r="K459" s="31">
        <v>1438952</v>
      </c>
      <c r="L459" s="32">
        <v>5</v>
      </c>
      <c r="M459" s="54">
        <v>2014</v>
      </c>
      <c r="N459" s="27" t="s">
        <v>770</v>
      </c>
      <c r="O459" s="41">
        <v>1609</v>
      </c>
      <c r="P459" s="41">
        <v>1728</v>
      </c>
      <c r="Q459" s="27"/>
    </row>
    <row r="460" spans="1:23" s="9" customFormat="1" ht="14.45" customHeight="1" x14ac:dyDescent="0.25">
      <c r="A460" s="14" t="s">
        <v>457</v>
      </c>
      <c r="B460" s="14" t="s">
        <v>730</v>
      </c>
      <c r="C460" s="14" t="s">
        <v>735</v>
      </c>
      <c r="D460" s="4" t="s">
        <v>0</v>
      </c>
      <c r="E460" s="4" t="s">
        <v>457</v>
      </c>
      <c r="F460" s="14" t="s">
        <v>95</v>
      </c>
      <c r="G460" s="4" t="s">
        <v>462</v>
      </c>
      <c r="H460" s="4" t="s">
        <v>277</v>
      </c>
      <c r="I460" s="4" t="s">
        <v>277</v>
      </c>
      <c r="J460" s="5" t="s">
        <v>277</v>
      </c>
      <c r="K460" s="61">
        <v>5</v>
      </c>
      <c r="L460" s="45" t="s">
        <v>277</v>
      </c>
      <c r="M460" s="55" t="s">
        <v>277</v>
      </c>
      <c r="N460" s="6" t="s">
        <v>770</v>
      </c>
      <c r="O460" s="46">
        <v>3505</v>
      </c>
      <c r="P460" s="46">
        <v>10056</v>
      </c>
      <c r="Q460" s="6"/>
    </row>
    <row r="461" spans="1:23" s="16" customFormat="1" ht="14.45" customHeight="1" x14ac:dyDescent="0.25">
      <c r="A461" s="34" t="s">
        <v>457</v>
      </c>
      <c r="B461" s="14" t="s">
        <v>730</v>
      </c>
      <c r="C461" s="14" t="s">
        <v>735</v>
      </c>
      <c r="D461" s="16" t="s">
        <v>49</v>
      </c>
      <c r="E461" s="16" t="s">
        <v>463</v>
      </c>
      <c r="F461" s="34" t="s">
        <v>42</v>
      </c>
      <c r="G461" s="16" t="s">
        <v>464</v>
      </c>
      <c r="H461" s="16" t="s">
        <v>24</v>
      </c>
      <c r="I461" s="16" t="s">
        <v>277</v>
      </c>
      <c r="J461" s="47">
        <v>5.0000000000000001E-3</v>
      </c>
      <c r="K461" s="31" t="s">
        <v>277</v>
      </c>
      <c r="L461" s="42" t="s">
        <v>277</v>
      </c>
      <c r="M461" s="54" t="s">
        <v>277</v>
      </c>
      <c r="N461" s="27" t="s">
        <v>769</v>
      </c>
      <c r="O461" s="41">
        <v>184</v>
      </c>
      <c r="P461" s="41">
        <v>72</v>
      </c>
      <c r="Q461" s="27"/>
    </row>
    <row r="462" spans="1:23" s="16" customFormat="1" ht="14.45" customHeight="1" x14ac:dyDescent="0.25">
      <c r="A462" s="34" t="s">
        <v>457</v>
      </c>
      <c r="B462" s="14" t="s">
        <v>730</v>
      </c>
      <c r="C462" s="14" t="s">
        <v>735</v>
      </c>
      <c r="D462" s="16" t="s">
        <v>49</v>
      </c>
      <c r="E462" s="16" t="s">
        <v>465</v>
      </c>
      <c r="F462" s="34" t="s">
        <v>76</v>
      </c>
      <c r="G462" s="16" t="s">
        <v>77</v>
      </c>
      <c r="H462" s="16" t="s">
        <v>277</v>
      </c>
      <c r="I462" s="16" t="s">
        <v>277</v>
      </c>
      <c r="J462" s="30" t="s">
        <v>277</v>
      </c>
      <c r="K462" s="40" t="s">
        <v>277</v>
      </c>
      <c r="L462" s="42" t="s">
        <v>277</v>
      </c>
      <c r="M462" s="54" t="s">
        <v>277</v>
      </c>
      <c r="N462" s="27" t="s">
        <v>769</v>
      </c>
      <c r="O462" s="41">
        <v>99</v>
      </c>
      <c r="P462" s="41">
        <v>52</v>
      </c>
      <c r="Q462" s="27"/>
    </row>
    <row r="463" spans="1:23" s="16" customFormat="1" ht="14.45" customHeight="1" x14ac:dyDescent="0.25">
      <c r="A463" s="34" t="s">
        <v>457</v>
      </c>
      <c r="B463" s="14" t="s">
        <v>730</v>
      </c>
      <c r="C463" s="14" t="s">
        <v>735</v>
      </c>
      <c r="D463" s="4" t="s">
        <v>49</v>
      </c>
      <c r="E463" s="4" t="s">
        <v>465</v>
      </c>
      <c r="F463" s="14" t="s">
        <v>76</v>
      </c>
      <c r="G463" s="4" t="s">
        <v>80</v>
      </c>
      <c r="H463" s="16" t="s">
        <v>277</v>
      </c>
      <c r="I463" s="16" t="s">
        <v>277</v>
      </c>
      <c r="J463" s="30" t="s">
        <v>277</v>
      </c>
      <c r="K463" s="40" t="s">
        <v>277</v>
      </c>
      <c r="L463" s="4" t="s">
        <v>277</v>
      </c>
      <c r="M463" s="55" t="s">
        <v>277</v>
      </c>
      <c r="N463" s="6" t="s">
        <v>769</v>
      </c>
      <c r="O463" s="46">
        <v>83</v>
      </c>
      <c r="P463" s="46">
        <v>67</v>
      </c>
      <c r="Q463" s="6"/>
      <c r="R463" s="4"/>
      <c r="S463" s="4"/>
      <c r="T463" s="4"/>
      <c r="U463" s="4"/>
      <c r="V463" s="4"/>
      <c r="W463" s="4"/>
    </row>
    <row r="464" spans="1:23" s="26" customFormat="1" ht="14.45" customHeight="1" x14ac:dyDescent="0.25">
      <c r="A464" s="14" t="s">
        <v>457</v>
      </c>
      <c r="B464" s="14" t="s">
        <v>730</v>
      </c>
      <c r="C464" s="14" t="s">
        <v>735</v>
      </c>
      <c r="D464" s="4" t="s">
        <v>25</v>
      </c>
      <c r="E464" s="4" t="s">
        <v>720</v>
      </c>
      <c r="F464" s="14" t="s">
        <v>76</v>
      </c>
      <c r="G464" s="4" t="s">
        <v>80</v>
      </c>
      <c r="H464" s="4" t="s">
        <v>277</v>
      </c>
      <c r="I464" s="4" t="s">
        <v>277</v>
      </c>
      <c r="J464" s="5" t="s">
        <v>277</v>
      </c>
      <c r="K464" s="44" t="s">
        <v>277</v>
      </c>
      <c r="L464" s="4" t="s">
        <v>277</v>
      </c>
      <c r="M464" s="55" t="s">
        <v>277</v>
      </c>
      <c r="N464" s="6" t="s">
        <v>770</v>
      </c>
      <c r="O464" s="46">
        <v>82</v>
      </c>
      <c r="P464" s="46">
        <v>114</v>
      </c>
      <c r="Q464" s="6"/>
    </row>
    <row r="465" spans="1:18" s="16" customFormat="1" ht="14.45" customHeight="1" x14ac:dyDescent="0.25">
      <c r="A465" s="14" t="s">
        <v>538</v>
      </c>
      <c r="B465" s="14" t="s">
        <v>731</v>
      </c>
      <c r="C465" s="14" t="s">
        <v>732</v>
      </c>
      <c r="D465" s="4" t="s">
        <v>35</v>
      </c>
      <c r="E465" s="4" t="s">
        <v>539</v>
      </c>
      <c r="F465" s="14" t="s">
        <v>22</v>
      </c>
      <c r="G465" s="4" t="s">
        <v>79</v>
      </c>
      <c r="H465" s="4" t="s">
        <v>24</v>
      </c>
      <c r="I465" s="4">
        <v>1.5</v>
      </c>
      <c r="J465" s="5" t="s">
        <v>277</v>
      </c>
      <c r="K465" s="44" t="s">
        <v>277</v>
      </c>
      <c r="L465" s="25" t="s">
        <v>32</v>
      </c>
      <c r="M465" s="55">
        <v>2014</v>
      </c>
      <c r="N465" s="27" t="s">
        <v>769</v>
      </c>
      <c r="O465" s="41">
        <v>556</v>
      </c>
      <c r="P465" s="41">
        <v>455</v>
      </c>
      <c r="Q465" s="27"/>
    </row>
    <row r="466" spans="1:18" s="16" customFormat="1" ht="14.45" customHeight="1" x14ac:dyDescent="0.25">
      <c r="A466" s="14" t="s">
        <v>538</v>
      </c>
      <c r="B466" s="14" t="s">
        <v>731</v>
      </c>
      <c r="C466" s="14" t="s">
        <v>732</v>
      </c>
      <c r="D466" s="4" t="s">
        <v>35</v>
      </c>
      <c r="E466" s="4" t="s">
        <v>540</v>
      </c>
      <c r="F466" s="14" t="s">
        <v>22</v>
      </c>
      <c r="G466" s="4" t="s">
        <v>64</v>
      </c>
      <c r="H466" s="4" t="s">
        <v>24</v>
      </c>
      <c r="I466" s="4">
        <v>0.499</v>
      </c>
      <c r="J466" s="5" t="s">
        <v>277</v>
      </c>
      <c r="K466" s="15">
        <v>800000</v>
      </c>
      <c r="L466" s="25">
        <v>5</v>
      </c>
      <c r="M466" s="55">
        <v>2014</v>
      </c>
      <c r="N466" s="27" t="s">
        <v>770</v>
      </c>
      <c r="O466" s="41">
        <v>385</v>
      </c>
      <c r="P466" s="41">
        <v>757</v>
      </c>
      <c r="Q466" s="27"/>
    </row>
    <row r="467" spans="1:18" s="16" customFormat="1" ht="14.45" customHeight="1" x14ac:dyDescent="0.25">
      <c r="A467" s="14" t="s">
        <v>538</v>
      </c>
      <c r="B467" s="14" t="s">
        <v>731</v>
      </c>
      <c r="C467" s="14" t="s">
        <v>732</v>
      </c>
      <c r="D467" s="4" t="s">
        <v>238</v>
      </c>
      <c r="E467" s="4" t="s">
        <v>541</v>
      </c>
      <c r="F467" s="14" t="s">
        <v>22</v>
      </c>
      <c r="G467" s="4" t="s">
        <v>69</v>
      </c>
      <c r="H467" s="4" t="s">
        <v>31</v>
      </c>
      <c r="I467" s="4">
        <v>0.8</v>
      </c>
      <c r="J467" s="5" t="s">
        <v>277</v>
      </c>
      <c r="K467" s="44" t="s">
        <v>277</v>
      </c>
      <c r="L467" s="25">
        <v>5</v>
      </c>
      <c r="M467" s="55">
        <v>2014</v>
      </c>
      <c r="N467" s="27" t="s">
        <v>769</v>
      </c>
      <c r="O467" s="41">
        <v>2139</v>
      </c>
      <c r="P467" s="41">
        <v>557</v>
      </c>
      <c r="Q467" s="27"/>
    </row>
    <row r="468" spans="1:18" s="16" customFormat="1" ht="14.45" customHeight="1" x14ac:dyDescent="0.25">
      <c r="A468" s="14" t="s">
        <v>538</v>
      </c>
      <c r="B468" s="14" t="s">
        <v>731</v>
      </c>
      <c r="C468" s="14" t="s">
        <v>732</v>
      </c>
      <c r="D468" s="4" t="s">
        <v>0</v>
      </c>
      <c r="E468" s="4" t="s">
        <v>542</v>
      </c>
      <c r="F468" s="14" t="s">
        <v>543</v>
      </c>
      <c r="G468" s="4" t="s">
        <v>544</v>
      </c>
      <c r="H468" s="4" t="s">
        <v>27</v>
      </c>
      <c r="I468" s="4">
        <v>0.5</v>
      </c>
      <c r="J468" s="5" t="s">
        <v>277</v>
      </c>
      <c r="K468" s="44" t="s">
        <v>277</v>
      </c>
      <c r="L468" s="25">
        <v>5</v>
      </c>
      <c r="M468" s="55">
        <v>2014</v>
      </c>
      <c r="N468" s="27" t="s">
        <v>769</v>
      </c>
      <c r="O468" s="41">
        <v>3576</v>
      </c>
      <c r="P468" s="41">
        <v>1404</v>
      </c>
      <c r="Q468" s="27"/>
    </row>
    <row r="469" spans="1:18" s="16" customFormat="1" ht="14.45" customHeight="1" x14ac:dyDescent="0.25">
      <c r="A469" s="14" t="s">
        <v>538</v>
      </c>
      <c r="B469" s="14" t="s">
        <v>731</v>
      </c>
      <c r="C469" s="14" t="s">
        <v>732</v>
      </c>
      <c r="D469" s="4" t="s">
        <v>25</v>
      </c>
      <c r="E469" s="4" t="s">
        <v>545</v>
      </c>
      <c r="F469" s="14" t="s">
        <v>22</v>
      </c>
      <c r="G469" s="4" t="s">
        <v>140</v>
      </c>
      <c r="H469" s="4" t="s">
        <v>31</v>
      </c>
      <c r="I469" s="4">
        <v>0.45</v>
      </c>
      <c r="J469" s="5" t="s">
        <v>277</v>
      </c>
      <c r="K469" s="44" t="s">
        <v>277</v>
      </c>
      <c r="L469" s="25">
        <v>5</v>
      </c>
      <c r="M469" s="55">
        <v>2014</v>
      </c>
      <c r="N469" s="27" t="s">
        <v>769</v>
      </c>
      <c r="O469" s="41">
        <v>126</v>
      </c>
      <c r="P469" s="41">
        <v>23</v>
      </c>
      <c r="Q469" s="27"/>
    </row>
    <row r="470" spans="1:18" s="16" customFormat="1" ht="14.45" customHeight="1" x14ac:dyDescent="0.25">
      <c r="A470" s="14" t="s">
        <v>538</v>
      </c>
      <c r="B470" s="14" t="s">
        <v>731</v>
      </c>
      <c r="C470" s="14" t="s">
        <v>732</v>
      </c>
      <c r="D470" s="4" t="s">
        <v>25</v>
      </c>
      <c r="E470" s="4" t="s">
        <v>545</v>
      </c>
      <c r="F470" s="14" t="s">
        <v>22</v>
      </c>
      <c r="G470" s="4" t="s">
        <v>316</v>
      </c>
      <c r="H470" s="4" t="s">
        <v>31</v>
      </c>
      <c r="I470" s="4">
        <v>1.3</v>
      </c>
      <c r="J470" s="5" t="s">
        <v>277</v>
      </c>
      <c r="K470" s="44" t="s">
        <v>277</v>
      </c>
      <c r="L470" s="25">
        <v>5</v>
      </c>
      <c r="M470" s="55">
        <v>2014</v>
      </c>
      <c r="N470" s="27" t="s">
        <v>769</v>
      </c>
      <c r="O470" s="41">
        <v>129</v>
      </c>
      <c r="P470" s="41">
        <v>20</v>
      </c>
      <c r="Q470" s="27"/>
    </row>
    <row r="471" spans="1:18" s="16" customFormat="1" ht="14.45" customHeight="1" x14ac:dyDescent="0.25">
      <c r="A471" s="34" t="s">
        <v>201</v>
      </c>
      <c r="B471" s="34" t="s">
        <v>723</v>
      </c>
      <c r="C471" s="34" t="s">
        <v>736</v>
      </c>
      <c r="D471" s="16" t="s">
        <v>238</v>
      </c>
      <c r="E471" s="16" t="s">
        <v>546</v>
      </c>
      <c r="F471" s="34" t="s">
        <v>22</v>
      </c>
      <c r="G471" s="16" t="s">
        <v>43</v>
      </c>
      <c r="H471" s="16" t="s">
        <v>27</v>
      </c>
      <c r="I471" s="16">
        <v>2.17</v>
      </c>
      <c r="J471" s="30" t="s">
        <v>277</v>
      </c>
      <c r="K471" s="40" t="s">
        <v>277</v>
      </c>
      <c r="L471" s="32">
        <v>5</v>
      </c>
      <c r="M471" s="54">
        <v>2014</v>
      </c>
      <c r="N471" s="27" t="s">
        <v>770</v>
      </c>
      <c r="O471" s="41">
        <v>1130</v>
      </c>
      <c r="P471" s="41">
        <v>1634</v>
      </c>
      <c r="Q471" s="27"/>
    </row>
    <row r="472" spans="1:18" s="16" customFormat="1" ht="14.45" customHeight="1" x14ac:dyDescent="0.25">
      <c r="A472" s="34" t="s">
        <v>34</v>
      </c>
      <c r="B472" s="34" t="s">
        <v>730</v>
      </c>
      <c r="C472" s="34" t="s">
        <v>727</v>
      </c>
      <c r="D472" s="16" t="s">
        <v>49</v>
      </c>
      <c r="E472" s="16" t="s">
        <v>547</v>
      </c>
      <c r="F472" s="34" t="s">
        <v>22</v>
      </c>
      <c r="G472" s="16" t="s">
        <v>548</v>
      </c>
      <c r="H472" s="16" t="s">
        <v>27</v>
      </c>
      <c r="I472" s="16">
        <v>0.3</v>
      </c>
      <c r="J472" s="30" t="s">
        <v>277</v>
      </c>
      <c r="K472" s="40" t="s">
        <v>277</v>
      </c>
      <c r="L472" s="32">
        <v>5</v>
      </c>
      <c r="M472" s="54">
        <v>2014</v>
      </c>
      <c r="N472" s="27" t="s">
        <v>769</v>
      </c>
      <c r="O472" s="41">
        <v>28</v>
      </c>
      <c r="P472" s="41">
        <v>17</v>
      </c>
      <c r="Q472" s="27"/>
    </row>
    <row r="473" spans="1:18" s="16" customFormat="1" ht="14.45" customHeight="1" x14ac:dyDescent="0.25">
      <c r="A473" s="34" t="s">
        <v>34</v>
      </c>
      <c r="B473" s="34" t="s">
        <v>730</v>
      </c>
      <c r="C473" s="34" t="s">
        <v>727</v>
      </c>
      <c r="D473" s="16" t="s">
        <v>49</v>
      </c>
      <c r="E473" s="16" t="s">
        <v>549</v>
      </c>
      <c r="F473" s="34" t="s">
        <v>22</v>
      </c>
      <c r="G473" s="16" t="s">
        <v>43</v>
      </c>
      <c r="H473" s="16" t="s">
        <v>27</v>
      </c>
      <c r="I473" s="16">
        <v>5</v>
      </c>
      <c r="J473" s="30" t="s">
        <v>277</v>
      </c>
      <c r="K473" s="40" t="s">
        <v>277</v>
      </c>
      <c r="L473" s="32">
        <v>5</v>
      </c>
      <c r="M473" s="54">
        <v>2014</v>
      </c>
      <c r="N473" s="27" t="s">
        <v>769</v>
      </c>
      <c r="O473" s="41">
        <v>25</v>
      </c>
      <c r="P473" s="41">
        <v>19</v>
      </c>
      <c r="Q473" s="27"/>
    </row>
    <row r="474" spans="1:18" s="16" customFormat="1" ht="14.45" customHeight="1" x14ac:dyDescent="0.25">
      <c r="A474" s="34" t="s">
        <v>34</v>
      </c>
      <c r="B474" s="34" t="s">
        <v>730</v>
      </c>
      <c r="C474" s="34" t="s">
        <v>727</v>
      </c>
      <c r="D474" s="16" t="s">
        <v>49</v>
      </c>
      <c r="E474" s="16" t="s">
        <v>550</v>
      </c>
      <c r="F474" s="34" t="s">
        <v>22</v>
      </c>
      <c r="G474" s="16" t="s">
        <v>43</v>
      </c>
      <c r="H474" s="16" t="s">
        <v>27</v>
      </c>
      <c r="I474" s="16">
        <v>5</v>
      </c>
      <c r="J474" s="30" t="s">
        <v>277</v>
      </c>
      <c r="K474" s="40" t="s">
        <v>277</v>
      </c>
      <c r="L474" s="32">
        <v>5</v>
      </c>
      <c r="M474" s="54">
        <v>2014</v>
      </c>
      <c r="N474" s="27" t="s">
        <v>769</v>
      </c>
      <c r="O474" s="41">
        <v>26</v>
      </c>
      <c r="P474" s="41">
        <v>18</v>
      </c>
      <c r="Q474" s="27"/>
    </row>
    <row r="475" spans="1:18" s="4" customFormat="1" ht="14.45" customHeight="1" x14ac:dyDescent="0.25">
      <c r="A475" s="14" t="s">
        <v>34</v>
      </c>
      <c r="B475" s="14" t="s">
        <v>730</v>
      </c>
      <c r="C475" s="14" t="s">
        <v>727</v>
      </c>
      <c r="D475" s="4" t="s">
        <v>35</v>
      </c>
      <c r="E475" s="4" t="s">
        <v>551</v>
      </c>
      <c r="F475" s="14" t="s">
        <v>22</v>
      </c>
      <c r="G475" s="4" t="s">
        <v>52</v>
      </c>
      <c r="H475" s="4" t="s">
        <v>24</v>
      </c>
      <c r="I475" s="4">
        <v>4.5</v>
      </c>
      <c r="J475" s="5" t="s">
        <v>277</v>
      </c>
      <c r="K475" s="44" t="s">
        <v>277</v>
      </c>
      <c r="L475" s="25">
        <v>5</v>
      </c>
      <c r="M475" s="55">
        <v>2014</v>
      </c>
      <c r="N475" s="6" t="s">
        <v>770</v>
      </c>
      <c r="O475" s="46">
        <f>6+167</f>
        <v>173</v>
      </c>
      <c r="P475" s="46">
        <f>2+221</f>
        <v>223</v>
      </c>
      <c r="Q475" s="6" t="s">
        <v>40</v>
      </c>
      <c r="R475" s="4" t="s">
        <v>308</v>
      </c>
    </row>
    <row r="476" spans="1:18" s="16" customFormat="1" ht="14.45" customHeight="1" x14ac:dyDescent="0.25">
      <c r="A476" s="34" t="s">
        <v>34</v>
      </c>
      <c r="B476" s="34" t="s">
        <v>730</v>
      </c>
      <c r="C476" s="34" t="s">
        <v>727</v>
      </c>
      <c r="D476" s="16" t="s">
        <v>49</v>
      </c>
      <c r="E476" s="16" t="s">
        <v>552</v>
      </c>
      <c r="F476" s="34" t="s">
        <v>95</v>
      </c>
      <c r="G476" s="16" t="s">
        <v>171</v>
      </c>
      <c r="H476" s="16" t="s">
        <v>277</v>
      </c>
      <c r="I476" s="16" t="s">
        <v>277</v>
      </c>
      <c r="J476" s="30" t="s">
        <v>277</v>
      </c>
      <c r="K476" s="40" t="s">
        <v>277</v>
      </c>
      <c r="L476" s="42" t="s">
        <v>277</v>
      </c>
      <c r="M476" s="54" t="s">
        <v>277</v>
      </c>
      <c r="N476" s="27" t="s">
        <v>769</v>
      </c>
      <c r="O476" s="41">
        <v>194</v>
      </c>
      <c r="P476" s="41">
        <v>110</v>
      </c>
      <c r="Q476" s="27"/>
    </row>
    <row r="477" spans="1:18" s="16" customFormat="1" ht="14.45" customHeight="1" x14ac:dyDescent="0.25">
      <c r="A477" s="34" t="s">
        <v>34</v>
      </c>
      <c r="B477" s="34" t="s">
        <v>730</v>
      </c>
      <c r="C477" s="34" t="s">
        <v>727</v>
      </c>
      <c r="D477" s="16" t="s">
        <v>49</v>
      </c>
      <c r="E477" s="16" t="s">
        <v>553</v>
      </c>
      <c r="F477" s="34" t="s">
        <v>76</v>
      </c>
      <c r="G477" s="16" t="s">
        <v>77</v>
      </c>
      <c r="H477" s="16" t="s">
        <v>277</v>
      </c>
      <c r="I477" s="16" t="s">
        <v>277</v>
      </c>
      <c r="J477" s="30" t="s">
        <v>277</v>
      </c>
      <c r="K477" s="40" t="s">
        <v>277</v>
      </c>
      <c r="L477" s="42" t="s">
        <v>277</v>
      </c>
      <c r="M477" s="54" t="s">
        <v>277</v>
      </c>
      <c r="N477" s="27" t="s">
        <v>769</v>
      </c>
      <c r="O477" s="41">
        <v>91</v>
      </c>
      <c r="P477" s="41">
        <v>36</v>
      </c>
      <c r="Q477" s="27"/>
    </row>
    <row r="478" spans="1:18" s="16" customFormat="1" ht="14.45" customHeight="1" x14ac:dyDescent="0.25">
      <c r="A478" s="34" t="s">
        <v>34</v>
      </c>
      <c r="B478" s="34" t="s">
        <v>730</v>
      </c>
      <c r="C478" s="34" t="s">
        <v>727</v>
      </c>
      <c r="D478" s="16" t="s">
        <v>49</v>
      </c>
      <c r="E478" s="16" t="s">
        <v>553</v>
      </c>
      <c r="F478" s="34" t="s">
        <v>76</v>
      </c>
      <c r="G478" s="16" t="s">
        <v>80</v>
      </c>
      <c r="H478" s="16" t="s">
        <v>277</v>
      </c>
      <c r="I478" s="16" t="s">
        <v>277</v>
      </c>
      <c r="J478" s="30" t="s">
        <v>277</v>
      </c>
      <c r="K478" s="40" t="s">
        <v>277</v>
      </c>
      <c r="L478" s="42" t="s">
        <v>277</v>
      </c>
      <c r="M478" s="54" t="s">
        <v>277</v>
      </c>
      <c r="N478" s="27" t="s">
        <v>769</v>
      </c>
      <c r="O478" s="41">
        <v>87</v>
      </c>
      <c r="P478" s="41">
        <v>41</v>
      </c>
      <c r="Q478" s="27"/>
    </row>
    <row r="479" spans="1:18" s="16" customFormat="1" ht="14.45" customHeight="1" x14ac:dyDescent="0.25">
      <c r="A479" s="34" t="s">
        <v>554</v>
      </c>
      <c r="B479" s="34" t="s">
        <v>730</v>
      </c>
      <c r="C479" s="34" t="s">
        <v>727</v>
      </c>
      <c r="D479" s="16" t="s">
        <v>35</v>
      </c>
      <c r="E479" s="16" t="s">
        <v>555</v>
      </c>
      <c r="F479" s="34" t="s">
        <v>107</v>
      </c>
      <c r="G479" s="16" t="s">
        <v>556</v>
      </c>
      <c r="H479" s="16" t="s">
        <v>24</v>
      </c>
      <c r="I479" s="16">
        <v>1</v>
      </c>
      <c r="J479" s="30" t="s">
        <v>277</v>
      </c>
      <c r="K479" s="31">
        <v>36329562</v>
      </c>
      <c r="L479" s="32" t="s">
        <v>197</v>
      </c>
      <c r="M479" s="54" t="s">
        <v>277</v>
      </c>
      <c r="N479" s="27" t="s">
        <v>770</v>
      </c>
      <c r="O479" s="41">
        <f>207+1430</f>
        <v>1637</v>
      </c>
      <c r="P479" s="41">
        <f>515+1157</f>
        <v>1672</v>
      </c>
      <c r="Q479" s="53" t="s">
        <v>40</v>
      </c>
      <c r="R479" s="16" t="s">
        <v>308</v>
      </c>
    </row>
    <row r="480" spans="1:18" s="16" customFormat="1" ht="14.45" customHeight="1" x14ac:dyDescent="0.25">
      <c r="A480" s="34" t="s">
        <v>554</v>
      </c>
      <c r="B480" s="34" t="s">
        <v>730</v>
      </c>
      <c r="C480" s="34" t="s">
        <v>727</v>
      </c>
      <c r="D480" s="16" t="s">
        <v>25</v>
      </c>
      <c r="E480" s="16" t="s">
        <v>34</v>
      </c>
      <c r="F480" s="34" t="s">
        <v>22</v>
      </c>
      <c r="G480" s="16" t="s">
        <v>116</v>
      </c>
      <c r="H480" s="16" t="s">
        <v>31</v>
      </c>
      <c r="I480" s="16">
        <v>0.8</v>
      </c>
      <c r="J480" s="30" t="s">
        <v>277</v>
      </c>
      <c r="K480" s="40" t="s">
        <v>277</v>
      </c>
      <c r="L480" s="16">
        <v>5</v>
      </c>
      <c r="M480" s="54">
        <v>2014</v>
      </c>
      <c r="N480" s="27" t="s">
        <v>769</v>
      </c>
      <c r="O480" s="41">
        <v>25</v>
      </c>
      <c r="P480" s="41">
        <v>13</v>
      </c>
      <c r="Q480" s="53"/>
    </row>
    <row r="481" spans="1:23" s="16" customFormat="1" ht="14.45" customHeight="1" x14ac:dyDescent="0.25">
      <c r="A481" s="14" t="s">
        <v>554</v>
      </c>
      <c r="B481" s="34" t="s">
        <v>730</v>
      </c>
      <c r="C481" s="34" t="s">
        <v>727</v>
      </c>
      <c r="D481" s="4" t="s">
        <v>25</v>
      </c>
      <c r="E481" s="4" t="s">
        <v>34</v>
      </c>
      <c r="F481" s="14" t="s">
        <v>22</v>
      </c>
      <c r="G481" s="4" t="s">
        <v>116</v>
      </c>
      <c r="H481" s="4" t="s">
        <v>31</v>
      </c>
      <c r="I481" s="4">
        <v>1.7</v>
      </c>
      <c r="J481" s="30" t="s">
        <v>277</v>
      </c>
      <c r="K481" s="40" t="s">
        <v>277</v>
      </c>
      <c r="L481" s="4">
        <v>5</v>
      </c>
      <c r="M481" s="55">
        <v>2014</v>
      </c>
      <c r="N481" s="6" t="s">
        <v>769</v>
      </c>
      <c r="O481" s="46">
        <v>25</v>
      </c>
      <c r="P481" s="46">
        <v>13</v>
      </c>
      <c r="Q481" s="60"/>
      <c r="R481" s="4"/>
      <c r="S481" s="4"/>
      <c r="T481" s="4"/>
      <c r="U481" s="4"/>
      <c r="V481" s="4"/>
      <c r="W481" s="4"/>
    </row>
    <row r="482" spans="1:23" s="16" customFormat="1" ht="14.45" customHeight="1" x14ac:dyDescent="0.25">
      <c r="A482" s="34" t="s">
        <v>554</v>
      </c>
      <c r="B482" s="34" t="s">
        <v>730</v>
      </c>
      <c r="C482" s="34" t="s">
        <v>727</v>
      </c>
      <c r="D482" s="16" t="s">
        <v>21</v>
      </c>
      <c r="E482" s="16" t="s">
        <v>557</v>
      </c>
      <c r="F482" s="34" t="s">
        <v>95</v>
      </c>
      <c r="G482" s="16" t="s">
        <v>558</v>
      </c>
      <c r="H482" s="16" t="s">
        <v>277</v>
      </c>
      <c r="I482" s="16" t="s">
        <v>277</v>
      </c>
      <c r="J482" s="16" t="s">
        <v>277</v>
      </c>
      <c r="K482" s="40" t="s">
        <v>277</v>
      </c>
      <c r="L482" s="16" t="s">
        <v>277</v>
      </c>
      <c r="M482" s="54" t="s">
        <v>277</v>
      </c>
      <c r="N482" s="27" t="s">
        <v>769</v>
      </c>
      <c r="O482" s="41">
        <v>752</v>
      </c>
      <c r="P482" s="41">
        <v>631</v>
      </c>
      <c r="Q482" s="53"/>
    </row>
    <row r="483" spans="1:23" s="16" customFormat="1" ht="14.45" customHeight="1" x14ac:dyDescent="0.25">
      <c r="A483" s="34" t="s">
        <v>554</v>
      </c>
      <c r="B483" s="34" t="s">
        <v>730</v>
      </c>
      <c r="C483" s="34" t="s">
        <v>727</v>
      </c>
      <c r="D483" s="16" t="s">
        <v>21</v>
      </c>
      <c r="E483" s="16" t="s">
        <v>557</v>
      </c>
      <c r="F483" s="34" t="s">
        <v>42</v>
      </c>
      <c r="G483" s="16" t="s">
        <v>559</v>
      </c>
      <c r="H483" s="16" t="s">
        <v>24</v>
      </c>
      <c r="I483" s="16" t="s">
        <v>277</v>
      </c>
      <c r="J483" s="47">
        <v>5.0000000000000001E-3</v>
      </c>
      <c r="K483" s="40" t="s">
        <v>277</v>
      </c>
      <c r="L483" s="42" t="s">
        <v>277</v>
      </c>
      <c r="M483" s="35">
        <v>42005</v>
      </c>
      <c r="N483" s="27" t="s">
        <v>769</v>
      </c>
      <c r="O483" s="41">
        <v>792</v>
      </c>
      <c r="P483" s="41">
        <v>628</v>
      </c>
      <c r="Q483" s="53"/>
    </row>
    <row r="484" spans="1:23" s="16" customFormat="1" ht="14.45" customHeight="1" x14ac:dyDescent="0.25">
      <c r="A484" s="34" t="s">
        <v>418</v>
      </c>
      <c r="B484" s="34" t="s">
        <v>725</v>
      </c>
      <c r="C484" s="34" t="s">
        <v>631</v>
      </c>
      <c r="D484" s="16" t="s">
        <v>35</v>
      </c>
      <c r="E484" s="16" t="s">
        <v>560</v>
      </c>
      <c r="F484" s="34" t="s">
        <v>22</v>
      </c>
      <c r="G484" s="16" t="s">
        <v>79</v>
      </c>
      <c r="H484" s="16" t="s">
        <v>27</v>
      </c>
      <c r="I484" s="16">
        <v>1.5</v>
      </c>
      <c r="J484" s="30" t="s">
        <v>277</v>
      </c>
      <c r="K484" s="40" t="s">
        <v>277</v>
      </c>
      <c r="L484" s="32">
        <v>5</v>
      </c>
      <c r="M484" s="54">
        <v>2014</v>
      </c>
      <c r="N484" s="27" t="s">
        <v>769</v>
      </c>
      <c r="O484" s="41">
        <f>1888+23</f>
        <v>1911</v>
      </c>
      <c r="P484" s="41">
        <f>1026+26</f>
        <v>1052</v>
      </c>
      <c r="Q484" s="27" t="s">
        <v>40</v>
      </c>
      <c r="R484" s="16" t="s">
        <v>561</v>
      </c>
    </row>
    <row r="485" spans="1:23" s="16" customFormat="1" ht="14.45" customHeight="1" x14ac:dyDescent="0.25">
      <c r="A485" s="34" t="s">
        <v>418</v>
      </c>
      <c r="B485" s="34" t="s">
        <v>725</v>
      </c>
      <c r="C485" s="34" t="s">
        <v>631</v>
      </c>
      <c r="D485" s="16" t="s">
        <v>25</v>
      </c>
      <c r="E485" s="16" t="s">
        <v>562</v>
      </c>
      <c r="F485" s="34" t="s">
        <v>22</v>
      </c>
      <c r="G485" s="16" t="s">
        <v>316</v>
      </c>
      <c r="H485" s="16" t="s">
        <v>27</v>
      </c>
      <c r="I485" s="16">
        <v>1.7</v>
      </c>
      <c r="J485" s="30" t="s">
        <v>277</v>
      </c>
      <c r="K485" s="40" t="s">
        <v>277</v>
      </c>
      <c r="L485" s="32">
        <v>5</v>
      </c>
      <c r="M485" s="54">
        <v>2014</v>
      </c>
      <c r="N485" s="27" t="s">
        <v>769</v>
      </c>
      <c r="O485" s="41">
        <v>1415</v>
      </c>
      <c r="P485" s="41">
        <v>957</v>
      </c>
      <c r="Q485" s="27"/>
    </row>
    <row r="486" spans="1:23" s="16" customFormat="1" ht="14.45" customHeight="1" x14ac:dyDescent="0.25">
      <c r="A486" s="34" t="s">
        <v>418</v>
      </c>
      <c r="B486" s="34" t="s">
        <v>725</v>
      </c>
      <c r="C486" s="34" t="s">
        <v>631</v>
      </c>
      <c r="D486" s="16" t="s">
        <v>35</v>
      </c>
      <c r="E486" s="16" t="s">
        <v>563</v>
      </c>
      <c r="F486" s="34" t="s">
        <v>22</v>
      </c>
      <c r="G486" s="16" t="s">
        <v>564</v>
      </c>
      <c r="H486" s="16" t="s">
        <v>24</v>
      </c>
      <c r="I486" s="16">
        <v>7.5</v>
      </c>
      <c r="J486" s="30" t="s">
        <v>277</v>
      </c>
      <c r="K486" s="40" t="s">
        <v>277</v>
      </c>
      <c r="L486" s="32">
        <v>5</v>
      </c>
      <c r="M486" s="54">
        <v>2014</v>
      </c>
      <c r="N486" s="27" t="s">
        <v>770</v>
      </c>
      <c r="O486" s="41">
        <v>1819</v>
      </c>
      <c r="P486" s="41">
        <v>2094</v>
      </c>
      <c r="Q486" s="27"/>
    </row>
    <row r="487" spans="1:23" s="4" customFormat="1" ht="14.45" customHeight="1" x14ac:dyDescent="0.25">
      <c r="A487" s="14" t="s">
        <v>418</v>
      </c>
      <c r="B487" s="34" t="s">
        <v>725</v>
      </c>
      <c r="C487" s="34" t="s">
        <v>631</v>
      </c>
      <c r="D487" s="4" t="s">
        <v>158</v>
      </c>
      <c r="E487" s="4" t="s">
        <v>704</v>
      </c>
      <c r="F487" s="14" t="s">
        <v>566</v>
      </c>
      <c r="G487" s="4" t="s">
        <v>705</v>
      </c>
      <c r="H487" s="4" t="s">
        <v>27</v>
      </c>
      <c r="I487" s="4">
        <v>0.9</v>
      </c>
      <c r="J487" s="30" t="s">
        <v>277</v>
      </c>
      <c r="K487" s="44" t="s">
        <v>277</v>
      </c>
      <c r="L487" s="25">
        <v>5</v>
      </c>
      <c r="M487" s="55">
        <v>2014</v>
      </c>
      <c r="N487" s="6" t="s">
        <v>769</v>
      </c>
      <c r="O487" s="46">
        <v>1120</v>
      </c>
      <c r="P487" s="46">
        <v>373</v>
      </c>
      <c r="Q487" s="6"/>
    </row>
    <row r="488" spans="1:23" s="16" customFormat="1" ht="14.45" customHeight="1" x14ac:dyDescent="0.25">
      <c r="A488" s="34" t="s">
        <v>418</v>
      </c>
      <c r="B488" s="34" t="s">
        <v>725</v>
      </c>
      <c r="C488" s="34" t="s">
        <v>631</v>
      </c>
      <c r="D488" s="16" t="s">
        <v>25</v>
      </c>
      <c r="E488" s="16" t="s">
        <v>565</v>
      </c>
      <c r="F488" s="34" t="s">
        <v>22</v>
      </c>
      <c r="G488" s="16" t="s">
        <v>69</v>
      </c>
      <c r="H488" s="16" t="s">
        <v>24</v>
      </c>
      <c r="I488" s="16">
        <v>1</v>
      </c>
      <c r="J488" s="30" t="s">
        <v>277</v>
      </c>
      <c r="K488" s="40" t="s">
        <v>277</v>
      </c>
      <c r="L488" s="32">
        <v>5</v>
      </c>
      <c r="M488" s="54">
        <v>2014</v>
      </c>
      <c r="N488" s="27" t="s">
        <v>769</v>
      </c>
      <c r="O488" s="41">
        <v>220</v>
      </c>
      <c r="P488" s="41">
        <v>123</v>
      </c>
      <c r="Q488" s="27"/>
    </row>
    <row r="489" spans="1:23" s="16" customFormat="1" ht="14.45" customHeight="1" x14ac:dyDescent="0.25">
      <c r="A489" s="34" t="s">
        <v>418</v>
      </c>
      <c r="B489" s="34" t="s">
        <v>725</v>
      </c>
      <c r="C489" s="34" t="s">
        <v>631</v>
      </c>
      <c r="D489" s="16" t="s">
        <v>61</v>
      </c>
      <c r="E489" s="16" t="s">
        <v>567</v>
      </c>
      <c r="F489" s="34" t="s">
        <v>22</v>
      </c>
      <c r="G489" s="16" t="s">
        <v>568</v>
      </c>
      <c r="H489" s="16" t="s">
        <v>24</v>
      </c>
      <c r="I489" s="16">
        <v>0.5</v>
      </c>
      <c r="J489" s="30" t="s">
        <v>277</v>
      </c>
      <c r="K489" s="40" t="s">
        <v>277</v>
      </c>
      <c r="L489" s="32">
        <v>10</v>
      </c>
      <c r="M489" s="54">
        <v>2014</v>
      </c>
      <c r="N489" s="27" t="s">
        <v>769</v>
      </c>
      <c r="O489" s="41">
        <v>12255</v>
      </c>
      <c r="P489" s="41">
        <v>10332</v>
      </c>
      <c r="Q489" s="27"/>
    </row>
    <row r="490" spans="1:23" s="16" customFormat="1" ht="14.45" customHeight="1" x14ac:dyDescent="0.25">
      <c r="A490" s="34" t="s">
        <v>418</v>
      </c>
      <c r="B490" s="34" t="s">
        <v>725</v>
      </c>
      <c r="C490" s="34" t="s">
        <v>631</v>
      </c>
      <c r="D490" s="16" t="s">
        <v>25</v>
      </c>
      <c r="E490" s="16" t="s">
        <v>569</v>
      </c>
      <c r="F490" s="34" t="s">
        <v>22</v>
      </c>
      <c r="G490" s="16" t="s">
        <v>316</v>
      </c>
      <c r="H490" s="16" t="s">
        <v>27</v>
      </c>
      <c r="I490" s="16">
        <v>1</v>
      </c>
      <c r="J490" s="30" t="s">
        <v>277</v>
      </c>
      <c r="K490" s="40" t="s">
        <v>277</v>
      </c>
      <c r="L490" s="32">
        <v>5</v>
      </c>
      <c r="M490" s="54">
        <v>2014</v>
      </c>
      <c r="N490" s="27" t="s">
        <v>769</v>
      </c>
      <c r="O490" s="41">
        <v>561</v>
      </c>
      <c r="P490" s="41">
        <v>290</v>
      </c>
      <c r="Q490" s="27"/>
    </row>
    <row r="491" spans="1:23" s="16" customFormat="1" ht="14.45" customHeight="1" x14ac:dyDescent="0.25">
      <c r="A491" s="34" t="s">
        <v>418</v>
      </c>
      <c r="B491" s="34" t="s">
        <v>725</v>
      </c>
      <c r="C491" s="34" t="s">
        <v>631</v>
      </c>
      <c r="D491" s="16" t="s">
        <v>35</v>
      </c>
      <c r="E491" s="16" t="s">
        <v>570</v>
      </c>
      <c r="F491" s="34" t="s">
        <v>22</v>
      </c>
      <c r="G491" s="16" t="s">
        <v>564</v>
      </c>
      <c r="H491" s="16" t="s">
        <v>24</v>
      </c>
      <c r="I491" s="16">
        <v>4.9000000000000004</v>
      </c>
      <c r="J491" s="30" t="s">
        <v>277</v>
      </c>
      <c r="K491" s="40" t="s">
        <v>277</v>
      </c>
      <c r="L491" s="32" t="s">
        <v>32</v>
      </c>
      <c r="M491" s="54">
        <v>2014</v>
      </c>
      <c r="N491" s="27" t="s">
        <v>770</v>
      </c>
      <c r="O491" s="41">
        <v>1598</v>
      </c>
      <c r="P491" s="41">
        <v>1935</v>
      </c>
      <c r="Q491" s="27"/>
    </row>
    <row r="492" spans="1:23" s="16" customFormat="1" ht="14.45" customHeight="1" x14ac:dyDescent="0.25">
      <c r="A492" s="34" t="s">
        <v>418</v>
      </c>
      <c r="B492" s="34" t="s">
        <v>725</v>
      </c>
      <c r="C492" s="34" t="s">
        <v>631</v>
      </c>
      <c r="D492" s="16" t="s">
        <v>35</v>
      </c>
      <c r="E492" s="16" t="s">
        <v>571</v>
      </c>
      <c r="F492" s="34" t="s">
        <v>22</v>
      </c>
      <c r="G492" s="16" t="s">
        <v>79</v>
      </c>
      <c r="H492" s="16" t="s">
        <v>27</v>
      </c>
      <c r="I492" s="16">
        <v>2.5</v>
      </c>
      <c r="J492" s="30" t="s">
        <v>277</v>
      </c>
      <c r="K492" s="40" t="s">
        <v>277</v>
      </c>
      <c r="L492" s="32">
        <v>5</v>
      </c>
      <c r="M492" s="54">
        <v>2014</v>
      </c>
      <c r="N492" s="27" t="s">
        <v>769</v>
      </c>
      <c r="O492" s="41">
        <v>763</v>
      </c>
      <c r="P492" s="41">
        <v>487</v>
      </c>
      <c r="Q492" s="27"/>
    </row>
    <row r="493" spans="1:23" s="16" customFormat="1" ht="14.45" customHeight="1" x14ac:dyDescent="0.25">
      <c r="A493" s="34" t="s">
        <v>418</v>
      </c>
      <c r="B493" s="34" t="s">
        <v>725</v>
      </c>
      <c r="C493" s="34" t="s">
        <v>631</v>
      </c>
      <c r="D493" s="16" t="s">
        <v>35</v>
      </c>
      <c r="E493" s="16" t="s">
        <v>572</v>
      </c>
      <c r="F493" s="34" t="s">
        <v>22</v>
      </c>
      <c r="G493" s="16" t="s">
        <v>64</v>
      </c>
      <c r="H493" s="16" t="s">
        <v>27</v>
      </c>
      <c r="I493" s="16">
        <v>8.66</v>
      </c>
      <c r="J493" s="30" t="s">
        <v>277</v>
      </c>
      <c r="K493" s="31">
        <v>1866247</v>
      </c>
      <c r="L493" s="32">
        <v>4</v>
      </c>
      <c r="M493" s="54">
        <v>2014</v>
      </c>
      <c r="N493" s="27" t="s">
        <v>769</v>
      </c>
      <c r="O493" s="41">
        <v>1368</v>
      </c>
      <c r="P493" s="41">
        <v>589</v>
      </c>
      <c r="Q493" s="27"/>
    </row>
    <row r="494" spans="1:23" s="16" customFormat="1" ht="14.45" customHeight="1" x14ac:dyDescent="0.25">
      <c r="A494" s="34" t="s">
        <v>418</v>
      </c>
      <c r="B494" s="34" t="s">
        <v>725</v>
      </c>
      <c r="C494" s="34" t="s">
        <v>631</v>
      </c>
      <c r="D494" s="16" t="s">
        <v>21</v>
      </c>
      <c r="E494" s="16" t="s">
        <v>573</v>
      </c>
      <c r="F494" s="34" t="s">
        <v>95</v>
      </c>
      <c r="G494" s="16" t="s">
        <v>182</v>
      </c>
      <c r="H494" s="16" t="s">
        <v>277</v>
      </c>
      <c r="I494" s="16" t="s">
        <v>277</v>
      </c>
      <c r="J494" s="30" t="s">
        <v>277</v>
      </c>
      <c r="K494" s="40" t="s">
        <v>277</v>
      </c>
      <c r="L494" s="42" t="s">
        <v>277</v>
      </c>
      <c r="M494" s="54" t="s">
        <v>277</v>
      </c>
      <c r="N494" s="27" t="s">
        <v>769</v>
      </c>
      <c r="O494" s="41">
        <v>2332</v>
      </c>
      <c r="P494" s="41">
        <v>530</v>
      </c>
      <c r="Q494" s="27"/>
    </row>
    <row r="495" spans="1:23" s="16" customFormat="1" ht="14.45" customHeight="1" x14ac:dyDescent="0.25">
      <c r="A495" s="34" t="s">
        <v>418</v>
      </c>
      <c r="B495" s="34" t="s">
        <v>725</v>
      </c>
      <c r="C495" s="34" t="s">
        <v>631</v>
      </c>
      <c r="D495" s="16" t="s">
        <v>25</v>
      </c>
      <c r="E495" s="16" t="s">
        <v>574</v>
      </c>
      <c r="F495" s="34" t="s">
        <v>575</v>
      </c>
      <c r="G495" s="16" t="s">
        <v>182</v>
      </c>
      <c r="H495" s="16" t="s">
        <v>277</v>
      </c>
      <c r="I495" s="16" t="s">
        <v>277</v>
      </c>
      <c r="J495" s="30" t="s">
        <v>277</v>
      </c>
      <c r="K495" s="40" t="s">
        <v>277</v>
      </c>
      <c r="L495" s="42" t="s">
        <v>277</v>
      </c>
      <c r="M495" s="54" t="s">
        <v>277</v>
      </c>
      <c r="N495" s="27" t="s">
        <v>769</v>
      </c>
      <c r="O495" s="41">
        <v>215</v>
      </c>
      <c r="P495" s="41">
        <v>141</v>
      </c>
      <c r="Q495" s="27"/>
    </row>
    <row r="496" spans="1:23" s="4" customFormat="1" ht="14.45" customHeight="1" x14ac:dyDescent="0.25">
      <c r="A496" s="14" t="s">
        <v>418</v>
      </c>
      <c r="B496" s="34" t="s">
        <v>725</v>
      </c>
      <c r="C496" s="34" t="s">
        <v>631</v>
      </c>
      <c r="D496" s="4" t="s">
        <v>25</v>
      </c>
      <c r="E496" s="4" t="s">
        <v>703</v>
      </c>
      <c r="F496" s="14" t="s">
        <v>76</v>
      </c>
      <c r="G496" s="4" t="s">
        <v>80</v>
      </c>
      <c r="H496" s="16" t="s">
        <v>277</v>
      </c>
      <c r="I496" s="16" t="s">
        <v>277</v>
      </c>
      <c r="J496" s="30" t="s">
        <v>277</v>
      </c>
      <c r="K496" s="44" t="s">
        <v>277</v>
      </c>
      <c r="L496" s="45" t="s">
        <v>277</v>
      </c>
      <c r="M496" s="55" t="s">
        <v>277</v>
      </c>
      <c r="N496" s="6" t="s">
        <v>769</v>
      </c>
      <c r="O496" s="46">
        <v>95</v>
      </c>
      <c r="P496" s="46">
        <v>78</v>
      </c>
      <c r="Q496" s="6"/>
    </row>
    <row r="497" spans="1:23" s="16" customFormat="1" ht="14.45" customHeight="1" x14ac:dyDescent="0.25">
      <c r="A497" s="34" t="s">
        <v>418</v>
      </c>
      <c r="B497" s="34" t="s">
        <v>725</v>
      </c>
      <c r="C497" s="34" t="s">
        <v>631</v>
      </c>
      <c r="D497" s="16" t="s">
        <v>25</v>
      </c>
      <c r="E497" s="16" t="s">
        <v>576</v>
      </c>
      <c r="F497" s="34" t="s">
        <v>76</v>
      </c>
      <c r="G497" s="16" t="s">
        <v>77</v>
      </c>
      <c r="H497" s="16" t="s">
        <v>277</v>
      </c>
      <c r="I497" s="16" t="s">
        <v>277</v>
      </c>
      <c r="J497" s="30" t="s">
        <v>277</v>
      </c>
      <c r="K497" s="40" t="s">
        <v>277</v>
      </c>
      <c r="L497" s="42" t="s">
        <v>277</v>
      </c>
      <c r="M497" s="54" t="s">
        <v>277</v>
      </c>
      <c r="N497" s="27" t="s">
        <v>769</v>
      </c>
      <c r="O497" s="41">
        <v>87</v>
      </c>
      <c r="P497" s="41">
        <v>50</v>
      </c>
      <c r="Q497" s="27"/>
    </row>
    <row r="498" spans="1:23" s="4" customFormat="1" ht="14.45" customHeight="1" x14ac:dyDescent="0.25">
      <c r="A498" s="14" t="s">
        <v>527</v>
      </c>
      <c r="B498" s="14" t="s">
        <v>723</v>
      </c>
      <c r="C498" s="14" t="s">
        <v>729</v>
      </c>
      <c r="D498" s="4" t="s">
        <v>49</v>
      </c>
      <c r="E498" s="4" t="s">
        <v>707</v>
      </c>
      <c r="F498" s="14" t="s">
        <v>22</v>
      </c>
      <c r="G498" s="4" t="s">
        <v>69</v>
      </c>
      <c r="H498" s="4" t="s">
        <v>27</v>
      </c>
      <c r="I498" s="4">
        <v>1.3</v>
      </c>
      <c r="J498" s="30" t="s">
        <v>277</v>
      </c>
      <c r="K498" s="44" t="s">
        <v>277</v>
      </c>
      <c r="L498" s="25">
        <v>5</v>
      </c>
      <c r="M498" s="55">
        <v>2014</v>
      </c>
      <c r="N498" s="6" t="s">
        <v>770</v>
      </c>
      <c r="O498" s="46">
        <v>58</v>
      </c>
      <c r="P498" s="46">
        <v>65</v>
      </c>
      <c r="Q498" s="6"/>
    </row>
    <row r="499" spans="1:23" s="16" customFormat="1" ht="14.45" customHeight="1" x14ac:dyDescent="0.25">
      <c r="A499" s="34" t="s">
        <v>527</v>
      </c>
      <c r="B499" s="14" t="s">
        <v>723</v>
      </c>
      <c r="C499" s="14" t="s">
        <v>729</v>
      </c>
      <c r="D499" s="16" t="s">
        <v>49</v>
      </c>
      <c r="E499" s="16" t="s">
        <v>577</v>
      </c>
      <c r="F499" s="34" t="s">
        <v>22</v>
      </c>
      <c r="G499" s="16" t="s">
        <v>69</v>
      </c>
      <c r="H499" s="16" t="s">
        <v>27</v>
      </c>
      <c r="I499" s="16">
        <v>2</v>
      </c>
      <c r="J499" s="30" t="s">
        <v>277</v>
      </c>
      <c r="K499" s="40" t="s">
        <v>277</v>
      </c>
      <c r="L499" s="32">
        <v>5</v>
      </c>
      <c r="M499" s="54">
        <v>2014</v>
      </c>
      <c r="N499" s="27" t="s">
        <v>769</v>
      </c>
      <c r="O499" s="41">
        <v>143</v>
      </c>
      <c r="P499" s="41">
        <v>116</v>
      </c>
      <c r="Q499" s="27"/>
    </row>
    <row r="500" spans="1:23" s="16" customFormat="1" ht="14.45" customHeight="1" x14ac:dyDescent="0.25">
      <c r="A500" s="34" t="s">
        <v>527</v>
      </c>
      <c r="B500" s="14" t="s">
        <v>723</v>
      </c>
      <c r="C500" s="14" t="s">
        <v>729</v>
      </c>
      <c r="D500" s="16" t="s">
        <v>0</v>
      </c>
      <c r="E500" s="16" t="s">
        <v>578</v>
      </c>
      <c r="F500" s="34" t="s">
        <v>22</v>
      </c>
      <c r="G500" s="16" t="s">
        <v>579</v>
      </c>
      <c r="H500" s="16" t="s">
        <v>27</v>
      </c>
      <c r="I500" s="16">
        <v>0.3</v>
      </c>
      <c r="J500" s="30" t="s">
        <v>277</v>
      </c>
      <c r="K500" s="40" t="s">
        <v>277</v>
      </c>
      <c r="L500" s="32">
        <v>5</v>
      </c>
      <c r="M500" s="54">
        <v>2014</v>
      </c>
      <c r="N500" s="27" t="s">
        <v>769</v>
      </c>
      <c r="O500" s="41">
        <v>4600</v>
      </c>
      <c r="P500" s="41">
        <v>2938</v>
      </c>
      <c r="Q500" s="27"/>
    </row>
    <row r="501" spans="1:23" s="16" customFormat="1" ht="14.45" customHeight="1" x14ac:dyDescent="0.25">
      <c r="A501" s="34" t="s">
        <v>527</v>
      </c>
      <c r="B501" s="14" t="s">
        <v>723</v>
      </c>
      <c r="C501" s="14" t="s">
        <v>729</v>
      </c>
      <c r="D501" s="16" t="s">
        <v>49</v>
      </c>
      <c r="E501" s="16" t="s">
        <v>580</v>
      </c>
      <c r="F501" s="34" t="s">
        <v>22</v>
      </c>
      <c r="G501" s="16" t="s">
        <v>73</v>
      </c>
      <c r="H501" s="16" t="s">
        <v>31</v>
      </c>
      <c r="I501" s="16">
        <v>1</v>
      </c>
      <c r="J501" s="30" t="s">
        <v>277</v>
      </c>
      <c r="K501" s="40" t="s">
        <v>277</v>
      </c>
      <c r="L501" s="32">
        <v>5</v>
      </c>
      <c r="M501" s="54">
        <v>2014</v>
      </c>
      <c r="N501" s="27" t="s">
        <v>769</v>
      </c>
      <c r="O501" s="41">
        <f>9+64</f>
        <v>73</v>
      </c>
      <c r="P501" s="41">
        <f>3+37</f>
        <v>40</v>
      </c>
      <c r="Q501" s="27" t="s">
        <v>40</v>
      </c>
      <c r="R501" s="16" t="s">
        <v>525</v>
      </c>
    </row>
    <row r="502" spans="1:23" s="4" customFormat="1" ht="14.45" customHeight="1" x14ac:dyDescent="0.25">
      <c r="A502" s="34" t="s">
        <v>527</v>
      </c>
      <c r="B502" s="14" t="s">
        <v>723</v>
      </c>
      <c r="C502" s="14" t="s">
        <v>729</v>
      </c>
      <c r="D502" s="16" t="s">
        <v>35</v>
      </c>
      <c r="E502" s="16" t="s">
        <v>581</v>
      </c>
      <c r="F502" s="34" t="s">
        <v>42</v>
      </c>
      <c r="G502" s="16" t="s">
        <v>69</v>
      </c>
      <c r="H502" s="16" t="s">
        <v>27</v>
      </c>
      <c r="I502" s="16" t="s">
        <v>277</v>
      </c>
      <c r="J502" s="30">
        <v>7.4999999999999997E-3</v>
      </c>
      <c r="K502" s="40" t="s">
        <v>277</v>
      </c>
      <c r="L502" s="32">
        <v>5</v>
      </c>
      <c r="M502" s="35">
        <v>42370</v>
      </c>
      <c r="N502" s="27" t="s">
        <v>769</v>
      </c>
      <c r="O502" s="41">
        <f>4+937</f>
        <v>941</v>
      </c>
      <c r="P502" s="41">
        <f>2+504</f>
        <v>506</v>
      </c>
      <c r="Q502" s="27" t="s">
        <v>40</v>
      </c>
      <c r="R502" s="16" t="s">
        <v>188</v>
      </c>
      <c r="S502" s="16"/>
      <c r="T502" s="16"/>
      <c r="U502" s="16"/>
      <c r="V502" s="16"/>
      <c r="W502" s="16"/>
    </row>
    <row r="503" spans="1:23" s="4" customFormat="1" ht="14.45" customHeight="1" x14ac:dyDescent="0.25">
      <c r="A503" s="14" t="s">
        <v>527</v>
      </c>
      <c r="B503" s="14" t="s">
        <v>723</v>
      </c>
      <c r="C503" s="14" t="s">
        <v>729</v>
      </c>
      <c r="D503" s="4" t="s">
        <v>35</v>
      </c>
      <c r="E503" s="4" t="s">
        <v>582</v>
      </c>
      <c r="F503" s="14" t="s">
        <v>42</v>
      </c>
      <c r="G503" s="4" t="s">
        <v>69</v>
      </c>
      <c r="H503" s="4" t="s">
        <v>24</v>
      </c>
      <c r="I503" s="16" t="s">
        <v>277</v>
      </c>
      <c r="J503" s="51">
        <v>0.01</v>
      </c>
      <c r="K503" s="44" t="s">
        <v>277</v>
      </c>
      <c r="L503" s="25">
        <v>5</v>
      </c>
      <c r="M503" s="8">
        <v>42005</v>
      </c>
      <c r="N503" s="6" t="s">
        <v>769</v>
      </c>
      <c r="O503" s="46">
        <f>3+41+893</f>
        <v>937</v>
      </c>
      <c r="P503" s="46">
        <f>5+62+609</f>
        <v>676</v>
      </c>
      <c r="Q503" s="6" t="s">
        <v>40</v>
      </c>
      <c r="R503" s="4" t="s">
        <v>188</v>
      </c>
      <c r="S503" s="4" t="s">
        <v>525</v>
      </c>
    </row>
    <row r="504" spans="1:23" s="16" customFormat="1" ht="14.45" customHeight="1" x14ac:dyDescent="0.25">
      <c r="A504" s="34" t="s">
        <v>287</v>
      </c>
      <c r="B504" s="34" t="s">
        <v>731</v>
      </c>
      <c r="C504" s="34" t="s">
        <v>732</v>
      </c>
      <c r="D504" s="16" t="s">
        <v>0</v>
      </c>
      <c r="E504" s="16" t="s">
        <v>283</v>
      </c>
      <c r="F504" s="34" t="s">
        <v>22</v>
      </c>
      <c r="G504" s="16" t="s">
        <v>583</v>
      </c>
      <c r="H504" s="16" t="s">
        <v>24</v>
      </c>
      <c r="I504" s="16">
        <v>1.6</v>
      </c>
      <c r="J504" s="30" t="s">
        <v>277</v>
      </c>
      <c r="K504" s="40" t="s">
        <v>277</v>
      </c>
      <c r="L504" s="32">
        <v>10</v>
      </c>
      <c r="M504" s="54">
        <v>2014</v>
      </c>
      <c r="N504" s="27" t="s">
        <v>769</v>
      </c>
      <c r="O504" s="41">
        <v>2769</v>
      </c>
      <c r="P504" s="41">
        <v>1978</v>
      </c>
      <c r="Q504" s="27"/>
    </row>
    <row r="505" spans="1:23" s="16" customFormat="1" ht="14.45" customHeight="1" x14ac:dyDescent="0.25">
      <c r="A505" s="34" t="s">
        <v>220</v>
      </c>
      <c r="B505" s="34" t="s">
        <v>725</v>
      </c>
      <c r="C505" s="34" t="s">
        <v>631</v>
      </c>
      <c r="D505" s="16" t="s">
        <v>25</v>
      </c>
      <c r="E505" s="16" t="s">
        <v>584</v>
      </c>
      <c r="F505" s="34" t="s">
        <v>22</v>
      </c>
      <c r="G505" s="16" t="s">
        <v>69</v>
      </c>
      <c r="H505" s="16" t="s">
        <v>24</v>
      </c>
      <c r="I505" s="16">
        <v>2.5</v>
      </c>
      <c r="J505" s="30" t="s">
        <v>277</v>
      </c>
      <c r="K505" s="40" t="s">
        <v>277</v>
      </c>
      <c r="L505" s="32">
        <v>5</v>
      </c>
      <c r="M505" s="54">
        <v>2014</v>
      </c>
      <c r="N505" s="27" t="s">
        <v>770</v>
      </c>
      <c r="O505" s="41">
        <v>65</v>
      </c>
      <c r="P505" s="41">
        <v>111</v>
      </c>
      <c r="Q505" s="27"/>
    </row>
    <row r="506" spans="1:23" s="16" customFormat="1" ht="14.45" customHeight="1" x14ac:dyDescent="0.25">
      <c r="A506" s="34" t="s">
        <v>220</v>
      </c>
      <c r="B506" s="34" t="s">
        <v>725</v>
      </c>
      <c r="C506" s="34" t="s">
        <v>631</v>
      </c>
      <c r="D506" s="16" t="s">
        <v>35</v>
      </c>
      <c r="E506" s="16" t="s">
        <v>585</v>
      </c>
      <c r="F506" s="34" t="s">
        <v>22</v>
      </c>
      <c r="G506" s="16" t="s">
        <v>37</v>
      </c>
      <c r="H506" s="16" t="s">
        <v>27</v>
      </c>
      <c r="I506" s="16">
        <v>8</v>
      </c>
      <c r="J506" s="30" t="s">
        <v>277</v>
      </c>
      <c r="K506" s="31">
        <v>2705000</v>
      </c>
      <c r="L506" s="32">
        <v>10</v>
      </c>
      <c r="M506" s="54">
        <v>2014</v>
      </c>
      <c r="N506" s="27" t="s">
        <v>769</v>
      </c>
      <c r="O506" s="41">
        <f>86+1900</f>
        <v>1986</v>
      </c>
      <c r="P506" s="41">
        <f>74+726</f>
        <v>800</v>
      </c>
      <c r="Q506" s="27" t="s">
        <v>40</v>
      </c>
      <c r="R506" s="16" t="s">
        <v>431</v>
      </c>
    </row>
    <row r="507" spans="1:23" s="16" customFormat="1" ht="14.45" customHeight="1" x14ac:dyDescent="0.25">
      <c r="A507" s="34" t="s">
        <v>220</v>
      </c>
      <c r="B507" s="34" t="s">
        <v>725</v>
      </c>
      <c r="C507" s="34" t="s">
        <v>631</v>
      </c>
      <c r="D507" s="16" t="s">
        <v>25</v>
      </c>
      <c r="E507" s="16" t="s">
        <v>586</v>
      </c>
      <c r="F507" s="34" t="s">
        <v>22</v>
      </c>
      <c r="G507" s="16" t="s">
        <v>73</v>
      </c>
      <c r="H507" s="16" t="s">
        <v>27</v>
      </c>
      <c r="I507" s="16">
        <v>1.5</v>
      </c>
      <c r="J507" s="30" t="s">
        <v>277</v>
      </c>
      <c r="K507" s="40" t="s">
        <v>277</v>
      </c>
      <c r="L507" s="32">
        <v>5</v>
      </c>
      <c r="M507" s="54">
        <v>2014</v>
      </c>
      <c r="N507" s="27" t="s">
        <v>769</v>
      </c>
      <c r="O507" s="41">
        <v>54</v>
      </c>
      <c r="P507" s="41">
        <v>13</v>
      </c>
      <c r="Q507" s="27"/>
    </row>
    <row r="508" spans="1:23" s="16" customFormat="1" ht="14.45" customHeight="1" x14ac:dyDescent="0.25">
      <c r="A508" s="34" t="s">
        <v>220</v>
      </c>
      <c r="B508" s="34" t="s">
        <v>725</v>
      </c>
      <c r="C508" s="34" t="s">
        <v>631</v>
      </c>
      <c r="D508" s="16" t="s">
        <v>25</v>
      </c>
      <c r="E508" s="16" t="s">
        <v>587</v>
      </c>
      <c r="F508" s="34" t="s">
        <v>22</v>
      </c>
      <c r="G508" s="16" t="s">
        <v>140</v>
      </c>
      <c r="H508" s="16" t="s">
        <v>27</v>
      </c>
      <c r="I508" s="16">
        <v>0.5</v>
      </c>
      <c r="J508" s="30" t="s">
        <v>277</v>
      </c>
      <c r="K508" s="40" t="s">
        <v>277</v>
      </c>
      <c r="L508" s="32">
        <v>5</v>
      </c>
      <c r="M508" s="54">
        <v>2014</v>
      </c>
      <c r="N508" s="27" t="s">
        <v>769</v>
      </c>
      <c r="O508" s="41">
        <v>944</v>
      </c>
      <c r="P508" s="41">
        <v>309</v>
      </c>
      <c r="Q508" s="27"/>
    </row>
    <row r="509" spans="1:23" s="16" customFormat="1" ht="14.45" customHeight="1" x14ac:dyDescent="0.25">
      <c r="A509" s="34" t="s">
        <v>588</v>
      </c>
      <c r="B509" s="34" t="s">
        <v>730</v>
      </c>
      <c r="C509" s="34" t="s">
        <v>727</v>
      </c>
      <c r="D509" s="16" t="s">
        <v>35</v>
      </c>
      <c r="E509" s="16" t="s">
        <v>589</v>
      </c>
      <c r="F509" s="34" t="s">
        <v>42</v>
      </c>
      <c r="G509" s="16" t="s">
        <v>69</v>
      </c>
      <c r="H509" s="16" t="s">
        <v>27</v>
      </c>
      <c r="I509" s="16" t="s">
        <v>277</v>
      </c>
      <c r="J509" s="47">
        <v>5.0000000000000001E-3</v>
      </c>
      <c r="K509" s="40" t="s">
        <v>277</v>
      </c>
      <c r="L509" s="32">
        <v>5</v>
      </c>
      <c r="M509" s="35">
        <v>42005</v>
      </c>
      <c r="N509" s="27" t="s">
        <v>769</v>
      </c>
      <c r="O509" s="41">
        <v>562</v>
      </c>
      <c r="P509" s="41">
        <v>391</v>
      </c>
      <c r="Q509" s="27"/>
    </row>
    <row r="510" spans="1:23" s="16" customFormat="1" ht="14.45" customHeight="1" x14ac:dyDescent="0.25">
      <c r="A510" s="34" t="s">
        <v>590</v>
      </c>
      <c r="B510" s="34" t="s">
        <v>731</v>
      </c>
      <c r="C510" s="34" t="s">
        <v>732</v>
      </c>
      <c r="D510" s="16" t="s">
        <v>49</v>
      </c>
      <c r="E510" s="16" t="s">
        <v>591</v>
      </c>
      <c r="F510" s="34" t="s">
        <v>22</v>
      </c>
      <c r="G510" s="16" t="s">
        <v>69</v>
      </c>
      <c r="H510" s="16" t="s">
        <v>31</v>
      </c>
      <c r="I510" s="16">
        <v>4</v>
      </c>
      <c r="J510" s="30" t="s">
        <v>277</v>
      </c>
      <c r="K510" s="40" t="s">
        <v>277</v>
      </c>
      <c r="L510" s="32">
        <v>5</v>
      </c>
      <c r="M510" s="54">
        <v>2014</v>
      </c>
      <c r="N510" s="27" t="s">
        <v>769</v>
      </c>
      <c r="O510" s="32">
        <v>97</v>
      </c>
      <c r="P510" s="32">
        <v>21</v>
      </c>
      <c r="Q510" s="27"/>
    </row>
    <row r="511" spans="1:23" s="16" customFormat="1" ht="14.45" customHeight="1" x14ac:dyDescent="0.25">
      <c r="A511" s="34" t="s">
        <v>590</v>
      </c>
      <c r="B511" s="34" t="s">
        <v>731</v>
      </c>
      <c r="C511" s="34" t="s">
        <v>732</v>
      </c>
      <c r="D511" s="16" t="s">
        <v>0</v>
      </c>
      <c r="E511" s="16" t="s">
        <v>261</v>
      </c>
      <c r="F511" s="34" t="s">
        <v>22</v>
      </c>
      <c r="G511" s="16" t="s">
        <v>43</v>
      </c>
      <c r="H511" s="16" t="s">
        <v>24</v>
      </c>
      <c r="I511" s="16">
        <v>0.8</v>
      </c>
      <c r="J511" s="30" t="s">
        <v>277</v>
      </c>
      <c r="K511" s="40" t="s">
        <v>277</v>
      </c>
      <c r="L511" s="32">
        <v>5</v>
      </c>
      <c r="M511" s="54">
        <v>2014</v>
      </c>
      <c r="N511" s="27" t="s">
        <v>769</v>
      </c>
      <c r="O511" s="41">
        <v>3992</v>
      </c>
      <c r="P511" s="41">
        <v>3551</v>
      </c>
      <c r="Q511" s="27"/>
    </row>
    <row r="512" spans="1:23" s="16" customFormat="1" ht="14.45" customHeight="1" x14ac:dyDescent="0.25">
      <c r="A512" s="34" t="s">
        <v>590</v>
      </c>
      <c r="B512" s="34" t="s">
        <v>731</v>
      </c>
      <c r="C512" s="34" t="s">
        <v>732</v>
      </c>
      <c r="D512" s="16" t="s">
        <v>21</v>
      </c>
      <c r="E512" s="16" t="s">
        <v>592</v>
      </c>
      <c r="F512" s="34" t="s">
        <v>76</v>
      </c>
      <c r="G512" s="16" t="s">
        <v>80</v>
      </c>
      <c r="H512" s="16" t="s">
        <v>277</v>
      </c>
      <c r="I512" s="16" t="s">
        <v>277</v>
      </c>
      <c r="J512" s="30" t="s">
        <v>277</v>
      </c>
      <c r="K512" s="40" t="s">
        <v>277</v>
      </c>
      <c r="L512" s="42" t="s">
        <v>277</v>
      </c>
      <c r="M512" s="54" t="s">
        <v>277</v>
      </c>
      <c r="N512" s="27" t="s">
        <v>769</v>
      </c>
      <c r="O512" s="32">
        <v>49</v>
      </c>
      <c r="P512" s="32">
        <v>36</v>
      </c>
      <c r="Q512" s="27"/>
    </row>
    <row r="513" spans="1:19" s="16" customFormat="1" ht="14.45" customHeight="1" x14ac:dyDescent="0.25">
      <c r="A513" s="34" t="s">
        <v>593</v>
      </c>
      <c r="B513" s="34" t="s">
        <v>726</v>
      </c>
      <c r="C513" s="34" t="s">
        <v>733</v>
      </c>
      <c r="D513" s="16" t="s">
        <v>25</v>
      </c>
      <c r="E513" s="16" t="s">
        <v>410</v>
      </c>
      <c r="F513" s="34" t="s">
        <v>22</v>
      </c>
      <c r="G513" s="16" t="s">
        <v>316</v>
      </c>
      <c r="H513" s="16" t="s">
        <v>31</v>
      </c>
      <c r="I513" s="16">
        <v>4</v>
      </c>
      <c r="J513" s="30" t="s">
        <v>277</v>
      </c>
      <c r="K513" s="40" t="s">
        <v>277</v>
      </c>
      <c r="L513" s="32" t="s">
        <v>32</v>
      </c>
      <c r="M513" s="54">
        <v>2014</v>
      </c>
      <c r="N513" s="27" t="s">
        <v>770</v>
      </c>
      <c r="O513" s="32">
        <v>255</v>
      </c>
      <c r="P513" s="32">
        <v>256</v>
      </c>
      <c r="Q513" s="27"/>
    </row>
    <row r="514" spans="1:19" s="16" customFormat="1" ht="14.45" customHeight="1" x14ac:dyDescent="0.25">
      <c r="A514" s="34" t="s">
        <v>593</v>
      </c>
      <c r="B514" s="34" t="s">
        <v>726</v>
      </c>
      <c r="C514" s="34" t="s">
        <v>733</v>
      </c>
      <c r="D514" s="16" t="s">
        <v>49</v>
      </c>
      <c r="E514" s="16" t="s">
        <v>594</v>
      </c>
      <c r="F514" s="34" t="s">
        <v>22</v>
      </c>
      <c r="G514" s="16" t="s">
        <v>69</v>
      </c>
      <c r="H514" s="16" t="s">
        <v>27</v>
      </c>
      <c r="I514" s="16">
        <v>6</v>
      </c>
      <c r="J514" s="30" t="s">
        <v>277</v>
      </c>
      <c r="K514" s="40" t="s">
        <v>277</v>
      </c>
      <c r="L514" s="32">
        <v>5</v>
      </c>
      <c r="M514" s="54">
        <v>2014</v>
      </c>
      <c r="N514" s="27" t="s">
        <v>769</v>
      </c>
      <c r="O514" s="32">
        <v>15</v>
      </c>
      <c r="P514" s="32">
        <v>4</v>
      </c>
      <c r="Q514" s="27"/>
    </row>
    <row r="515" spans="1:19" s="16" customFormat="1" ht="14.45" customHeight="1" x14ac:dyDescent="0.25">
      <c r="A515" s="34" t="s">
        <v>593</v>
      </c>
      <c r="B515" s="34" t="s">
        <v>726</v>
      </c>
      <c r="C515" s="34" t="s">
        <v>733</v>
      </c>
      <c r="D515" s="16" t="s">
        <v>49</v>
      </c>
      <c r="E515" s="16" t="s">
        <v>595</v>
      </c>
      <c r="F515" s="34" t="s">
        <v>22</v>
      </c>
      <c r="G515" s="16" t="s">
        <v>318</v>
      </c>
      <c r="H515" s="16" t="s">
        <v>24</v>
      </c>
      <c r="I515" s="16">
        <v>5.5</v>
      </c>
      <c r="J515" s="30" t="s">
        <v>277</v>
      </c>
      <c r="K515" s="40" t="s">
        <v>277</v>
      </c>
      <c r="L515" s="32">
        <v>4</v>
      </c>
      <c r="M515" s="54">
        <v>2014</v>
      </c>
      <c r="N515" s="27" t="s">
        <v>769</v>
      </c>
      <c r="O515" s="32">
        <v>17</v>
      </c>
      <c r="P515" s="32">
        <v>12</v>
      </c>
      <c r="Q515" s="27"/>
    </row>
    <row r="516" spans="1:19" s="16" customFormat="1" ht="14.45" customHeight="1" x14ac:dyDescent="0.25">
      <c r="A516" s="34" t="s">
        <v>593</v>
      </c>
      <c r="B516" s="34" t="s">
        <v>726</v>
      </c>
      <c r="C516" s="34" t="s">
        <v>733</v>
      </c>
      <c r="D516" s="16" t="s">
        <v>49</v>
      </c>
      <c r="E516" s="16" t="s">
        <v>595</v>
      </c>
      <c r="F516" s="34" t="s">
        <v>22</v>
      </c>
      <c r="G516" s="16" t="s">
        <v>69</v>
      </c>
      <c r="H516" s="16" t="s">
        <v>24</v>
      </c>
      <c r="I516" s="16">
        <v>6</v>
      </c>
      <c r="J516" s="30" t="s">
        <v>277</v>
      </c>
      <c r="K516" s="40" t="s">
        <v>277</v>
      </c>
      <c r="L516" s="32">
        <v>4</v>
      </c>
      <c r="M516" s="54">
        <v>2014</v>
      </c>
      <c r="N516" s="27" t="s">
        <v>769</v>
      </c>
      <c r="O516" s="32">
        <v>16</v>
      </c>
      <c r="P516" s="32">
        <v>13</v>
      </c>
      <c r="Q516" s="27"/>
    </row>
    <row r="517" spans="1:19" s="4" customFormat="1" ht="14.45" customHeight="1" x14ac:dyDescent="0.25">
      <c r="A517" s="14" t="s">
        <v>593</v>
      </c>
      <c r="B517" s="14" t="s">
        <v>726</v>
      </c>
      <c r="C517" s="14" t="s">
        <v>733</v>
      </c>
      <c r="D517" s="4" t="s">
        <v>49</v>
      </c>
      <c r="E517" s="4" t="s">
        <v>596</v>
      </c>
      <c r="F517" s="14" t="s">
        <v>76</v>
      </c>
      <c r="G517" s="4" t="s">
        <v>77</v>
      </c>
      <c r="H517" s="4" t="s">
        <v>277</v>
      </c>
      <c r="I517" s="4" t="s">
        <v>277</v>
      </c>
      <c r="J517" s="5" t="s">
        <v>277</v>
      </c>
      <c r="K517" s="44" t="s">
        <v>277</v>
      </c>
      <c r="L517" s="45" t="s">
        <v>277</v>
      </c>
      <c r="M517" s="55" t="s">
        <v>277</v>
      </c>
      <c r="N517" s="6" t="s">
        <v>769</v>
      </c>
      <c r="O517" s="25">
        <v>84</v>
      </c>
      <c r="P517" s="25">
        <v>48</v>
      </c>
      <c r="Q517" s="6"/>
    </row>
    <row r="518" spans="1:19" s="4" customFormat="1" ht="14.45" customHeight="1" x14ac:dyDescent="0.25">
      <c r="A518" s="14" t="s">
        <v>593</v>
      </c>
      <c r="B518" s="14" t="s">
        <v>726</v>
      </c>
      <c r="C518" s="14" t="s">
        <v>733</v>
      </c>
      <c r="D518" s="4" t="s">
        <v>49</v>
      </c>
      <c r="E518" s="4" t="s">
        <v>596</v>
      </c>
      <c r="F518" s="14" t="s">
        <v>76</v>
      </c>
      <c r="G518" s="4" t="s">
        <v>80</v>
      </c>
      <c r="H518" s="4" t="s">
        <v>277</v>
      </c>
      <c r="I518" s="4" t="s">
        <v>277</v>
      </c>
      <c r="J518" s="5" t="s">
        <v>277</v>
      </c>
      <c r="K518" s="44" t="s">
        <v>277</v>
      </c>
      <c r="L518" s="45" t="s">
        <v>277</v>
      </c>
      <c r="M518" s="55" t="s">
        <v>277</v>
      </c>
      <c r="N518" s="6" t="s">
        <v>769</v>
      </c>
      <c r="O518" s="25">
        <v>76</v>
      </c>
      <c r="P518" s="25">
        <v>57</v>
      </c>
      <c r="Q518" s="6"/>
    </row>
    <row r="519" spans="1:19" s="16" customFormat="1" ht="14.45" customHeight="1" x14ac:dyDescent="0.25">
      <c r="A519" s="34" t="s">
        <v>285</v>
      </c>
      <c r="B519" s="34" t="s">
        <v>731</v>
      </c>
      <c r="C519" s="34" t="s">
        <v>732</v>
      </c>
      <c r="D519" s="16" t="s">
        <v>49</v>
      </c>
      <c r="E519" s="16" t="s">
        <v>597</v>
      </c>
      <c r="F519" s="34" t="s">
        <v>22</v>
      </c>
      <c r="G519" s="16" t="s">
        <v>23</v>
      </c>
      <c r="H519" s="16" t="s">
        <v>31</v>
      </c>
      <c r="I519" s="16">
        <v>3</v>
      </c>
      <c r="J519" s="30" t="s">
        <v>277</v>
      </c>
      <c r="K519" s="40" t="s">
        <v>277</v>
      </c>
      <c r="L519" s="32">
        <v>5</v>
      </c>
      <c r="M519" s="54">
        <v>2014</v>
      </c>
      <c r="N519" s="27" t="s">
        <v>769</v>
      </c>
      <c r="O519" s="41">
        <v>86</v>
      </c>
      <c r="P519" s="41">
        <v>46</v>
      </c>
      <c r="Q519" s="53"/>
    </row>
    <row r="520" spans="1:19" s="16" customFormat="1" ht="14.45" customHeight="1" x14ac:dyDescent="0.25">
      <c r="A520" s="34" t="s">
        <v>285</v>
      </c>
      <c r="B520" s="34" t="s">
        <v>731</v>
      </c>
      <c r="C520" s="34" t="s">
        <v>732</v>
      </c>
      <c r="D520" s="16" t="s">
        <v>35</v>
      </c>
      <c r="E520" s="16" t="s">
        <v>779</v>
      </c>
      <c r="F520" s="34" t="s">
        <v>22</v>
      </c>
      <c r="G520" s="16" t="s">
        <v>64</v>
      </c>
      <c r="H520" s="16" t="s">
        <v>24</v>
      </c>
      <c r="I520" s="16">
        <v>2.2000000000000002</v>
      </c>
      <c r="J520" s="30" t="s">
        <v>277</v>
      </c>
      <c r="K520" s="31">
        <v>50000</v>
      </c>
      <c r="L520" s="32">
        <v>5</v>
      </c>
      <c r="M520" s="54">
        <v>2014</v>
      </c>
      <c r="N520" s="27"/>
      <c r="O520" s="41"/>
      <c r="P520" s="41"/>
      <c r="Q520" s="53"/>
    </row>
    <row r="521" spans="1:19" s="16" customFormat="1" ht="14.45" customHeight="1" x14ac:dyDescent="0.25">
      <c r="A521" s="34" t="s">
        <v>285</v>
      </c>
      <c r="B521" s="34" t="s">
        <v>731</v>
      </c>
      <c r="C521" s="34" t="s">
        <v>732</v>
      </c>
      <c r="D521" s="16" t="s">
        <v>49</v>
      </c>
      <c r="E521" s="16" t="s">
        <v>598</v>
      </c>
      <c r="F521" s="34" t="s">
        <v>22</v>
      </c>
      <c r="G521" s="16" t="s">
        <v>23</v>
      </c>
      <c r="H521" s="16" t="s">
        <v>27</v>
      </c>
      <c r="I521" s="16">
        <v>1.5</v>
      </c>
      <c r="J521" s="30" t="s">
        <v>277</v>
      </c>
      <c r="K521" s="40" t="s">
        <v>277</v>
      </c>
      <c r="L521" s="32">
        <v>5</v>
      </c>
      <c r="M521" s="54">
        <v>2014</v>
      </c>
      <c r="N521" s="27" t="s">
        <v>769</v>
      </c>
      <c r="O521" s="41">
        <v>59</v>
      </c>
      <c r="P521" s="41">
        <v>16</v>
      </c>
      <c r="Q521" s="53"/>
    </row>
    <row r="522" spans="1:19" s="16" customFormat="1" ht="14.45" customHeight="1" x14ac:dyDescent="0.25">
      <c r="A522" s="34" t="s">
        <v>285</v>
      </c>
      <c r="B522" s="34" t="s">
        <v>731</v>
      </c>
      <c r="C522" s="34" t="s">
        <v>732</v>
      </c>
      <c r="D522" s="16" t="s">
        <v>35</v>
      </c>
      <c r="E522" s="16" t="s">
        <v>599</v>
      </c>
      <c r="F522" s="34" t="s">
        <v>22</v>
      </c>
      <c r="G522" s="16" t="s">
        <v>64</v>
      </c>
      <c r="H522" s="16" t="s">
        <v>27</v>
      </c>
      <c r="I522" s="16">
        <v>5.24</v>
      </c>
      <c r="J522" s="30" t="s">
        <v>277</v>
      </c>
      <c r="K522" s="31">
        <v>570000</v>
      </c>
      <c r="L522" s="32">
        <v>5</v>
      </c>
      <c r="M522" s="54">
        <v>2014</v>
      </c>
      <c r="N522" s="27" t="s">
        <v>769</v>
      </c>
      <c r="O522" s="41">
        <v>574</v>
      </c>
      <c r="P522" s="41">
        <v>351</v>
      </c>
      <c r="Q522" s="53"/>
    </row>
    <row r="523" spans="1:19" s="16" customFormat="1" ht="14.45" customHeight="1" x14ac:dyDescent="0.25">
      <c r="A523" s="34" t="s">
        <v>285</v>
      </c>
      <c r="B523" s="34" t="s">
        <v>731</v>
      </c>
      <c r="C523" s="34" t="s">
        <v>732</v>
      </c>
      <c r="D523" s="16" t="s">
        <v>35</v>
      </c>
      <c r="E523" s="16" t="s">
        <v>600</v>
      </c>
      <c r="F523" s="34" t="s">
        <v>22</v>
      </c>
      <c r="G523" s="16" t="s">
        <v>64</v>
      </c>
      <c r="H523" s="16" t="s">
        <v>27</v>
      </c>
      <c r="I523" s="16">
        <v>4.67</v>
      </c>
      <c r="J523" s="30" t="s">
        <v>277</v>
      </c>
      <c r="K523" s="31">
        <v>1640000</v>
      </c>
      <c r="L523" s="32">
        <v>5</v>
      </c>
      <c r="M523" s="54">
        <v>2014</v>
      </c>
      <c r="N523" s="27" t="s">
        <v>769</v>
      </c>
      <c r="O523" s="41">
        <v>2269</v>
      </c>
      <c r="P523" s="41">
        <v>1146</v>
      </c>
      <c r="Q523" s="53"/>
    </row>
    <row r="524" spans="1:19" s="4" customFormat="1" ht="14.45" customHeight="1" x14ac:dyDescent="0.25">
      <c r="A524" s="14" t="s">
        <v>285</v>
      </c>
      <c r="B524" s="14" t="s">
        <v>731</v>
      </c>
      <c r="C524" s="14" t="s">
        <v>732</v>
      </c>
      <c r="D524" s="4" t="s">
        <v>35</v>
      </c>
      <c r="E524" s="4" t="s">
        <v>601</v>
      </c>
      <c r="F524" s="14" t="s">
        <v>42</v>
      </c>
      <c r="G524" s="4" t="s">
        <v>69</v>
      </c>
      <c r="H524" s="4" t="s">
        <v>27</v>
      </c>
      <c r="I524" s="4" t="s">
        <v>277</v>
      </c>
      <c r="J524" s="51">
        <v>0.01</v>
      </c>
      <c r="K524" s="44" t="s">
        <v>277</v>
      </c>
      <c r="L524" s="25">
        <v>5</v>
      </c>
      <c r="M524" s="8">
        <v>42370</v>
      </c>
      <c r="N524" s="6" t="s">
        <v>769</v>
      </c>
      <c r="O524" s="46">
        <f>17+362+194</f>
        <v>573</v>
      </c>
      <c r="P524" s="46">
        <f>32+275+120</f>
        <v>427</v>
      </c>
      <c r="Q524" s="6" t="s">
        <v>40</v>
      </c>
      <c r="R524" s="4" t="s">
        <v>161</v>
      </c>
      <c r="S524" s="4" t="s">
        <v>424</v>
      </c>
    </row>
    <row r="525" spans="1:19" s="16" customFormat="1" ht="14.45" customHeight="1" x14ac:dyDescent="0.25">
      <c r="A525" s="34" t="s">
        <v>67</v>
      </c>
      <c r="B525" s="34" t="s">
        <v>723</v>
      </c>
      <c r="C525" s="34" t="s">
        <v>729</v>
      </c>
      <c r="D525" s="16" t="s">
        <v>35</v>
      </c>
      <c r="E525" s="16" t="s">
        <v>602</v>
      </c>
      <c r="F525" s="34" t="s">
        <v>22</v>
      </c>
      <c r="G525" s="16" t="s">
        <v>52</v>
      </c>
      <c r="H525" s="16" t="s">
        <v>27</v>
      </c>
      <c r="I525" s="16">
        <v>2</v>
      </c>
      <c r="J525" s="30" t="s">
        <v>277</v>
      </c>
      <c r="K525" s="40" t="s">
        <v>277</v>
      </c>
      <c r="L525" s="32">
        <v>5</v>
      </c>
      <c r="M525" s="54">
        <v>2014</v>
      </c>
      <c r="N525" s="27" t="s">
        <v>769</v>
      </c>
      <c r="O525" s="41">
        <f>29+258</f>
        <v>287</v>
      </c>
      <c r="P525" s="41">
        <f>46+165</f>
        <v>211</v>
      </c>
      <c r="Q525" s="27" t="s">
        <v>40</v>
      </c>
      <c r="R525" s="16" t="s">
        <v>60</v>
      </c>
    </row>
    <row r="526" spans="1:19" s="16" customFormat="1" ht="14.45" customHeight="1" x14ac:dyDescent="0.25">
      <c r="A526" s="34" t="s">
        <v>67</v>
      </c>
      <c r="B526" s="34" t="s">
        <v>723</v>
      </c>
      <c r="C526" s="34" t="s">
        <v>729</v>
      </c>
      <c r="D526" s="16" t="s">
        <v>25</v>
      </c>
      <c r="E526" s="16" t="s">
        <v>603</v>
      </c>
      <c r="F526" s="34" t="s">
        <v>22</v>
      </c>
      <c r="G526" s="16" t="s">
        <v>604</v>
      </c>
      <c r="H526" s="16" t="s">
        <v>24</v>
      </c>
      <c r="I526" s="16">
        <v>2</v>
      </c>
      <c r="J526" s="30" t="s">
        <v>277</v>
      </c>
      <c r="K526" s="40" t="s">
        <v>277</v>
      </c>
      <c r="L526" s="32">
        <v>5</v>
      </c>
      <c r="M526" s="54">
        <v>2014</v>
      </c>
      <c r="N526" s="27" t="s">
        <v>769</v>
      </c>
      <c r="O526" s="41">
        <v>143</v>
      </c>
      <c r="P526" s="41">
        <v>141</v>
      </c>
      <c r="Q526" s="27"/>
    </row>
    <row r="527" spans="1:19" s="16" customFormat="1" ht="14.45" customHeight="1" x14ac:dyDescent="0.25">
      <c r="A527" s="34" t="s">
        <v>67</v>
      </c>
      <c r="B527" s="34" t="s">
        <v>723</v>
      </c>
      <c r="C527" s="34" t="s">
        <v>729</v>
      </c>
      <c r="D527" s="16" t="s">
        <v>35</v>
      </c>
      <c r="E527" s="16" t="s">
        <v>605</v>
      </c>
      <c r="F527" s="34" t="s">
        <v>22</v>
      </c>
      <c r="G527" s="16" t="s">
        <v>69</v>
      </c>
      <c r="H527" s="16" t="s">
        <v>27</v>
      </c>
      <c r="I527" s="16">
        <v>8</v>
      </c>
      <c r="J527" s="30" t="s">
        <v>277</v>
      </c>
      <c r="K527" s="40" t="s">
        <v>277</v>
      </c>
      <c r="L527" s="32">
        <v>5</v>
      </c>
      <c r="M527" s="54">
        <v>2014</v>
      </c>
      <c r="N527" s="27" t="s">
        <v>769</v>
      </c>
      <c r="O527" s="41">
        <f>7+245</f>
        <v>252</v>
      </c>
      <c r="P527" s="41">
        <f>4+92</f>
        <v>96</v>
      </c>
      <c r="Q527" s="27" t="s">
        <v>40</v>
      </c>
      <c r="R527" s="16" t="s">
        <v>188</v>
      </c>
    </row>
    <row r="528" spans="1:19" s="16" customFormat="1" ht="14.45" customHeight="1" x14ac:dyDescent="0.25">
      <c r="A528" s="34" t="s">
        <v>67</v>
      </c>
      <c r="B528" s="34" t="s">
        <v>723</v>
      </c>
      <c r="C528" s="34" t="s">
        <v>729</v>
      </c>
      <c r="D528" s="16" t="s">
        <v>35</v>
      </c>
      <c r="E528" s="16" t="s">
        <v>606</v>
      </c>
      <c r="F528" s="34" t="s">
        <v>22</v>
      </c>
      <c r="G528" s="16" t="s">
        <v>37</v>
      </c>
      <c r="H528" s="16" t="s">
        <v>27</v>
      </c>
      <c r="I528" s="16">
        <v>9.9</v>
      </c>
      <c r="J528" s="30" t="s">
        <v>277</v>
      </c>
      <c r="K528" s="31">
        <v>4417364</v>
      </c>
      <c r="L528" s="32">
        <v>5</v>
      </c>
      <c r="M528" s="54">
        <v>2014</v>
      </c>
      <c r="N528" s="27" t="s">
        <v>769</v>
      </c>
      <c r="O528" s="41">
        <f>0+3332</f>
        <v>3332</v>
      </c>
      <c r="P528" s="41">
        <f>0+1958</f>
        <v>1958</v>
      </c>
      <c r="Q528" s="27" t="s">
        <v>40</v>
      </c>
      <c r="R528" s="16" t="s">
        <v>123</v>
      </c>
    </row>
    <row r="529" spans="1:23" s="9" customFormat="1" ht="14.45" customHeight="1" x14ac:dyDescent="0.25">
      <c r="A529" s="14" t="s">
        <v>67</v>
      </c>
      <c r="B529" s="34" t="s">
        <v>723</v>
      </c>
      <c r="C529" s="34" t="s">
        <v>729</v>
      </c>
      <c r="D529" s="4" t="s">
        <v>35</v>
      </c>
      <c r="E529" s="4" t="s">
        <v>607</v>
      </c>
      <c r="F529" s="14" t="s">
        <v>42</v>
      </c>
      <c r="G529" s="4" t="s">
        <v>69</v>
      </c>
      <c r="H529" s="4" t="s">
        <v>24</v>
      </c>
      <c r="I529" s="4" t="s">
        <v>277</v>
      </c>
      <c r="J529" s="49">
        <v>1.4999999999999999E-2</v>
      </c>
      <c r="K529" s="15" t="s">
        <v>277</v>
      </c>
      <c r="L529" s="25">
        <v>5</v>
      </c>
      <c r="M529" s="8">
        <v>42005</v>
      </c>
      <c r="N529" s="6" t="s">
        <v>769</v>
      </c>
      <c r="O529" s="46">
        <f>0+534</f>
        <v>534</v>
      </c>
      <c r="P529" s="46">
        <f>0+183</f>
        <v>183</v>
      </c>
      <c r="Q529" s="6" t="s">
        <v>40</v>
      </c>
      <c r="R529" s="4" t="s">
        <v>188</v>
      </c>
      <c r="S529" s="4"/>
      <c r="T529" s="4"/>
      <c r="U529" s="4"/>
      <c r="V529" s="4"/>
      <c r="W529" s="4"/>
    </row>
    <row r="530" spans="1:23" s="16" customFormat="1" ht="14.45" customHeight="1" x14ac:dyDescent="0.25">
      <c r="A530" s="34" t="s">
        <v>610</v>
      </c>
      <c r="B530" s="34" t="s">
        <v>725</v>
      </c>
      <c r="C530" s="34" t="s">
        <v>631</v>
      </c>
      <c r="D530" s="16" t="s">
        <v>35</v>
      </c>
      <c r="E530" s="16" t="s">
        <v>611</v>
      </c>
      <c r="F530" s="34" t="s">
        <v>22</v>
      </c>
      <c r="G530" s="16" t="s">
        <v>64</v>
      </c>
      <c r="H530" s="16" t="s">
        <v>24</v>
      </c>
      <c r="I530" s="16">
        <v>8.9</v>
      </c>
      <c r="J530" s="30" t="s">
        <v>277</v>
      </c>
      <c r="K530" s="31">
        <v>1576000</v>
      </c>
      <c r="L530" s="32">
        <v>7</v>
      </c>
      <c r="M530" s="54">
        <v>2014</v>
      </c>
      <c r="N530" s="27" t="s">
        <v>770</v>
      </c>
      <c r="O530" s="41">
        <f>968+2</f>
        <v>970</v>
      </c>
      <c r="P530" s="41">
        <f>1372+13</f>
        <v>1385</v>
      </c>
      <c r="Q530" s="27" t="s">
        <v>40</v>
      </c>
      <c r="R530" s="16" t="s">
        <v>612</v>
      </c>
    </row>
    <row r="531" spans="1:23" s="16" customFormat="1" ht="14.45" customHeight="1" x14ac:dyDescent="0.25">
      <c r="A531" s="34" t="s">
        <v>610</v>
      </c>
      <c r="B531" s="34" t="s">
        <v>725</v>
      </c>
      <c r="C531" s="34" t="s">
        <v>631</v>
      </c>
      <c r="D531" s="16" t="s">
        <v>35</v>
      </c>
      <c r="E531" s="16" t="s">
        <v>613</v>
      </c>
      <c r="F531" s="34" t="s">
        <v>22</v>
      </c>
      <c r="G531" s="16" t="s">
        <v>64</v>
      </c>
      <c r="H531" s="16" t="s">
        <v>27</v>
      </c>
      <c r="I531" s="16">
        <v>5.3</v>
      </c>
      <c r="J531" s="30" t="s">
        <v>277</v>
      </c>
      <c r="K531" s="31">
        <v>6150000</v>
      </c>
      <c r="L531" s="32">
        <v>5</v>
      </c>
      <c r="M531" s="54">
        <v>2014</v>
      </c>
      <c r="N531" s="27" t="s">
        <v>769</v>
      </c>
      <c r="O531" s="41">
        <f>3220+0</f>
        <v>3220</v>
      </c>
      <c r="P531" s="41">
        <f>1606+0</f>
        <v>1606</v>
      </c>
      <c r="Q531" s="27" t="s">
        <v>40</v>
      </c>
      <c r="R531" s="16" t="s">
        <v>561</v>
      </c>
    </row>
    <row r="532" spans="1:23" s="16" customFormat="1" ht="14.45" customHeight="1" x14ac:dyDescent="0.25">
      <c r="A532" s="34" t="s">
        <v>610</v>
      </c>
      <c r="B532" s="34" t="s">
        <v>725</v>
      </c>
      <c r="C532" s="34" t="s">
        <v>631</v>
      </c>
      <c r="D532" s="16" t="s">
        <v>25</v>
      </c>
      <c r="E532" s="16" t="s">
        <v>614</v>
      </c>
      <c r="F532" s="34" t="s">
        <v>22</v>
      </c>
      <c r="G532" s="16" t="s">
        <v>319</v>
      </c>
      <c r="H532" s="16" t="s">
        <v>24</v>
      </c>
      <c r="I532" s="16">
        <v>1</v>
      </c>
      <c r="J532" s="30" t="s">
        <v>277</v>
      </c>
      <c r="K532" s="40" t="s">
        <v>277</v>
      </c>
      <c r="L532" s="32" t="s">
        <v>32</v>
      </c>
      <c r="M532" s="54">
        <v>2014</v>
      </c>
      <c r="N532" s="27" t="s">
        <v>769</v>
      </c>
      <c r="O532" s="41">
        <v>365</v>
      </c>
      <c r="P532" s="41">
        <v>205</v>
      </c>
      <c r="Q532" s="27"/>
    </row>
    <row r="533" spans="1:23" s="16" customFormat="1" ht="14.45" customHeight="1" x14ac:dyDescent="0.25">
      <c r="A533" s="34" t="s">
        <v>610</v>
      </c>
      <c r="B533" s="34" t="s">
        <v>725</v>
      </c>
      <c r="C533" s="34" t="s">
        <v>631</v>
      </c>
      <c r="D533" s="16" t="s">
        <v>49</v>
      </c>
      <c r="E533" s="16" t="s">
        <v>615</v>
      </c>
      <c r="F533" s="34" t="s">
        <v>22</v>
      </c>
      <c r="G533" s="16" t="s">
        <v>116</v>
      </c>
      <c r="H533" s="16" t="s">
        <v>24</v>
      </c>
      <c r="I533" s="16">
        <v>5</v>
      </c>
      <c r="J533" s="30" t="s">
        <v>277</v>
      </c>
      <c r="K533" s="40" t="s">
        <v>277</v>
      </c>
      <c r="L533" s="32">
        <v>5</v>
      </c>
      <c r="M533" s="54">
        <v>2014</v>
      </c>
      <c r="N533" s="27" t="s">
        <v>769</v>
      </c>
      <c r="O533" s="32">
        <v>92</v>
      </c>
      <c r="P533" s="32">
        <v>74</v>
      </c>
      <c r="Q533" s="27"/>
    </row>
    <row r="534" spans="1:23" s="16" customFormat="1" ht="14.45" customHeight="1" x14ac:dyDescent="0.25">
      <c r="A534" s="34" t="s">
        <v>610</v>
      </c>
      <c r="B534" s="34" t="s">
        <v>725</v>
      </c>
      <c r="C534" s="34" t="s">
        <v>631</v>
      </c>
      <c r="D534" s="16" t="s">
        <v>49</v>
      </c>
      <c r="E534" s="16" t="s">
        <v>616</v>
      </c>
      <c r="F534" s="34" t="s">
        <v>22</v>
      </c>
      <c r="G534" s="16" t="s">
        <v>609</v>
      </c>
      <c r="H534" s="16" t="s">
        <v>24</v>
      </c>
      <c r="I534" s="16">
        <v>1</v>
      </c>
      <c r="J534" s="30" t="s">
        <v>277</v>
      </c>
      <c r="K534" s="40" t="s">
        <v>277</v>
      </c>
      <c r="L534" s="32">
        <v>5</v>
      </c>
      <c r="M534" s="54">
        <v>2015</v>
      </c>
      <c r="N534" s="27" t="s">
        <v>769</v>
      </c>
      <c r="O534" s="41">
        <f>47+0+99</f>
        <v>146</v>
      </c>
      <c r="P534" s="41">
        <f>40+0+69</f>
        <v>109</v>
      </c>
      <c r="Q534" s="27" t="s">
        <v>40</v>
      </c>
      <c r="R534" s="16" t="s">
        <v>114</v>
      </c>
      <c r="S534" s="16" t="s">
        <v>144</v>
      </c>
    </row>
    <row r="535" spans="1:23" s="16" customFormat="1" ht="14.45" customHeight="1" x14ac:dyDescent="0.25">
      <c r="A535" s="16" t="s">
        <v>610</v>
      </c>
      <c r="B535" s="34" t="s">
        <v>725</v>
      </c>
      <c r="C535" s="34" t="s">
        <v>631</v>
      </c>
      <c r="D535" s="16" t="s">
        <v>35</v>
      </c>
      <c r="E535" s="16" t="s">
        <v>617</v>
      </c>
      <c r="F535" s="34" t="s">
        <v>22</v>
      </c>
      <c r="G535" s="16" t="s">
        <v>43</v>
      </c>
      <c r="H535" s="16" t="s">
        <v>24</v>
      </c>
      <c r="I535" s="16">
        <v>6.5</v>
      </c>
      <c r="J535" s="30" t="s">
        <v>277</v>
      </c>
      <c r="K535" s="40" t="s">
        <v>277</v>
      </c>
      <c r="L535" s="16">
        <v>3</v>
      </c>
      <c r="M535" s="54">
        <v>2014</v>
      </c>
      <c r="N535" s="27" t="s">
        <v>770</v>
      </c>
      <c r="O535" s="41">
        <f>0+575</f>
        <v>575</v>
      </c>
      <c r="P535" s="41">
        <f>0+924</f>
        <v>924</v>
      </c>
      <c r="Q535" s="27" t="s">
        <v>40</v>
      </c>
      <c r="R535" s="16" t="s">
        <v>114</v>
      </c>
    </row>
    <row r="536" spans="1:23" s="16" customFormat="1" ht="14.45" customHeight="1" x14ac:dyDescent="0.25">
      <c r="A536" s="34" t="s">
        <v>610</v>
      </c>
      <c r="B536" s="34" t="s">
        <v>725</v>
      </c>
      <c r="C536" s="34" t="s">
        <v>631</v>
      </c>
      <c r="D536" s="16" t="s">
        <v>25</v>
      </c>
      <c r="E536" s="16" t="s">
        <v>34</v>
      </c>
      <c r="F536" s="34" t="s">
        <v>22</v>
      </c>
      <c r="G536" s="16" t="s">
        <v>116</v>
      </c>
      <c r="H536" s="16" t="s">
        <v>24</v>
      </c>
      <c r="I536" s="16">
        <v>1</v>
      </c>
      <c r="J536" s="30" t="s">
        <v>277</v>
      </c>
      <c r="K536" s="40" t="s">
        <v>277</v>
      </c>
      <c r="L536" s="32">
        <v>5</v>
      </c>
      <c r="M536" s="54">
        <v>2014</v>
      </c>
      <c r="N536" s="27" t="s">
        <v>769</v>
      </c>
      <c r="O536" s="41">
        <v>2101</v>
      </c>
      <c r="P536" s="41">
        <v>1074</v>
      </c>
      <c r="Q536" s="27"/>
    </row>
    <row r="537" spans="1:23" s="16" customFormat="1" ht="14.45" customHeight="1" x14ac:dyDescent="0.25">
      <c r="A537" s="16" t="s">
        <v>610</v>
      </c>
      <c r="B537" s="34" t="s">
        <v>725</v>
      </c>
      <c r="C537" s="34" t="s">
        <v>631</v>
      </c>
      <c r="D537" s="16" t="s">
        <v>25</v>
      </c>
      <c r="E537" s="16" t="s">
        <v>618</v>
      </c>
      <c r="F537" s="34" t="s">
        <v>22</v>
      </c>
      <c r="G537" s="16" t="s">
        <v>23</v>
      </c>
      <c r="H537" s="16" t="s">
        <v>24</v>
      </c>
      <c r="I537" s="16">
        <v>1.9</v>
      </c>
      <c r="J537" s="30" t="s">
        <v>277</v>
      </c>
      <c r="K537" s="40" t="s">
        <v>277</v>
      </c>
      <c r="L537" s="32">
        <v>5</v>
      </c>
      <c r="M537" s="54">
        <v>2014</v>
      </c>
      <c r="N537" s="27" t="s">
        <v>770</v>
      </c>
      <c r="O537" s="41">
        <v>178</v>
      </c>
      <c r="P537" s="41">
        <v>239</v>
      </c>
      <c r="Q537" s="27"/>
    </row>
    <row r="538" spans="1:23" s="16" customFormat="1" ht="14.45" customHeight="1" x14ac:dyDescent="0.25">
      <c r="A538" s="34" t="s">
        <v>610</v>
      </c>
      <c r="B538" s="34" t="s">
        <v>725</v>
      </c>
      <c r="C538" s="34" t="s">
        <v>631</v>
      </c>
      <c r="D538" s="16" t="s">
        <v>49</v>
      </c>
      <c r="E538" s="16" t="s">
        <v>619</v>
      </c>
      <c r="F538" s="34" t="s">
        <v>22</v>
      </c>
      <c r="G538" s="16" t="s">
        <v>23</v>
      </c>
      <c r="H538" s="16" t="s">
        <v>24</v>
      </c>
      <c r="I538" s="16">
        <v>2</v>
      </c>
      <c r="J538" s="30" t="s">
        <v>277</v>
      </c>
      <c r="K538" s="40" t="s">
        <v>277</v>
      </c>
      <c r="L538" s="32" t="s">
        <v>32</v>
      </c>
      <c r="M538" s="54">
        <v>2014</v>
      </c>
      <c r="N538" s="27" t="s">
        <v>770</v>
      </c>
      <c r="O538" s="41">
        <v>56</v>
      </c>
      <c r="P538" s="41">
        <v>89</v>
      </c>
      <c r="Q538" s="27"/>
    </row>
    <row r="539" spans="1:23" s="16" customFormat="1" ht="14.45" customHeight="1" x14ac:dyDescent="0.25">
      <c r="A539" s="16" t="s">
        <v>610</v>
      </c>
      <c r="B539" s="34" t="s">
        <v>725</v>
      </c>
      <c r="C539" s="34" t="s">
        <v>631</v>
      </c>
      <c r="D539" s="16" t="s">
        <v>35</v>
      </c>
      <c r="E539" s="16" t="s">
        <v>620</v>
      </c>
      <c r="F539" s="34" t="s">
        <v>42</v>
      </c>
      <c r="G539" s="16" t="s">
        <v>43</v>
      </c>
      <c r="H539" s="16" t="s">
        <v>27</v>
      </c>
      <c r="I539" s="16" t="s">
        <v>277</v>
      </c>
      <c r="J539" s="48">
        <v>0.01</v>
      </c>
      <c r="K539" s="40" t="s">
        <v>277</v>
      </c>
      <c r="L539" s="32">
        <v>5</v>
      </c>
      <c r="M539" s="35">
        <v>42370</v>
      </c>
      <c r="N539" s="27" t="s">
        <v>770</v>
      </c>
      <c r="O539" s="41">
        <f>971+168+3</f>
        <v>1142</v>
      </c>
      <c r="P539" s="41">
        <f>916+274+7</f>
        <v>1197</v>
      </c>
      <c r="Q539" s="27" t="s">
        <v>40</v>
      </c>
      <c r="R539" s="16" t="s">
        <v>561</v>
      </c>
      <c r="S539" s="16" t="s">
        <v>347</v>
      </c>
    </row>
    <row r="540" spans="1:23" s="16" customFormat="1" ht="14.45" customHeight="1" x14ac:dyDescent="0.25">
      <c r="A540" s="16" t="s">
        <v>610</v>
      </c>
      <c r="B540" s="34" t="s">
        <v>725</v>
      </c>
      <c r="C540" s="34" t="s">
        <v>631</v>
      </c>
      <c r="D540" s="16" t="s">
        <v>25</v>
      </c>
      <c r="E540" s="16" t="s">
        <v>621</v>
      </c>
      <c r="F540" s="34" t="s">
        <v>575</v>
      </c>
      <c r="G540" s="16" t="s">
        <v>182</v>
      </c>
      <c r="H540" s="16" t="s">
        <v>277</v>
      </c>
      <c r="I540" s="16" t="s">
        <v>277</v>
      </c>
      <c r="J540" s="30" t="s">
        <v>277</v>
      </c>
      <c r="K540" s="40" t="s">
        <v>277</v>
      </c>
      <c r="L540" s="42" t="s">
        <v>277</v>
      </c>
      <c r="M540" s="54" t="s">
        <v>277</v>
      </c>
      <c r="N540" s="27" t="s">
        <v>770</v>
      </c>
      <c r="O540" s="41">
        <v>395</v>
      </c>
      <c r="P540" s="41">
        <v>694</v>
      </c>
      <c r="Q540" s="27"/>
    </row>
    <row r="541" spans="1:23" s="16" customFormat="1" ht="14.45" customHeight="1" x14ac:dyDescent="0.25">
      <c r="A541" s="16" t="s">
        <v>610</v>
      </c>
      <c r="B541" s="34" t="s">
        <v>725</v>
      </c>
      <c r="C541" s="34" t="s">
        <v>631</v>
      </c>
      <c r="D541" s="16" t="s">
        <v>21</v>
      </c>
      <c r="E541" s="16" t="s">
        <v>622</v>
      </c>
      <c r="F541" s="34" t="s">
        <v>76</v>
      </c>
      <c r="G541" s="16" t="s">
        <v>80</v>
      </c>
      <c r="H541" s="16" t="s">
        <v>277</v>
      </c>
      <c r="I541" s="16" t="s">
        <v>277</v>
      </c>
      <c r="J541" s="30" t="s">
        <v>277</v>
      </c>
      <c r="K541" s="40" t="s">
        <v>277</v>
      </c>
      <c r="L541" s="42" t="s">
        <v>277</v>
      </c>
      <c r="M541" s="54" t="s">
        <v>277</v>
      </c>
      <c r="N541" s="27" t="s">
        <v>769</v>
      </c>
      <c r="O541" s="41">
        <v>215</v>
      </c>
      <c r="P541" s="41">
        <v>75</v>
      </c>
      <c r="Q541" s="27"/>
    </row>
    <row r="542" spans="1:23" s="16" customFormat="1" ht="14.45" customHeight="1" x14ac:dyDescent="0.25">
      <c r="A542" s="16" t="s">
        <v>610</v>
      </c>
      <c r="B542" s="34" t="s">
        <v>725</v>
      </c>
      <c r="C542" s="34" t="s">
        <v>631</v>
      </c>
      <c r="D542" s="16" t="s">
        <v>21</v>
      </c>
      <c r="E542" s="16" t="s">
        <v>623</v>
      </c>
      <c r="F542" s="34" t="s">
        <v>76</v>
      </c>
      <c r="G542" s="16" t="s">
        <v>80</v>
      </c>
      <c r="H542" s="16" t="s">
        <v>277</v>
      </c>
      <c r="I542" s="16" t="s">
        <v>277</v>
      </c>
      <c r="J542" s="30" t="s">
        <v>277</v>
      </c>
      <c r="K542" s="40" t="s">
        <v>277</v>
      </c>
      <c r="L542" s="42" t="s">
        <v>277</v>
      </c>
      <c r="M542" s="54" t="s">
        <v>277</v>
      </c>
      <c r="N542" s="27" t="s">
        <v>769</v>
      </c>
      <c r="O542" s="41">
        <v>52</v>
      </c>
      <c r="P542" s="41">
        <v>21</v>
      </c>
      <c r="Q542" s="27"/>
    </row>
    <row r="543" spans="1:23" s="16" customFormat="1" ht="14.45" customHeight="1" x14ac:dyDescent="0.25">
      <c r="A543" s="16" t="s">
        <v>610</v>
      </c>
      <c r="B543" s="34" t="s">
        <v>725</v>
      </c>
      <c r="C543" s="34" t="s">
        <v>631</v>
      </c>
      <c r="D543" s="16" t="s">
        <v>49</v>
      </c>
      <c r="E543" s="16" t="s">
        <v>624</v>
      </c>
      <c r="F543" s="34" t="s">
        <v>76</v>
      </c>
      <c r="G543" s="16" t="s">
        <v>80</v>
      </c>
      <c r="H543" s="16" t="s">
        <v>277</v>
      </c>
      <c r="I543" s="16" t="s">
        <v>277</v>
      </c>
      <c r="J543" s="30" t="s">
        <v>277</v>
      </c>
      <c r="K543" s="40" t="s">
        <v>277</v>
      </c>
      <c r="L543" s="42" t="s">
        <v>277</v>
      </c>
      <c r="M543" s="54" t="s">
        <v>277</v>
      </c>
      <c r="N543" s="27" t="s">
        <v>769</v>
      </c>
      <c r="O543" s="41">
        <v>40</v>
      </c>
      <c r="P543" s="41">
        <v>13</v>
      </c>
      <c r="Q543" s="27"/>
    </row>
    <row r="544" spans="1:23" s="16" customFormat="1" ht="14.45" customHeight="1" x14ac:dyDescent="0.25">
      <c r="A544" s="16" t="s">
        <v>561</v>
      </c>
      <c r="B544" s="34" t="s">
        <v>725</v>
      </c>
      <c r="C544" s="34" t="s">
        <v>631</v>
      </c>
      <c r="D544" s="16" t="s">
        <v>25</v>
      </c>
      <c r="E544" s="16" t="s">
        <v>254</v>
      </c>
      <c r="F544" s="34" t="s">
        <v>22</v>
      </c>
      <c r="G544" s="16" t="s">
        <v>625</v>
      </c>
      <c r="H544" s="16" t="s">
        <v>27</v>
      </c>
      <c r="I544" s="16">
        <v>0.75</v>
      </c>
      <c r="J544" s="30" t="s">
        <v>277</v>
      </c>
      <c r="K544" s="40" t="s">
        <v>277</v>
      </c>
      <c r="L544" s="32">
        <v>5</v>
      </c>
      <c r="M544" s="54">
        <v>2014</v>
      </c>
      <c r="N544" s="27" t="s">
        <v>769</v>
      </c>
      <c r="O544" s="41">
        <v>936</v>
      </c>
      <c r="P544" s="41">
        <v>318</v>
      </c>
      <c r="Q544" s="27"/>
    </row>
    <row r="545" spans="1:18" s="16" customFormat="1" ht="14.45" customHeight="1" x14ac:dyDescent="0.25">
      <c r="A545" s="16" t="s">
        <v>561</v>
      </c>
      <c r="B545" s="34" t="s">
        <v>725</v>
      </c>
      <c r="C545" s="34" t="s">
        <v>631</v>
      </c>
      <c r="D545" s="16" t="s">
        <v>35</v>
      </c>
      <c r="E545" s="16" t="s">
        <v>626</v>
      </c>
      <c r="F545" s="34" t="s">
        <v>22</v>
      </c>
      <c r="G545" s="16" t="s">
        <v>64</v>
      </c>
      <c r="H545" s="16" t="s">
        <v>27</v>
      </c>
      <c r="I545" s="16">
        <v>6.01</v>
      </c>
      <c r="J545" s="30" t="s">
        <v>277</v>
      </c>
      <c r="K545" s="31">
        <v>4100000</v>
      </c>
      <c r="L545" s="32">
        <v>5</v>
      </c>
      <c r="M545" s="16">
        <v>2014</v>
      </c>
      <c r="N545" s="27" t="s">
        <v>769</v>
      </c>
      <c r="O545" s="41">
        <v>2546</v>
      </c>
      <c r="P545" s="41">
        <v>1010</v>
      </c>
      <c r="Q545" s="27"/>
    </row>
    <row r="546" spans="1:18" s="16" customFormat="1" ht="14.45" customHeight="1" x14ac:dyDescent="0.25">
      <c r="A546" s="16" t="s">
        <v>561</v>
      </c>
      <c r="B546" s="34" t="s">
        <v>725</v>
      </c>
      <c r="C546" s="34" t="s">
        <v>631</v>
      </c>
      <c r="D546" s="16" t="s">
        <v>35</v>
      </c>
      <c r="E546" s="16" t="s">
        <v>627</v>
      </c>
      <c r="F546" s="34" t="s">
        <v>22</v>
      </c>
      <c r="G546" s="16" t="s">
        <v>69</v>
      </c>
      <c r="H546" s="16" t="s">
        <v>27</v>
      </c>
      <c r="I546" s="16">
        <v>6.9</v>
      </c>
      <c r="J546" s="30" t="s">
        <v>277</v>
      </c>
      <c r="K546" s="40" t="s">
        <v>277</v>
      </c>
      <c r="L546" s="32">
        <v>5</v>
      </c>
      <c r="M546" s="16">
        <v>2014</v>
      </c>
      <c r="N546" s="27" t="s">
        <v>769</v>
      </c>
      <c r="O546" s="41">
        <v>744</v>
      </c>
      <c r="P546" s="41">
        <v>461</v>
      </c>
      <c r="Q546" s="27"/>
    </row>
    <row r="547" spans="1:18" s="16" customFormat="1" ht="14.45" customHeight="1" x14ac:dyDescent="0.25">
      <c r="A547" s="16" t="s">
        <v>561</v>
      </c>
      <c r="B547" s="34" t="s">
        <v>725</v>
      </c>
      <c r="C547" s="34" t="s">
        <v>631</v>
      </c>
      <c r="D547" s="16" t="s">
        <v>35</v>
      </c>
      <c r="E547" s="16" t="s">
        <v>628</v>
      </c>
      <c r="F547" s="34" t="s">
        <v>22</v>
      </c>
      <c r="G547" s="16" t="s">
        <v>69</v>
      </c>
      <c r="H547" s="16" t="s">
        <v>24</v>
      </c>
      <c r="I547" s="16">
        <v>5.9</v>
      </c>
      <c r="J547" s="30" t="s">
        <v>277</v>
      </c>
      <c r="K547" s="40" t="s">
        <v>277</v>
      </c>
      <c r="L547" s="32" t="s">
        <v>32</v>
      </c>
      <c r="M547" s="16">
        <v>2014</v>
      </c>
      <c r="N547" s="27" t="s">
        <v>770</v>
      </c>
      <c r="O547" s="41">
        <f>166+384</f>
        <v>550</v>
      </c>
      <c r="P547" s="41">
        <f>242+437</f>
        <v>679</v>
      </c>
      <c r="Q547" s="27" t="s">
        <v>40</v>
      </c>
      <c r="R547" s="16" t="s">
        <v>418</v>
      </c>
    </row>
    <row r="548" spans="1:18" s="16" customFormat="1" ht="14.45" customHeight="1" x14ac:dyDescent="0.25">
      <c r="A548" s="16" t="s">
        <v>561</v>
      </c>
      <c r="B548" s="34" t="s">
        <v>725</v>
      </c>
      <c r="C548" s="34" t="s">
        <v>631</v>
      </c>
      <c r="D548" s="16" t="s">
        <v>35</v>
      </c>
      <c r="E548" s="16" t="s">
        <v>629</v>
      </c>
      <c r="F548" s="34" t="s">
        <v>22</v>
      </c>
      <c r="G548" s="16" t="s">
        <v>64</v>
      </c>
      <c r="H548" s="16" t="s">
        <v>27</v>
      </c>
      <c r="I548" s="16">
        <v>10.87</v>
      </c>
      <c r="J548" s="30" t="s">
        <v>277</v>
      </c>
      <c r="K548" s="31">
        <v>5271549</v>
      </c>
      <c r="L548" s="32">
        <v>10</v>
      </c>
      <c r="M548" s="16">
        <v>2014</v>
      </c>
      <c r="N548" s="27" t="s">
        <v>769</v>
      </c>
      <c r="O548" s="41">
        <v>1583</v>
      </c>
      <c r="P548" s="41">
        <v>1063</v>
      </c>
      <c r="Q548" s="27"/>
    </row>
    <row r="549" spans="1:18" s="4" customFormat="1" ht="14.45" customHeight="1" x14ac:dyDescent="0.25">
      <c r="A549" s="4" t="s">
        <v>561</v>
      </c>
      <c r="B549" s="14" t="s">
        <v>725</v>
      </c>
      <c r="C549" s="14" t="s">
        <v>631</v>
      </c>
      <c r="D549" s="4" t="s">
        <v>21</v>
      </c>
      <c r="E549" s="4" t="s">
        <v>630</v>
      </c>
      <c r="F549" s="14" t="s">
        <v>95</v>
      </c>
      <c r="G549" s="4" t="s">
        <v>632</v>
      </c>
      <c r="H549" s="4" t="s">
        <v>277</v>
      </c>
      <c r="I549" s="4" t="s">
        <v>277</v>
      </c>
      <c r="J549" s="5" t="s">
        <v>277</v>
      </c>
      <c r="K549" s="44" t="s">
        <v>277</v>
      </c>
      <c r="L549" s="45" t="s">
        <v>277</v>
      </c>
      <c r="M549" s="4" t="s">
        <v>277</v>
      </c>
      <c r="N549" s="6" t="s">
        <v>769</v>
      </c>
      <c r="O549" s="46">
        <f>647+0</f>
        <v>647</v>
      </c>
      <c r="P549" s="46">
        <f>326+0</f>
        <v>326</v>
      </c>
      <c r="Q549" s="6" t="s">
        <v>40</v>
      </c>
      <c r="R549" s="4" t="s">
        <v>347</v>
      </c>
    </row>
    <row r="550" spans="1:18" s="4" customFormat="1" ht="14.45" customHeight="1" x14ac:dyDescent="0.25">
      <c r="A550" s="4" t="s">
        <v>561</v>
      </c>
      <c r="B550" s="14" t="s">
        <v>725</v>
      </c>
      <c r="C550" s="14" t="s">
        <v>631</v>
      </c>
      <c r="D550" s="4" t="s">
        <v>21</v>
      </c>
      <c r="E550" s="4" t="s">
        <v>630</v>
      </c>
      <c r="F550" s="14" t="s">
        <v>95</v>
      </c>
      <c r="G550" s="4" t="s">
        <v>633</v>
      </c>
      <c r="H550" s="4" t="s">
        <v>277</v>
      </c>
      <c r="I550" s="4" t="s">
        <v>277</v>
      </c>
      <c r="J550" s="5" t="s">
        <v>277</v>
      </c>
      <c r="K550" s="44" t="s">
        <v>277</v>
      </c>
      <c r="L550" s="45" t="s">
        <v>277</v>
      </c>
      <c r="M550" s="4" t="s">
        <v>277</v>
      </c>
      <c r="N550" s="6" t="s">
        <v>769</v>
      </c>
      <c r="O550" s="46">
        <f>708+0</f>
        <v>708</v>
      </c>
      <c r="P550" s="46">
        <f>269+0</f>
        <v>269</v>
      </c>
      <c r="Q550" s="6" t="s">
        <v>40</v>
      </c>
      <c r="R550" s="4" t="s">
        <v>347</v>
      </c>
    </row>
    <row r="551" spans="1:18" s="16" customFormat="1" ht="14.45" customHeight="1" x14ac:dyDescent="0.25">
      <c r="A551" s="16" t="s">
        <v>561</v>
      </c>
      <c r="B551" s="34" t="s">
        <v>725</v>
      </c>
      <c r="C551" s="34" t="s">
        <v>631</v>
      </c>
      <c r="D551" s="16" t="s">
        <v>21</v>
      </c>
      <c r="E551" s="16" t="s">
        <v>634</v>
      </c>
      <c r="F551" s="34" t="s">
        <v>76</v>
      </c>
      <c r="G551" s="16" t="s">
        <v>80</v>
      </c>
      <c r="H551" s="16" t="s">
        <v>277</v>
      </c>
      <c r="I551" s="16" t="s">
        <v>277</v>
      </c>
      <c r="J551" s="30" t="s">
        <v>277</v>
      </c>
      <c r="K551" s="40" t="s">
        <v>277</v>
      </c>
      <c r="L551" s="42" t="s">
        <v>277</v>
      </c>
      <c r="M551" s="16" t="s">
        <v>277</v>
      </c>
      <c r="N551" s="27" t="s">
        <v>769</v>
      </c>
      <c r="O551" s="41">
        <v>57</v>
      </c>
      <c r="P551" s="41">
        <v>17</v>
      </c>
      <c r="Q551" s="27"/>
    </row>
    <row r="552" spans="1:18" s="4" customFormat="1" ht="14.45" customHeight="1" x14ac:dyDescent="0.25">
      <c r="A552" s="16" t="s">
        <v>561</v>
      </c>
      <c r="B552" s="34" t="s">
        <v>725</v>
      </c>
      <c r="C552" s="34" t="s">
        <v>631</v>
      </c>
      <c r="D552" s="4" t="s">
        <v>49</v>
      </c>
      <c r="E552" s="4" t="s">
        <v>635</v>
      </c>
      <c r="F552" s="14" t="s">
        <v>76</v>
      </c>
      <c r="G552" s="4" t="s">
        <v>80</v>
      </c>
      <c r="H552" s="16" t="s">
        <v>277</v>
      </c>
      <c r="I552" s="16" t="s">
        <v>277</v>
      </c>
      <c r="J552" s="30" t="s">
        <v>277</v>
      </c>
      <c r="K552" s="40" t="s">
        <v>277</v>
      </c>
      <c r="L552" s="45" t="s">
        <v>277</v>
      </c>
      <c r="M552" s="4" t="s">
        <v>277</v>
      </c>
      <c r="N552" s="6" t="s">
        <v>769</v>
      </c>
      <c r="O552" s="46">
        <v>112</v>
      </c>
      <c r="P552" s="46">
        <v>40</v>
      </c>
      <c r="Q552" s="6"/>
    </row>
    <row r="553" spans="1:18" s="4" customFormat="1" ht="14.45" customHeight="1" x14ac:dyDescent="0.25">
      <c r="A553" s="16" t="s">
        <v>561</v>
      </c>
      <c r="B553" s="34" t="s">
        <v>725</v>
      </c>
      <c r="C553" s="34" t="s">
        <v>631</v>
      </c>
      <c r="D553" s="4" t="s">
        <v>21</v>
      </c>
      <c r="E553" s="4" t="s">
        <v>636</v>
      </c>
      <c r="F553" s="14" t="s">
        <v>76</v>
      </c>
      <c r="G553" s="4" t="s">
        <v>77</v>
      </c>
      <c r="H553" s="16" t="s">
        <v>277</v>
      </c>
      <c r="I553" s="16" t="s">
        <v>277</v>
      </c>
      <c r="J553" s="30" t="s">
        <v>277</v>
      </c>
      <c r="K553" s="40" t="s">
        <v>277</v>
      </c>
      <c r="L553" s="45" t="s">
        <v>277</v>
      </c>
      <c r="M553" s="4" t="s">
        <v>277</v>
      </c>
      <c r="N553" s="6" t="s">
        <v>769</v>
      </c>
      <c r="O553" s="46">
        <v>97</v>
      </c>
      <c r="P553" s="46">
        <v>21</v>
      </c>
      <c r="Q553" s="6"/>
    </row>
    <row r="554" spans="1:18" s="4" customFormat="1" ht="14.45" customHeight="1" x14ac:dyDescent="0.25">
      <c r="A554" s="16" t="s">
        <v>561</v>
      </c>
      <c r="B554" s="34" t="s">
        <v>725</v>
      </c>
      <c r="C554" s="34" t="s">
        <v>631</v>
      </c>
      <c r="D554" s="4" t="s">
        <v>21</v>
      </c>
      <c r="E554" s="4" t="s">
        <v>636</v>
      </c>
      <c r="F554" s="14" t="s">
        <v>76</v>
      </c>
      <c r="G554" s="4" t="s">
        <v>80</v>
      </c>
      <c r="H554" s="16" t="s">
        <v>277</v>
      </c>
      <c r="I554" s="16" t="s">
        <v>277</v>
      </c>
      <c r="J554" s="30" t="s">
        <v>277</v>
      </c>
      <c r="K554" s="40" t="s">
        <v>277</v>
      </c>
      <c r="L554" s="45" t="s">
        <v>277</v>
      </c>
      <c r="M554" s="4" t="s">
        <v>277</v>
      </c>
      <c r="N554" s="6" t="s">
        <v>769</v>
      </c>
      <c r="O554" s="46">
        <v>88</v>
      </c>
      <c r="P554" s="46">
        <v>29</v>
      </c>
      <c r="Q554" s="6"/>
    </row>
    <row r="555" spans="1:18" s="16" customFormat="1" ht="14.45" customHeight="1" x14ac:dyDescent="0.25">
      <c r="A555" s="16" t="s">
        <v>637</v>
      </c>
      <c r="B555" s="16" t="s">
        <v>725</v>
      </c>
      <c r="C555" s="16" t="s">
        <v>419</v>
      </c>
      <c r="D555" s="16" t="s">
        <v>35</v>
      </c>
      <c r="E555" s="16" t="s">
        <v>638</v>
      </c>
      <c r="F555" s="34" t="s">
        <v>107</v>
      </c>
      <c r="G555" s="16" t="s">
        <v>639</v>
      </c>
      <c r="H555" s="16" t="s">
        <v>24</v>
      </c>
      <c r="I555" s="16">
        <v>0.5</v>
      </c>
      <c r="J555" s="30" t="s">
        <v>277</v>
      </c>
      <c r="K555" s="31">
        <v>24755000</v>
      </c>
      <c r="L555" s="32" t="s">
        <v>197</v>
      </c>
      <c r="M555" s="16">
        <v>2014</v>
      </c>
      <c r="N555" s="27" t="s">
        <v>770</v>
      </c>
      <c r="O555" s="41">
        <v>996</v>
      </c>
      <c r="P555" s="41">
        <v>1388</v>
      </c>
      <c r="Q555" s="27"/>
    </row>
    <row r="556" spans="1:18" s="16" customFormat="1" ht="14.45" customHeight="1" x14ac:dyDescent="0.25">
      <c r="A556" s="16" t="s">
        <v>637</v>
      </c>
      <c r="B556" s="16" t="s">
        <v>725</v>
      </c>
      <c r="C556" s="16" t="s">
        <v>419</v>
      </c>
      <c r="D556" s="16" t="s">
        <v>25</v>
      </c>
      <c r="E556" s="16" t="s">
        <v>640</v>
      </c>
      <c r="F556" s="34" t="s">
        <v>22</v>
      </c>
      <c r="G556" s="16" t="s">
        <v>69</v>
      </c>
      <c r="H556" s="16" t="s">
        <v>31</v>
      </c>
      <c r="I556" s="16">
        <v>0.7</v>
      </c>
      <c r="J556" s="30" t="s">
        <v>277</v>
      </c>
      <c r="K556" s="40" t="s">
        <v>277</v>
      </c>
      <c r="L556" s="32">
        <v>5</v>
      </c>
      <c r="M556" s="16">
        <v>2014</v>
      </c>
      <c r="N556" s="27" t="s">
        <v>769</v>
      </c>
      <c r="O556" s="41">
        <v>84</v>
      </c>
      <c r="P556" s="41">
        <v>21</v>
      </c>
      <c r="Q556" s="27"/>
    </row>
    <row r="557" spans="1:18" s="16" customFormat="1" ht="14.45" customHeight="1" x14ac:dyDescent="0.25">
      <c r="A557" s="16" t="s">
        <v>637</v>
      </c>
      <c r="B557" s="16" t="s">
        <v>725</v>
      </c>
      <c r="C557" s="16" t="s">
        <v>419</v>
      </c>
      <c r="D557" s="16" t="s">
        <v>35</v>
      </c>
      <c r="E557" s="16" t="s">
        <v>641</v>
      </c>
      <c r="F557" s="34" t="s">
        <v>22</v>
      </c>
      <c r="G557" s="16" t="s">
        <v>64</v>
      </c>
      <c r="H557" s="16" t="s">
        <v>27</v>
      </c>
      <c r="I557" s="16">
        <v>8.1</v>
      </c>
      <c r="J557" s="30" t="s">
        <v>277</v>
      </c>
      <c r="K557" s="31">
        <v>730000</v>
      </c>
      <c r="L557" s="32">
        <v>5</v>
      </c>
      <c r="M557" s="16">
        <v>2015</v>
      </c>
      <c r="N557" s="27" t="s">
        <v>770</v>
      </c>
      <c r="O557" s="41">
        <v>370</v>
      </c>
      <c r="P557" s="41">
        <v>482</v>
      </c>
      <c r="Q557" s="27"/>
    </row>
    <row r="558" spans="1:18" s="16" customFormat="1" ht="14.45" customHeight="1" x14ac:dyDescent="0.25">
      <c r="A558" s="16" t="s">
        <v>637</v>
      </c>
      <c r="B558" s="16" t="s">
        <v>725</v>
      </c>
      <c r="C558" s="16" t="s">
        <v>419</v>
      </c>
      <c r="D558" s="16" t="s">
        <v>25</v>
      </c>
      <c r="E558" s="16" t="s">
        <v>642</v>
      </c>
      <c r="F558" s="34" t="s">
        <v>22</v>
      </c>
      <c r="G558" s="16" t="s">
        <v>318</v>
      </c>
      <c r="H558" s="16" t="s">
        <v>27</v>
      </c>
      <c r="I558" s="16">
        <v>1.2</v>
      </c>
      <c r="J558" s="30" t="s">
        <v>277</v>
      </c>
      <c r="K558" s="31" t="s">
        <v>277</v>
      </c>
      <c r="L558" s="32">
        <v>5</v>
      </c>
      <c r="M558" s="32">
        <v>2014</v>
      </c>
      <c r="N558" s="27" t="s">
        <v>769</v>
      </c>
      <c r="O558" s="41">
        <v>957</v>
      </c>
      <c r="P558" s="41">
        <v>356</v>
      </c>
      <c r="Q558" s="27"/>
    </row>
    <row r="559" spans="1:18" s="16" customFormat="1" ht="14.45" customHeight="1" x14ac:dyDescent="0.25">
      <c r="A559" s="16" t="s">
        <v>637</v>
      </c>
      <c r="B559" s="16" t="s">
        <v>725</v>
      </c>
      <c r="C559" s="16" t="s">
        <v>419</v>
      </c>
      <c r="D559" s="16" t="s">
        <v>35</v>
      </c>
      <c r="E559" s="16" t="s">
        <v>643</v>
      </c>
      <c r="F559" s="34" t="s">
        <v>22</v>
      </c>
      <c r="G559" s="16" t="s">
        <v>64</v>
      </c>
      <c r="H559" s="16" t="s">
        <v>24</v>
      </c>
      <c r="I559" s="16">
        <v>3.9</v>
      </c>
      <c r="J559" s="30" t="s">
        <v>277</v>
      </c>
      <c r="K559" s="31">
        <v>2070000</v>
      </c>
      <c r="L559" s="32">
        <v>10</v>
      </c>
      <c r="M559" s="16">
        <v>2014</v>
      </c>
      <c r="N559" s="27" t="s">
        <v>770</v>
      </c>
      <c r="O559" s="41">
        <v>2177</v>
      </c>
      <c r="P559" s="41">
        <v>2674</v>
      </c>
      <c r="Q559" s="27"/>
    </row>
    <row r="560" spans="1:18" s="16" customFormat="1" ht="14.45" customHeight="1" x14ac:dyDescent="0.25">
      <c r="A560" s="16" t="s">
        <v>637</v>
      </c>
      <c r="B560" s="16" t="s">
        <v>725</v>
      </c>
      <c r="C560" s="16" t="s">
        <v>419</v>
      </c>
      <c r="D560" s="16" t="s">
        <v>25</v>
      </c>
      <c r="E560" s="16" t="s">
        <v>644</v>
      </c>
      <c r="F560" s="34" t="s">
        <v>22</v>
      </c>
      <c r="G560" s="16" t="s">
        <v>318</v>
      </c>
      <c r="H560" s="16" t="s">
        <v>27</v>
      </c>
      <c r="I560" s="16">
        <v>2</v>
      </c>
      <c r="J560" s="30" t="s">
        <v>277</v>
      </c>
      <c r="K560" s="31" t="s">
        <v>277</v>
      </c>
      <c r="L560" s="32">
        <v>5</v>
      </c>
      <c r="M560" s="16">
        <v>2014</v>
      </c>
      <c r="N560" s="27" t="s">
        <v>769</v>
      </c>
      <c r="O560" s="41">
        <v>202</v>
      </c>
      <c r="P560" s="41">
        <v>78</v>
      </c>
      <c r="Q560" s="27"/>
    </row>
    <row r="561" spans="1:17" s="16" customFormat="1" ht="14.45" customHeight="1" x14ac:dyDescent="0.25">
      <c r="A561" s="16" t="s">
        <v>637</v>
      </c>
      <c r="B561" s="16" t="s">
        <v>725</v>
      </c>
      <c r="C561" s="16" t="s">
        <v>419</v>
      </c>
      <c r="D561" s="16" t="s">
        <v>35</v>
      </c>
      <c r="E561" s="16" t="s">
        <v>645</v>
      </c>
      <c r="F561" s="34" t="s">
        <v>22</v>
      </c>
      <c r="G561" s="16" t="s">
        <v>64</v>
      </c>
      <c r="H561" s="16" t="s">
        <v>27</v>
      </c>
      <c r="I561" s="16">
        <v>4</v>
      </c>
      <c r="J561" s="30" t="s">
        <v>277</v>
      </c>
      <c r="K561" s="31">
        <v>1050000</v>
      </c>
      <c r="L561" s="32">
        <v>5</v>
      </c>
      <c r="M561" s="16">
        <v>2015</v>
      </c>
      <c r="N561" s="27" t="s">
        <v>769</v>
      </c>
      <c r="O561" s="41">
        <v>1219</v>
      </c>
      <c r="P561" s="41">
        <v>798</v>
      </c>
      <c r="Q561" s="27"/>
    </row>
    <row r="562" spans="1:17" s="16" customFormat="1" ht="14.45" customHeight="1" x14ac:dyDescent="0.25">
      <c r="A562" s="16" t="s">
        <v>637</v>
      </c>
      <c r="B562" s="16" t="s">
        <v>725</v>
      </c>
      <c r="C562" s="16" t="s">
        <v>419</v>
      </c>
      <c r="D562" s="16" t="s">
        <v>35</v>
      </c>
      <c r="E562" s="16" t="s">
        <v>646</v>
      </c>
      <c r="F562" s="34" t="s">
        <v>22</v>
      </c>
      <c r="G562" s="16" t="s">
        <v>79</v>
      </c>
      <c r="H562" s="16" t="s">
        <v>27</v>
      </c>
      <c r="I562" s="16">
        <v>0.9</v>
      </c>
      <c r="J562" s="30" t="s">
        <v>277</v>
      </c>
      <c r="K562" s="31" t="s">
        <v>277</v>
      </c>
      <c r="L562" s="32">
        <v>5</v>
      </c>
      <c r="M562" s="16">
        <v>2014</v>
      </c>
      <c r="N562" s="27" t="s">
        <v>769</v>
      </c>
      <c r="O562" s="41">
        <v>1242</v>
      </c>
      <c r="P562" s="41">
        <v>1036</v>
      </c>
      <c r="Q562" s="27"/>
    </row>
    <row r="563" spans="1:17" s="16" customFormat="1" ht="14.45" customHeight="1" x14ac:dyDescent="0.25">
      <c r="A563" s="16" t="s">
        <v>637</v>
      </c>
      <c r="B563" s="16" t="s">
        <v>725</v>
      </c>
      <c r="C563" s="16" t="s">
        <v>419</v>
      </c>
      <c r="D563" s="16" t="s">
        <v>35</v>
      </c>
      <c r="E563" s="16" t="s">
        <v>646</v>
      </c>
      <c r="F563" s="34" t="s">
        <v>22</v>
      </c>
      <c r="G563" s="16" t="s">
        <v>64</v>
      </c>
      <c r="H563" s="16" t="s">
        <v>27</v>
      </c>
      <c r="I563" s="16">
        <v>3.65</v>
      </c>
      <c r="J563" s="30" t="s">
        <v>277</v>
      </c>
      <c r="K563" s="31">
        <v>839531</v>
      </c>
      <c r="L563" s="32">
        <v>5</v>
      </c>
      <c r="M563" s="16">
        <v>2014</v>
      </c>
      <c r="N563" s="27" t="s">
        <v>769</v>
      </c>
      <c r="O563" s="41">
        <v>1160</v>
      </c>
      <c r="P563" s="41">
        <v>1113</v>
      </c>
      <c r="Q563" s="27"/>
    </row>
    <row r="564" spans="1:17" s="16" customFormat="1" ht="14.45" customHeight="1" x14ac:dyDescent="0.25">
      <c r="A564" s="16" t="s">
        <v>637</v>
      </c>
      <c r="B564" s="16" t="s">
        <v>725</v>
      </c>
      <c r="C564" s="16" t="s">
        <v>419</v>
      </c>
      <c r="D564" s="16" t="s">
        <v>25</v>
      </c>
      <c r="E564" s="16" t="s">
        <v>647</v>
      </c>
      <c r="F564" s="34" t="s">
        <v>22</v>
      </c>
      <c r="G564" s="16" t="s">
        <v>116</v>
      </c>
      <c r="H564" s="16" t="s">
        <v>24</v>
      </c>
      <c r="I564" s="16">
        <v>1.25</v>
      </c>
      <c r="J564" s="30" t="s">
        <v>277</v>
      </c>
      <c r="K564" s="31" t="s">
        <v>277</v>
      </c>
      <c r="L564" s="32">
        <v>5</v>
      </c>
      <c r="M564" s="16">
        <v>2014</v>
      </c>
      <c r="N564" s="27" t="s">
        <v>769</v>
      </c>
      <c r="O564" s="41">
        <v>1230</v>
      </c>
      <c r="P564" s="41">
        <v>1055</v>
      </c>
      <c r="Q564" s="27"/>
    </row>
    <row r="565" spans="1:17" s="16" customFormat="1" ht="14.45" customHeight="1" x14ac:dyDescent="0.25">
      <c r="A565" s="16" t="s">
        <v>637</v>
      </c>
      <c r="B565" s="16" t="s">
        <v>725</v>
      </c>
      <c r="C565" s="16" t="s">
        <v>419</v>
      </c>
      <c r="D565" s="16" t="s">
        <v>25</v>
      </c>
      <c r="E565" s="16" t="s">
        <v>648</v>
      </c>
      <c r="F565" s="34" t="s">
        <v>22</v>
      </c>
      <c r="G565" s="16" t="s">
        <v>140</v>
      </c>
      <c r="H565" s="16" t="s">
        <v>24</v>
      </c>
      <c r="I565" s="16">
        <v>0.5</v>
      </c>
      <c r="J565" s="30" t="s">
        <v>277</v>
      </c>
      <c r="K565" s="31" t="s">
        <v>277</v>
      </c>
      <c r="L565" s="32">
        <v>5</v>
      </c>
      <c r="M565" s="16">
        <v>2014</v>
      </c>
      <c r="N565" s="27" t="s">
        <v>769</v>
      </c>
      <c r="O565" s="41">
        <v>662</v>
      </c>
      <c r="P565" s="41">
        <v>514</v>
      </c>
      <c r="Q565" s="27"/>
    </row>
    <row r="566" spans="1:17" s="16" customFormat="1" ht="14.45" customHeight="1" x14ac:dyDescent="0.25">
      <c r="A566" s="16" t="s">
        <v>637</v>
      </c>
      <c r="B566" s="16" t="s">
        <v>725</v>
      </c>
      <c r="C566" s="16" t="s">
        <v>419</v>
      </c>
      <c r="D566" s="16" t="s">
        <v>35</v>
      </c>
      <c r="E566" s="16" t="s">
        <v>649</v>
      </c>
      <c r="F566" s="34" t="s">
        <v>22</v>
      </c>
      <c r="G566" s="16" t="s">
        <v>64</v>
      </c>
      <c r="H566" s="16" t="s">
        <v>24</v>
      </c>
      <c r="I566" s="16">
        <v>4.9000000000000004</v>
      </c>
      <c r="J566" s="30" t="s">
        <v>277</v>
      </c>
      <c r="K566" s="31">
        <v>314000</v>
      </c>
      <c r="L566" s="32">
        <v>4</v>
      </c>
      <c r="M566" s="16">
        <v>2014</v>
      </c>
      <c r="N566" s="27" t="s">
        <v>770</v>
      </c>
      <c r="O566" s="41">
        <v>324</v>
      </c>
      <c r="P566" s="41">
        <v>501</v>
      </c>
      <c r="Q566" s="27"/>
    </row>
    <row r="567" spans="1:17" s="16" customFormat="1" ht="14.45" customHeight="1" x14ac:dyDescent="0.25">
      <c r="A567" s="16" t="s">
        <v>637</v>
      </c>
      <c r="B567" s="16" t="s">
        <v>725</v>
      </c>
      <c r="C567" s="16" t="s">
        <v>419</v>
      </c>
      <c r="D567" s="16" t="s">
        <v>25</v>
      </c>
      <c r="E567" s="16" t="s">
        <v>650</v>
      </c>
      <c r="F567" s="34" t="s">
        <v>22</v>
      </c>
      <c r="G567" s="16" t="s">
        <v>23</v>
      </c>
      <c r="H567" s="16" t="s">
        <v>31</v>
      </c>
      <c r="I567" s="16">
        <v>1.8</v>
      </c>
      <c r="J567" s="30" t="s">
        <v>277</v>
      </c>
      <c r="K567" s="31" t="s">
        <v>277</v>
      </c>
      <c r="L567" s="32" t="s">
        <v>32</v>
      </c>
      <c r="M567" s="16">
        <v>2014</v>
      </c>
      <c r="N567" s="27" t="s">
        <v>769</v>
      </c>
      <c r="O567" s="41">
        <v>610</v>
      </c>
      <c r="P567" s="41">
        <v>566</v>
      </c>
      <c r="Q567" s="27"/>
    </row>
    <row r="568" spans="1:17" s="16" customFormat="1" ht="14.45" customHeight="1" x14ac:dyDescent="0.25">
      <c r="A568" s="16" t="s">
        <v>637</v>
      </c>
      <c r="B568" s="16" t="s">
        <v>725</v>
      </c>
      <c r="C568" s="16" t="s">
        <v>419</v>
      </c>
      <c r="D568" s="16" t="s">
        <v>49</v>
      </c>
      <c r="E568" s="16" t="s">
        <v>651</v>
      </c>
      <c r="F568" s="34" t="s">
        <v>42</v>
      </c>
      <c r="G568" s="16" t="s">
        <v>533</v>
      </c>
      <c r="H568" s="16" t="s">
        <v>24</v>
      </c>
      <c r="I568" s="16" t="s">
        <v>277</v>
      </c>
      <c r="J568" s="47">
        <v>5.0000000000000001E-3</v>
      </c>
      <c r="K568" s="31" t="s">
        <v>277</v>
      </c>
      <c r="L568" s="42" t="s">
        <v>277</v>
      </c>
      <c r="M568" s="35">
        <v>42005</v>
      </c>
      <c r="N568" s="27" t="s">
        <v>770</v>
      </c>
      <c r="O568" s="41">
        <v>209</v>
      </c>
      <c r="P568" s="41">
        <v>394</v>
      </c>
      <c r="Q568" s="27"/>
    </row>
    <row r="569" spans="1:17" s="16" customFormat="1" ht="14.45" customHeight="1" x14ac:dyDescent="0.25">
      <c r="A569" s="16" t="s">
        <v>637</v>
      </c>
      <c r="B569" s="16" t="s">
        <v>725</v>
      </c>
      <c r="C569" s="16" t="s">
        <v>419</v>
      </c>
      <c r="D569" s="16" t="s">
        <v>25</v>
      </c>
      <c r="E569" s="16" t="s">
        <v>652</v>
      </c>
      <c r="F569" s="34" t="s">
        <v>76</v>
      </c>
      <c r="G569" s="16" t="s">
        <v>80</v>
      </c>
      <c r="H569" s="16" t="s">
        <v>277</v>
      </c>
      <c r="I569" s="16" t="s">
        <v>277</v>
      </c>
      <c r="J569" s="16" t="s">
        <v>277</v>
      </c>
      <c r="K569" s="31" t="s">
        <v>277</v>
      </c>
      <c r="L569" s="42" t="s">
        <v>277</v>
      </c>
      <c r="M569" s="16" t="s">
        <v>277</v>
      </c>
      <c r="N569" s="27" t="s">
        <v>769</v>
      </c>
      <c r="O569" s="41">
        <v>179</v>
      </c>
      <c r="P569" s="41">
        <v>93</v>
      </c>
      <c r="Q569" s="27"/>
    </row>
    <row r="570" spans="1:17" s="16" customFormat="1" ht="14.45" customHeight="1" x14ac:dyDescent="0.25">
      <c r="A570" s="16" t="s">
        <v>637</v>
      </c>
      <c r="B570" s="16" t="s">
        <v>725</v>
      </c>
      <c r="C570" s="16" t="s">
        <v>419</v>
      </c>
      <c r="D570" s="16" t="s">
        <v>25</v>
      </c>
      <c r="E570" s="16" t="s">
        <v>653</v>
      </c>
      <c r="F570" s="34" t="s">
        <v>76</v>
      </c>
      <c r="G570" s="16" t="s">
        <v>80</v>
      </c>
      <c r="H570" s="16" t="s">
        <v>277</v>
      </c>
      <c r="I570" s="16" t="s">
        <v>277</v>
      </c>
      <c r="J570" s="16" t="s">
        <v>277</v>
      </c>
      <c r="K570" s="31" t="s">
        <v>277</v>
      </c>
      <c r="L570" s="42" t="s">
        <v>277</v>
      </c>
      <c r="M570" s="16" t="s">
        <v>277</v>
      </c>
      <c r="N570" s="27" t="s">
        <v>769</v>
      </c>
      <c r="O570" s="41">
        <v>126</v>
      </c>
      <c r="P570" s="41">
        <v>65</v>
      </c>
      <c r="Q570" s="27"/>
    </row>
    <row r="571" spans="1:17" s="4" customFormat="1" ht="14.45" customHeight="1" x14ac:dyDescent="0.25">
      <c r="A571" s="4" t="s">
        <v>637</v>
      </c>
      <c r="B571" s="4" t="s">
        <v>725</v>
      </c>
      <c r="C571" s="4" t="s">
        <v>419</v>
      </c>
      <c r="D571" s="4" t="s">
        <v>21</v>
      </c>
      <c r="E571" s="4" t="s">
        <v>654</v>
      </c>
      <c r="F571" s="14" t="s">
        <v>76</v>
      </c>
      <c r="G571" s="4" t="s">
        <v>80</v>
      </c>
      <c r="H571" s="4" t="s">
        <v>277</v>
      </c>
      <c r="I571" s="4" t="s">
        <v>277</v>
      </c>
      <c r="J571" s="4" t="s">
        <v>277</v>
      </c>
      <c r="K571" s="15" t="s">
        <v>277</v>
      </c>
      <c r="L571" s="45" t="s">
        <v>277</v>
      </c>
      <c r="M571" s="4" t="s">
        <v>277</v>
      </c>
      <c r="N571" s="6" t="s">
        <v>770</v>
      </c>
      <c r="O571" s="46">
        <v>49</v>
      </c>
      <c r="P571" s="46">
        <v>49</v>
      </c>
      <c r="Q571" s="6"/>
    </row>
    <row r="572" spans="1:17" s="16" customFormat="1" ht="14.45" customHeight="1" x14ac:dyDescent="0.25">
      <c r="A572" s="16" t="s">
        <v>612</v>
      </c>
      <c r="B572" s="16" t="s">
        <v>725</v>
      </c>
      <c r="C572" s="16" t="s">
        <v>631</v>
      </c>
      <c r="D572" s="16" t="s">
        <v>35</v>
      </c>
      <c r="E572" s="16" t="s">
        <v>655</v>
      </c>
      <c r="F572" s="34" t="s">
        <v>107</v>
      </c>
      <c r="G572" s="16" t="s">
        <v>556</v>
      </c>
      <c r="H572" s="16" t="s">
        <v>24</v>
      </c>
      <c r="I572" s="16">
        <v>0.5</v>
      </c>
      <c r="J572" s="16" t="s">
        <v>277</v>
      </c>
      <c r="K572" s="31">
        <v>30800000</v>
      </c>
      <c r="L572" s="32" t="s">
        <v>656</v>
      </c>
      <c r="M572" s="16" t="s">
        <v>277</v>
      </c>
      <c r="N572" s="27" t="s">
        <v>770</v>
      </c>
      <c r="O572" s="41">
        <v>2166</v>
      </c>
      <c r="P572" s="41">
        <v>2687</v>
      </c>
      <c r="Q572" s="27"/>
    </row>
    <row r="573" spans="1:17" s="16" customFormat="1" ht="14.45" customHeight="1" x14ac:dyDescent="0.25">
      <c r="A573" s="16" t="s">
        <v>612</v>
      </c>
      <c r="B573" s="16" t="s">
        <v>725</v>
      </c>
      <c r="C573" s="16" t="s">
        <v>631</v>
      </c>
      <c r="D573" s="16" t="s">
        <v>35</v>
      </c>
      <c r="E573" s="16" t="s">
        <v>657</v>
      </c>
      <c r="F573" s="34" t="s">
        <v>22</v>
      </c>
      <c r="G573" s="16" t="s">
        <v>64</v>
      </c>
      <c r="H573" s="16" t="s">
        <v>27</v>
      </c>
      <c r="I573" s="16">
        <v>2.9</v>
      </c>
      <c r="J573" s="16" t="s">
        <v>277</v>
      </c>
      <c r="K573" s="31">
        <v>470000</v>
      </c>
      <c r="L573" s="32">
        <v>5</v>
      </c>
      <c r="M573" s="16">
        <v>2015</v>
      </c>
      <c r="N573" s="27" t="s">
        <v>769</v>
      </c>
      <c r="O573" s="41">
        <v>624</v>
      </c>
      <c r="P573" s="41">
        <v>331</v>
      </c>
      <c r="Q573" s="27"/>
    </row>
    <row r="574" spans="1:17" s="16" customFormat="1" ht="14.45" customHeight="1" x14ac:dyDescent="0.25">
      <c r="A574" s="16" t="s">
        <v>612</v>
      </c>
      <c r="B574" s="16" t="s">
        <v>725</v>
      </c>
      <c r="C574" s="16" t="s">
        <v>631</v>
      </c>
      <c r="D574" s="16" t="s">
        <v>49</v>
      </c>
      <c r="E574" s="16" t="s">
        <v>658</v>
      </c>
      <c r="F574" s="34" t="s">
        <v>22</v>
      </c>
      <c r="G574" s="16" t="s">
        <v>43</v>
      </c>
      <c r="H574" s="16" t="s">
        <v>27</v>
      </c>
      <c r="I574" s="16">
        <v>2.4</v>
      </c>
      <c r="J574" s="16" t="s">
        <v>277</v>
      </c>
      <c r="K574" s="16" t="s">
        <v>277</v>
      </c>
      <c r="L574" s="32">
        <v>5</v>
      </c>
      <c r="M574" s="16">
        <v>2014</v>
      </c>
      <c r="N574" s="27" t="s">
        <v>769</v>
      </c>
      <c r="O574" s="41">
        <v>156</v>
      </c>
      <c r="P574" s="41">
        <v>58</v>
      </c>
      <c r="Q574" s="27"/>
    </row>
    <row r="575" spans="1:17" s="16" customFormat="1" ht="14.45" customHeight="1" x14ac:dyDescent="0.25">
      <c r="A575" s="16" t="s">
        <v>612</v>
      </c>
      <c r="B575" s="16" t="s">
        <v>725</v>
      </c>
      <c r="C575" s="16" t="s">
        <v>631</v>
      </c>
      <c r="D575" s="16" t="s">
        <v>25</v>
      </c>
      <c r="E575" s="16" t="s">
        <v>70</v>
      </c>
      <c r="F575" s="34" t="s">
        <v>22</v>
      </c>
      <c r="G575" s="16" t="s">
        <v>116</v>
      </c>
      <c r="H575" s="16" t="s">
        <v>24</v>
      </c>
      <c r="I575" s="16">
        <v>1</v>
      </c>
      <c r="J575" s="16" t="s">
        <v>277</v>
      </c>
      <c r="K575" s="16" t="s">
        <v>277</v>
      </c>
      <c r="L575" s="32">
        <v>5</v>
      </c>
      <c r="M575" s="16">
        <v>2014</v>
      </c>
      <c r="N575" s="27" t="s">
        <v>769</v>
      </c>
      <c r="O575" s="41">
        <v>89</v>
      </c>
      <c r="P575" s="41">
        <v>77</v>
      </c>
      <c r="Q575" s="27"/>
    </row>
    <row r="576" spans="1:17" s="4" customFormat="1" ht="14.45" customHeight="1" x14ac:dyDescent="0.25">
      <c r="A576" s="4" t="s">
        <v>612</v>
      </c>
      <c r="B576" s="4" t="s">
        <v>725</v>
      </c>
      <c r="C576" s="4" t="s">
        <v>631</v>
      </c>
      <c r="D576" s="4" t="s">
        <v>35</v>
      </c>
      <c r="E576" s="4" t="s">
        <v>659</v>
      </c>
      <c r="F576" s="14" t="s">
        <v>22</v>
      </c>
      <c r="G576" s="4" t="s">
        <v>64</v>
      </c>
      <c r="H576" s="4" t="s">
        <v>24</v>
      </c>
      <c r="I576" s="4">
        <v>7.1</v>
      </c>
      <c r="J576" s="4" t="s">
        <v>277</v>
      </c>
      <c r="K576" s="15">
        <v>3000000</v>
      </c>
      <c r="L576" s="25">
        <v>5</v>
      </c>
      <c r="M576" s="4">
        <v>2014</v>
      </c>
      <c r="N576" s="6" t="s">
        <v>769</v>
      </c>
      <c r="O576" s="46">
        <v>2390</v>
      </c>
      <c r="P576" s="46">
        <v>2386</v>
      </c>
      <c r="Q576" s="6"/>
    </row>
    <row r="577" spans="1:18" s="16" customFormat="1" ht="14.45" customHeight="1" x14ac:dyDescent="0.25">
      <c r="A577" s="16" t="s">
        <v>612</v>
      </c>
      <c r="B577" s="16" t="s">
        <v>725</v>
      </c>
      <c r="C577" s="16" t="s">
        <v>631</v>
      </c>
      <c r="D577" s="16" t="s">
        <v>25</v>
      </c>
      <c r="E577" s="16" t="s">
        <v>34</v>
      </c>
      <c r="F577" s="34" t="s">
        <v>22</v>
      </c>
      <c r="G577" s="16" t="s">
        <v>69</v>
      </c>
      <c r="H577" s="16" t="s">
        <v>24</v>
      </c>
      <c r="I577" s="16">
        <v>2</v>
      </c>
      <c r="J577" s="16" t="s">
        <v>277</v>
      </c>
      <c r="K577" s="16" t="s">
        <v>277</v>
      </c>
      <c r="L577" s="32">
        <v>5</v>
      </c>
      <c r="M577" s="16">
        <v>2014</v>
      </c>
      <c r="N577" s="27" t="s">
        <v>769</v>
      </c>
      <c r="O577" s="41">
        <v>56</v>
      </c>
      <c r="P577" s="41">
        <v>23</v>
      </c>
      <c r="Q577" s="27"/>
    </row>
    <row r="578" spans="1:18" s="16" customFormat="1" ht="14.45" customHeight="1" x14ac:dyDescent="0.25">
      <c r="A578" s="16" t="s">
        <v>612</v>
      </c>
      <c r="B578" s="16" t="s">
        <v>725</v>
      </c>
      <c r="C578" s="16" t="s">
        <v>631</v>
      </c>
      <c r="D578" s="16" t="s">
        <v>49</v>
      </c>
      <c r="E578" s="16" t="s">
        <v>660</v>
      </c>
      <c r="F578" s="34" t="s">
        <v>22</v>
      </c>
      <c r="G578" s="16" t="s">
        <v>318</v>
      </c>
      <c r="H578" s="16" t="s">
        <v>31</v>
      </c>
      <c r="I578" s="16">
        <v>3.5</v>
      </c>
      <c r="J578" s="16" t="s">
        <v>277</v>
      </c>
      <c r="K578" s="16" t="s">
        <v>277</v>
      </c>
      <c r="L578" s="32">
        <v>5</v>
      </c>
      <c r="M578" s="16">
        <v>2014</v>
      </c>
      <c r="N578" s="27" t="s">
        <v>769</v>
      </c>
      <c r="O578" s="41">
        <v>143</v>
      </c>
      <c r="P578" s="41">
        <v>136</v>
      </c>
      <c r="Q578" s="27"/>
    </row>
    <row r="579" spans="1:18" s="16" customFormat="1" ht="14.45" customHeight="1" x14ac:dyDescent="0.25">
      <c r="A579" s="16" t="s">
        <v>612</v>
      </c>
      <c r="B579" s="16" t="s">
        <v>725</v>
      </c>
      <c r="C579" s="16" t="s">
        <v>631</v>
      </c>
      <c r="D579" s="16" t="s">
        <v>238</v>
      </c>
      <c r="E579" s="16" t="s">
        <v>661</v>
      </c>
      <c r="F579" s="34" t="s">
        <v>22</v>
      </c>
      <c r="G579" s="16" t="s">
        <v>69</v>
      </c>
      <c r="H579" s="16" t="s">
        <v>24</v>
      </c>
      <c r="I579" s="16">
        <v>1</v>
      </c>
      <c r="J579" s="16" t="s">
        <v>277</v>
      </c>
      <c r="K579" s="16" t="s">
        <v>277</v>
      </c>
      <c r="L579" s="32" t="s">
        <v>32</v>
      </c>
      <c r="M579" s="16">
        <v>2014</v>
      </c>
      <c r="N579" s="27" t="s">
        <v>769</v>
      </c>
      <c r="O579" s="41">
        <v>5885</v>
      </c>
      <c r="P579" s="41">
        <v>3577</v>
      </c>
      <c r="Q579" s="27"/>
    </row>
    <row r="580" spans="1:18" s="16" customFormat="1" ht="14.45" customHeight="1" x14ac:dyDescent="0.25">
      <c r="A580" s="16" t="s">
        <v>612</v>
      </c>
      <c r="B580" s="16" t="s">
        <v>725</v>
      </c>
      <c r="C580" s="16" t="s">
        <v>631</v>
      </c>
      <c r="D580" s="16" t="s">
        <v>35</v>
      </c>
      <c r="E580" s="16" t="s">
        <v>662</v>
      </c>
      <c r="F580" s="34" t="s">
        <v>22</v>
      </c>
      <c r="G580" s="16" t="s">
        <v>64</v>
      </c>
      <c r="H580" s="16" t="s">
        <v>24</v>
      </c>
      <c r="I580" s="16">
        <v>8.9</v>
      </c>
      <c r="J580" s="16" t="s">
        <v>277</v>
      </c>
      <c r="K580" s="31">
        <v>1875000</v>
      </c>
      <c r="L580" s="32">
        <v>10</v>
      </c>
      <c r="M580" s="16">
        <v>2014</v>
      </c>
      <c r="N580" s="27" t="s">
        <v>769</v>
      </c>
      <c r="O580" s="41">
        <f>75+1506</f>
        <v>1581</v>
      </c>
      <c r="P580" s="41">
        <f>65+1373</f>
        <v>1438</v>
      </c>
      <c r="Q580" s="27" t="s">
        <v>40</v>
      </c>
      <c r="R580" s="16" t="s">
        <v>610</v>
      </c>
    </row>
    <row r="581" spans="1:18" s="16" customFormat="1" ht="14.45" customHeight="1" x14ac:dyDescent="0.25">
      <c r="A581" s="16" t="s">
        <v>612</v>
      </c>
      <c r="B581" s="16" t="s">
        <v>725</v>
      </c>
      <c r="C581" s="16" t="s">
        <v>631</v>
      </c>
      <c r="D581" s="16" t="s">
        <v>663</v>
      </c>
      <c r="E581" s="16" t="s">
        <v>664</v>
      </c>
      <c r="F581" s="34" t="s">
        <v>22</v>
      </c>
      <c r="G581" s="16" t="s">
        <v>665</v>
      </c>
      <c r="H581" s="16" t="s">
        <v>27</v>
      </c>
      <c r="I581" s="16">
        <v>1</v>
      </c>
      <c r="J581" s="16" t="s">
        <v>277</v>
      </c>
      <c r="K581" s="16" t="s">
        <v>277</v>
      </c>
      <c r="L581" s="32">
        <v>5</v>
      </c>
      <c r="M581" s="16">
        <v>2014</v>
      </c>
      <c r="N581" s="27" t="s">
        <v>769</v>
      </c>
      <c r="O581" s="41">
        <v>576</v>
      </c>
      <c r="P581" s="41">
        <v>190</v>
      </c>
      <c r="Q581" s="27"/>
    </row>
    <row r="582" spans="1:18" s="16" customFormat="1" ht="14.45" customHeight="1" x14ac:dyDescent="0.25">
      <c r="A582" s="16" t="s">
        <v>612</v>
      </c>
      <c r="B582" s="16" t="s">
        <v>725</v>
      </c>
      <c r="C582" s="16" t="s">
        <v>631</v>
      </c>
      <c r="D582" s="16" t="s">
        <v>25</v>
      </c>
      <c r="E582" s="16" t="s">
        <v>359</v>
      </c>
      <c r="F582" s="34" t="s">
        <v>95</v>
      </c>
      <c r="G582" s="16" t="s">
        <v>85</v>
      </c>
      <c r="H582" s="16" t="s">
        <v>277</v>
      </c>
      <c r="I582" s="16" t="s">
        <v>277</v>
      </c>
      <c r="J582" s="16" t="s">
        <v>277</v>
      </c>
      <c r="K582" s="16" t="s">
        <v>277</v>
      </c>
      <c r="L582" s="42" t="s">
        <v>277</v>
      </c>
      <c r="M582" s="42" t="s">
        <v>277</v>
      </c>
      <c r="N582" s="27" t="s">
        <v>769</v>
      </c>
      <c r="O582" s="41">
        <v>1312</v>
      </c>
      <c r="P582" s="41">
        <v>491</v>
      </c>
      <c r="Q582" s="27"/>
    </row>
    <row r="583" spans="1:18" s="16" customFormat="1" ht="14.45" customHeight="1" x14ac:dyDescent="0.25">
      <c r="A583" s="16" t="s">
        <v>612</v>
      </c>
      <c r="B583" s="16" t="s">
        <v>725</v>
      </c>
      <c r="C583" s="16" t="s">
        <v>631</v>
      </c>
      <c r="D583" s="16" t="s">
        <v>25</v>
      </c>
      <c r="E583" s="16" t="s">
        <v>359</v>
      </c>
      <c r="F583" s="34" t="s">
        <v>95</v>
      </c>
      <c r="G583" s="16" t="s">
        <v>131</v>
      </c>
      <c r="H583" s="16" t="s">
        <v>277</v>
      </c>
      <c r="I583" s="16" t="s">
        <v>277</v>
      </c>
      <c r="J583" s="16" t="s">
        <v>277</v>
      </c>
      <c r="K583" s="16" t="s">
        <v>277</v>
      </c>
      <c r="L583" s="42" t="s">
        <v>277</v>
      </c>
      <c r="M583" s="42" t="s">
        <v>277</v>
      </c>
      <c r="N583" s="27" t="s">
        <v>769</v>
      </c>
      <c r="O583" s="41">
        <v>1264</v>
      </c>
      <c r="P583" s="41">
        <v>523</v>
      </c>
      <c r="Q583" s="27"/>
    </row>
    <row r="584" spans="1:18" s="16" customFormat="1" ht="14.45" customHeight="1" x14ac:dyDescent="0.25">
      <c r="A584" s="16" t="s">
        <v>612</v>
      </c>
      <c r="B584" s="16" t="s">
        <v>725</v>
      </c>
      <c r="C584" s="16" t="s">
        <v>631</v>
      </c>
      <c r="D584" s="16" t="s">
        <v>49</v>
      </c>
      <c r="E584" s="16" t="s">
        <v>666</v>
      </c>
      <c r="F584" s="34" t="s">
        <v>42</v>
      </c>
      <c r="G584" s="16" t="s">
        <v>667</v>
      </c>
      <c r="H584" s="16" t="s">
        <v>134</v>
      </c>
      <c r="I584" s="16" t="s">
        <v>277</v>
      </c>
      <c r="J584" s="47">
        <v>5.0000000000000001E-3</v>
      </c>
      <c r="K584" s="16" t="s">
        <v>277</v>
      </c>
      <c r="L584" s="32"/>
      <c r="M584" s="35">
        <v>41821</v>
      </c>
      <c r="N584" s="27" t="s">
        <v>769</v>
      </c>
      <c r="O584" s="41">
        <v>248</v>
      </c>
      <c r="P584" s="41">
        <v>181</v>
      </c>
      <c r="Q584" s="27"/>
    </row>
    <row r="585" spans="1:18" s="16" customFormat="1" ht="14.45" customHeight="1" x14ac:dyDescent="0.25">
      <c r="A585" s="16" t="s">
        <v>612</v>
      </c>
      <c r="B585" s="16" t="s">
        <v>725</v>
      </c>
      <c r="C585" s="16" t="s">
        <v>631</v>
      </c>
      <c r="D585" s="16" t="s">
        <v>21</v>
      </c>
      <c r="E585" s="16" t="s">
        <v>668</v>
      </c>
      <c r="F585" s="34" t="s">
        <v>42</v>
      </c>
      <c r="G585" s="16" t="s">
        <v>669</v>
      </c>
      <c r="H585" s="16" t="s">
        <v>24</v>
      </c>
      <c r="I585" s="16" t="s">
        <v>277</v>
      </c>
      <c r="J585" s="30">
        <v>2.5000000000000001E-3</v>
      </c>
      <c r="K585" s="16" t="s">
        <v>277</v>
      </c>
      <c r="L585" s="42" t="s">
        <v>277</v>
      </c>
      <c r="M585" s="35">
        <v>41821</v>
      </c>
      <c r="N585" s="27" t="s">
        <v>770</v>
      </c>
      <c r="O585" s="41">
        <v>194</v>
      </c>
      <c r="P585" s="41">
        <v>213</v>
      </c>
      <c r="Q585" s="27"/>
    </row>
    <row r="586" spans="1:18" s="4" customFormat="1" ht="14.45" customHeight="1" x14ac:dyDescent="0.25">
      <c r="A586" s="4" t="s">
        <v>124</v>
      </c>
      <c r="B586" s="4" t="s">
        <v>730</v>
      </c>
      <c r="C586" s="4" t="s">
        <v>727</v>
      </c>
      <c r="D586" s="4" t="s">
        <v>35</v>
      </c>
      <c r="E586" s="4" t="s">
        <v>670</v>
      </c>
      <c r="F586" s="14" t="s">
        <v>22</v>
      </c>
      <c r="G586" s="4" t="s">
        <v>64</v>
      </c>
      <c r="H586" s="4" t="s">
        <v>27</v>
      </c>
      <c r="I586" s="4">
        <v>1.2</v>
      </c>
      <c r="J586" s="4" t="s">
        <v>277</v>
      </c>
      <c r="K586" s="15">
        <v>210000</v>
      </c>
      <c r="L586" s="25">
        <v>10</v>
      </c>
      <c r="M586" s="4">
        <v>2014</v>
      </c>
      <c r="N586" s="6" t="s">
        <v>769</v>
      </c>
      <c r="O586" s="25">
        <f>611+12</f>
        <v>623</v>
      </c>
      <c r="P586" s="25">
        <f>375+16</f>
        <v>391</v>
      </c>
      <c r="Q586" s="6" t="s">
        <v>40</v>
      </c>
      <c r="R586" s="4" t="s">
        <v>200</v>
      </c>
    </row>
    <row r="587" spans="1:18" s="4" customFormat="1" ht="14.45" customHeight="1" x14ac:dyDescent="0.25">
      <c r="A587" s="4" t="s">
        <v>124</v>
      </c>
      <c r="B587" s="4" t="s">
        <v>730</v>
      </c>
      <c r="C587" s="4" t="s">
        <v>727</v>
      </c>
      <c r="D587" s="4" t="s">
        <v>21</v>
      </c>
      <c r="E587" s="4" t="s">
        <v>671</v>
      </c>
      <c r="F587" s="14" t="s">
        <v>76</v>
      </c>
      <c r="G587" s="4" t="s">
        <v>77</v>
      </c>
      <c r="H587" s="4" t="s">
        <v>277</v>
      </c>
      <c r="I587" s="4" t="s">
        <v>277</v>
      </c>
      <c r="J587" s="4" t="s">
        <v>277</v>
      </c>
      <c r="K587" s="4" t="s">
        <v>277</v>
      </c>
      <c r="L587" s="45" t="s">
        <v>277</v>
      </c>
      <c r="M587" s="45" t="s">
        <v>277</v>
      </c>
      <c r="N587" s="6" t="s">
        <v>769</v>
      </c>
      <c r="O587" s="25">
        <v>182</v>
      </c>
      <c r="P587" s="25">
        <v>4</v>
      </c>
      <c r="Q587" s="6"/>
    </row>
    <row r="588" spans="1:18" s="4" customFormat="1" ht="14.45" customHeight="1" x14ac:dyDescent="0.25">
      <c r="A588" s="4" t="s">
        <v>124</v>
      </c>
      <c r="B588" s="4" t="s">
        <v>730</v>
      </c>
      <c r="C588" s="4" t="s">
        <v>727</v>
      </c>
      <c r="D588" s="4" t="s">
        <v>21</v>
      </c>
      <c r="E588" s="4" t="s">
        <v>671</v>
      </c>
      <c r="F588" s="14" t="s">
        <v>76</v>
      </c>
      <c r="G588" s="4" t="s">
        <v>80</v>
      </c>
      <c r="H588" s="4" t="s">
        <v>277</v>
      </c>
      <c r="I588" s="4" t="s">
        <v>277</v>
      </c>
      <c r="J588" s="4" t="s">
        <v>277</v>
      </c>
      <c r="K588" s="4" t="s">
        <v>277</v>
      </c>
      <c r="L588" s="45" t="s">
        <v>277</v>
      </c>
      <c r="M588" s="45" t="s">
        <v>277</v>
      </c>
      <c r="N588" s="6" t="s">
        <v>769</v>
      </c>
      <c r="O588" s="25">
        <v>177</v>
      </c>
      <c r="P588" s="25">
        <v>8</v>
      </c>
      <c r="Q588" s="6"/>
    </row>
    <row r="589" spans="1:18" s="16" customFormat="1" ht="14.45" customHeight="1" x14ac:dyDescent="0.25">
      <c r="A589" s="16" t="s">
        <v>672</v>
      </c>
      <c r="B589" s="16" t="s">
        <v>726</v>
      </c>
      <c r="C589" s="16" t="s">
        <v>733</v>
      </c>
      <c r="D589" s="16" t="s">
        <v>0</v>
      </c>
      <c r="E589" s="16" t="s">
        <v>673</v>
      </c>
      <c r="F589" s="34" t="s">
        <v>22</v>
      </c>
      <c r="G589" s="16" t="s">
        <v>674</v>
      </c>
      <c r="H589" s="16" t="s">
        <v>24</v>
      </c>
      <c r="I589" s="16">
        <v>1.5</v>
      </c>
      <c r="J589" s="16" t="s">
        <v>277</v>
      </c>
      <c r="K589" s="16" t="s">
        <v>277</v>
      </c>
      <c r="L589" s="32">
        <v>10</v>
      </c>
      <c r="M589" s="16">
        <v>2014</v>
      </c>
      <c r="N589" s="27" t="s">
        <v>770</v>
      </c>
      <c r="O589" s="32">
        <v>498</v>
      </c>
      <c r="P589" s="32">
        <v>614</v>
      </c>
      <c r="Q589" s="27"/>
    </row>
    <row r="590" spans="1:18" s="29" customFormat="1" ht="14.45" customHeight="1" x14ac:dyDescent="0.25">
      <c r="A590" s="4" t="s">
        <v>110</v>
      </c>
      <c r="B590" s="4" t="s">
        <v>726</v>
      </c>
      <c r="C590" s="4" t="s">
        <v>722</v>
      </c>
      <c r="D590" s="4" t="s">
        <v>35</v>
      </c>
      <c r="E590" s="4" t="s">
        <v>459</v>
      </c>
      <c r="F590" s="14" t="s">
        <v>22</v>
      </c>
      <c r="G590" s="4" t="s">
        <v>37</v>
      </c>
      <c r="H590" s="4" t="s">
        <v>24</v>
      </c>
      <c r="I590" s="4">
        <v>7.92</v>
      </c>
      <c r="J590" s="4" t="s">
        <v>277</v>
      </c>
      <c r="K590" s="15">
        <v>3110000</v>
      </c>
      <c r="L590" s="25">
        <v>5</v>
      </c>
      <c r="M590" s="4">
        <v>2014</v>
      </c>
      <c r="N590" s="6" t="s">
        <v>769</v>
      </c>
      <c r="O590" s="25">
        <v>2260</v>
      </c>
      <c r="P590" s="25">
        <v>2005</v>
      </c>
      <c r="Q590" s="60"/>
    </row>
    <row r="591" spans="1:18" s="29" customFormat="1" ht="14.45" customHeight="1" x14ac:dyDescent="0.25">
      <c r="A591" s="4" t="s">
        <v>110</v>
      </c>
      <c r="B591" s="4" t="s">
        <v>726</v>
      </c>
      <c r="C591" s="4" t="s">
        <v>722</v>
      </c>
      <c r="D591" s="4" t="s">
        <v>25</v>
      </c>
      <c r="E591" s="4" t="s">
        <v>675</v>
      </c>
      <c r="F591" s="14" t="s">
        <v>22</v>
      </c>
      <c r="G591" s="4" t="s">
        <v>318</v>
      </c>
      <c r="H591" s="4" t="s">
        <v>24</v>
      </c>
      <c r="I591" s="4">
        <v>3</v>
      </c>
      <c r="J591" s="4" t="s">
        <v>277</v>
      </c>
      <c r="K591" s="4" t="s">
        <v>277</v>
      </c>
      <c r="L591" s="25" t="s">
        <v>32</v>
      </c>
      <c r="M591" s="4">
        <v>2014</v>
      </c>
      <c r="N591" s="6" t="s">
        <v>769</v>
      </c>
      <c r="O591" s="25">
        <v>82</v>
      </c>
      <c r="P591" s="25">
        <v>79</v>
      </c>
      <c r="Q591" s="60"/>
    </row>
    <row r="592" spans="1:18" s="29" customFormat="1" ht="14.45" customHeight="1" x14ac:dyDescent="0.25">
      <c r="A592" s="4" t="s">
        <v>110</v>
      </c>
      <c r="B592" s="4" t="s">
        <v>726</v>
      </c>
      <c r="C592" s="4" t="s">
        <v>722</v>
      </c>
      <c r="D592" s="4" t="s">
        <v>49</v>
      </c>
      <c r="E592" s="4" t="s">
        <v>676</v>
      </c>
      <c r="F592" s="14" t="s">
        <v>42</v>
      </c>
      <c r="G592" s="4" t="s">
        <v>533</v>
      </c>
      <c r="H592" s="4" t="s">
        <v>97</v>
      </c>
      <c r="I592" s="4" t="s">
        <v>277</v>
      </c>
      <c r="J592" s="51">
        <v>0.01</v>
      </c>
      <c r="K592" s="4" t="s">
        <v>277</v>
      </c>
      <c r="L592" s="25">
        <v>5</v>
      </c>
      <c r="M592" s="45" t="s">
        <v>277</v>
      </c>
      <c r="N592" s="6" t="s">
        <v>770</v>
      </c>
      <c r="O592" s="25">
        <v>177</v>
      </c>
      <c r="P592" s="25">
        <v>251</v>
      </c>
      <c r="Q592" s="60"/>
    </row>
    <row r="593" spans="1:18" s="29" customFormat="1" ht="14.45" customHeight="1" x14ac:dyDescent="0.25">
      <c r="A593" s="4" t="s">
        <v>110</v>
      </c>
      <c r="B593" s="4" t="s">
        <v>726</v>
      </c>
      <c r="C593" s="4" t="s">
        <v>722</v>
      </c>
      <c r="D593" s="4" t="s">
        <v>25</v>
      </c>
      <c r="E593" s="4" t="s">
        <v>677</v>
      </c>
      <c r="F593" s="14" t="s">
        <v>76</v>
      </c>
      <c r="G593" s="4" t="s">
        <v>80</v>
      </c>
      <c r="H593" s="4" t="s">
        <v>277</v>
      </c>
      <c r="I593" s="4" t="s">
        <v>277</v>
      </c>
      <c r="J593" s="4" t="s">
        <v>277</v>
      </c>
      <c r="K593" s="4" t="s">
        <v>277</v>
      </c>
      <c r="L593" s="45" t="s">
        <v>277</v>
      </c>
      <c r="M593" s="45" t="s">
        <v>277</v>
      </c>
      <c r="N593" s="6" t="s">
        <v>769</v>
      </c>
      <c r="O593" s="25">
        <v>61</v>
      </c>
      <c r="P593" s="25">
        <v>13</v>
      </c>
      <c r="Q593" s="60"/>
    </row>
    <row r="594" spans="1:18" s="16" customFormat="1" ht="14.45" customHeight="1" x14ac:dyDescent="0.25">
      <c r="A594" s="16" t="s">
        <v>678</v>
      </c>
      <c r="B594" s="16" t="s">
        <v>726</v>
      </c>
      <c r="C594" s="16" t="s">
        <v>733</v>
      </c>
      <c r="D594" s="16" t="s">
        <v>35</v>
      </c>
      <c r="E594" s="16" t="s">
        <v>679</v>
      </c>
      <c r="F594" s="34" t="s">
        <v>22</v>
      </c>
      <c r="G594" s="16" t="s">
        <v>64</v>
      </c>
      <c r="H594" s="16" t="s">
        <v>27</v>
      </c>
      <c r="I594" s="16">
        <v>3.65</v>
      </c>
      <c r="J594" s="16" t="s">
        <v>277</v>
      </c>
      <c r="K594" s="31">
        <v>825000</v>
      </c>
      <c r="L594" s="32">
        <v>10</v>
      </c>
      <c r="M594" s="16">
        <v>2015</v>
      </c>
      <c r="N594" s="27" t="s">
        <v>769</v>
      </c>
      <c r="O594" s="32">
        <v>659</v>
      </c>
      <c r="P594" s="32">
        <v>266</v>
      </c>
      <c r="Q594" s="27"/>
    </row>
    <row r="595" spans="1:18" s="16" customFormat="1" ht="14.45" customHeight="1" x14ac:dyDescent="0.25">
      <c r="A595" s="16" t="s">
        <v>678</v>
      </c>
      <c r="B595" s="16" t="s">
        <v>726</v>
      </c>
      <c r="C595" s="16" t="s">
        <v>733</v>
      </c>
      <c r="D595" s="16" t="s">
        <v>35</v>
      </c>
      <c r="E595" s="16" t="s">
        <v>680</v>
      </c>
      <c r="F595" s="34" t="s">
        <v>22</v>
      </c>
      <c r="G595" s="16" t="s">
        <v>64</v>
      </c>
      <c r="H595" s="16" t="s">
        <v>27</v>
      </c>
      <c r="I595" s="16">
        <v>5.54</v>
      </c>
      <c r="J595" s="16" t="s">
        <v>277</v>
      </c>
      <c r="K595" s="31">
        <v>1755600</v>
      </c>
      <c r="L595" s="32">
        <v>10</v>
      </c>
      <c r="M595" s="16">
        <v>2015</v>
      </c>
      <c r="N595" s="27" t="s">
        <v>769</v>
      </c>
      <c r="O595" s="41">
        <f>2+1686</f>
        <v>1688</v>
      </c>
      <c r="P595" s="32">
        <f>8+958</f>
        <v>966</v>
      </c>
      <c r="Q595" s="27" t="s">
        <v>40</v>
      </c>
      <c r="R595" s="16" t="s">
        <v>59</v>
      </c>
    </row>
    <row r="596" spans="1:18" s="16" customFormat="1" ht="14.45" customHeight="1" x14ac:dyDescent="0.25">
      <c r="A596" s="16" t="s">
        <v>678</v>
      </c>
      <c r="B596" s="16" t="s">
        <v>726</v>
      </c>
      <c r="C596" s="16" t="s">
        <v>733</v>
      </c>
      <c r="D596" s="16" t="s">
        <v>21</v>
      </c>
      <c r="E596" s="16" t="s">
        <v>681</v>
      </c>
      <c r="F596" s="34" t="s">
        <v>76</v>
      </c>
      <c r="G596" s="16" t="s">
        <v>77</v>
      </c>
      <c r="H596" s="16" t="s">
        <v>277</v>
      </c>
      <c r="I596" s="16" t="s">
        <v>277</v>
      </c>
      <c r="J596" s="16" t="s">
        <v>277</v>
      </c>
      <c r="K596" s="16" t="s">
        <v>277</v>
      </c>
      <c r="L596" s="42" t="s">
        <v>277</v>
      </c>
      <c r="M596" s="42" t="s">
        <v>277</v>
      </c>
      <c r="N596" s="27" t="s">
        <v>769</v>
      </c>
      <c r="O596" s="32">
        <v>86</v>
      </c>
      <c r="P596" s="32">
        <v>55</v>
      </c>
      <c r="Q596" s="27"/>
    </row>
    <row r="597" spans="1:18" s="16" customFormat="1" ht="14.45" customHeight="1" x14ac:dyDescent="0.25">
      <c r="A597" s="16" t="s">
        <v>678</v>
      </c>
      <c r="B597" s="16" t="s">
        <v>726</v>
      </c>
      <c r="C597" s="16" t="s">
        <v>733</v>
      </c>
      <c r="D597" s="16" t="s">
        <v>21</v>
      </c>
      <c r="E597" s="16" t="s">
        <v>681</v>
      </c>
      <c r="F597" s="34" t="s">
        <v>76</v>
      </c>
      <c r="G597" s="16" t="s">
        <v>80</v>
      </c>
      <c r="H597" s="16" t="s">
        <v>277</v>
      </c>
      <c r="I597" s="16" t="s">
        <v>277</v>
      </c>
      <c r="J597" s="16" t="s">
        <v>277</v>
      </c>
      <c r="K597" s="16" t="s">
        <v>277</v>
      </c>
      <c r="L597" s="42" t="s">
        <v>277</v>
      </c>
      <c r="M597" s="42" t="s">
        <v>277</v>
      </c>
      <c r="N597" s="27" t="s">
        <v>769</v>
      </c>
      <c r="O597" s="32">
        <v>77</v>
      </c>
      <c r="P597" s="32">
        <v>62</v>
      </c>
      <c r="Q597" s="27"/>
    </row>
    <row r="598" spans="1:18" s="16" customFormat="1" ht="14.45" customHeight="1" x14ac:dyDescent="0.25">
      <c r="A598" s="16" t="s">
        <v>347</v>
      </c>
      <c r="B598" s="16" t="s">
        <v>725</v>
      </c>
      <c r="C598" s="16" t="s">
        <v>631</v>
      </c>
      <c r="D598" s="16" t="s">
        <v>25</v>
      </c>
      <c r="E598" s="16" t="s">
        <v>682</v>
      </c>
      <c r="F598" s="34" t="s">
        <v>22</v>
      </c>
      <c r="G598" s="16" t="s">
        <v>23</v>
      </c>
      <c r="H598" s="16" t="s">
        <v>31</v>
      </c>
      <c r="I598" s="16">
        <v>0.5</v>
      </c>
      <c r="J598" s="16" t="s">
        <v>277</v>
      </c>
      <c r="K598" s="16" t="s">
        <v>277</v>
      </c>
      <c r="L598" s="32" t="s">
        <v>32</v>
      </c>
      <c r="M598" s="16">
        <v>2014</v>
      </c>
      <c r="N598" s="27" t="s">
        <v>769</v>
      </c>
      <c r="O598" s="32">
        <v>580</v>
      </c>
      <c r="P598" s="32">
        <v>397</v>
      </c>
      <c r="Q598" s="27"/>
    </row>
    <row r="599" spans="1:18" s="16" customFormat="1" ht="14.45" customHeight="1" x14ac:dyDescent="0.25">
      <c r="A599" s="16" t="s">
        <v>347</v>
      </c>
      <c r="B599" s="16" t="s">
        <v>725</v>
      </c>
      <c r="C599" s="16" t="s">
        <v>631</v>
      </c>
      <c r="D599" s="16" t="s">
        <v>49</v>
      </c>
      <c r="E599" s="16" t="s">
        <v>683</v>
      </c>
      <c r="F599" s="34" t="s">
        <v>22</v>
      </c>
      <c r="G599" s="16" t="s">
        <v>69</v>
      </c>
      <c r="H599" s="16" t="s">
        <v>27</v>
      </c>
      <c r="I599" s="16">
        <v>12</v>
      </c>
      <c r="J599" s="16" t="s">
        <v>277</v>
      </c>
      <c r="K599" s="16" t="s">
        <v>277</v>
      </c>
      <c r="L599" s="32">
        <v>5</v>
      </c>
      <c r="M599" s="16">
        <v>2014</v>
      </c>
      <c r="N599" s="27" t="s">
        <v>770</v>
      </c>
      <c r="O599" s="32">
        <v>8</v>
      </c>
      <c r="P599" s="32">
        <v>9</v>
      </c>
      <c r="Q599" s="27"/>
    </row>
    <row r="600" spans="1:18" s="16" customFormat="1" ht="14.45" customHeight="1" x14ac:dyDescent="0.25">
      <c r="A600" s="16" t="s">
        <v>347</v>
      </c>
      <c r="B600" s="16" t="s">
        <v>725</v>
      </c>
      <c r="C600" s="16" t="s">
        <v>631</v>
      </c>
      <c r="D600" s="16" t="s">
        <v>35</v>
      </c>
      <c r="E600" s="16" t="s">
        <v>757</v>
      </c>
      <c r="F600" s="34" t="s">
        <v>22</v>
      </c>
      <c r="G600" s="16" t="s">
        <v>79</v>
      </c>
      <c r="H600" s="16" t="s">
        <v>27</v>
      </c>
      <c r="I600" s="16">
        <v>3.5</v>
      </c>
      <c r="J600" s="16" t="s">
        <v>277</v>
      </c>
      <c r="K600" s="16" t="s">
        <v>277</v>
      </c>
      <c r="L600" s="32">
        <v>5</v>
      </c>
      <c r="M600" s="16">
        <v>2014</v>
      </c>
      <c r="N600" s="27" t="s">
        <v>769</v>
      </c>
      <c r="O600" s="32">
        <f>5+423</f>
        <v>428</v>
      </c>
      <c r="P600" s="32">
        <f>1+119</f>
        <v>120</v>
      </c>
      <c r="Q600" s="27" t="s">
        <v>40</v>
      </c>
      <c r="R600" s="16" t="s">
        <v>433</v>
      </c>
    </row>
    <row r="601" spans="1:18" s="4" customFormat="1" ht="14.45" customHeight="1" x14ac:dyDescent="0.25">
      <c r="A601" s="4" t="s">
        <v>347</v>
      </c>
      <c r="B601" s="16" t="s">
        <v>725</v>
      </c>
      <c r="C601" s="16" t="s">
        <v>631</v>
      </c>
      <c r="D601" s="4" t="s">
        <v>35</v>
      </c>
      <c r="E601" s="4" t="s">
        <v>684</v>
      </c>
      <c r="F601" s="14" t="s">
        <v>22</v>
      </c>
      <c r="G601" s="4" t="s">
        <v>64</v>
      </c>
      <c r="H601" s="4" t="s">
        <v>27</v>
      </c>
      <c r="I601" s="4">
        <v>5.2</v>
      </c>
      <c r="J601" s="4" t="s">
        <v>277</v>
      </c>
      <c r="K601" s="15">
        <v>1200000</v>
      </c>
      <c r="L601" s="25">
        <v>3</v>
      </c>
      <c r="M601" s="4">
        <v>2014</v>
      </c>
      <c r="N601" s="6" t="s">
        <v>769</v>
      </c>
      <c r="O601" s="25">
        <f>1+870</f>
        <v>871</v>
      </c>
      <c r="P601" s="25">
        <f>2+704</f>
        <v>706</v>
      </c>
      <c r="Q601" s="6" t="s">
        <v>40</v>
      </c>
      <c r="R601" s="4" t="s">
        <v>310</v>
      </c>
    </row>
    <row r="602" spans="1:18" s="16" customFormat="1" ht="14.45" customHeight="1" x14ac:dyDescent="0.25">
      <c r="A602" s="16" t="s">
        <v>347</v>
      </c>
      <c r="B602" s="16" t="s">
        <v>725</v>
      </c>
      <c r="C602" s="16" t="s">
        <v>631</v>
      </c>
      <c r="D602" s="16" t="s">
        <v>25</v>
      </c>
      <c r="E602" s="16" t="s">
        <v>685</v>
      </c>
      <c r="F602" s="34" t="s">
        <v>76</v>
      </c>
      <c r="G602" s="16" t="s">
        <v>80</v>
      </c>
      <c r="H602" s="16" t="s">
        <v>277</v>
      </c>
      <c r="I602" s="16" t="s">
        <v>277</v>
      </c>
      <c r="J602" s="32" t="s">
        <v>277</v>
      </c>
      <c r="K602" s="32" t="s">
        <v>277</v>
      </c>
      <c r="L602" s="42" t="s">
        <v>277</v>
      </c>
      <c r="M602" s="42" t="s">
        <v>277</v>
      </c>
      <c r="N602" s="27" t="s">
        <v>769</v>
      </c>
      <c r="O602" s="32">
        <v>178</v>
      </c>
      <c r="P602" s="32">
        <v>82</v>
      </c>
      <c r="Q602" s="27"/>
    </row>
    <row r="603" spans="1:18" s="16" customFormat="1" ht="14.45" customHeight="1" x14ac:dyDescent="0.25">
      <c r="A603" s="16" t="s">
        <v>686</v>
      </c>
      <c r="B603" s="16" t="s">
        <v>731</v>
      </c>
      <c r="C603" s="16" t="s">
        <v>732</v>
      </c>
      <c r="D603" s="16" t="s">
        <v>35</v>
      </c>
      <c r="E603" s="16" t="s">
        <v>687</v>
      </c>
      <c r="F603" s="34" t="s">
        <v>165</v>
      </c>
      <c r="G603" s="16" t="s">
        <v>688</v>
      </c>
      <c r="H603" s="16" t="s">
        <v>277</v>
      </c>
      <c r="I603" s="16">
        <v>1.4</v>
      </c>
      <c r="J603" s="30" t="s">
        <v>277</v>
      </c>
      <c r="K603" s="31">
        <v>2225000</v>
      </c>
      <c r="L603" s="32">
        <v>37</v>
      </c>
      <c r="M603" s="16">
        <v>2014</v>
      </c>
      <c r="N603" s="27" t="s">
        <v>769</v>
      </c>
      <c r="O603" s="32">
        <v>650</v>
      </c>
      <c r="P603" s="32">
        <v>377</v>
      </c>
      <c r="Q603" s="27"/>
    </row>
    <row r="604" spans="1:18" s="16" customFormat="1" ht="14.45" customHeight="1" x14ac:dyDescent="0.25">
      <c r="A604" s="16" t="s">
        <v>686</v>
      </c>
      <c r="B604" s="16" t="s">
        <v>731</v>
      </c>
      <c r="C604" s="16" t="s">
        <v>732</v>
      </c>
      <c r="D604" s="16" t="s">
        <v>35</v>
      </c>
      <c r="E604" s="16" t="s">
        <v>758</v>
      </c>
      <c r="F604" s="34" t="s">
        <v>22</v>
      </c>
      <c r="G604" s="16" t="s">
        <v>689</v>
      </c>
      <c r="H604" s="16" t="s">
        <v>24</v>
      </c>
      <c r="I604" s="16">
        <v>0.9</v>
      </c>
      <c r="J604" s="16" t="s">
        <v>277</v>
      </c>
      <c r="K604" s="16" t="s">
        <v>277</v>
      </c>
      <c r="L604" s="32">
        <v>5</v>
      </c>
      <c r="M604" s="16">
        <v>2014</v>
      </c>
      <c r="N604" s="27" t="s">
        <v>769</v>
      </c>
      <c r="O604" s="32">
        <v>316</v>
      </c>
      <c r="P604" s="32">
        <v>301</v>
      </c>
      <c r="Q604" s="27"/>
    </row>
    <row r="605" spans="1:18" s="16" customFormat="1" ht="14.45" customHeight="1" x14ac:dyDescent="0.25">
      <c r="A605" s="16" t="s">
        <v>686</v>
      </c>
      <c r="B605" s="16" t="s">
        <v>731</v>
      </c>
      <c r="C605" s="16" t="s">
        <v>732</v>
      </c>
      <c r="D605" s="16" t="s">
        <v>21</v>
      </c>
      <c r="E605" s="16" t="s">
        <v>690</v>
      </c>
      <c r="F605" s="34" t="s">
        <v>42</v>
      </c>
      <c r="G605" s="16" t="s">
        <v>691</v>
      </c>
      <c r="H605" s="16" t="s">
        <v>277</v>
      </c>
      <c r="I605" s="16">
        <v>0.5</v>
      </c>
      <c r="J605" s="16" t="s">
        <v>277</v>
      </c>
      <c r="K605" s="16" t="s">
        <v>277</v>
      </c>
      <c r="L605" s="32">
        <v>9.5</v>
      </c>
      <c r="M605" s="35">
        <v>41974</v>
      </c>
      <c r="N605" s="27" t="s">
        <v>769</v>
      </c>
      <c r="O605" s="32">
        <v>629</v>
      </c>
      <c r="P605" s="32">
        <v>279</v>
      </c>
      <c r="Q605" s="27"/>
    </row>
    <row r="606" spans="1:18" s="16" customFormat="1" ht="14.45" customHeight="1" x14ac:dyDescent="0.25">
      <c r="A606" s="16" t="s">
        <v>288</v>
      </c>
      <c r="B606" s="16" t="s">
        <v>731</v>
      </c>
      <c r="C606" s="16" t="s">
        <v>732</v>
      </c>
      <c r="D606" s="16" t="s">
        <v>35</v>
      </c>
      <c r="E606" s="16" t="s">
        <v>692</v>
      </c>
      <c r="F606" s="34" t="s">
        <v>107</v>
      </c>
      <c r="G606" s="16" t="s">
        <v>693</v>
      </c>
      <c r="H606" s="16" t="s">
        <v>24</v>
      </c>
      <c r="I606" s="16" t="s">
        <v>277</v>
      </c>
      <c r="J606" s="30">
        <v>2.5000000000000001E-3</v>
      </c>
      <c r="K606" s="31">
        <v>10870000</v>
      </c>
      <c r="L606" s="32" t="s">
        <v>197</v>
      </c>
      <c r="M606" s="35">
        <v>42005</v>
      </c>
      <c r="N606" s="27" t="s">
        <v>769</v>
      </c>
      <c r="O606" s="32">
        <v>679</v>
      </c>
      <c r="P606" s="32">
        <v>654</v>
      </c>
      <c r="Q606" s="27"/>
    </row>
    <row r="607" spans="1:18" s="16" customFormat="1" ht="14.45" customHeight="1" x14ac:dyDescent="0.25">
      <c r="A607" s="16" t="s">
        <v>288</v>
      </c>
      <c r="B607" s="16" t="s">
        <v>731</v>
      </c>
      <c r="C607" s="16" t="s">
        <v>732</v>
      </c>
      <c r="D607" s="16" t="s">
        <v>25</v>
      </c>
      <c r="E607" s="16" t="s">
        <v>525</v>
      </c>
      <c r="F607" s="34" t="s">
        <v>22</v>
      </c>
      <c r="G607" s="16" t="s">
        <v>157</v>
      </c>
      <c r="H607" s="16" t="s">
        <v>27</v>
      </c>
      <c r="I607" s="16">
        <v>1</v>
      </c>
      <c r="J607" s="16" t="s">
        <v>277</v>
      </c>
      <c r="K607" s="16" t="s">
        <v>277</v>
      </c>
      <c r="L607" s="32">
        <v>3</v>
      </c>
      <c r="M607" s="16">
        <v>2014</v>
      </c>
      <c r="N607" s="27" t="s">
        <v>769</v>
      </c>
      <c r="O607" s="32">
        <v>243</v>
      </c>
      <c r="P607" s="32">
        <v>115</v>
      </c>
      <c r="Q607" s="27"/>
    </row>
    <row r="608" spans="1:18" s="16" customFormat="1" ht="14.45" customHeight="1" x14ac:dyDescent="0.25">
      <c r="A608" s="16" t="s">
        <v>288</v>
      </c>
      <c r="B608" s="16" t="s">
        <v>731</v>
      </c>
      <c r="C608" s="16" t="s">
        <v>732</v>
      </c>
      <c r="D608" s="16" t="s">
        <v>53</v>
      </c>
      <c r="E608" s="16" t="s">
        <v>694</v>
      </c>
      <c r="F608" s="34" t="s">
        <v>22</v>
      </c>
      <c r="G608" s="16" t="s">
        <v>316</v>
      </c>
      <c r="H608" s="16" t="s">
        <v>31</v>
      </c>
      <c r="I608" s="16">
        <v>4</v>
      </c>
      <c r="J608" s="16" t="s">
        <v>277</v>
      </c>
      <c r="K608" s="16" t="s">
        <v>277</v>
      </c>
      <c r="L608" s="32">
        <v>3</v>
      </c>
      <c r="M608" s="16">
        <v>2014</v>
      </c>
      <c r="N608" s="27" t="s">
        <v>769</v>
      </c>
      <c r="O608" s="32">
        <v>223</v>
      </c>
      <c r="P608" s="32">
        <v>88</v>
      </c>
      <c r="Q608" s="27"/>
    </row>
    <row r="609" spans="1:18" s="16" customFormat="1" ht="14.45" customHeight="1" x14ac:dyDescent="0.25">
      <c r="A609" s="16" t="s">
        <v>288</v>
      </c>
      <c r="B609" s="16" t="s">
        <v>731</v>
      </c>
      <c r="C609" s="16" t="s">
        <v>732</v>
      </c>
      <c r="D609" s="16" t="s">
        <v>25</v>
      </c>
      <c r="E609" s="16" t="s">
        <v>695</v>
      </c>
      <c r="F609" s="34" t="s">
        <v>22</v>
      </c>
      <c r="G609" s="16" t="s">
        <v>116</v>
      </c>
      <c r="H609" s="16" t="s">
        <v>24</v>
      </c>
      <c r="I609" s="16">
        <v>1</v>
      </c>
      <c r="J609" s="16" t="s">
        <v>277</v>
      </c>
      <c r="K609" s="16" t="s">
        <v>277</v>
      </c>
      <c r="L609" s="32">
        <v>5</v>
      </c>
      <c r="M609" s="16">
        <v>2014</v>
      </c>
      <c r="N609" s="27" t="s">
        <v>769</v>
      </c>
      <c r="O609" s="32">
        <v>64</v>
      </c>
      <c r="P609" s="32">
        <v>61</v>
      </c>
      <c r="Q609" s="27"/>
    </row>
    <row r="610" spans="1:18" s="16" customFormat="1" ht="14.45" customHeight="1" x14ac:dyDescent="0.25">
      <c r="A610" s="16" t="s">
        <v>288</v>
      </c>
      <c r="B610" s="16" t="s">
        <v>731</v>
      </c>
      <c r="C610" s="16" t="s">
        <v>732</v>
      </c>
      <c r="D610" s="16" t="s">
        <v>21</v>
      </c>
      <c r="E610" s="16" t="s">
        <v>696</v>
      </c>
      <c r="F610" s="34" t="s">
        <v>22</v>
      </c>
      <c r="G610" s="16" t="s">
        <v>697</v>
      </c>
      <c r="H610" s="16" t="s">
        <v>31</v>
      </c>
      <c r="I610" s="16">
        <v>0.4</v>
      </c>
      <c r="J610" s="16" t="s">
        <v>277</v>
      </c>
      <c r="K610" s="16" t="s">
        <v>277</v>
      </c>
      <c r="L610" s="32">
        <v>5</v>
      </c>
      <c r="M610" s="16">
        <v>2014</v>
      </c>
      <c r="N610" s="27" t="s">
        <v>769</v>
      </c>
      <c r="O610" s="32">
        <v>482</v>
      </c>
      <c r="P610" s="32">
        <v>220</v>
      </c>
      <c r="Q610" s="27"/>
    </row>
    <row r="611" spans="1:18" s="16" customFormat="1" ht="14.45" customHeight="1" x14ac:dyDescent="0.25">
      <c r="A611" s="16" t="s">
        <v>288</v>
      </c>
      <c r="B611" s="16" t="s">
        <v>731</v>
      </c>
      <c r="C611" s="16" t="s">
        <v>732</v>
      </c>
      <c r="D611" s="16" t="s">
        <v>21</v>
      </c>
      <c r="E611" s="16" t="s">
        <v>696</v>
      </c>
      <c r="F611" s="34" t="s">
        <v>22</v>
      </c>
      <c r="G611" s="16" t="s">
        <v>698</v>
      </c>
      <c r="H611" s="16" t="s">
        <v>31</v>
      </c>
      <c r="I611" s="16">
        <v>0.4</v>
      </c>
      <c r="J611" s="16" t="s">
        <v>277</v>
      </c>
      <c r="K611" s="16" t="s">
        <v>277</v>
      </c>
      <c r="L611" s="32">
        <v>5</v>
      </c>
      <c r="M611" s="16">
        <v>2014</v>
      </c>
      <c r="N611" s="27" t="s">
        <v>769</v>
      </c>
      <c r="O611" s="32">
        <v>442</v>
      </c>
      <c r="P611" s="32">
        <v>245</v>
      </c>
      <c r="Q611" s="27"/>
    </row>
    <row r="612" spans="1:18" s="16" customFormat="1" ht="14.45" customHeight="1" x14ac:dyDescent="0.25">
      <c r="A612" s="16" t="s">
        <v>288</v>
      </c>
      <c r="B612" s="16" t="s">
        <v>731</v>
      </c>
      <c r="C612" s="16" t="s">
        <v>732</v>
      </c>
      <c r="D612" s="16" t="s">
        <v>21</v>
      </c>
      <c r="E612" s="16" t="s">
        <v>696</v>
      </c>
      <c r="F612" s="34" t="s">
        <v>22</v>
      </c>
      <c r="G612" s="16" t="s">
        <v>73</v>
      </c>
      <c r="H612" s="16" t="s">
        <v>27</v>
      </c>
      <c r="I612" s="16">
        <v>0.6</v>
      </c>
      <c r="J612" s="16" t="s">
        <v>277</v>
      </c>
      <c r="K612" s="16" t="s">
        <v>277</v>
      </c>
      <c r="L612" s="32">
        <v>5</v>
      </c>
      <c r="M612" s="16">
        <v>2014</v>
      </c>
      <c r="N612" s="27" t="s">
        <v>769</v>
      </c>
      <c r="O612" s="32">
        <v>518</v>
      </c>
      <c r="P612" s="32">
        <v>193</v>
      </c>
      <c r="Q612" s="27"/>
    </row>
    <row r="613" spans="1:18" s="16" customFormat="1" ht="14.45" customHeight="1" x14ac:dyDescent="0.25">
      <c r="A613" s="16" t="s">
        <v>288</v>
      </c>
      <c r="B613" s="16" t="s">
        <v>731</v>
      </c>
      <c r="C613" s="16" t="s">
        <v>732</v>
      </c>
      <c r="D613" s="16" t="s">
        <v>21</v>
      </c>
      <c r="E613" s="16" t="s">
        <v>696</v>
      </c>
      <c r="F613" s="34" t="s">
        <v>22</v>
      </c>
      <c r="G613" s="16" t="s">
        <v>73</v>
      </c>
      <c r="H613" s="16" t="s">
        <v>27</v>
      </c>
      <c r="I613" s="16">
        <v>1</v>
      </c>
      <c r="J613" s="16" t="s">
        <v>277</v>
      </c>
      <c r="K613" s="16" t="s">
        <v>277</v>
      </c>
      <c r="L613" s="32">
        <v>5</v>
      </c>
      <c r="M613" s="16">
        <v>2014</v>
      </c>
      <c r="N613" s="27" t="s">
        <v>769</v>
      </c>
      <c r="O613" s="32">
        <v>501</v>
      </c>
      <c r="P613" s="32">
        <v>211</v>
      </c>
      <c r="Q613" s="27"/>
    </row>
    <row r="614" spans="1:18" s="16" customFormat="1" ht="14.45" customHeight="1" x14ac:dyDescent="0.25">
      <c r="A614" s="16" t="s">
        <v>288</v>
      </c>
      <c r="B614" s="16" t="s">
        <v>731</v>
      </c>
      <c r="C614" s="16" t="s">
        <v>732</v>
      </c>
      <c r="D614" s="16" t="s">
        <v>21</v>
      </c>
      <c r="E614" s="16" t="s">
        <v>699</v>
      </c>
      <c r="F614" s="34" t="s">
        <v>76</v>
      </c>
      <c r="G614" s="16" t="s">
        <v>80</v>
      </c>
      <c r="H614" s="16" t="s">
        <v>277</v>
      </c>
      <c r="I614" s="16" t="s">
        <v>277</v>
      </c>
      <c r="J614" s="32" t="s">
        <v>277</v>
      </c>
      <c r="K614" s="32" t="s">
        <v>277</v>
      </c>
      <c r="L614" s="42" t="s">
        <v>277</v>
      </c>
      <c r="M614" s="42" t="s">
        <v>277</v>
      </c>
      <c r="N614" s="27" t="s">
        <v>769</v>
      </c>
      <c r="O614" s="32">
        <v>36</v>
      </c>
      <c r="P614" s="32">
        <v>28</v>
      </c>
      <c r="Q614" s="27"/>
    </row>
    <row r="615" spans="1:18" s="16" customFormat="1" ht="14.45" customHeight="1" x14ac:dyDescent="0.25">
      <c r="A615" s="16" t="s">
        <v>288</v>
      </c>
      <c r="B615" s="16" t="s">
        <v>731</v>
      </c>
      <c r="C615" s="16" t="s">
        <v>732</v>
      </c>
      <c r="D615" s="16" t="s">
        <v>21</v>
      </c>
      <c r="E615" s="16" t="s">
        <v>700</v>
      </c>
      <c r="F615" s="34" t="s">
        <v>76</v>
      </c>
      <c r="G615" s="16" t="s">
        <v>80</v>
      </c>
      <c r="H615" s="16" t="s">
        <v>277</v>
      </c>
      <c r="I615" s="16" t="s">
        <v>277</v>
      </c>
      <c r="J615" s="32" t="s">
        <v>277</v>
      </c>
      <c r="K615" s="32" t="s">
        <v>277</v>
      </c>
      <c r="L615" s="42" t="s">
        <v>277</v>
      </c>
      <c r="M615" s="42" t="s">
        <v>277</v>
      </c>
      <c r="N615" s="27" t="s">
        <v>770</v>
      </c>
      <c r="O615" s="32">
        <v>57</v>
      </c>
      <c r="P615" s="32">
        <v>69</v>
      </c>
      <c r="Q615" s="27"/>
    </row>
    <row r="616" spans="1:18" s="16" customFormat="1" ht="14.45" customHeight="1" x14ac:dyDescent="0.25">
      <c r="A616" s="16" t="s">
        <v>424</v>
      </c>
      <c r="B616" s="16" t="s">
        <v>731</v>
      </c>
      <c r="C616" s="16" t="s">
        <v>732</v>
      </c>
      <c r="D616" s="16" t="s">
        <v>35</v>
      </c>
      <c r="E616" s="16" t="s">
        <v>767</v>
      </c>
      <c r="F616" s="34" t="s">
        <v>42</v>
      </c>
      <c r="G616" s="16" t="s">
        <v>69</v>
      </c>
      <c r="H616" s="16" t="s">
        <v>27</v>
      </c>
      <c r="I616" s="16" t="s">
        <v>277</v>
      </c>
      <c r="J616" s="48">
        <v>0.01</v>
      </c>
      <c r="K616" s="41" t="s">
        <v>277</v>
      </c>
      <c r="L616" s="32">
        <v>5</v>
      </c>
      <c r="M616" s="35">
        <v>42005</v>
      </c>
      <c r="N616" s="27" t="s">
        <v>769</v>
      </c>
      <c r="O616" s="32">
        <f>5+333</f>
        <v>338</v>
      </c>
      <c r="P616" s="32">
        <f>8+238</f>
        <v>246</v>
      </c>
      <c r="Q616" s="27" t="s">
        <v>40</v>
      </c>
      <c r="R616" s="16" t="s">
        <v>285</v>
      </c>
    </row>
    <row r="617" spans="1:18" s="16" customFormat="1" x14ac:dyDescent="0.25">
      <c r="F617" s="34"/>
      <c r="J617" s="30"/>
      <c r="K617" s="31"/>
      <c r="L617" s="32"/>
      <c r="N617" s="27"/>
      <c r="O617" s="32"/>
      <c r="P617" s="32"/>
      <c r="Q617" s="27"/>
    </row>
    <row r="618" spans="1:18" s="16" customFormat="1" x14ac:dyDescent="0.25">
      <c r="F618" s="34"/>
      <c r="J618" s="30"/>
      <c r="K618" s="31"/>
      <c r="L618" s="32"/>
      <c r="N618" s="27"/>
      <c r="O618" s="32"/>
      <c r="P618" s="32"/>
      <c r="Q618" s="27"/>
    </row>
    <row r="619" spans="1:18" x14ac:dyDescent="0.25">
      <c r="F619" s="12"/>
      <c r="K619" s="10"/>
      <c r="L619" s="24"/>
      <c r="N619" s="3"/>
      <c r="O619" s="32"/>
      <c r="P619" s="32"/>
      <c r="Q619" s="3"/>
      <c r="R619" s="1"/>
    </row>
    <row r="620" spans="1:18" x14ac:dyDescent="0.25">
      <c r="F620" s="12"/>
      <c r="K620" s="10"/>
      <c r="L620" s="24"/>
      <c r="N620" s="3"/>
      <c r="O620" s="32"/>
      <c r="P620" s="32"/>
      <c r="Q620" s="3"/>
      <c r="R620" s="1"/>
    </row>
    <row r="621" spans="1:18" x14ac:dyDescent="0.25">
      <c r="F621" s="12"/>
      <c r="K621" s="10"/>
      <c r="L621" s="24"/>
      <c r="N621" s="3"/>
      <c r="O621" s="32"/>
      <c r="P621" s="32"/>
      <c r="Q621" s="3"/>
      <c r="R621" s="1"/>
    </row>
    <row r="622" spans="1:18" x14ac:dyDescent="0.25">
      <c r="F622" s="12"/>
      <c r="K622" s="10"/>
      <c r="L622" s="24"/>
      <c r="N622" s="3"/>
      <c r="O622" s="32"/>
      <c r="P622" s="32"/>
      <c r="Q622" s="3"/>
      <c r="R622" s="1"/>
    </row>
    <row r="623" spans="1:18" x14ac:dyDescent="0.25">
      <c r="F623" s="12"/>
      <c r="K623" s="10"/>
      <c r="L623" s="24"/>
      <c r="N623" s="3"/>
      <c r="O623" s="32"/>
      <c r="P623" s="32"/>
      <c r="Q623" s="3"/>
      <c r="R623" s="1"/>
    </row>
    <row r="624" spans="1:18" x14ac:dyDescent="0.25">
      <c r="F624" s="12"/>
      <c r="K624" s="10"/>
      <c r="L624" s="24"/>
      <c r="N624" s="3"/>
      <c r="O624" s="32"/>
      <c r="P624" s="32"/>
      <c r="Q624" s="3"/>
      <c r="R624" s="1"/>
    </row>
    <row r="625" spans="6:18" x14ac:dyDescent="0.25">
      <c r="F625" s="12"/>
      <c r="K625" s="10"/>
      <c r="L625" s="24"/>
      <c r="N625" s="3"/>
      <c r="O625" s="32"/>
      <c r="P625" s="32"/>
      <c r="Q625" s="3"/>
      <c r="R625" s="1"/>
    </row>
    <row r="626" spans="6:18" x14ac:dyDescent="0.25">
      <c r="F626" s="12"/>
      <c r="K626" s="10"/>
      <c r="L626" s="24"/>
      <c r="N626" s="3"/>
      <c r="O626" s="32"/>
      <c r="P626" s="32"/>
      <c r="Q626" s="3"/>
      <c r="R626" s="1"/>
    </row>
    <row r="627" spans="6:18" x14ac:dyDescent="0.25">
      <c r="F627" s="12"/>
      <c r="K627" s="10"/>
      <c r="L627" s="24"/>
      <c r="N627" s="3"/>
      <c r="O627" s="32"/>
      <c r="P627" s="32"/>
      <c r="Q627" s="3"/>
      <c r="R627" s="1"/>
    </row>
    <row r="628" spans="6:18" x14ac:dyDescent="0.25">
      <c r="F628" s="12"/>
      <c r="K628" s="10"/>
      <c r="L628" s="24"/>
      <c r="N628" s="3"/>
      <c r="O628" s="32"/>
      <c r="P628" s="32"/>
      <c r="Q628" s="3"/>
      <c r="R628" s="1"/>
    </row>
    <row r="629" spans="6:18" x14ac:dyDescent="0.25">
      <c r="F629" s="12"/>
      <c r="K629" s="10"/>
      <c r="L629" s="24"/>
      <c r="N629" s="3"/>
      <c r="O629" s="32"/>
      <c r="P629" s="32"/>
      <c r="Q629" s="3"/>
      <c r="R629" s="1"/>
    </row>
    <row r="630" spans="6:18" x14ac:dyDescent="0.25">
      <c r="F630" s="12"/>
      <c r="K630" s="10"/>
      <c r="L630" s="24"/>
      <c r="N630" s="3"/>
      <c r="O630" s="32"/>
      <c r="P630" s="32"/>
      <c r="Q630" s="3"/>
      <c r="R630" s="1"/>
    </row>
    <row r="631" spans="6:18" x14ac:dyDescent="0.25">
      <c r="F631" s="12"/>
      <c r="K631" s="10"/>
      <c r="L631" s="24"/>
      <c r="N631" s="3"/>
      <c r="O631" s="32"/>
      <c r="P631" s="32"/>
      <c r="Q631" s="3"/>
      <c r="R631" s="1"/>
    </row>
    <row r="632" spans="6:18" x14ac:dyDescent="0.25">
      <c r="F632" s="12"/>
      <c r="K632" s="10"/>
      <c r="L632" s="24"/>
      <c r="N632" s="3"/>
      <c r="O632" s="32"/>
      <c r="P632" s="32"/>
      <c r="Q632" s="3"/>
      <c r="R632" s="1"/>
    </row>
    <row r="633" spans="6:18" x14ac:dyDescent="0.25">
      <c r="F633" s="12"/>
      <c r="K633" s="10"/>
      <c r="L633" s="24"/>
      <c r="N633" s="3"/>
      <c r="O633" s="32"/>
      <c r="P633" s="32"/>
      <c r="Q633" s="3"/>
      <c r="R633" s="1"/>
    </row>
    <row r="634" spans="6:18" x14ac:dyDescent="0.25">
      <c r="F634" s="12"/>
      <c r="K634" s="10"/>
      <c r="L634" s="24"/>
      <c r="N634" s="3"/>
      <c r="O634" s="32"/>
      <c r="P634" s="32"/>
      <c r="Q634" s="3"/>
      <c r="R634" s="1"/>
    </row>
    <row r="635" spans="6:18" x14ac:dyDescent="0.25">
      <c r="F635" s="12"/>
      <c r="K635" s="10"/>
      <c r="L635" s="24"/>
      <c r="N635" s="3"/>
      <c r="O635" s="32"/>
      <c r="P635" s="32"/>
      <c r="Q635" s="3"/>
      <c r="R635" s="1"/>
    </row>
    <row r="636" spans="6:18" x14ac:dyDescent="0.25">
      <c r="F636" s="12"/>
      <c r="K636" s="10"/>
      <c r="L636" s="24"/>
      <c r="N636" s="3"/>
      <c r="O636" s="32"/>
      <c r="P636" s="32"/>
      <c r="Q636" s="3"/>
      <c r="R636" s="1"/>
    </row>
    <row r="637" spans="6:18" x14ac:dyDescent="0.25">
      <c r="F637" s="12"/>
      <c r="K637" s="10"/>
      <c r="L637" s="24"/>
      <c r="N637" s="3"/>
      <c r="O637" s="32"/>
      <c r="P637" s="32"/>
      <c r="Q637" s="3"/>
      <c r="R637" s="1"/>
    </row>
    <row r="638" spans="6:18" x14ac:dyDescent="0.25">
      <c r="F638" s="12"/>
      <c r="J638" s="19"/>
      <c r="K638" s="10"/>
      <c r="L638" s="24"/>
      <c r="M638" s="7"/>
      <c r="N638" s="3"/>
      <c r="O638" s="32"/>
      <c r="P638" s="32"/>
      <c r="Q638" s="3"/>
      <c r="R638" s="1"/>
    </row>
    <row r="639" spans="6:18" x14ac:dyDescent="0.25">
      <c r="F639" s="12"/>
      <c r="K639" s="10"/>
      <c r="L639" s="24"/>
      <c r="N639" s="3"/>
      <c r="O639" s="32"/>
      <c r="P639" s="32"/>
      <c r="Q639" s="3"/>
      <c r="R639" s="1"/>
    </row>
    <row r="640" spans="6:18" x14ac:dyDescent="0.25">
      <c r="F640" s="12"/>
      <c r="K640" s="10"/>
      <c r="L640" s="24"/>
      <c r="N640" s="3"/>
      <c r="O640" s="32"/>
      <c r="P640" s="32"/>
      <c r="Q640" s="3"/>
      <c r="R640" s="1"/>
    </row>
    <row r="641" spans="1:23" x14ac:dyDescent="0.25">
      <c r="F641" s="12"/>
      <c r="K641" s="10"/>
      <c r="L641" s="24"/>
      <c r="N641" s="3"/>
      <c r="O641" s="32"/>
      <c r="P641" s="32"/>
      <c r="Q641" s="3"/>
      <c r="R641" s="1"/>
    </row>
    <row r="642" spans="1:23" x14ac:dyDescent="0.25">
      <c r="F642" s="12"/>
      <c r="K642" s="10"/>
      <c r="L642" s="24"/>
      <c r="N642" s="3"/>
      <c r="O642" s="32"/>
      <c r="P642" s="32"/>
      <c r="Q642" s="3"/>
      <c r="R642" s="1"/>
    </row>
    <row r="643" spans="1:23" x14ac:dyDescent="0.25">
      <c r="F643" s="12"/>
      <c r="K643" s="10"/>
      <c r="L643" s="24"/>
      <c r="N643" s="3"/>
      <c r="O643" s="32"/>
      <c r="P643" s="32"/>
      <c r="Q643" s="3"/>
      <c r="R643" s="1"/>
    </row>
    <row r="644" spans="1:23" x14ac:dyDescent="0.25">
      <c r="F644" s="12"/>
      <c r="K644" s="10"/>
      <c r="L644" s="24"/>
      <c r="N644" s="3"/>
      <c r="O644" s="32"/>
      <c r="P644" s="32"/>
      <c r="Q644" s="3"/>
      <c r="R644" s="1"/>
    </row>
    <row r="645" spans="1:23" x14ac:dyDescent="0.25">
      <c r="F645" s="12"/>
      <c r="K645" s="10"/>
      <c r="L645" s="24"/>
      <c r="N645" s="3"/>
      <c r="O645" s="32"/>
      <c r="P645" s="32"/>
      <c r="Q645" s="3"/>
      <c r="R645" s="1"/>
    </row>
    <row r="646" spans="1:23" x14ac:dyDescent="0.25">
      <c r="F646" s="12"/>
      <c r="K646" s="10"/>
      <c r="L646" s="24"/>
      <c r="N646" s="3"/>
      <c r="O646" s="32"/>
      <c r="P646" s="32"/>
      <c r="Q646" s="3"/>
      <c r="R646" s="1"/>
    </row>
    <row r="647" spans="1:23" x14ac:dyDescent="0.25">
      <c r="F647" s="12"/>
      <c r="K647" s="10"/>
      <c r="L647" s="24"/>
      <c r="N647" s="3"/>
      <c r="O647" s="32"/>
      <c r="P647" s="32"/>
      <c r="Q647" s="3"/>
      <c r="R647" s="1"/>
    </row>
    <row r="648" spans="1:23" x14ac:dyDescent="0.25">
      <c r="F648" s="12"/>
      <c r="K648" s="10"/>
      <c r="L648" s="24"/>
      <c r="N648" s="3"/>
      <c r="O648" s="32"/>
      <c r="P648" s="32"/>
      <c r="Q648" s="3"/>
      <c r="R648" s="1"/>
    </row>
    <row r="649" spans="1:23" x14ac:dyDescent="0.25">
      <c r="F649" s="12"/>
      <c r="K649" s="10"/>
      <c r="L649" s="24"/>
      <c r="N649" s="3"/>
      <c r="O649" s="32"/>
      <c r="P649" s="32"/>
      <c r="Q649" s="3"/>
      <c r="R649" s="1"/>
    </row>
    <row r="650" spans="1:23" x14ac:dyDescent="0.25">
      <c r="F650" s="12"/>
      <c r="K650" s="10"/>
      <c r="L650" s="24"/>
      <c r="N650" s="3"/>
      <c r="O650" s="32"/>
      <c r="P650" s="32"/>
      <c r="Q650" s="3"/>
      <c r="R650" s="1"/>
    </row>
    <row r="651" spans="1:23" x14ac:dyDescent="0.25">
      <c r="F651" s="12"/>
      <c r="K651" s="10"/>
      <c r="L651" s="24"/>
      <c r="N651" s="3"/>
      <c r="O651" s="32"/>
      <c r="P651" s="32"/>
      <c r="Q651" s="3"/>
      <c r="R651" s="1"/>
    </row>
    <row r="652" spans="1:23" x14ac:dyDescent="0.25">
      <c r="A652" s="4"/>
      <c r="B652" s="4"/>
      <c r="C652" s="4"/>
      <c r="D652" s="4"/>
      <c r="E652" s="4"/>
      <c r="F652" s="14"/>
      <c r="G652" s="4"/>
      <c r="H652" s="4"/>
      <c r="I652" s="4"/>
      <c r="J652" s="5"/>
      <c r="K652" s="15"/>
      <c r="L652" s="25"/>
      <c r="M652" s="8"/>
      <c r="N652" s="6"/>
      <c r="O652" s="25"/>
      <c r="P652" s="25"/>
      <c r="Q652" s="6"/>
      <c r="R652" s="4"/>
      <c r="S652" s="4"/>
      <c r="T652" s="4"/>
      <c r="U652" s="4"/>
      <c r="V652" s="4"/>
      <c r="W652" s="4"/>
    </row>
    <row r="653" spans="1:23" x14ac:dyDescent="0.25">
      <c r="F653" s="12"/>
      <c r="K653" s="10"/>
      <c r="L653" s="24"/>
      <c r="N653" s="3"/>
      <c r="O653" s="32"/>
      <c r="P653" s="32"/>
      <c r="Q653" s="3"/>
      <c r="R653" s="1"/>
    </row>
    <row r="654" spans="1:23" x14ac:dyDescent="0.25">
      <c r="F654" s="12"/>
      <c r="K654" s="10"/>
      <c r="L654" s="24"/>
      <c r="N654" s="3"/>
      <c r="O654" s="32"/>
      <c r="P654" s="32"/>
      <c r="Q654" s="3"/>
      <c r="R654" s="1"/>
    </row>
    <row r="655" spans="1:23" x14ac:dyDescent="0.25">
      <c r="F655" s="12"/>
      <c r="K655" s="10"/>
      <c r="L655" s="24"/>
      <c r="N655" s="3"/>
      <c r="O655" s="32"/>
      <c r="P655" s="32"/>
      <c r="Q655" s="3"/>
      <c r="R655" s="1"/>
    </row>
    <row r="656" spans="1:23" x14ac:dyDescent="0.25">
      <c r="F656" s="12"/>
      <c r="K656" s="10"/>
      <c r="L656" s="24"/>
      <c r="N656" s="3"/>
      <c r="O656" s="32"/>
      <c r="P656" s="32"/>
      <c r="Q656" s="3"/>
      <c r="R656" s="1"/>
    </row>
    <row r="657" spans="6:18" x14ac:dyDescent="0.25">
      <c r="F657" s="12"/>
      <c r="K657" s="10"/>
      <c r="L657" s="24"/>
      <c r="N657" s="3"/>
      <c r="O657" s="32"/>
      <c r="P657" s="32"/>
      <c r="Q657" s="3"/>
      <c r="R657" s="1"/>
    </row>
    <row r="658" spans="6:18" x14ac:dyDescent="0.25">
      <c r="F658" s="12"/>
      <c r="K658" s="10"/>
      <c r="L658" s="24"/>
      <c r="N658" s="3"/>
      <c r="O658" s="32"/>
      <c r="P658" s="32"/>
      <c r="Q658" s="3"/>
      <c r="R658" s="1"/>
    </row>
    <row r="659" spans="6:18" x14ac:dyDescent="0.25">
      <c r="F659" s="12"/>
      <c r="K659" s="10"/>
      <c r="M659" s="7"/>
      <c r="N659" s="3"/>
      <c r="O659" s="32"/>
      <c r="P659" s="32"/>
      <c r="Q659" s="3"/>
      <c r="R659" s="1"/>
    </row>
    <row r="660" spans="6:18" x14ac:dyDescent="0.25">
      <c r="F660" s="12"/>
      <c r="J660" s="22"/>
      <c r="K660" s="10"/>
      <c r="L660" s="24"/>
      <c r="M660" s="7"/>
      <c r="N660" s="3"/>
      <c r="O660" s="32"/>
      <c r="P660" s="32"/>
      <c r="Q660" s="3"/>
      <c r="R660" s="1"/>
    </row>
    <row r="661" spans="6:18" x14ac:dyDescent="0.25">
      <c r="F661" s="12"/>
      <c r="K661" s="10"/>
      <c r="L661" s="24"/>
      <c r="N661" s="3"/>
      <c r="O661" s="32"/>
      <c r="P661" s="32"/>
      <c r="Q661" s="3"/>
      <c r="R661" s="1"/>
    </row>
    <row r="662" spans="6:18" x14ac:dyDescent="0.25">
      <c r="F662" s="12"/>
      <c r="K662" s="10"/>
      <c r="L662" s="24"/>
      <c r="N662" s="3"/>
      <c r="O662" s="32"/>
      <c r="P662" s="32"/>
      <c r="Q662" s="3"/>
      <c r="R662" s="1"/>
    </row>
    <row r="663" spans="6:18" x14ac:dyDescent="0.25">
      <c r="F663" s="12"/>
      <c r="K663" s="10"/>
      <c r="L663" s="24"/>
      <c r="N663" s="3"/>
      <c r="O663" s="32"/>
      <c r="P663" s="32"/>
      <c r="Q663" s="3"/>
      <c r="R663" s="1"/>
    </row>
    <row r="664" spans="6:18" x14ac:dyDescent="0.25">
      <c r="F664" s="12"/>
      <c r="K664" s="10"/>
      <c r="L664" s="24"/>
      <c r="N664" s="3"/>
      <c r="O664" s="32"/>
      <c r="P664" s="32"/>
      <c r="Q664" s="3"/>
      <c r="R664" s="1"/>
    </row>
    <row r="665" spans="6:18" x14ac:dyDescent="0.25">
      <c r="F665" s="12"/>
      <c r="K665" s="10"/>
      <c r="L665" s="24"/>
      <c r="N665" s="3"/>
      <c r="O665" s="32"/>
      <c r="P665" s="32"/>
      <c r="Q665" s="3"/>
      <c r="R665" s="1"/>
    </row>
    <row r="666" spans="6:18" x14ac:dyDescent="0.25">
      <c r="F666" s="12"/>
      <c r="K666" s="10"/>
      <c r="L666" s="24"/>
      <c r="N666" s="3"/>
      <c r="O666" s="32"/>
      <c r="P666" s="32"/>
      <c r="Q666" s="3"/>
      <c r="R666" s="1"/>
    </row>
    <row r="667" spans="6:18" x14ac:dyDescent="0.25">
      <c r="F667" s="12"/>
      <c r="K667" s="10"/>
      <c r="L667" s="24"/>
      <c r="N667" s="3"/>
      <c r="O667" s="32"/>
      <c r="P667" s="32"/>
      <c r="Q667" s="3"/>
      <c r="R667" s="1"/>
    </row>
    <row r="668" spans="6:18" x14ac:dyDescent="0.25">
      <c r="F668" s="12"/>
      <c r="K668" s="10"/>
      <c r="L668" s="24"/>
      <c r="N668" s="3"/>
      <c r="O668" s="32"/>
      <c r="P668" s="32"/>
      <c r="Q668" s="3"/>
      <c r="R668" s="1"/>
    </row>
    <row r="669" spans="6:18" x14ac:dyDescent="0.25">
      <c r="F669" s="12"/>
      <c r="K669" s="10"/>
      <c r="L669" s="24"/>
      <c r="N669" s="3"/>
      <c r="O669" s="32"/>
      <c r="P669" s="32"/>
      <c r="Q669" s="3"/>
      <c r="R669" s="1"/>
    </row>
    <row r="670" spans="6:18" x14ac:dyDescent="0.25">
      <c r="F670" s="12"/>
      <c r="K670" s="10"/>
      <c r="L670" s="24"/>
      <c r="N670" s="3"/>
      <c r="O670" s="32"/>
      <c r="P670" s="32"/>
      <c r="Q670" s="3"/>
      <c r="R670" s="1"/>
    </row>
    <row r="671" spans="6:18" x14ac:dyDescent="0.25">
      <c r="F671" s="12"/>
      <c r="K671" s="10"/>
      <c r="L671" s="24"/>
      <c r="N671" s="3"/>
      <c r="O671" s="32"/>
      <c r="P671" s="32"/>
      <c r="Q671" s="3"/>
      <c r="R671" s="1"/>
    </row>
    <row r="672" spans="6:18" x14ac:dyDescent="0.25">
      <c r="F672" s="12"/>
      <c r="K672" s="10"/>
      <c r="L672" s="24"/>
      <c r="N672" s="3"/>
      <c r="O672" s="32"/>
      <c r="P672" s="32"/>
      <c r="Q672" s="3"/>
      <c r="R672" s="1"/>
    </row>
    <row r="673" spans="6:18" x14ac:dyDescent="0.25">
      <c r="F673" s="12"/>
      <c r="K673" s="10"/>
      <c r="L673" s="24"/>
      <c r="N673" s="3"/>
      <c r="O673" s="32"/>
      <c r="P673" s="32"/>
      <c r="Q673" s="3"/>
      <c r="R673" s="1"/>
    </row>
    <row r="674" spans="6:18" x14ac:dyDescent="0.25">
      <c r="F674" s="12"/>
      <c r="K674" s="10"/>
      <c r="L674" s="24"/>
      <c r="N674" s="3"/>
      <c r="O674" s="32"/>
      <c r="P674" s="32"/>
      <c r="Q674" s="3"/>
      <c r="R674" s="1"/>
    </row>
    <row r="675" spans="6:18" x14ac:dyDescent="0.25">
      <c r="F675" s="12"/>
      <c r="K675" s="10"/>
      <c r="L675" s="24"/>
      <c r="N675" s="3"/>
      <c r="O675" s="32"/>
      <c r="P675" s="32"/>
      <c r="Q675" s="3"/>
      <c r="R675" s="1"/>
    </row>
    <row r="676" spans="6:18" x14ac:dyDescent="0.25">
      <c r="F676" s="12"/>
      <c r="K676" s="10"/>
      <c r="L676" s="24"/>
      <c r="N676" s="3"/>
      <c r="O676" s="32"/>
      <c r="P676" s="32"/>
      <c r="Q676" s="3"/>
      <c r="R676" s="1"/>
    </row>
    <row r="677" spans="6:18" x14ac:dyDescent="0.25">
      <c r="F677" s="12"/>
      <c r="K677" s="10"/>
      <c r="L677" s="24"/>
      <c r="N677" s="3"/>
      <c r="O677" s="32"/>
      <c r="P677" s="32"/>
      <c r="Q677" s="3"/>
      <c r="R677" s="1"/>
    </row>
    <row r="678" spans="6:18" x14ac:dyDescent="0.25">
      <c r="F678" s="12"/>
      <c r="K678" s="10"/>
      <c r="L678" s="24"/>
      <c r="N678" s="3"/>
      <c r="O678" s="32"/>
      <c r="P678" s="32"/>
      <c r="Q678" s="3"/>
      <c r="R678" s="1"/>
    </row>
    <row r="679" spans="6:18" x14ac:dyDescent="0.25">
      <c r="F679" s="12"/>
      <c r="K679" s="10"/>
      <c r="L679" s="24"/>
      <c r="N679" s="3"/>
      <c r="O679" s="32"/>
      <c r="P679" s="32"/>
      <c r="Q679" s="3"/>
      <c r="R679" s="1"/>
    </row>
    <row r="680" spans="6:18" x14ac:dyDescent="0.25">
      <c r="F680" s="12"/>
      <c r="K680" s="10"/>
      <c r="L680" s="24"/>
      <c r="N680" s="3"/>
      <c r="O680" s="32"/>
      <c r="P680" s="32"/>
      <c r="Q680" s="3"/>
      <c r="R680" s="1"/>
    </row>
    <row r="681" spans="6:18" x14ac:dyDescent="0.25">
      <c r="F681" s="12"/>
      <c r="K681" s="10"/>
      <c r="L681" s="24"/>
      <c r="N681" s="3"/>
      <c r="O681" s="32"/>
      <c r="P681" s="32"/>
      <c r="Q681" s="3"/>
      <c r="R681" s="1"/>
    </row>
    <row r="682" spans="6:18" x14ac:dyDescent="0.25">
      <c r="F682" s="12"/>
      <c r="K682" s="10"/>
      <c r="L682" s="24"/>
      <c r="N682" s="3"/>
      <c r="O682" s="32"/>
      <c r="P682" s="32"/>
      <c r="Q682" s="3"/>
      <c r="R682" s="1"/>
    </row>
    <row r="683" spans="6:18" x14ac:dyDescent="0.25">
      <c r="F683" s="12"/>
      <c r="K683" s="10"/>
      <c r="L683" s="24"/>
      <c r="N683" s="3"/>
      <c r="O683" s="32"/>
      <c r="P683" s="32"/>
      <c r="Q683" s="3"/>
      <c r="R683" s="1"/>
    </row>
    <row r="684" spans="6:18" x14ac:dyDescent="0.25">
      <c r="F684" s="12"/>
      <c r="K684" s="10"/>
      <c r="L684" s="24"/>
      <c r="N684" s="3"/>
      <c r="O684" s="32"/>
      <c r="P684" s="32"/>
      <c r="Q684" s="3"/>
      <c r="R684" s="1"/>
    </row>
    <row r="685" spans="6:18" x14ac:dyDescent="0.25">
      <c r="F685" s="12"/>
      <c r="K685" s="10"/>
      <c r="L685" s="24"/>
      <c r="N685" s="3"/>
      <c r="O685" s="32"/>
      <c r="P685" s="32"/>
      <c r="Q685" s="3"/>
      <c r="R685" s="1"/>
    </row>
    <row r="686" spans="6:18" x14ac:dyDescent="0.25">
      <c r="F686" s="12"/>
      <c r="K686" s="10"/>
      <c r="L686" s="24"/>
      <c r="N686" s="3"/>
      <c r="O686" s="32"/>
      <c r="P686" s="32"/>
      <c r="Q686" s="3"/>
      <c r="R686" s="1"/>
    </row>
    <row r="687" spans="6:18" x14ac:dyDescent="0.25">
      <c r="F687" s="12"/>
      <c r="K687" s="10"/>
      <c r="L687" s="24"/>
      <c r="N687" s="3"/>
      <c r="O687" s="32"/>
      <c r="P687" s="32"/>
      <c r="Q687" s="3"/>
      <c r="R687" s="1"/>
    </row>
    <row r="688" spans="6:18" x14ac:dyDescent="0.25">
      <c r="F688" s="12"/>
      <c r="K688" s="10"/>
      <c r="L688" s="24"/>
      <c r="N688" s="3"/>
      <c r="O688" s="32"/>
      <c r="P688" s="32"/>
      <c r="Q688" s="3"/>
      <c r="R688" s="1"/>
    </row>
    <row r="689" spans="6:18" x14ac:dyDescent="0.25">
      <c r="F689" s="12"/>
      <c r="K689" s="10"/>
      <c r="L689" s="24"/>
      <c r="N689" s="3"/>
      <c r="O689" s="32"/>
      <c r="P689" s="32"/>
      <c r="Q689" s="3"/>
      <c r="R689" s="1"/>
    </row>
    <row r="690" spans="6:18" x14ac:dyDescent="0.25">
      <c r="F690" s="12"/>
      <c r="K690" s="10"/>
      <c r="L690" s="24"/>
      <c r="N690" s="3"/>
      <c r="O690" s="32"/>
      <c r="P690" s="32"/>
      <c r="Q690" s="3"/>
      <c r="R690" s="1"/>
    </row>
    <row r="691" spans="6:18" x14ac:dyDescent="0.25">
      <c r="F691" s="12"/>
      <c r="K691" s="10"/>
      <c r="L691" s="24"/>
      <c r="N691" s="3"/>
      <c r="O691" s="32"/>
      <c r="P691" s="32"/>
      <c r="Q691" s="3"/>
      <c r="R691" s="1"/>
    </row>
    <row r="692" spans="6:18" x14ac:dyDescent="0.25">
      <c r="F692" s="12"/>
      <c r="K692" s="10"/>
      <c r="L692" s="24"/>
      <c r="N692" s="3"/>
      <c r="O692" s="32"/>
      <c r="P692" s="32"/>
      <c r="Q692" s="3"/>
      <c r="R692" s="1"/>
    </row>
    <row r="693" spans="6:18" x14ac:dyDescent="0.25">
      <c r="F693" s="12"/>
      <c r="K693" s="10"/>
      <c r="L693" s="24"/>
      <c r="N693" s="3"/>
      <c r="O693" s="32"/>
      <c r="P693" s="32"/>
      <c r="Q693" s="3"/>
      <c r="R693" s="1"/>
    </row>
    <row r="694" spans="6:18" x14ac:dyDescent="0.25">
      <c r="F694" s="12"/>
      <c r="K694" s="10"/>
      <c r="L694" s="24"/>
      <c r="N694" s="3"/>
      <c r="O694" s="32"/>
      <c r="P694" s="32"/>
      <c r="Q694" s="3"/>
      <c r="R694" s="1"/>
    </row>
    <row r="695" spans="6:18" x14ac:dyDescent="0.25">
      <c r="F695" s="12"/>
      <c r="K695" s="10"/>
      <c r="L695" s="24"/>
      <c r="N695" s="3"/>
      <c r="O695" s="32"/>
      <c r="P695" s="32"/>
      <c r="Q695" s="3"/>
      <c r="R695" s="1"/>
    </row>
    <row r="696" spans="6:18" x14ac:dyDescent="0.25">
      <c r="F696" s="12"/>
      <c r="K696" s="10"/>
      <c r="L696" s="24"/>
      <c r="N696" s="3"/>
      <c r="O696" s="32"/>
      <c r="P696" s="32"/>
      <c r="Q696" s="3"/>
      <c r="R696" s="1"/>
    </row>
    <row r="697" spans="6:18" x14ac:dyDescent="0.25">
      <c r="F697" s="12"/>
      <c r="K697" s="10"/>
      <c r="L697" s="24"/>
      <c r="N697" s="3"/>
      <c r="O697" s="32"/>
      <c r="P697" s="32"/>
      <c r="Q697" s="3"/>
      <c r="R697" s="1"/>
    </row>
    <row r="698" spans="6:18" x14ac:dyDescent="0.25">
      <c r="F698" s="12"/>
      <c r="K698" s="10"/>
      <c r="L698" s="24"/>
      <c r="N698" s="3"/>
      <c r="O698" s="32"/>
      <c r="P698" s="32"/>
      <c r="Q698" s="3"/>
      <c r="R698" s="1"/>
    </row>
    <row r="699" spans="6:18" x14ac:dyDescent="0.25">
      <c r="F699" s="12"/>
      <c r="K699" s="10"/>
      <c r="L699" s="24"/>
      <c r="N699" s="3"/>
      <c r="O699" s="32"/>
      <c r="P699" s="32"/>
      <c r="Q699" s="3"/>
      <c r="R699" s="1"/>
    </row>
    <row r="700" spans="6:18" x14ac:dyDescent="0.25">
      <c r="F700" s="12"/>
      <c r="K700" s="10"/>
      <c r="L700" s="24"/>
      <c r="N700" s="3"/>
      <c r="O700" s="32"/>
      <c r="P700" s="32"/>
      <c r="Q700" s="3"/>
      <c r="R700" s="1"/>
    </row>
    <row r="701" spans="6:18" x14ac:dyDescent="0.25">
      <c r="F701" s="12"/>
      <c r="K701" s="10"/>
      <c r="L701" s="24"/>
      <c r="N701" s="3"/>
      <c r="O701" s="32"/>
      <c r="P701" s="32"/>
      <c r="Q701" s="3"/>
      <c r="R701" s="1"/>
    </row>
    <row r="702" spans="6:18" x14ac:dyDescent="0.25">
      <c r="F702" s="12"/>
      <c r="K702" s="10"/>
      <c r="L702" s="24"/>
      <c r="N702" s="3"/>
      <c r="O702" s="32"/>
      <c r="P702" s="32"/>
      <c r="Q702" s="3"/>
      <c r="R702" s="1"/>
    </row>
    <row r="703" spans="6:18" x14ac:dyDescent="0.25">
      <c r="F703" s="12"/>
      <c r="K703" s="10"/>
      <c r="L703" s="24"/>
      <c r="N703" s="3"/>
      <c r="O703" s="32"/>
      <c r="P703" s="32"/>
      <c r="Q703" s="3"/>
      <c r="R703" s="1"/>
    </row>
    <row r="704" spans="6:18" x14ac:dyDescent="0.25">
      <c r="F704" s="12"/>
      <c r="K704" s="10"/>
      <c r="L704" s="24"/>
      <c r="N704" s="3"/>
      <c r="O704" s="32"/>
      <c r="P704" s="32"/>
      <c r="Q704" s="3"/>
      <c r="R704" s="1"/>
    </row>
    <row r="705" spans="1:23" x14ac:dyDescent="0.25">
      <c r="F705" s="12"/>
      <c r="K705" s="10"/>
      <c r="L705" s="24"/>
      <c r="N705" s="3"/>
      <c r="O705" s="32"/>
      <c r="P705" s="32"/>
      <c r="Q705" s="3"/>
      <c r="R705" s="1"/>
    </row>
    <row r="706" spans="1:23" x14ac:dyDescent="0.25">
      <c r="F706" s="12"/>
      <c r="K706" s="10"/>
      <c r="L706" s="24"/>
      <c r="N706" s="3"/>
      <c r="O706" s="32"/>
      <c r="P706" s="32"/>
      <c r="Q706" s="3"/>
      <c r="R706" s="1"/>
    </row>
    <row r="707" spans="1:23" x14ac:dyDescent="0.25">
      <c r="F707" s="12"/>
      <c r="K707" s="10"/>
      <c r="L707" s="24"/>
      <c r="N707" s="3"/>
      <c r="O707" s="32"/>
      <c r="P707" s="32"/>
      <c r="Q707" s="3"/>
      <c r="R707" s="1"/>
    </row>
    <row r="708" spans="1:23" x14ac:dyDescent="0.25">
      <c r="F708" s="12"/>
      <c r="K708" s="10"/>
      <c r="L708" s="24"/>
      <c r="N708" s="3"/>
      <c r="O708" s="32"/>
      <c r="P708" s="32"/>
      <c r="Q708" s="3"/>
      <c r="R708" s="1"/>
    </row>
    <row r="709" spans="1:23" x14ac:dyDescent="0.25">
      <c r="F709" s="12"/>
      <c r="K709" s="10"/>
      <c r="L709" s="24"/>
      <c r="N709" s="3"/>
      <c r="O709" s="32"/>
      <c r="P709" s="32"/>
      <c r="Q709" s="3"/>
      <c r="R709" s="1"/>
    </row>
    <row r="710" spans="1:23" x14ac:dyDescent="0.25">
      <c r="F710" s="12"/>
      <c r="K710" s="10"/>
      <c r="L710" s="24"/>
      <c r="N710" s="3"/>
      <c r="O710" s="32"/>
      <c r="P710" s="32"/>
      <c r="Q710" s="3"/>
      <c r="R710" s="1"/>
    </row>
    <row r="711" spans="1:23" x14ac:dyDescent="0.25">
      <c r="A711" s="4"/>
      <c r="B711" s="4"/>
      <c r="C711" s="4"/>
      <c r="D711" s="4"/>
      <c r="E711" s="4"/>
      <c r="F711" s="14"/>
      <c r="G711" s="4"/>
      <c r="H711" s="4"/>
      <c r="I711" s="4"/>
      <c r="J711" s="5"/>
      <c r="K711" s="15"/>
      <c r="L711" s="25"/>
      <c r="M711" s="4"/>
      <c r="N711" s="6"/>
      <c r="O711" s="25"/>
      <c r="P711" s="25"/>
      <c r="Q711" s="6"/>
      <c r="R711" s="4"/>
      <c r="S711" s="4"/>
      <c r="T711" s="4"/>
      <c r="U711" s="4"/>
      <c r="V711" s="4"/>
      <c r="W711" s="4"/>
    </row>
    <row r="712" spans="1:23" s="4" customFormat="1" x14ac:dyDescent="0.25">
      <c r="A712" s="1"/>
      <c r="B712" s="1"/>
      <c r="C712" s="1"/>
      <c r="D712" s="1"/>
      <c r="E712" s="1"/>
      <c r="F712" s="12"/>
      <c r="G712" s="1"/>
      <c r="H712" s="1"/>
      <c r="I712" s="1"/>
      <c r="J712" s="2"/>
      <c r="K712" s="10"/>
      <c r="L712" s="24"/>
      <c r="M712" s="1"/>
      <c r="N712" s="3"/>
      <c r="O712" s="32"/>
      <c r="P712" s="32"/>
      <c r="Q712" s="3"/>
      <c r="R712" s="1"/>
      <c r="S712" s="1"/>
      <c r="T712" s="1"/>
      <c r="U712" s="1"/>
      <c r="V712" s="1"/>
      <c r="W712" s="1"/>
    </row>
    <row r="713" spans="1:23" x14ac:dyDescent="0.25">
      <c r="F713" s="12"/>
      <c r="K713" s="10"/>
      <c r="L713" s="24"/>
      <c r="N713" s="3"/>
      <c r="O713" s="32"/>
      <c r="P713" s="32"/>
      <c r="Q713" s="3"/>
      <c r="R713" s="1"/>
    </row>
    <row r="714" spans="1:23" x14ac:dyDescent="0.25">
      <c r="F714" s="12"/>
      <c r="K714" s="10"/>
      <c r="L714" s="24"/>
      <c r="N714" s="3"/>
      <c r="O714" s="32"/>
      <c r="P714" s="32"/>
      <c r="Q714" s="3"/>
      <c r="R714" s="1"/>
    </row>
    <row r="715" spans="1:23" x14ac:dyDescent="0.25">
      <c r="F715" s="12"/>
      <c r="K715" s="10"/>
      <c r="L715" s="24"/>
      <c r="N715" s="3"/>
      <c r="O715" s="32"/>
      <c r="P715" s="32"/>
      <c r="Q715" s="3"/>
      <c r="R715" s="1"/>
    </row>
    <row r="716" spans="1:23" x14ac:dyDescent="0.25">
      <c r="F716" s="12"/>
      <c r="K716" s="10"/>
      <c r="L716" s="24"/>
      <c r="N716" s="3"/>
      <c r="O716" s="32"/>
      <c r="P716" s="32"/>
      <c r="Q716" s="3"/>
      <c r="R716" s="1"/>
    </row>
    <row r="717" spans="1:23" x14ac:dyDescent="0.25">
      <c r="F717" s="12"/>
      <c r="K717" s="10"/>
      <c r="L717" s="24"/>
      <c r="N717" s="3"/>
      <c r="O717" s="32"/>
      <c r="P717" s="32"/>
      <c r="Q717" s="3"/>
      <c r="R717" s="1"/>
    </row>
    <row r="718" spans="1:23" x14ac:dyDescent="0.25">
      <c r="F718" s="12"/>
      <c r="K718" s="10"/>
      <c r="L718" s="24"/>
      <c r="N718" s="3"/>
      <c r="O718" s="32"/>
      <c r="P718" s="32"/>
      <c r="Q718" s="3"/>
      <c r="R718" s="1"/>
    </row>
    <row r="719" spans="1:23" x14ac:dyDescent="0.25">
      <c r="F719" s="12"/>
      <c r="K719" s="10"/>
      <c r="L719" s="24"/>
      <c r="N719" s="3"/>
      <c r="O719" s="32"/>
      <c r="P719" s="32"/>
      <c r="Q719" s="3"/>
      <c r="R719" s="1"/>
    </row>
    <row r="720" spans="1:23" x14ac:dyDescent="0.25">
      <c r="F720" s="12"/>
      <c r="K720" s="10"/>
      <c r="L720" s="24"/>
      <c r="N720" s="3"/>
      <c r="O720" s="32"/>
      <c r="P720" s="32"/>
      <c r="Q720" s="3"/>
      <c r="R720" s="1"/>
    </row>
    <row r="721" spans="6:18" x14ac:dyDescent="0.25">
      <c r="F721" s="12"/>
      <c r="K721" s="10"/>
      <c r="L721" s="24"/>
      <c r="N721" s="3"/>
      <c r="O721" s="32"/>
      <c r="P721" s="32"/>
      <c r="Q721" s="3"/>
      <c r="R721" s="1"/>
    </row>
    <row r="722" spans="6:18" x14ac:dyDescent="0.25">
      <c r="F722" s="12"/>
      <c r="K722" s="10"/>
      <c r="L722" s="24"/>
      <c r="N722" s="3"/>
      <c r="O722" s="32"/>
      <c r="P722" s="32"/>
      <c r="Q722" s="3"/>
      <c r="R722" s="1"/>
    </row>
    <row r="723" spans="6:18" x14ac:dyDescent="0.25">
      <c r="F723" s="12"/>
      <c r="K723" s="10"/>
      <c r="L723" s="24"/>
      <c r="N723" s="3"/>
      <c r="O723" s="32"/>
      <c r="P723" s="32"/>
      <c r="Q723" s="3"/>
      <c r="R723" s="1"/>
    </row>
    <row r="724" spans="6:18" x14ac:dyDescent="0.25">
      <c r="F724" s="12"/>
      <c r="K724" s="10"/>
      <c r="L724" s="24"/>
      <c r="N724" s="3"/>
      <c r="O724" s="32"/>
      <c r="P724" s="32"/>
      <c r="Q724" s="3"/>
      <c r="R724" s="1"/>
    </row>
    <row r="725" spans="6:18" x14ac:dyDescent="0.25">
      <c r="F725" s="12"/>
      <c r="K725" s="10"/>
      <c r="L725" s="24"/>
      <c r="N725" s="3"/>
      <c r="O725" s="32"/>
      <c r="P725" s="32"/>
      <c r="Q725" s="3"/>
      <c r="R725" s="1"/>
    </row>
    <row r="726" spans="6:18" x14ac:dyDescent="0.25">
      <c r="F726" s="12"/>
      <c r="K726" s="10"/>
      <c r="L726" s="24"/>
      <c r="N726" s="3"/>
      <c r="O726" s="32"/>
      <c r="P726" s="32"/>
      <c r="Q726" s="3"/>
      <c r="R726" s="1"/>
    </row>
    <row r="727" spans="6:18" x14ac:dyDescent="0.25">
      <c r="F727" s="12"/>
      <c r="K727" s="10"/>
      <c r="L727" s="24"/>
      <c r="N727" s="3"/>
      <c r="O727" s="32"/>
      <c r="P727" s="32"/>
      <c r="Q727" s="3"/>
      <c r="R727" s="1"/>
    </row>
    <row r="728" spans="6:18" x14ac:dyDescent="0.25">
      <c r="F728" s="12"/>
      <c r="K728" s="10"/>
      <c r="L728" s="24"/>
      <c r="N728" s="3"/>
      <c r="O728" s="32"/>
      <c r="P728" s="32"/>
      <c r="Q728" s="3"/>
      <c r="R728" s="1"/>
    </row>
    <row r="729" spans="6:18" x14ac:dyDescent="0.25">
      <c r="F729" s="12"/>
      <c r="K729" s="10"/>
      <c r="L729" s="24"/>
      <c r="N729" s="3"/>
      <c r="O729" s="32"/>
      <c r="P729" s="32"/>
      <c r="Q729" s="3"/>
      <c r="R729" s="1"/>
    </row>
    <row r="730" spans="6:18" x14ac:dyDescent="0.25">
      <c r="F730" s="12"/>
      <c r="K730" s="10"/>
      <c r="L730" s="24"/>
      <c r="N730" s="3"/>
      <c r="O730" s="32"/>
      <c r="P730" s="32"/>
      <c r="Q730" s="3"/>
      <c r="R730" s="1"/>
    </row>
    <row r="731" spans="6:18" x14ac:dyDescent="0.25">
      <c r="F731" s="12"/>
      <c r="K731" s="10"/>
      <c r="L731" s="24"/>
      <c r="N731" s="3"/>
      <c r="O731" s="32"/>
      <c r="P731" s="32"/>
      <c r="Q731" s="3"/>
      <c r="R731" s="1"/>
    </row>
    <row r="732" spans="6:18" x14ac:dyDescent="0.25">
      <c r="F732" s="12"/>
      <c r="K732" s="10"/>
      <c r="L732" s="24"/>
      <c r="N732" s="3"/>
      <c r="O732" s="32"/>
      <c r="P732" s="32"/>
      <c r="Q732" s="3"/>
      <c r="R732" s="1"/>
    </row>
    <row r="733" spans="6:18" x14ac:dyDescent="0.25">
      <c r="F733" s="12"/>
      <c r="K733" s="10"/>
      <c r="L733" s="24"/>
      <c r="N733" s="3"/>
      <c r="O733" s="32"/>
      <c r="P733" s="32"/>
      <c r="Q733" s="3"/>
      <c r="R733" s="1"/>
    </row>
    <row r="734" spans="6:18" x14ac:dyDescent="0.25">
      <c r="F734" s="12"/>
      <c r="K734" s="10"/>
      <c r="L734" s="24"/>
      <c r="N734" s="3"/>
      <c r="O734" s="32"/>
      <c r="P734" s="32"/>
      <c r="Q734" s="3"/>
      <c r="R734" s="1"/>
    </row>
    <row r="735" spans="6:18" x14ac:dyDescent="0.25">
      <c r="F735" s="12"/>
      <c r="K735" s="10"/>
      <c r="L735" s="24"/>
      <c r="N735" s="3"/>
      <c r="O735" s="32"/>
      <c r="P735" s="32"/>
      <c r="Q735" s="3"/>
      <c r="R735" s="1"/>
    </row>
    <row r="736" spans="6:18" x14ac:dyDescent="0.25">
      <c r="F736" s="12"/>
      <c r="K736" s="10"/>
      <c r="L736" s="24"/>
      <c r="N736" s="3"/>
      <c r="O736" s="32"/>
      <c r="P736" s="32"/>
      <c r="Q736" s="3"/>
      <c r="R736" s="1"/>
    </row>
    <row r="737" spans="6:18" x14ac:dyDescent="0.25">
      <c r="F737" s="12"/>
      <c r="K737" s="10"/>
      <c r="L737" s="24"/>
      <c r="N737" s="3"/>
      <c r="O737" s="32"/>
      <c r="P737" s="32"/>
      <c r="Q737" s="3"/>
      <c r="R737" s="1"/>
    </row>
    <row r="738" spans="6:18" x14ac:dyDescent="0.25">
      <c r="F738" s="12"/>
      <c r="K738" s="10"/>
      <c r="L738" s="24"/>
      <c r="N738" s="3"/>
      <c r="O738" s="32"/>
      <c r="P738" s="32"/>
      <c r="Q738" s="3"/>
      <c r="R738" s="1"/>
    </row>
    <row r="739" spans="6:18" x14ac:dyDescent="0.25">
      <c r="F739" s="12"/>
      <c r="K739" s="10"/>
      <c r="L739" s="24"/>
      <c r="N739" s="3"/>
      <c r="O739" s="32"/>
      <c r="P739" s="32"/>
      <c r="Q739" s="3"/>
      <c r="R739" s="1"/>
    </row>
    <row r="740" spans="6:18" x14ac:dyDescent="0.25">
      <c r="F740" s="12"/>
      <c r="K740" s="10"/>
      <c r="L740" s="24"/>
      <c r="N740" s="3"/>
      <c r="O740" s="32"/>
      <c r="P740" s="32"/>
      <c r="Q740" s="3"/>
      <c r="R740" s="1"/>
    </row>
    <row r="741" spans="6:18" x14ac:dyDescent="0.25">
      <c r="F741" s="12"/>
      <c r="K741" s="10"/>
      <c r="L741" s="24"/>
      <c r="N741" s="3"/>
      <c r="O741" s="32"/>
      <c r="P741" s="32"/>
      <c r="Q741" s="3"/>
      <c r="R741" s="1"/>
    </row>
    <row r="742" spans="6:18" x14ac:dyDescent="0.25">
      <c r="F742" s="12"/>
      <c r="K742" s="10"/>
      <c r="L742" s="24"/>
      <c r="N742" s="3"/>
      <c r="O742" s="32"/>
      <c r="P742" s="32"/>
      <c r="Q742" s="3"/>
      <c r="R742" s="1"/>
    </row>
    <row r="743" spans="6:18" x14ac:dyDescent="0.25">
      <c r="F743" s="12"/>
      <c r="K743" s="10"/>
      <c r="L743" s="24"/>
      <c r="N743" s="3"/>
      <c r="O743" s="32"/>
      <c r="P743" s="32"/>
      <c r="Q743" s="3"/>
      <c r="R743" s="1"/>
    </row>
    <row r="744" spans="6:18" x14ac:dyDescent="0.25">
      <c r="F744" s="12"/>
      <c r="K744" s="10"/>
      <c r="L744" s="24"/>
      <c r="N744" s="3"/>
      <c r="O744" s="32"/>
      <c r="P744" s="32"/>
      <c r="Q744" s="3"/>
      <c r="R744" s="1"/>
    </row>
    <row r="745" spans="6:18" x14ac:dyDescent="0.25">
      <c r="F745" s="12"/>
      <c r="K745" s="10"/>
      <c r="L745" s="24"/>
      <c r="N745" s="3"/>
      <c r="O745" s="32"/>
      <c r="P745" s="32"/>
      <c r="Q745" s="3"/>
      <c r="R745" s="1"/>
    </row>
    <row r="746" spans="6:18" x14ac:dyDescent="0.25">
      <c r="F746" s="12"/>
      <c r="K746" s="10"/>
      <c r="L746" s="24"/>
      <c r="N746" s="3"/>
      <c r="O746" s="32"/>
      <c r="P746" s="32"/>
      <c r="Q746" s="3"/>
      <c r="R746" s="1"/>
    </row>
    <row r="747" spans="6:18" x14ac:dyDescent="0.25">
      <c r="F747" s="12"/>
      <c r="K747" s="10"/>
      <c r="L747" s="24"/>
      <c r="N747" s="3"/>
      <c r="O747" s="32"/>
      <c r="P747" s="32"/>
      <c r="Q747" s="3"/>
      <c r="R747" s="1"/>
    </row>
    <row r="748" spans="6:18" x14ac:dyDescent="0.25">
      <c r="F748" s="12"/>
      <c r="K748" s="10"/>
      <c r="L748" s="24"/>
      <c r="N748" s="3"/>
      <c r="O748" s="32"/>
      <c r="P748" s="32"/>
      <c r="Q748" s="3"/>
      <c r="R748" s="1"/>
    </row>
    <row r="749" spans="6:18" x14ac:dyDescent="0.25">
      <c r="F749" s="12"/>
      <c r="K749" s="10"/>
      <c r="L749" s="24"/>
      <c r="N749" s="3"/>
      <c r="O749" s="32"/>
      <c r="P749" s="32"/>
      <c r="Q749" s="3"/>
      <c r="R749" s="1"/>
    </row>
    <row r="750" spans="6:18" x14ac:dyDescent="0.25">
      <c r="F750" s="12"/>
      <c r="K750" s="10"/>
      <c r="L750" s="24"/>
      <c r="N750" s="3"/>
      <c r="O750" s="32"/>
      <c r="P750" s="32"/>
      <c r="Q750" s="3"/>
      <c r="R750" s="1"/>
    </row>
    <row r="751" spans="6:18" x14ac:dyDescent="0.25">
      <c r="F751" s="12"/>
      <c r="K751" s="10"/>
      <c r="L751" s="24"/>
      <c r="N751" s="3"/>
      <c r="O751" s="32"/>
      <c r="P751" s="32"/>
      <c r="Q751" s="3"/>
      <c r="R751" s="1"/>
    </row>
    <row r="752" spans="6:18" x14ac:dyDescent="0.25">
      <c r="F752" s="12"/>
      <c r="K752" s="10"/>
      <c r="L752" s="24"/>
      <c r="N752" s="3"/>
      <c r="O752" s="32"/>
      <c r="P752" s="32"/>
      <c r="Q752" s="3"/>
      <c r="R752" s="1"/>
    </row>
    <row r="753" spans="1:23" x14ac:dyDescent="0.25">
      <c r="F753" s="12"/>
      <c r="K753" s="10"/>
      <c r="L753" s="24"/>
      <c r="N753" s="3"/>
      <c r="O753" s="32"/>
      <c r="P753" s="32"/>
      <c r="Q753" s="3"/>
      <c r="R753" s="1"/>
    </row>
    <row r="754" spans="1:23" x14ac:dyDescent="0.25">
      <c r="F754" s="12"/>
      <c r="K754" s="10"/>
      <c r="L754" s="24"/>
      <c r="N754" s="3"/>
      <c r="O754" s="32"/>
      <c r="P754" s="32"/>
      <c r="Q754" s="3"/>
      <c r="R754" s="1"/>
    </row>
    <row r="755" spans="1:23" x14ac:dyDescent="0.25">
      <c r="F755" s="12"/>
      <c r="K755" s="10"/>
      <c r="L755" s="24"/>
      <c r="N755" s="3"/>
      <c r="O755" s="32"/>
      <c r="P755" s="32"/>
      <c r="Q755" s="3"/>
      <c r="R755" s="1"/>
    </row>
    <row r="756" spans="1:23" x14ac:dyDescent="0.25">
      <c r="F756" s="12"/>
      <c r="K756" s="10"/>
      <c r="L756" s="24"/>
      <c r="N756" s="3"/>
      <c r="O756" s="32"/>
      <c r="P756" s="32"/>
      <c r="Q756" s="3"/>
      <c r="R756" s="1"/>
    </row>
    <row r="757" spans="1:23" x14ac:dyDescent="0.25">
      <c r="F757" s="12"/>
      <c r="K757" s="10"/>
      <c r="L757" s="24"/>
      <c r="N757" s="3"/>
      <c r="O757" s="32"/>
      <c r="P757" s="32"/>
      <c r="Q757" s="3"/>
      <c r="R757" s="1"/>
    </row>
    <row r="758" spans="1:23" x14ac:dyDescent="0.25">
      <c r="F758" s="12"/>
      <c r="K758" s="10"/>
      <c r="L758" s="24"/>
      <c r="N758" s="3"/>
      <c r="O758" s="32"/>
      <c r="P758" s="32"/>
      <c r="Q758" s="3"/>
      <c r="R758" s="1"/>
    </row>
    <row r="759" spans="1:23" x14ac:dyDescent="0.25">
      <c r="A759" s="4"/>
      <c r="B759" s="4"/>
      <c r="C759" s="4"/>
      <c r="D759" s="4"/>
      <c r="E759" s="4"/>
      <c r="F759" s="14"/>
      <c r="G759" s="4"/>
      <c r="H759" s="4"/>
      <c r="I759" s="4"/>
      <c r="J759" s="5"/>
      <c r="K759" s="15"/>
      <c r="L759" s="25"/>
      <c r="M759" s="8"/>
      <c r="N759" s="6"/>
      <c r="O759" s="25"/>
      <c r="P759" s="25"/>
      <c r="Q759" s="6"/>
      <c r="R759" s="4"/>
      <c r="S759" s="4"/>
      <c r="T759" s="4"/>
      <c r="U759" s="4"/>
      <c r="V759" s="4"/>
      <c r="W759" s="4"/>
    </row>
    <row r="760" spans="1:23" x14ac:dyDescent="0.25">
      <c r="F760" s="12"/>
      <c r="K760" s="10"/>
      <c r="L760" s="24"/>
      <c r="N760" s="3"/>
      <c r="O760" s="32"/>
      <c r="P760" s="32"/>
      <c r="Q760" s="3"/>
      <c r="R760" s="1"/>
    </row>
    <row r="761" spans="1:23" x14ac:dyDescent="0.25">
      <c r="F761" s="12"/>
      <c r="K761" s="10"/>
      <c r="L761" s="24"/>
      <c r="N761" s="3"/>
      <c r="O761" s="32"/>
      <c r="P761" s="32"/>
      <c r="Q761" s="3"/>
      <c r="R761" s="1"/>
    </row>
    <row r="762" spans="1:23" x14ac:dyDescent="0.25">
      <c r="F762" s="12"/>
      <c r="K762" s="10"/>
      <c r="L762" s="24"/>
      <c r="N762" s="3"/>
      <c r="O762" s="32"/>
      <c r="P762" s="32"/>
      <c r="Q762" s="3"/>
      <c r="R762" s="1"/>
    </row>
    <row r="763" spans="1:23" x14ac:dyDescent="0.25">
      <c r="F763" s="12"/>
      <c r="K763" s="10"/>
      <c r="L763" s="24"/>
      <c r="N763" s="3"/>
      <c r="O763" s="32"/>
      <c r="P763" s="32"/>
      <c r="Q763" s="3"/>
      <c r="R763" s="1"/>
    </row>
    <row r="764" spans="1:23" x14ac:dyDescent="0.25">
      <c r="F764" s="12"/>
      <c r="K764" s="10"/>
      <c r="L764" s="24"/>
      <c r="N764" s="3"/>
      <c r="O764" s="32"/>
      <c r="P764" s="32"/>
      <c r="Q764" s="3"/>
      <c r="R764" s="1"/>
    </row>
    <row r="765" spans="1:23" x14ac:dyDescent="0.25">
      <c r="F765" s="12"/>
      <c r="K765" s="10"/>
      <c r="L765" s="24"/>
      <c r="N765" s="3"/>
      <c r="O765" s="32"/>
      <c r="P765" s="32"/>
      <c r="Q765" s="3"/>
      <c r="R765" s="1"/>
    </row>
    <row r="766" spans="1:23" x14ac:dyDescent="0.25">
      <c r="F766" s="12"/>
      <c r="K766" s="10"/>
      <c r="L766" s="24"/>
      <c r="N766" s="3"/>
      <c r="O766" s="32"/>
      <c r="P766" s="32"/>
      <c r="Q766" s="3"/>
      <c r="R766" s="1"/>
    </row>
    <row r="767" spans="1:23" x14ac:dyDescent="0.25">
      <c r="F767" s="12"/>
      <c r="K767" s="10"/>
      <c r="L767" s="24"/>
      <c r="N767" s="3"/>
      <c r="O767" s="32"/>
      <c r="P767" s="32"/>
      <c r="Q767" s="3"/>
      <c r="R767" s="1"/>
    </row>
    <row r="768" spans="1:23" x14ac:dyDescent="0.25">
      <c r="F768" s="12"/>
      <c r="K768" s="10"/>
      <c r="L768" s="24"/>
      <c r="N768" s="3"/>
      <c r="O768" s="32"/>
      <c r="P768" s="32"/>
      <c r="Q768" s="3"/>
      <c r="R768" s="1"/>
    </row>
    <row r="769" spans="6:18" x14ac:dyDescent="0.25">
      <c r="F769" s="12"/>
      <c r="K769" s="10"/>
      <c r="L769" s="24"/>
      <c r="N769" s="3"/>
      <c r="O769" s="32"/>
      <c r="P769" s="32"/>
      <c r="Q769" s="3"/>
      <c r="R769" s="1"/>
    </row>
    <row r="770" spans="6:18" x14ac:dyDescent="0.25">
      <c r="F770" s="12"/>
      <c r="K770" s="10"/>
      <c r="L770" s="24"/>
      <c r="N770" s="3"/>
      <c r="O770" s="32"/>
      <c r="P770" s="32"/>
      <c r="Q770" s="3"/>
      <c r="R770" s="1"/>
    </row>
    <row r="771" spans="6:18" x14ac:dyDescent="0.25">
      <c r="F771" s="12"/>
      <c r="K771" s="10"/>
      <c r="L771" s="24"/>
      <c r="N771" s="3"/>
      <c r="O771" s="32"/>
      <c r="P771" s="32"/>
      <c r="Q771" s="3"/>
      <c r="R771" s="1"/>
    </row>
    <row r="772" spans="6:18" x14ac:dyDescent="0.25">
      <c r="F772" s="12"/>
      <c r="K772" s="10"/>
      <c r="L772" s="24"/>
      <c r="N772" s="3"/>
      <c r="O772" s="32"/>
      <c r="P772" s="32"/>
      <c r="Q772" s="3"/>
      <c r="R772" s="1"/>
    </row>
    <row r="773" spans="6:18" x14ac:dyDescent="0.25">
      <c r="F773" s="12"/>
      <c r="K773" s="10"/>
      <c r="L773" s="24"/>
      <c r="N773" s="3"/>
      <c r="O773" s="32"/>
      <c r="P773" s="32"/>
      <c r="Q773" s="3"/>
      <c r="R773" s="1"/>
    </row>
    <row r="774" spans="6:18" x14ac:dyDescent="0.25">
      <c r="F774" s="12"/>
      <c r="K774" s="10"/>
      <c r="L774" s="24"/>
      <c r="N774" s="3"/>
      <c r="O774" s="32"/>
      <c r="P774" s="32"/>
      <c r="Q774" s="3"/>
      <c r="R774" s="1"/>
    </row>
    <row r="775" spans="6:18" x14ac:dyDescent="0.25">
      <c r="F775" s="12"/>
      <c r="K775" s="10"/>
      <c r="L775" s="24"/>
      <c r="N775" s="3"/>
      <c r="O775" s="32"/>
      <c r="P775" s="32"/>
      <c r="Q775" s="3"/>
      <c r="R775" s="1"/>
    </row>
    <row r="776" spans="6:18" x14ac:dyDescent="0.25">
      <c r="F776" s="12"/>
      <c r="K776" s="10"/>
      <c r="L776" s="24"/>
      <c r="N776" s="3"/>
      <c r="O776" s="32"/>
      <c r="P776" s="32"/>
      <c r="Q776" s="3"/>
      <c r="R776" s="1"/>
    </row>
    <row r="777" spans="6:18" x14ac:dyDescent="0.25">
      <c r="F777" s="12"/>
      <c r="K777" s="10"/>
      <c r="L777" s="24"/>
      <c r="N777" s="3"/>
      <c r="O777" s="32"/>
      <c r="P777" s="32"/>
      <c r="Q777" s="3"/>
      <c r="R777" s="1"/>
    </row>
    <row r="778" spans="6:18" x14ac:dyDescent="0.25">
      <c r="F778" s="12"/>
      <c r="K778" s="10"/>
      <c r="L778" s="24"/>
      <c r="N778" s="3"/>
      <c r="O778" s="32"/>
      <c r="P778" s="32"/>
      <c r="Q778" s="3"/>
      <c r="R778" s="1"/>
    </row>
    <row r="779" spans="6:18" x14ac:dyDescent="0.25">
      <c r="F779" s="12"/>
      <c r="K779" s="10"/>
      <c r="L779" s="24"/>
      <c r="N779" s="3"/>
      <c r="O779" s="32"/>
      <c r="P779" s="32"/>
      <c r="Q779" s="3"/>
      <c r="R779" s="1"/>
    </row>
    <row r="780" spans="6:18" x14ac:dyDescent="0.25">
      <c r="F780" s="12"/>
      <c r="K780" s="10"/>
      <c r="L780" s="24"/>
      <c r="N780" s="3"/>
      <c r="O780" s="32"/>
      <c r="P780" s="32"/>
      <c r="Q780" s="3"/>
      <c r="R780" s="1"/>
    </row>
    <row r="781" spans="6:18" x14ac:dyDescent="0.25">
      <c r="F781" s="12"/>
      <c r="K781" s="10"/>
      <c r="L781" s="24"/>
      <c r="N781" s="3"/>
      <c r="O781" s="32"/>
      <c r="P781" s="32"/>
      <c r="Q781" s="3"/>
      <c r="R781" s="1"/>
    </row>
    <row r="782" spans="6:18" x14ac:dyDescent="0.25">
      <c r="F782" s="12"/>
      <c r="K782" s="10"/>
      <c r="L782" s="24"/>
      <c r="N782" s="3"/>
      <c r="O782" s="32"/>
      <c r="P782" s="32"/>
      <c r="Q782" s="3"/>
      <c r="R782" s="1"/>
    </row>
    <row r="783" spans="6:18" x14ac:dyDescent="0.25">
      <c r="F783" s="12"/>
      <c r="K783" s="10"/>
      <c r="L783" s="24"/>
      <c r="N783" s="3"/>
      <c r="O783" s="32"/>
      <c r="P783" s="32"/>
      <c r="Q783" s="3"/>
      <c r="R783" s="1"/>
    </row>
    <row r="784" spans="6:18" x14ac:dyDescent="0.25">
      <c r="F784" s="12"/>
      <c r="K784" s="10"/>
      <c r="L784" s="24"/>
      <c r="N784" s="3"/>
      <c r="O784" s="32"/>
      <c r="P784" s="32"/>
      <c r="Q784" s="3"/>
      <c r="R784" s="1"/>
    </row>
    <row r="785" spans="6:18" x14ac:dyDescent="0.25">
      <c r="F785" s="12"/>
      <c r="K785" s="10"/>
      <c r="L785" s="24"/>
      <c r="N785" s="3"/>
      <c r="O785" s="32"/>
      <c r="P785" s="32"/>
      <c r="Q785" s="3"/>
      <c r="R785" s="1"/>
    </row>
    <row r="786" spans="6:18" x14ac:dyDescent="0.25">
      <c r="F786" s="12"/>
      <c r="K786" s="10"/>
      <c r="L786" s="24"/>
      <c r="N786" s="3"/>
      <c r="O786" s="32"/>
      <c r="P786" s="32"/>
      <c r="Q786" s="3"/>
      <c r="R786" s="1"/>
    </row>
    <row r="787" spans="6:18" x14ac:dyDescent="0.25">
      <c r="F787" s="12"/>
      <c r="K787" s="10"/>
      <c r="L787" s="24"/>
      <c r="N787" s="3"/>
      <c r="O787" s="32"/>
      <c r="P787" s="32"/>
      <c r="Q787" s="3"/>
      <c r="R787" s="1"/>
    </row>
    <row r="788" spans="6:18" x14ac:dyDescent="0.25">
      <c r="F788" s="12"/>
      <c r="K788" s="10"/>
      <c r="L788" s="24"/>
      <c r="N788" s="3"/>
      <c r="O788" s="32"/>
      <c r="P788" s="32"/>
      <c r="Q788" s="3"/>
      <c r="R788" s="1"/>
    </row>
    <row r="789" spans="6:18" x14ac:dyDescent="0.25">
      <c r="F789" s="12"/>
      <c r="K789" s="10"/>
      <c r="L789" s="24"/>
      <c r="N789" s="3"/>
      <c r="O789" s="32"/>
      <c r="P789" s="32"/>
      <c r="Q789" s="3"/>
      <c r="R789" s="1"/>
    </row>
    <row r="790" spans="6:18" x14ac:dyDescent="0.25">
      <c r="F790" s="12"/>
      <c r="J790" s="5"/>
      <c r="K790" s="10"/>
      <c r="L790" s="24"/>
      <c r="M790" s="7"/>
      <c r="N790" s="3"/>
      <c r="O790" s="32"/>
      <c r="P790" s="32"/>
      <c r="Q790" s="3"/>
      <c r="R790" s="1"/>
    </row>
    <row r="791" spans="6:18" x14ac:dyDescent="0.25">
      <c r="F791" s="12"/>
      <c r="K791" s="10"/>
      <c r="L791" s="24"/>
      <c r="N791" s="3"/>
      <c r="O791" s="32"/>
      <c r="P791" s="32"/>
      <c r="Q791" s="3"/>
      <c r="R791" s="1"/>
    </row>
    <row r="792" spans="6:18" x14ac:dyDescent="0.25">
      <c r="F792" s="12"/>
      <c r="K792" s="10"/>
      <c r="L792" s="24"/>
      <c r="N792" s="3"/>
      <c r="O792" s="32"/>
      <c r="P792" s="32"/>
      <c r="Q792" s="3"/>
      <c r="R792" s="1"/>
    </row>
    <row r="793" spans="6:18" x14ac:dyDescent="0.25">
      <c r="F793" s="12"/>
      <c r="K793" s="10"/>
      <c r="L793" s="24"/>
      <c r="N793" s="3"/>
      <c r="O793" s="32"/>
      <c r="P793" s="32"/>
      <c r="Q793" s="3"/>
      <c r="R793" s="1"/>
    </row>
    <row r="794" spans="6:18" x14ac:dyDescent="0.25">
      <c r="F794" s="12"/>
      <c r="K794" s="10"/>
      <c r="L794" s="24"/>
      <c r="N794" s="3"/>
      <c r="O794" s="32"/>
      <c r="P794" s="32"/>
      <c r="Q794" s="3"/>
      <c r="R794" s="1"/>
    </row>
    <row r="795" spans="6:18" x14ac:dyDescent="0.25">
      <c r="F795" s="12"/>
      <c r="K795" s="10"/>
      <c r="L795" s="24"/>
      <c r="N795" s="3"/>
      <c r="O795" s="32"/>
      <c r="P795" s="32"/>
      <c r="Q795" s="3"/>
      <c r="R795" s="1"/>
    </row>
    <row r="796" spans="6:18" x14ac:dyDescent="0.25">
      <c r="F796" s="12"/>
      <c r="K796" s="10"/>
      <c r="L796" s="24"/>
      <c r="N796" s="3"/>
      <c r="O796" s="32"/>
      <c r="P796" s="32"/>
      <c r="Q796" s="3"/>
      <c r="R796" s="1"/>
    </row>
    <row r="797" spans="6:18" x14ac:dyDescent="0.25">
      <c r="F797" s="12"/>
      <c r="K797" s="10"/>
      <c r="L797" s="24"/>
      <c r="N797" s="3"/>
      <c r="O797" s="32"/>
      <c r="P797" s="32"/>
      <c r="Q797" s="3"/>
      <c r="R797" s="1"/>
    </row>
    <row r="798" spans="6:18" x14ac:dyDescent="0.25">
      <c r="F798" s="12"/>
      <c r="K798" s="10"/>
      <c r="L798" s="24"/>
      <c r="N798" s="3"/>
      <c r="O798" s="32"/>
      <c r="P798" s="32"/>
      <c r="Q798" s="3"/>
      <c r="R798" s="1"/>
    </row>
    <row r="799" spans="6:18" x14ac:dyDescent="0.25">
      <c r="F799" s="12"/>
      <c r="K799" s="10"/>
      <c r="L799" s="24"/>
      <c r="N799" s="3"/>
      <c r="O799" s="32"/>
      <c r="P799" s="32"/>
      <c r="Q799" s="3"/>
      <c r="R799" s="1"/>
    </row>
    <row r="800" spans="6:18" x14ac:dyDescent="0.25">
      <c r="F800" s="12"/>
      <c r="K800" s="10"/>
      <c r="L800" s="24"/>
      <c r="N800" s="3"/>
      <c r="O800" s="32"/>
      <c r="P800" s="32"/>
      <c r="Q800" s="3"/>
      <c r="R800" s="1"/>
    </row>
    <row r="801" spans="6:18" x14ac:dyDescent="0.25">
      <c r="F801" s="12"/>
      <c r="K801" s="10"/>
      <c r="L801" s="24"/>
      <c r="N801" s="3"/>
      <c r="O801" s="32"/>
      <c r="P801" s="32"/>
      <c r="Q801" s="3"/>
      <c r="R801" s="1"/>
    </row>
    <row r="802" spans="6:18" x14ac:dyDescent="0.25">
      <c r="F802" s="12"/>
      <c r="K802" s="10"/>
      <c r="L802" s="24"/>
      <c r="N802" s="3"/>
      <c r="O802" s="32"/>
      <c r="P802" s="32"/>
      <c r="Q802" s="3"/>
      <c r="R802" s="1"/>
    </row>
    <row r="803" spans="6:18" x14ac:dyDescent="0.25">
      <c r="F803" s="12"/>
      <c r="K803" s="10"/>
      <c r="L803" s="24"/>
      <c r="N803" s="3"/>
      <c r="O803" s="32"/>
      <c r="P803" s="32"/>
      <c r="Q803" s="3"/>
      <c r="R803" s="1"/>
    </row>
    <row r="804" spans="6:18" x14ac:dyDescent="0.25">
      <c r="F804" s="12"/>
      <c r="K804" s="10"/>
      <c r="L804" s="24"/>
      <c r="N804" s="3"/>
      <c r="O804" s="32"/>
      <c r="P804" s="32"/>
      <c r="Q804" s="3"/>
      <c r="R804" s="1"/>
    </row>
    <row r="805" spans="6:18" x14ac:dyDescent="0.25">
      <c r="F805" s="12"/>
      <c r="K805" s="10"/>
      <c r="L805" s="24"/>
      <c r="N805" s="3"/>
      <c r="O805" s="32"/>
      <c r="P805" s="32"/>
      <c r="Q805" s="3"/>
      <c r="R805" s="1"/>
    </row>
    <row r="806" spans="6:18" x14ac:dyDescent="0.25">
      <c r="F806" s="12"/>
      <c r="K806" s="10"/>
      <c r="L806" s="24"/>
      <c r="N806" s="3"/>
      <c r="O806" s="32"/>
      <c r="P806" s="32"/>
      <c r="Q806" s="3"/>
      <c r="R806" s="1"/>
    </row>
    <row r="807" spans="6:18" x14ac:dyDescent="0.25">
      <c r="F807" s="12"/>
      <c r="J807" s="19"/>
      <c r="K807" s="10"/>
      <c r="L807" s="24"/>
      <c r="N807" s="3"/>
      <c r="O807" s="32"/>
      <c r="P807" s="32"/>
      <c r="Q807" s="3"/>
      <c r="R807" s="1"/>
    </row>
    <row r="808" spans="6:18" x14ac:dyDescent="0.25">
      <c r="F808" s="12"/>
      <c r="K808" s="10"/>
      <c r="L808" s="24"/>
      <c r="N808" s="3"/>
      <c r="O808" s="32"/>
      <c r="P808" s="32"/>
      <c r="Q808" s="3"/>
      <c r="R808" s="1"/>
    </row>
    <row r="809" spans="6:18" x14ac:dyDescent="0.25">
      <c r="F809" s="12"/>
      <c r="K809" s="10"/>
      <c r="L809" s="24"/>
      <c r="N809" s="3"/>
      <c r="O809" s="32"/>
      <c r="P809" s="32"/>
      <c r="Q809" s="3"/>
      <c r="R809" s="1"/>
    </row>
    <row r="810" spans="6:18" x14ac:dyDescent="0.25">
      <c r="F810" s="12"/>
      <c r="K810" s="10"/>
      <c r="L810" s="24"/>
      <c r="N810" s="3"/>
      <c r="O810" s="32"/>
      <c r="P810" s="32"/>
      <c r="Q810" s="3"/>
      <c r="R810" s="1"/>
    </row>
    <row r="811" spans="6:18" x14ac:dyDescent="0.25">
      <c r="F811" s="12"/>
      <c r="K811" s="10"/>
      <c r="L811" s="24"/>
      <c r="N811" s="3"/>
      <c r="O811" s="32"/>
      <c r="P811" s="32"/>
      <c r="Q811" s="3"/>
      <c r="R811" s="1"/>
    </row>
    <row r="812" spans="6:18" x14ac:dyDescent="0.25">
      <c r="F812" s="12"/>
      <c r="K812" s="10"/>
      <c r="L812" s="24"/>
      <c r="N812" s="3"/>
      <c r="O812" s="32"/>
      <c r="P812" s="32"/>
      <c r="Q812" s="3"/>
      <c r="R812" s="1"/>
    </row>
    <row r="813" spans="6:18" x14ac:dyDescent="0.25">
      <c r="F813" s="12"/>
      <c r="K813" s="10"/>
      <c r="L813" s="24"/>
      <c r="N813" s="3"/>
      <c r="O813" s="32"/>
      <c r="P813" s="32"/>
      <c r="Q813" s="3"/>
      <c r="R813" s="1"/>
    </row>
    <row r="814" spans="6:18" x14ac:dyDescent="0.25">
      <c r="F814" s="12"/>
      <c r="K814" s="10"/>
      <c r="L814" s="24"/>
      <c r="N814" s="3"/>
      <c r="O814" s="32"/>
      <c r="P814" s="32"/>
      <c r="Q814" s="3"/>
      <c r="R814" s="1"/>
    </row>
    <row r="815" spans="6:18" x14ac:dyDescent="0.25">
      <c r="F815" s="12"/>
      <c r="K815" s="10"/>
      <c r="L815" s="24"/>
      <c r="N815" s="3"/>
      <c r="O815" s="32"/>
      <c r="P815" s="32"/>
      <c r="Q815" s="3"/>
      <c r="R815" s="1"/>
    </row>
    <row r="816" spans="6:18" x14ac:dyDescent="0.25">
      <c r="F816" s="12"/>
      <c r="K816" s="10"/>
      <c r="L816" s="24"/>
      <c r="N816" s="3"/>
      <c r="O816" s="32"/>
      <c r="P816" s="32"/>
      <c r="Q816" s="3"/>
      <c r="R816" s="1"/>
    </row>
    <row r="817" spans="6:18" x14ac:dyDescent="0.25">
      <c r="F817" s="12"/>
      <c r="K817" s="10"/>
      <c r="L817" s="24"/>
      <c r="N817" s="3"/>
      <c r="O817" s="32"/>
      <c r="P817" s="32"/>
      <c r="Q817" s="3"/>
      <c r="R817" s="1"/>
    </row>
    <row r="818" spans="6:18" x14ac:dyDescent="0.25">
      <c r="F818" s="12"/>
      <c r="K818" s="10"/>
      <c r="L818" s="24"/>
      <c r="N818" s="3"/>
      <c r="O818" s="32"/>
      <c r="P818" s="32"/>
      <c r="Q818" s="3"/>
      <c r="R818" s="1"/>
    </row>
    <row r="819" spans="6:18" x14ac:dyDescent="0.25">
      <c r="F819" s="12"/>
      <c r="K819" s="10"/>
      <c r="L819" s="24"/>
      <c r="N819" s="3"/>
      <c r="O819" s="32"/>
      <c r="P819" s="32"/>
      <c r="Q819" s="3"/>
      <c r="R819" s="1"/>
    </row>
    <row r="820" spans="6:18" x14ac:dyDescent="0.25">
      <c r="F820" s="12"/>
      <c r="K820" s="10"/>
      <c r="L820" s="24"/>
      <c r="N820" s="3"/>
      <c r="O820" s="32"/>
      <c r="P820" s="32"/>
      <c r="Q820" s="3"/>
      <c r="R820" s="1"/>
    </row>
    <row r="821" spans="6:18" x14ac:dyDescent="0.25">
      <c r="F821" s="12"/>
      <c r="K821" s="10"/>
      <c r="L821" s="24"/>
      <c r="N821" s="3"/>
      <c r="O821" s="32"/>
      <c r="P821" s="32"/>
      <c r="Q821" s="3"/>
      <c r="R821" s="1"/>
    </row>
    <row r="822" spans="6:18" x14ac:dyDescent="0.25">
      <c r="F822" s="12"/>
      <c r="K822" s="10"/>
      <c r="L822" s="24"/>
      <c r="N822" s="3"/>
      <c r="O822" s="32"/>
      <c r="P822" s="32"/>
      <c r="Q822" s="3"/>
      <c r="R822" s="1"/>
    </row>
    <row r="823" spans="6:18" x14ac:dyDescent="0.25">
      <c r="F823" s="12"/>
      <c r="K823" s="10"/>
      <c r="L823" s="24"/>
      <c r="N823" s="3"/>
      <c r="O823" s="32"/>
      <c r="P823" s="32"/>
      <c r="Q823" s="3"/>
      <c r="R823" s="1"/>
    </row>
    <row r="824" spans="6:18" x14ac:dyDescent="0.25">
      <c r="F824" s="12"/>
      <c r="K824" s="10"/>
      <c r="L824" s="24"/>
      <c r="N824" s="3"/>
      <c r="O824" s="32"/>
      <c r="P824" s="32"/>
      <c r="Q824" s="3"/>
      <c r="R824" s="1"/>
    </row>
    <row r="825" spans="6:18" x14ac:dyDescent="0.25">
      <c r="F825" s="12"/>
      <c r="K825" s="10"/>
      <c r="L825" s="24"/>
      <c r="N825" s="3"/>
      <c r="O825" s="32"/>
      <c r="P825" s="32"/>
      <c r="Q825" s="3"/>
      <c r="R825" s="1"/>
    </row>
    <row r="826" spans="6:18" x14ac:dyDescent="0.25">
      <c r="F826" s="12"/>
      <c r="K826" s="10"/>
      <c r="L826" s="24"/>
      <c r="N826" s="3"/>
      <c r="O826" s="32"/>
      <c r="P826" s="32"/>
      <c r="Q826" s="3"/>
      <c r="R826" s="1"/>
    </row>
    <row r="827" spans="6:18" x14ac:dyDescent="0.25">
      <c r="F827" s="12"/>
      <c r="K827" s="10"/>
      <c r="L827" s="24"/>
      <c r="N827" s="3"/>
      <c r="O827" s="32"/>
      <c r="P827" s="32"/>
      <c r="Q827" s="3"/>
      <c r="R827" s="1"/>
    </row>
    <row r="828" spans="6:18" x14ac:dyDescent="0.25">
      <c r="F828" s="12"/>
      <c r="K828" s="10"/>
      <c r="L828" s="24"/>
      <c r="N828" s="3"/>
      <c r="O828" s="32"/>
      <c r="P828" s="32"/>
      <c r="Q828" s="3"/>
      <c r="R828" s="1"/>
    </row>
    <row r="829" spans="6:18" x14ac:dyDescent="0.25">
      <c r="F829" s="12"/>
      <c r="K829" s="10"/>
      <c r="L829" s="24"/>
      <c r="N829" s="3"/>
      <c r="O829" s="32"/>
      <c r="P829" s="32"/>
      <c r="Q829" s="3"/>
      <c r="R829" s="1"/>
    </row>
    <row r="830" spans="6:18" x14ac:dyDescent="0.25">
      <c r="F830" s="12"/>
      <c r="K830" s="10"/>
      <c r="L830" s="24"/>
      <c r="N830" s="3"/>
      <c r="O830" s="32"/>
      <c r="P830" s="32"/>
      <c r="Q830" s="3"/>
      <c r="R830" s="1"/>
    </row>
    <row r="831" spans="6:18" x14ac:dyDescent="0.25">
      <c r="F831" s="12"/>
      <c r="K831" s="10"/>
      <c r="L831" s="24"/>
      <c r="N831" s="3"/>
      <c r="O831" s="32"/>
      <c r="P831" s="32"/>
      <c r="Q831" s="3"/>
      <c r="R831" s="1"/>
    </row>
    <row r="832" spans="6:18" x14ac:dyDescent="0.25">
      <c r="F832" s="12"/>
      <c r="K832" s="10"/>
      <c r="L832" s="24"/>
      <c r="N832" s="3"/>
      <c r="O832" s="32"/>
      <c r="P832" s="32"/>
      <c r="Q832" s="3"/>
      <c r="R832" s="1"/>
    </row>
    <row r="833" spans="6:18" x14ac:dyDescent="0.25">
      <c r="F833" s="12"/>
      <c r="K833" s="10"/>
      <c r="L833" s="24"/>
      <c r="N833" s="3"/>
      <c r="O833" s="32"/>
      <c r="P833" s="32"/>
      <c r="Q833" s="3"/>
      <c r="R833" s="1"/>
    </row>
    <row r="834" spans="6:18" x14ac:dyDescent="0.25">
      <c r="F834" s="12"/>
      <c r="K834" s="10"/>
      <c r="L834" s="24"/>
      <c r="N834" s="3"/>
      <c r="O834" s="32"/>
      <c r="P834" s="32"/>
      <c r="Q834" s="3"/>
      <c r="R834" s="1"/>
    </row>
    <row r="835" spans="6:18" x14ac:dyDescent="0.25">
      <c r="F835" s="12"/>
      <c r="K835" s="10"/>
      <c r="L835" s="24"/>
      <c r="N835" s="3"/>
      <c r="O835" s="32"/>
      <c r="P835" s="32"/>
      <c r="Q835" s="3"/>
      <c r="R835" s="1"/>
    </row>
    <row r="836" spans="6:18" x14ac:dyDescent="0.25">
      <c r="F836" s="12"/>
      <c r="K836" s="10"/>
      <c r="L836" s="24"/>
      <c r="N836" s="3"/>
      <c r="O836" s="32"/>
      <c r="P836" s="32"/>
      <c r="Q836" s="3"/>
      <c r="R836" s="1"/>
    </row>
    <row r="837" spans="6:18" x14ac:dyDescent="0.25">
      <c r="F837" s="12"/>
      <c r="K837" s="10"/>
      <c r="L837" s="24"/>
      <c r="N837" s="3"/>
      <c r="O837" s="32"/>
      <c r="P837" s="32"/>
      <c r="Q837" s="3"/>
      <c r="R837" s="1"/>
    </row>
    <row r="838" spans="6:18" x14ac:dyDescent="0.25">
      <c r="F838" s="12"/>
      <c r="K838" s="10"/>
      <c r="L838" s="24"/>
      <c r="N838" s="3"/>
      <c r="O838" s="32"/>
      <c r="P838" s="32"/>
      <c r="Q838" s="3"/>
      <c r="R838" s="1"/>
    </row>
    <row r="839" spans="6:18" x14ac:dyDescent="0.25">
      <c r="F839" s="12"/>
      <c r="K839" s="10"/>
      <c r="L839" s="24"/>
      <c r="N839" s="3"/>
      <c r="O839" s="32"/>
      <c r="P839" s="32"/>
      <c r="Q839" s="3"/>
      <c r="R839" s="1"/>
    </row>
    <row r="840" spans="6:18" x14ac:dyDescent="0.25">
      <c r="F840" s="12"/>
      <c r="K840" s="10"/>
      <c r="L840" s="24"/>
      <c r="N840" s="3"/>
      <c r="O840" s="32"/>
      <c r="P840" s="32"/>
      <c r="Q840" s="3"/>
      <c r="R840" s="1"/>
    </row>
    <row r="841" spans="6:18" x14ac:dyDescent="0.25">
      <c r="F841" s="12"/>
      <c r="J841" s="22"/>
      <c r="K841" s="10"/>
      <c r="L841" s="24"/>
      <c r="N841" s="3"/>
      <c r="O841" s="32"/>
      <c r="P841" s="32"/>
      <c r="Q841" s="3"/>
      <c r="R841" s="1"/>
    </row>
    <row r="842" spans="6:18" x14ac:dyDescent="0.25">
      <c r="F842" s="12"/>
      <c r="K842" s="10"/>
      <c r="L842" s="24"/>
      <c r="N842" s="3"/>
      <c r="O842" s="32"/>
      <c r="P842" s="32"/>
      <c r="Q842" s="3"/>
      <c r="R842" s="1"/>
    </row>
    <row r="843" spans="6:18" x14ac:dyDescent="0.25">
      <c r="F843" s="12"/>
      <c r="K843" s="10"/>
      <c r="L843" s="24"/>
      <c r="N843" s="3"/>
      <c r="O843" s="32"/>
      <c r="P843" s="32"/>
      <c r="Q843" s="3"/>
      <c r="R843" s="1"/>
    </row>
    <row r="844" spans="6:18" x14ac:dyDescent="0.25">
      <c r="F844" s="12"/>
      <c r="K844" s="10"/>
      <c r="L844" s="24"/>
      <c r="N844" s="3"/>
      <c r="O844" s="32"/>
      <c r="P844" s="32"/>
      <c r="Q844" s="3"/>
      <c r="R844" s="1"/>
    </row>
    <row r="845" spans="6:18" x14ac:dyDescent="0.25">
      <c r="F845" s="12"/>
      <c r="K845" s="10"/>
      <c r="L845" s="24"/>
      <c r="N845" s="3"/>
      <c r="O845" s="32"/>
      <c r="P845" s="32"/>
      <c r="Q845" s="3"/>
      <c r="R845" s="1"/>
    </row>
    <row r="846" spans="6:18" x14ac:dyDescent="0.25">
      <c r="F846" s="12"/>
      <c r="K846" s="10"/>
      <c r="L846" s="24"/>
      <c r="N846" s="3"/>
      <c r="O846" s="32"/>
      <c r="P846" s="32"/>
      <c r="Q846" s="3"/>
      <c r="R846" s="1"/>
    </row>
    <row r="847" spans="6:18" x14ac:dyDescent="0.25">
      <c r="F847" s="12"/>
      <c r="K847" s="10"/>
      <c r="L847" s="24"/>
      <c r="N847" s="3"/>
      <c r="O847" s="32"/>
      <c r="P847" s="32"/>
      <c r="Q847" s="3"/>
      <c r="R847" s="1"/>
    </row>
    <row r="848" spans="6:18" x14ac:dyDescent="0.25">
      <c r="F848" s="12"/>
      <c r="K848" s="10"/>
      <c r="L848" s="24"/>
      <c r="N848" s="3"/>
      <c r="O848" s="32"/>
      <c r="P848" s="32"/>
      <c r="Q848" s="3"/>
      <c r="R848" s="1"/>
    </row>
    <row r="849" spans="6:18" x14ac:dyDescent="0.25">
      <c r="F849" s="12"/>
      <c r="K849" s="10"/>
      <c r="L849" s="24"/>
      <c r="N849" s="3"/>
      <c r="O849" s="32"/>
      <c r="P849" s="32"/>
      <c r="Q849" s="3"/>
      <c r="R849" s="1"/>
    </row>
    <row r="850" spans="6:18" x14ac:dyDescent="0.25">
      <c r="F850" s="12"/>
      <c r="J850" s="22"/>
      <c r="K850" s="10"/>
      <c r="L850" s="24"/>
      <c r="M850" s="7"/>
      <c r="N850" s="3"/>
      <c r="O850" s="32"/>
      <c r="P850" s="32"/>
      <c r="Q850" s="3"/>
      <c r="R850" s="1"/>
    </row>
    <row r="851" spans="6:18" x14ac:dyDescent="0.25">
      <c r="F851" s="12"/>
      <c r="K851" s="10"/>
      <c r="L851" s="24"/>
      <c r="N851" s="3"/>
      <c r="O851" s="32"/>
      <c r="P851" s="32"/>
      <c r="Q851" s="3"/>
      <c r="R851" s="1"/>
    </row>
    <row r="852" spans="6:18" x14ac:dyDescent="0.25">
      <c r="F852" s="12"/>
      <c r="J852" s="23"/>
      <c r="K852" s="10"/>
      <c r="L852" s="24"/>
      <c r="M852" s="7"/>
      <c r="N852" s="3"/>
      <c r="O852" s="32"/>
      <c r="P852" s="32"/>
      <c r="Q852" s="3"/>
      <c r="R852" s="1"/>
    </row>
    <row r="853" spans="6:18" x14ac:dyDescent="0.25">
      <c r="F853" s="12"/>
      <c r="K853" s="10"/>
      <c r="L853" s="24"/>
      <c r="N853" s="3"/>
      <c r="O853" s="32"/>
      <c r="P853" s="32"/>
      <c r="Q853" s="3"/>
      <c r="R853" s="1"/>
    </row>
    <row r="854" spans="6:18" x14ac:dyDescent="0.25">
      <c r="F854" s="12"/>
      <c r="K854" s="10"/>
      <c r="L854" s="24"/>
      <c r="N854" s="3"/>
      <c r="O854" s="32"/>
      <c r="P854" s="32"/>
      <c r="Q854" s="3"/>
      <c r="R854" s="1"/>
    </row>
    <row r="855" spans="6:18" x14ac:dyDescent="0.25">
      <c r="F855" s="12"/>
      <c r="K855" s="10"/>
      <c r="L855" s="24"/>
      <c r="N855" s="3"/>
      <c r="O855" s="32"/>
      <c r="P855" s="32"/>
      <c r="Q855" s="3"/>
      <c r="R855" s="1"/>
    </row>
    <row r="856" spans="6:18" x14ac:dyDescent="0.25">
      <c r="F856" s="12"/>
      <c r="K856" s="10"/>
      <c r="L856" s="24"/>
      <c r="N856" s="3"/>
      <c r="O856" s="32"/>
      <c r="P856" s="32"/>
      <c r="Q856" s="3"/>
      <c r="R856" s="1"/>
    </row>
    <row r="857" spans="6:18" x14ac:dyDescent="0.25">
      <c r="F857" s="12"/>
      <c r="K857" s="10"/>
      <c r="L857" s="24"/>
      <c r="N857" s="3"/>
      <c r="O857" s="32"/>
      <c r="P857" s="32"/>
      <c r="Q857" s="3"/>
      <c r="R857" s="1"/>
    </row>
    <row r="858" spans="6:18" x14ac:dyDescent="0.25">
      <c r="F858" s="12"/>
      <c r="K858" s="10"/>
      <c r="L858" s="24"/>
      <c r="N858" s="3"/>
      <c r="O858" s="32"/>
      <c r="P858" s="32"/>
      <c r="Q858" s="3"/>
      <c r="R858" s="1"/>
    </row>
    <row r="859" spans="6:18" x14ac:dyDescent="0.25">
      <c r="F859" s="12"/>
      <c r="K859" s="10"/>
      <c r="L859" s="24"/>
      <c r="N859" s="3"/>
      <c r="O859" s="32"/>
      <c r="P859" s="32"/>
      <c r="Q859" s="3"/>
      <c r="R859" s="1"/>
    </row>
    <row r="860" spans="6:18" x14ac:dyDescent="0.25">
      <c r="F860" s="12"/>
      <c r="K860" s="10"/>
      <c r="L860" s="24"/>
      <c r="N860" s="3"/>
      <c r="O860" s="32"/>
      <c r="P860" s="32"/>
      <c r="Q860" s="3"/>
      <c r="R860" s="1"/>
    </row>
    <row r="861" spans="6:18" x14ac:dyDescent="0.25">
      <c r="F861" s="12"/>
      <c r="K861" s="10"/>
      <c r="L861" s="24"/>
      <c r="N861" s="3"/>
      <c r="O861" s="32"/>
      <c r="P861" s="32"/>
      <c r="Q861" s="3"/>
      <c r="R861" s="1"/>
    </row>
    <row r="862" spans="6:18" x14ac:dyDescent="0.25">
      <c r="F862" s="12"/>
      <c r="K862" s="10"/>
      <c r="L862" s="24"/>
      <c r="N862" s="3"/>
      <c r="O862" s="32"/>
      <c r="P862" s="32"/>
      <c r="Q862" s="3"/>
      <c r="R862" s="1"/>
    </row>
    <row r="863" spans="6:18" x14ac:dyDescent="0.25">
      <c r="F863" s="12"/>
      <c r="K863" s="10"/>
      <c r="L863" s="24"/>
      <c r="N863" s="3"/>
      <c r="O863" s="32"/>
      <c r="P863" s="32"/>
      <c r="Q863" s="3"/>
      <c r="R863" s="1"/>
    </row>
    <row r="864" spans="6:18" x14ac:dyDescent="0.25">
      <c r="F864" s="12"/>
      <c r="K864" s="10"/>
      <c r="L864" s="24"/>
      <c r="N864" s="3"/>
      <c r="O864" s="32"/>
      <c r="P864" s="32"/>
      <c r="Q864" s="3"/>
      <c r="R864" s="1"/>
    </row>
    <row r="865" spans="6:18" x14ac:dyDescent="0.25">
      <c r="F865" s="12"/>
      <c r="K865" s="10"/>
      <c r="L865" s="24"/>
      <c r="N865" s="3"/>
      <c r="O865" s="32"/>
      <c r="P865" s="32"/>
      <c r="Q865" s="3"/>
      <c r="R865" s="1"/>
    </row>
    <row r="866" spans="6:18" x14ac:dyDescent="0.25">
      <c r="F866" s="12"/>
      <c r="K866" s="10"/>
      <c r="L866" s="24"/>
      <c r="N866" s="3"/>
      <c r="O866" s="32"/>
      <c r="P866" s="32"/>
      <c r="Q866" s="3"/>
      <c r="R866" s="1"/>
    </row>
    <row r="867" spans="6:18" x14ac:dyDescent="0.25">
      <c r="F867" s="12"/>
      <c r="K867" s="10"/>
      <c r="L867" s="24"/>
      <c r="N867" s="3"/>
      <c r="O867" s="32"/>
      <c r="P867" s="32"/>
      <c r="Q867" s="3"/>
      <c r="R867" s="1"/>
    </row>
    <row r="868" spans="6:18" x14ac:dyDescent="0.25">
      <c r="F868" s="12"/>
      <c r="K868" s="10"/>
      <c r="L868" s="24"/>
      <c r="N868" s="3"/>
      <c r="O868" s="32"/>
      <c r="P868" s="32"/>
      <c r="Q868" s="3"/>
      <c r="R868" s="1"/>
    </row>
    <row r="869" spans="6:18" x14ac:dyDescent="0.25">
      <c r="F869" s="12"/>
      <c r="L869" s="24"/>
      <c r="N869" s="3"/>
      <c r="O869" s="32"/>
      <c r="P869" s="32"/>
      <c r="Q869" s="3"/>
      <c r="R869" s="1"/>
    </row>
    <row r="870" spans="6:18" x14ac:dyDescent="0.25">
      <c r="F870" s="12"/>
      <c r="L870" s="24"/>
      <c r="N870" s="3"/>
      <c r="O870" s="32"/>
      <c r="P870" s="32"/>
      <c r="Q870" s="3"/>
      <c r="R870" s="1"/>
    </row>
    <row r="871" spans="6:18" x14ac:dyDescent="0.25">
      <c r="F871" s="12"/>
      <c r="L871" s="24"/>
      <c r="N871" s="3"/>
      <c r="O871" s="32"/>
      <c r="P871" s="32"/>
      <c r="Q871" s="3"/>
      <c r="R871" s="1"/>
    </row>
    <row r="872" spans="6:18" x14ac:dyDescent="0.25">
      <c r="F872" s="12"/>
      <c r="L872" s="24"/>
      <c r="N872" s="3"/>
      <c r="O872" s="32"/>
      <c r="P872" s="32"/>
      <c r="Q872" s="3"/>
      <c r="R872" s="1"/>
    </row>
    <row r="873" spans="6:18" x14ac:dyDescent="0.25">
      <c r="F873" s="12"/>
      <c r="K873" s="10"/>
      <c r="L873" s="24"/>
      <c r="N873" s="3"/>
      <c r="O873" s="32"/>
      <c r="P873" s="32"/>
      <c r="Q873" s="3"/>
      <c r="R873" s="1"/>
    </row>
    <row r="874" spans="6:18" x14ac:dyDescent="0.25">
      <c r="F874" s="12"/>
      <c r="K874" s="10"/>
      <c r="L874" s="24"/>
      <c r="N874" s="3"/>
      <c r="O874" s="32"/>
      <c r="P874" s="32"/>
      <c r="Q874" s="3"/>
      <c r="R874" s="1"/>
    </row>
    <row r="875" spans="6:18" x14ac:dyDescent="0.25">
      <c r="F875" s="12"/>
      <c r="K875" s="10"/>
      <c r="L875" s="24"/>
      <c r="N875" s="3"/>
      <c r="O875" s="32"/>
      <c r="P875" s="32"/>
      <c r="Q875" s="3"/>
      <c r="R875" s="1"/>
    </row>
    <row r="876" spans="6:18" x14ac:dyDescent="0.25">
      <c r="F876" s="12"/>
      <c r="K876" s="10"/>
      <c r="L876" s="24"/>
      <c r="N876" s="3"/>
      <c r="O876" s="32"/>
      <c r="P876" s="32"/>
      <c r="Q876" s="3"/>
      <c r="R876" s="1"/>
    </row>
    <row r="877" spans="6:18" x14ac:dyDescent="0.25">
      <c r="F877" s="12"/>
      <c r="K877" s="10"/>
      <c r="L877" s="24"/>
      <c r="N877" s="3"/>
      <c r="O877" s="32"/>
      <c r="P877" s="32"/>
      <c r="Q877" s="3"/>
      <c r="R877" s="1"/>
    </row>
    <row r="878" spans="6:18" x14ac:dyDescent="0.25">
      <c r="F878" s="12"/>
      <c r="K878" s="10"/>
      <c r="L878" s="24"/>
      <c r="N878" s="3"/>
      <c r="O878" s="32"/>
      <c r="P878" s="32"/>
      <c r="Q878" s="3"/>
      <c r="R878" s="1"/>
    </row>
    <row r="879" spans="6:18" x14ac:dyDescent="0.25">
      <c r="F879" s="12"/>
      <c r="K879" s="10"/>
      <c r="L879" s="24"/>
      <c r="N879" s="3"/>
      <c r="O879" s="32"/>
      <c r="P879" s="32"/>
      <c r="Q879" s="3"/>
      <c r="R879" s="1"/>
    </row>
    <row r="880" spans="6:18" x14ac:dyDescent="0.25">
      <c r="F880" s="12"/>
      <c r="K880" s="10"/>
      <c r="L880" s="24"/>
      <c r="N880" s="3"/>
      <c r="O880" s="32"/>
      <c r="P880" s="32"/>
      <c r="Q880" s="3"/>
      <c r="R880" s="1"/>
    </row>
    <row r="881" spans="1:23" x14ac:dyDescent="0.25">
      <c r="F881" s="12"/>
      <c r="K881" s="10"/>
      <c r="L881" s="24"/>
      <c r="N881" s="3"/>
      <c r="O881" s="32"/>
      <c r="P881" s="32"/>
      <c r="Q881" s="3"/>
      <c r="R881" s="1"/>
    </row>
    <row r="882" spans="1:23" x14ac:dyDescent="0.25">
      <c r="F882" s="12"/>
      <c r="K882" s="10"/>
      <c r="L882" s="24"/>
      <c r="N882" s="3"/>
      <c r="O882" s="32"/>
      <c r="P882" s="32"/>
      <c r="Q882" s="3"/>
      <c r="R882" s="1"/>
    </row>
    <row r="883" spans="1:23" x14ac:dyDescent="0.25">
      <c r="F883" s="12"/>
      <c r="K883" s="10"/>
      <c r="L883" s="24"/>
      <c r="N883" s="3"/>
      <c r="O883" s="32"/>
      <c r="P883" s="32"/>
      <c r="Q883" s="3"/>
      <c r="R883" s="1"/>
    </row>
    <row r="884" spans="1:23" x14ac:dyDescent="0.25">
      <c r="F884" s="12"/>
      <c r="K884" s="10"/>
      <c r="L884" s="24"/>
      <c r="N884" s="3"/>
      <c r="O884" s="32"/>
      <c r="P884" s="32"/>
      <c r="Q884" s="3"/>
      <c r="R884" s="1"/>
    </row>
    <row r="885" spans="1:23" x14ac:dyDescent="0.25">
      <c r="F885" s="12"/>
      <c r="J885" s="22"/>
      <c r="K885" s="10"/>
      <c r="L885" s="24"/>
      <c r="M885" s="7"/>
      <c r="N885" s="3"/>
      <c r="O885" s="32"/>
      <c r="P885" s="32"/>
      <c r="Q885" s="3"/>
      <c r="R885" s="1"/>
    </row>
    <row r="886" spans="1:23" x14ac:dyDescent="0.25">
      <c r="F886" s="12"/>
      <c r="J886" s="5"/>
      <c r="K886" s="10"/>
      <c r="L886" s="24"/>
      <c r="N886" s="3"/>
      <c r="O886" s="32"/>
      <c r="P886" s="32"/>
      <c r="Q886" s="3"/>
      <c r="R886" s="1"/>
    </row>
    <row r="887" spans="1:23" x14ac:dyDescent="0.25">
      <c r="F887" s="12"/>
      <c r="K887" s="10"/>
      <c r="L887" s="24"/>
      <c r="N887" s="3"/>
      <c r="O887" s="32"/>
      <c r="P887" s="32"/>
      <c r="Q887" s="3"/>
      <c r="R887" s="1"/>
    </row>
    <row r="888" spans="1:23" x14ac:dyDescent="0.25">
      <c r="F888" s="12"/>
      <c r="L888" s="24"/>
      <c r="N888" s="3"/>
      <c r="O888" s="32"/>
      <c r="P888" s="32"/>
      <c r="Q888" s="3"/>
      <c r="R888" s="1"/>
    </row>
    <row r="889" spans="1:23" x14ac:dyDescent="0.25">
      <c r="A889" s="4"/>
      <c r="D889" s="4"/>
      <c r="E889" s="4"/>
      <c r="F889" s="14"/>
      <c r="G889" s="4"/>
      <c r="H889" s="4"/>
      <c r="I889" s="4"/>
      <c r="J889" s="5"/>
      <c r="K889" s="15"/>
      <c r="L889" s="25"/>
      <c r="M889" s="4"/>
      <c r="N889" s="6"/>
      <c r="O889" s="25"/>
      <c r="P889" s="25"/>
      <c r="Q889" s="6"/>
      <c r="R889" s="4"/>
      <c r="S889" s="4"/>
      <c r="T889" s="4"/>
      <c r="U889" s="4"/>
      <c r="V889" s="4"/>
      <c r="W889" s="4"/>
    </row>
    <row r="890" spans="1:23" x14ac:dyDescent="0.25">
      <c r="F890" s="12"/>
      <c r="K890" s="10"/>
      <c r="L890" s="24"/>
      <c r="N890" s="3"/>
      <c r="O890" s="32"/>
      <c r="P890" s="32"/>
      <c r="Q890" s="3"/>
      <c r="R890" s="1"/>
    </row>
    <row r="891" spans="1:23" x14ac:dyDescent="0.25">
      <c r="F891" s="12"/>
      <c r="K891" s="10"/>
      <c r="L891" s="24"/>
      <c r="N891" s="3"/>
      <c r="O891" s="32"/>
      <c r="P891" s="32"/>
      <c r="Q891" s="3"/>
      <c r="R891" s="1"/>
    </row>
    <row r="892" spans="1:23" x14ac:dyDescent="0.25">
      <c r="F892" s="12"/>
      <c r="L892" s="24"/>
      <c r="N892" s="3"/>
      <c r="O892" s="32"/>
      <c r="P892" s="32"/>
      <c r="Q892" s="3"/>
      <c r="R892" s="1"/>
    </row>
    <row r="893" spans="1:23" x14ac:dyDescent="0.25">
      <c r="F893" s="12"/>
      <c r="K893" s="10"/>
      <c r="L893" s="24"/>
      <c r="N893" s="3"/>
      <c r="O893" s="32"/>
      <c r="P893" s="32"/>
      <c r="Q893" s="3"/>
      <c r="R893" s="1"/>
    </row>
    <row r="894" spans="1:23" s="4" customFormat="1" x14ac:dyDescent="0.25">
      <c r="A894" s="1"/>
      <c r="B894" s="1"/>
      <c r="C894" s="1"/>
      <c r="D894" s="1"/>
      <c r="E894" s="1"/>
      <c r="F894" s="12"/>
      <c r="G894" s="1"/>
      <c r="H894" s="1"/>
      <c r="I894" s="1"/>
      <c r="J894" s="2"/>
      <c r="K894" s="10"/>
      <c r="L894" s="24"/>
      <c r="M894" s="1"/>
      <c r="N894" s="3"/>
      <c r="O894" s="32"/>
      <c r="P894" s="32"/>
      <c r="Q894" s="3"/>
      <c r="R894" s="1"/>
      <c r="S894" s="1"/>
      <c r="T894" s="1"/>
      <c r="U894" s="1"/>
      <c r="V894" s="1"/>
      <c r="W894" s="1"/>
    </row>
    <row r="895" spans="1:23" x14ac:dyDescent="0.25">
      <c r="F895" s="12"/>
      <c r="K895" s="10"/>
      <c r="L895" s="24"/>
      <c r="N895" s="3"/>
      <c r="O895" s="32"/>
      <c r="P895" s="32"/>
      <c r="Q895" s="3"/>
      <c r="R895" s="1"/>
    </row>
    <row r="896" spans="1:23" x14ac:dyDescent="0.25">
      <c r="F896" s="12"/>
      <c r="K896" s="10"/>
      <c r="L896" s="24"/>
      <c r="N896" s="3"/>
      <c r="O896" s="32"/>
      <c r="P896" s="32"/>
      <c r="Q896" s="3"/>
      <c r="R896" s="1"/>
    </row>
    <row r="897" spans="1:23" x14ac:dyDescent="0.25">
      <c r="F897" s="12"/>
      <c r="K897" s="10"/>
      <c r="L897" s="24"/>
      <c r="N897" s="3"/>
      <c r="O897" s="32"/>
      <c r="P897" s="32"/>
      <c r="Q897" s="3"/>
      <c r="R897" s="1"/>
    </row>
    <row r="898" spans="1:23" x14ac:dyDescent="0.25">
      <c r="F898" s="12"/>
      <c r="K898" s="10"/>
      <c r="L898" s="24"/>
      <c r="N898" s="3"/>
      <c r="O898" s="32"/>
      <c r="P898" s="32"/>
      <c r="Q898" s="3"/>
      <c r="R898" s="1"/>
    </row>
    <row r="899" spans="1:23" x14ac:dyDescent="0.25">
      <c r="F899" s="12"/>
      <c r="K899" s="10"/>
      <c r="L899" s="24"/>
      <c r="N899" s="3"/>
      <c r="O899" s="32"/>
      <c r="P899" s="32"/>
      <c r="Q899" s="3"/>
      <c r="R899" s="1"/>
    </row>
    <row r="900" spans="1:23" x14ac:dyDescent="0.25">
      <c r="A900" s="4"/>
      <c r="D900" s="4"/>
      <c r="E900" s="4"/>
      <c r="F900" s="14"/>
      <c r="G900" s="4"/>
      <c r="H900" s="4"/>
      <c r="I900" s="4"/>
      <c r="J900" s="5"/>
      <c r="K900" s="15"/>
      <c r="L900" s="25"/>
      <c r="M900" s="4"/>
      <c r="N900" s="11"/>
      <c r="O900" s="28"/>
      <c r="P900" s="28"/>
      <c r="Q900" s="11"/>
      <c r="R900" s="9"/>
      <c r="S900" s="9"/>
      <c r="T900" s="9"/>
      <c r="U900" s="9"/>
      <c r="V900" s="9"/>
      <c r="W900" s="9"/>
    </row>
    <row r="901" spans="1:23" x14ac:dyDescent="0.25">
      <c r="F901" s="12"/>
      <c r="K901" s="10"/>
      <c r="L901" s="24"/>
      <c r="N901" s="3"/>
      <c r="O901" s="32"/>
      <c r="P901" s="32"/>
      <c r="Q901" s="3"/>
      <c r="R901" s="1"/>
    </row>
    <row r="902" spans="1:23" x14ac:dyDescent="0.25">
      <c r="F902" s="12"/>
      <c r="K902" s="10"/>
      <c r="L902" s="24"/>
      <c r="N902" s="3"/>
      <c r="O902" s="32"/>
      <c r="P902" s="32"/>
      <c r="Q902" s="3"/>
      <c r="R902" s="1"/>
    </row>
    <row r="903" spans="1:23" x14ac:dyDescent="0.25">
      <c r="F903" s="12"/>
      <c r="J903" s="5"/>
      <c r="K903" s="10"/>
      <c r="L903" s="24"/>
      <c r="M903" s="7"/>
      <c r="N903" s="3"/>
      <c r="O903" s="32"/>
      <c r="P903" s="32"/>
      <c r="Q903" s="3"/>
      <c r="R903" s="1"/>
    </row>
    <row r="904" spans="1:23" x14ac:dyDescent="0.25">
      <c r="F904" s="12"/>
      <c r="J904" s="5"/>
      <c r="L904" s="24"/>
      <c r="M904" s="7"/>
      <c r="N904" s="3"/>
      <c r="O904" s="32"/>
      <c r="P904" s="32"/>
      <c r="Q904" s="3"/>
      <c r="R904" s="1"/>
    </row>
    <row r="905" spans="1:23" x14ac:dyDescent="0.25">
      <c r="F905" s="12"/>
      <c r="J905" s="5"/>
      <c r="L905" s="24"/>
      <c r="M905" s="7"/>
      <c r="N905" s="3"/>
      <c r="O905" s="32"/>
      <c r="P905" s="32"/>
      <c r="Q905" s="3"/>
      <c r="R905" s="1"/>
    </row>
    <row r="906" spans="1:23" x14ac:dyDescent="0.25">
      <c r="F906" s="12"/>
      <c r="J906" s="5"/>
      <c r="L906" s="24"/>
      <c r="M906" s="7"/>
      <c r="N906" s="3"/>
      <c r="O906" s="32"/>
      <c r="P906" s="32"/>
      <c r="Q906" s="3"/>
      <c r="R906" s="1"/>
    </row>
    <row r="907" spans="1:23" x14ac:dyDescent="0.25">
      <c r="F907" s="12"/>
      <c r="J907" s="5"/>
      <c r="K907" s="10"/>
      <c r="L907" s="24"/>
      <c r="N907" s="3"/>
      <c r="O907" s="32"/>
      <c r="P907" s="32"/>
      <c r="Q907" s="3"/>
      <c r="R907" s="1"/>
    </row>
    <row r="908" spans="1:23" x14ac:dyDescent="0.25">
      <c r="F908" s="12"/>
      <c r="L908" s="24"/>
      <c r="N908" s="3"/>
      <c r="O908" s="32"/>
      <c r="P908" s="32"/>
      <c r="Q908" s="3"/>
      <c r="R908" s="1"/>
    </row>
    <row r="909" spans="1:23" x14ac:dyDescent="0.25">
      <c r="F909" s="12"/>
      <c r="K909" s="10"/>
      <c r="L909" s="24"/>
      <c r="N909" s="3"/>
      <c r="O909" s="32"/>
      <c r="P909" s="32"/>
      <c r="Q909" s="3"/>
      <c r="R909" s="1"/>
    </row>
    <row r="910" spans="1:23" x14ac:dyDescent="0.25">
      <c r="F910" s="12"/>
      <c r="K910" s="10"/>
      <c r="L910" s="24"/>
      <c r="N910" s="3"/>
      <c r="O910" s="32"/>
      <c r="P910" s="32"/>
      <c r="Q910" s="3"/>
      <c r="R910" s="1"/>
    </row>
    <row r="911" spans="1:23" x14ac:dyDescent="0.25">
      <c r="F911" s="12"/>
      <c r="K911" s="10"/>
      <c r="L911" s="24"/>
      <c r="N911" s="3"/>
      <c r="O911" s="32"/>
      <c r="P911" s="32"/>
      <c r="Q911" s="3"/>
      <c r="R911" s="1"/>
    </row>
    <row r="912" spans="1:23" x14ac:dyDescent="0.25">
      <c r="F912" s="12"/>
      <c r="K912" s="10"/>
      <c r="L912" s="24"/>
      <c r="N912" s="3"/>
      <c r="O912" s="32"/>
      <c r="P912" s="32"/>
      <c r="Q912" s="3"/>
      <c r="R912" s="1"/>
    </row>
    <row r="913" spans="6:18" x14ac:dyDescent="0.25">
      <c r="F913" s="12"/>
      <c r="K913" s="10"/>
      <c r="L913" s="24"/>
      <c r="N913" s="3"/>
      <c r="O913" s="32"/>
      <c r="P913" s="32"/>
      <c r="Q913" s="3"/>
      <c r="R913" s="1"/>
    </row>
    <row r="914" spans="6:18" x14ac:dyDescent="0.25">
      <c r="F914" s="12"/>
      <c r="K914" s="10"/>
      <c r="L914" s="24"/>
      <c r="N914" s="3"/>
      <c r="O914" s="32"/>
      <c r="P914" s="32"/>
      <c r="Q914" s="3"/>
      <c r="R914" s="1"/>
    </row>
    <row r="915" spans="6:18" x14ac:dyDescent="0.25">
      <c r="F915" s="12"/>
      <c r="K915" s="10"/>
      <c r="L915" s="24"/>
      <c r="N915" s="3"/>
      <c r="O915" s="32"/>
      <c r="P915" s="32"/>
      <c r="Q915" s="3"/>
      <c r="R915" s="1"/>
    </row>
    <row r="916" spans="6:18" x14ac:dyDescent="0.25">
      <c r="F916" s="12"/>
      <c r="K916" s="10"/>
      <c r="L916" s="24"/>
      <c r="N916" s="3"/>
      <c r="O916" s="32"/>
      <c r="P916" s="32"/>
      <c r="Q916" s="3"/>
      <c r="R916" s="1"/>
    </row>
    <row r="917" spans="6:18" x14ac:dyDescent="0.25">
      <c r="F917" s="12"/>
      <c r="K917" s="10"/>
      <c r="L917" s="24"/>
      <c r="N917" s="3"/>
      <c r="O917" s="32"/>
      <c r="P917" s="32"/>
      <c r="Q917" s="3"/>
      <c r="R917" s="1"/>
    </row>
    <row r="918" spans="6:18" x14ac:dyDescent="0.25">
      <c r="F918" s="12"/>
      <c r="K918" s="10"/>
      <c r="L918" s="24"/>
      <c r="N918" s="3"/>
      <c r="O918" s="32"/>
      <c r="P918" s="32"/>
      <c r="Q918" s="3"/>
      <c r="R918" s="1"/>
    </row>
    <row r="919" spans="6:18" x14ac:dyDescent="0.25">
      <c r="F919" s="12"/>
      <c r="K919" s="10"/>
      <c r="L919" s="24"/>
      <c r="N919" s="3"/>
      <c r="O919" s="32"/>
      <c r="P919" s="32"/>
      <c r="Q919" s="3"/>
      <c r="R919" s="1"/>
    </row>
    <row r="920" spans="6:18" x14ac:dyDescent="0.25">
      <c r="F920" s="12"/>
      <c r="K920" s="10"/>
      <c r="L920" s="24"/>
      <c r="N920" s="3"/>
      <c r="O920" s="32"/>
      <c r="P920" s="32"/>
      <c r="Q920" s="3"/>
      <c r="R920" s="1"/>
    </row>
    <row r="921" spans="6:18" x14ac:dyDescent="0.25">
      <c r="F921" s="12"/>
      <c r="L921" s="24"/>
      <c r="N921" s="3"/>
      <c r="O921" s="32"/>
      <c r="P921" s="32"/>
      <c r="Q921" s="3"/>
      <c r="R921" s="1"/>
    </row>
    <row r="922" spans="6:18" x14ac:dyDescent="0.25">
      <c r="F922" s="12"/>
      <c r="L922" s="24"/>
      <c r="N922" s="3"/>
      <c r="O922" s="32"/>
      <c r="P922" s="32"/>
      <c r="Q922" s="3"/>
      <c r="R922" s="1"/>
    </row>
    <row r="923" spans="6:18" x14ac:dyDescent="0.25">
      <c r="F923" s="12"/>
      <c r="L923" s="24"/>
      <c r="N923" s="3"/>
      <c r="O923" s="32"/>
      <c r="P923" s="32"/>
      <c r="Q923" s="3"/>
      <c r="R923" s="1"/>
    </row>
    <row r="924" spans="6:18" x14ac:dyDescent="0.25">
      <c r="F924" s="12"/>
      <c r="L924" s="24"/>
      <c r="N924" s="3"/>
      <c r="O924" s="32"/>
      <c r="P924" s="32"/>
      <c r="Q924" s="3"/>
      <c r="R924" s="1"/>
    </row>
    <row r="925" spans="6:18" x14ac:dyDescent="0.25">
      <c r="F925" s="12"/>
      <c r="K925" s="10"/>
      <c r="L925" s="24"/>
      <c r="N925" s="3"/>
      <c r="O925" s="32"/>
      <c r="P925" s="32"/>
      <c r="Q925" s="3"/>
      <c r="R925" s="1"/>
    </row>
    <row r="926" spans="6:18" x14ac:dyDescent="0.25">
      <c r="F926" s="12"/>
      <c r="K926" s="10"/>
      <c r="L926" s="24"/>
      <c r="N926" s="3"/>
      <c r="O926" s="32"/>
      <c r="P926" s="32"/>
      <c r="Q926" s="3"/>
      <c r="R926" s="1"/>
    </row>
    <row r="927" spans="6:18" x14ac:dyDescent="0.25">
      <c r="F927" s="12"/>
      <c r="K927" s="10"/>
      <c r="L927" s="24"/>
      <c r="N927" s="3"/>
      <c r="O927" s="32"/>
      <c r="P927" s="32"/>
      <c r="Q927" s="3"/>
      <c r="R927" s="1"/>
    </row>
    <row r="928" spans="6:18" x14ac:dyDescent="0.25">
      <c r="F928" s="12"/>
      <c r="K928" s="10"/>
      <c r="L928" s="24"/>
      <c r="N928" s="3"/>
      <c r="O928" s="32"/>
      <c r="P928" s="32"/>
      <c r="Q928" s="3"/>
      <c r="R928" s="1"/>
    </row>
    <row r="929" spans="1:23" x14ac:dyDescent="0.25">
      <c r="F929" s="12"/>
      <c r="L929" s="24"/>
      <c r="N929" s="3"/>
      <c r="O929" s="32"/>
      <c r="P929" s="32"/>
      <c r="Q929" s="3"/>
      <c r="R929" s="1"/>
    </row>
    <row r="930" spans="1:23" x14ac:dyDescent="0.25">
      <c r="F930" s="12"/>
      <c r="L930" s="24"/>
      <c r="N930" s="3"/>
      <c r="O930" s="32"/>
      <c r="P930" s="32"/>
      <c r="Q930" s="3"/>
      <c r="R930" s="1"/>
    </row>
    <row r="931" spans="1:23" x14ac:dyDescent="0.25">
      <c r="F931" s="12"/>
      <c r="L931" s="24"/>
      <c r="N931" s="3"/>
      <c r="O931" s="32"/>
      <c r="P931" s="32"/>
      <c r="Q931" s="3"/>
      <c r="R931" s="1"/>
    </row>
    <row r="932" spans="1:23" x14ac:dyDescent="0.25">
      <c r="F932" s="12"/>
      <c r="L932" s="24"/>
      <c r="N932" s="3"/>
      <c r="O932" s="32"/>
      <c r="P932" s="32"/>
      <c r="Q932" s="3"/>
      <c r="R932" s="1"/>
    </row>
    <row r="933" spans="1:23" x14ac:dyDescent="0.25">
      <c r="F933" s="12"/>
      <c r="L933" s="24"/>
      <c r="N933" s="3"/>
      <c r="O933" s="32"/>
      <c r="P933" s="32"/>
      <c r="Q933" s="3"/>
      <c r="R933" s="1"/>
    </row>
    <row r="934" spans="1:23" x14ac:dyDescent="0.25">
      <c r="F934" s="12"/>
      <c r="J934" s="22"/>
      <c r="K934" s="10"/>
      <c r="L934" s="24"/>
      <c r="N934" s="3"/>
      <c r="O934" s="32"/>
      <c r="P934" s="32"/>
      <c r="Q934" s="3"/>
      <c r="R934" s="1"/>
    </row>
    <row r="935" spans="1:23" x14ac:dyDescent="0.25">
      <c r="F935" s="12"/>
      <c r="L935" s="24"/>
      <c r="N935" s="3"/>
      <c r="O935" s="32"/>
      <c r="P935" s="32"/>
      <c r="Q935" s="3"/>
      <c r="R935" s="1"/>
    </row>
    <row r="936" spans="1:23" x14ac:dyDescent="0.25">
      <c r="F936" s="12"/>
      <c r="L936" s="24"/>
      <c r="N936" s="3"/>
      <c r="O936" s="32"/>
      <c r="P936" s="32"/>
      <c r="Q936" s="3"/>
      <c r="R936" s="1"/>
    </row>
    <row r="937" spans="1:23" x14ac:dyDescent="0.25">
      <c r="F937" s="12"/>
      <c r="L937" s="24"/>
      <c r="N937" s="3"/>
      <c r="O937" s="32"/>
      <c r="P937" s="32"/>
      <c r="Q937" s="3"/>
      <c r="R937" s="1"/>
    </row>
    <row r="938" spans="1:23" x14ac:dyDescent="0.25">
      <c r="F938" s="12"/>
      <c r="L938" s="24"/>
      <c r="N938" s="3"/>
      <c r="O938" s="32"/>
      <c r="P938" s="32"/>
      <c r="Q938" s="3"/>
      <c r="R938" s="1"/>
    </row>
    <row r="939" spans="1:23" x14ac:dyDescent="0.25">
      <c r="F939" s="12"/>
      <c r="L939" s="24"/>
      <c r="N939" s="3"/>
      <c r="O939" s="32"/>
      <c r="P939" s="32"/>
      <c r="Q939" s="3"/>
      <c r="R939" s="1"/>
    </row>
    <row r="940" spans="1:23" s="4" customFormat="1" x14ac:dyDescent="0.25">
      <c r="A940" s="1"/>
      <c r="B940" s="1"/>
      <c r="C940" s="1"/>
      <c r="D940" s="1"/>
      <c r="E940" s="1"/>
      <c r="F940" s="12"/>
      <c r="G940" s="1"/>
      <c r="H940" s="1"/>
      <c r="I940" s="1"/>
      <c r="J940" s="2"/>
      <c r="K940" s="1"/>
      <c r="L940" s="24"/>
      <c r="M940" s="1"/>
      <c r="N940" s="3"/>
      <c r="O940" s="32"/>
      <c r="P940" s="32"/>
      <c r="Q940" s="3"/>
      <c r="R940" s="1"/>
      <c r="S940" s="1"/>
      <c r="T940" s="1"/>
      <c r="U940" s="1"/>
      <c r="V940" s="1"/>
      <c r="W940" s="1"/>
    </row>
    <row r="941" spans="1:23" x14ac:dyDescent="0.25">
      <c r="F941" s="12"/>
      <c r="L941" s="24"/>
      <c r="N941" s="3"/>
      <c r="O941" s="32"/>
      <c r="P941" s="32"/>
      <c r="Q941" s="3"/>
      <c r="R941" s="1"/>
    </row>
    <row r="942" spans="1:23" x14ac:dyDescent="0.25">
      <c r="A942" s="4"/>
      <c r="B942" s="4"/>
      <c r="C942" s="4"/>
      <c r="D942" s="4"/>
      <c r="E942" s="4"/>
      <c r="F942" s="14"/>
      <c r="G942" s="4"/>
      <c r="H942" s="4"/>
      <c r="I942" s="4"/>
      <c r="J942" s="5"/>
      <c r="K942" s="4"/>
      <c r="L942" s="25"/>
      <c r="M942" s="4"/>
      <c r="N942" s="6"/>
      <c r="O942" s="25"/>
      <c r="P942" s="25"/>
      <c r="Q942" s="6"/>
      <c r="R942" s="4"/>
      <c r="S942" s="4"/>
      <c r="T942" s="4"/>
      <c r="U942" s="4"/>
      <c r="V942" s="4"/>
      <c r="W942" s="4"/>
    </row>
    <row r="943" spans="1:23" x14ac:dyDescent="0.25">
      <c r="F943" s="12"/>
      <c r="L943" s="24"/>
      <c r="N943" s="3"/>
      <c r="O943" s="32"/>
      <c r="P943" s="32"/>
      <c r="Q943" s="3"/>
      <c r="R943" s="1"/>
    </row>
    <row r="944" spans="1:23" x14ac:dyDescent="0.25">
      <c r="F944" s="12"/>
      <c r="L944" s="24"/>
      <c r="N944" s="3"/>
      <c r="O944" s="32"/>
      <c r="P944" s="32"/>
      <c r="Q944" s="3"/>
      <c r="R944" s="1"/>
    </row>
    <row r="945" spans="6:18" x14ac:dyDescent="0.25">
      <c r="F945" s="12"/>
      <c r="L945" s="24"/>
      <c r="N945" s="3"/>
      <c r="O945" s="32"/>
      <c r="P945" s="32"/>
      <c r="Q945" s="3"/>
      <c r="R945" s="1"/>
    </row>
    <row r="946" spans="6:18" x14ac:dyDescent="0.25">
      <c r="F946" s="12"/>
      <c r="L946" s="24"/>
      <c r="N946" s="3"/>
      <c r="O946" s="32"/>
      <c r="P946" s="32"/>
      <c r="Q946" s="3"/>
      <c r="R946" s="1"/>
    </row>
    <row r="947" spans="6:18" x14ac:dyDescent="0.25">
      <c r="F947" s="12"/>
      <c r="L947" s="24"/>
      <c r="N947" s="3"/>
      <c r="O947" s="32"/>
      <c r="P947" s="32"/>
      <c r="Q947" s="3"/>
      <c r="R947" s="1"/>
    </row>
    <row r="948" spans="6:18" x14ac:dyDescent="0.25">
      <c r="F948" s="12"/>
      <c r="L948" s="24"/>
      <c r="N948" s="3"/>
      <c r="O948" s="32"/>
      <c r="P948" s="32"/>
      <c r="Q948" s="3"/>
      <c r="R948" s="1"/>
    </row>
    <row r="949" spans="6:18" x14ac:dyDescent="0.25">
      <c r="F949" s="12"/>
      <c r="L949" s="24"/>
      <c r="N949" s="3"/>
      <c r="O949" s="32"/>
      <c r="P949" s="32"/>
      <c r="Q949" s="3"/>
      <c r="R949" s="1"/>
    </row>
    <row r="950" spans="6:18" x14ac:dyDescent="0.25">
      <c r="F950" s="12"/>
      <c r="L950" s="24"/>
      <c r="N950" s="3"/>
      <c r="O950" s="32"/>
      <c r="P950" s="32"/>
      <c r="Q950" s="3"/>
      <c r="R950" s="1"/>
    </row>
    <row r="951" spans="6:18" x14ac:dyDescent="0.25">
      <c r="F951" s="12"/>
      <c r="L951" s="24"/>
      <c r="N951" s="3"/>
      <c r="O951" s="32"/>
      <c r="P951" s="32"/>
      <c r="Q951" s="3"/>
      <c r="R951" s="1"/>
    </row>
    <row r="952" spans="6:18" x14ac:dyDescent="0.25">
      <c r="F952" s="12"/>
      <c r="L952" s="24"/>
      <c r="N952" s="3"/>
      <c r="O952" s="32"/>
      <c r="P952" s="32"/>
      <c r="Q952" s="3"/>
      <c r="R952" s="1"/>
    </row>
    <row r="953" spans="6:18" x14ac:dyDescent="0.25">
      <c r="F953" s="12"/>
      <c r="L953" s="24"/>
      <c r="N953" s="3"/>
      <c r="O953" s="32"/>
      <c r="P953" s="32"/>
      <c r="Q953" s="3"/>
      <c r="R953" s="1"/>
    </row>
    <row r="954" spans="6:18" x14ac:dyDescent="0.25">
      <c r="F954" s="12"/>
      <c r="L954" s="24"/>
      <c r="N954" s="3"/>
      <c r="O954" s="32"/>
      <c r="P954" s="32"/>
      <c r="Q954" s="3"/>
      <c r="R954" s="1"/>
    </row>
    <row r="955" spans="6:18" x14ac:dyDescent="0.25">
      <c r="F955" s="12"/>
      <c r="J955" s="5"/>
      <c r="L955" s="24"/>
      <c r="M955" s="7"/>
      <c r="N955" s="3"/>
      <c r="O955" s="32"/>
      <c r="P955" s="32"/>
      <c r="Q955" s="3"/>
      <c r="R955" s="1"/>
    </row>
    <row r="956" spans="6:18" x14ac:dyDescent="0.25">
      <c r="F956" s="12"/>
      <c r="L956" s="24"/>
      <c r="N956" s="3"/>
      <c r="O956" s="32"/>
      <c r="P956" s="32"/>
      <c r="Q956" s="3"/>
      <c r="R956" s="1"/>
    </row>
    <row r="957" spans="6:18" x14ac:dyDescent="0.25">
      <c r="F957" s="12"/>
      <c r="L957" s="24"/>
      <c r="N957" s="3"/>
      <c r="O957" s="32"/>
      <c r="P957" s="32"/>
      <c r="Q957" s="3"/>
      <c r="R957" s="1"/>
    </row>
    <row r="958" spans="6:18" x14ac:dyDescent="0.25">
      <c r="F958" s="12"/>
      <c r="L958" s="24"/>
      <c r="N958" s="3"/>
      <c r="O958" s="32"/>
      <c r="P958" s="32"/>
      <c r="Q958" s="3"/>
      <c r="R958" s="1"/>
    </row>
    <row r="959" spans="6:18" x14ac:dyDescent="0.25">
      <c r="F959" s="12"/>
      <c r="L959" s="24"/>
      <c r="N959" s="3"/>
      <c r="O959" s="32"/>
      <c r="P959" s="32"/>
      <c r="Q959" s="3"/>
      <c r="R959" s="1"/>
    </row>
    <row r="960" spans="6:18" x14ac:dyDescent="0.25">
      <c r="F960" s="12"/>
      <c r="L960" s="24"/>
      <c r="N960" s="3"/>
      <c r="O960" s="32"/>
      <c r="P960" s="32"/>
      <c r="Q960" s="3"/>
      <c r="R960" s="1"/>
    </row>
    <row r="961" spans="1:23" x14ac:dyDescent="0.25">
      <c r="F961" s="12"/>
      <c r="L961" s="24"/>
      <c r="N961" s="3"/>
      <c r="O961" s="32"/>
      <c r="P961" s="32"/>
      <c r="Q961" s="3"/>
      <c r="R961" s="1"/>
    </row>
    <row r="962" spans="1:23" x14ac:dyDescent="0.25">
      <c r="F962" s="12"/>
      <c r="L962" s="24"/>
      <c r="N962" s="3"/>
      <c r="O962" s="32"/>
      <c r="P962" s="32"/>
      <c r="Q962" s="3"/>
      <c r="R962" s="1"/>
    </row>
    <row r="963" spans="1:23" x14ac:dyDescent="0.25">
      <c r="F963" s="12"/>
      <c r="L963" s="24"/>
      <c r="N963" s="3"/>
      <c r="O963" s="32"/>
      <c r="P963" s="32"/>
      <c r="Q963" s="3"/>
      <c r="R963" s="1"/>
    </row>
    <row r="964" spans="1:23" x14ac:dyDescent="0.25">
      <c r="F964" s="12"/>
      <c r="L964" s="24"/>
      <c r="N964" s="3"/>
      <c r="O964" s="32"/>
      <c r="P964" s="32"/>
      <c r="Q964" s="3"/>
      <c r="R964" s="1"/>
    </row>
    <row r="965" spans="1:23" x14ac:dyDescent="0.25">
      <c r="F965" s="12"/>
      <c r="L965" s="24"/>
      <c r="N965" s="3"/>
      <c r="O965" s="32"/>
      <c r="P965" s="32"/>
      <c r="Q965" s="3"/>
      <c r="R965" s="1"/>
    </row>
    <row r="966" spans="1:23" x14ac:dyDescent="0.25">
      <c r="F966" s="12"/>
      <c r="L966" s="24"/>
      <c r="N966" s="3"/>
      <c r="O966" s="32"/>
      <c r="P966" s="32"/>
      <c r="Q966" s="3"/>
      <c r="R966" s="1"/>
    </row>
    <row r="967" spans="1:23" x14ac:dyDescent="0.25">
      <c r="F967" s="12"/>
      <c r="L967" s="24"/>
      <c r="N967" s="3"/>
      <c r="O967" s="32"/>
      <c r="P967" s="32"/>
      <c r="Q967" s="3"/>
      <c r="R967" s="1"/>
    </row>
    <row r="968" spans="1:23" x14ac:dyDescent="0.25">
      <c r="F968" s="12"/>
      <c r="J968" s="5"/>
      <c r="K968" s="10"/>
      <c r="L968" s="24"/>
      <c r="M968" s="7"/>
      <c r="N968" s="3"/>
      <c r="O968" s="32"/>
      <c r="P968" s="32"/>
      <c r="Q968" s="3"/>
      <c r="R968" s="1"/>
    </row>
    <row r="969" spans="1:23" x14ac:dyDescent="0.25">
      <c r="F969" s="12"/>
      <c r="J969" s="5"/>
      <c r="K969" s="10"/>
      <c r="L969" s="24"/>
      <c r="M969" s="7"/>
      <c r="N969" s="3"/>
      <c r="O969" s="32"/>
      <c r="P969" s="32"/>
      <c r="Q969" s="3"/>
      <c r="R969" s="1"/>
    </row>
    <row r="970" spans="1:23" x14ac:dyDescent="0.25">
      <c r="F970" s="12"/>
      <c r="K970" s="10"/>
      <c r="L970" s="24"/>
      <c r="N970" s="3"/>
      <c r="O970" s="32"/>
      <c r="P970" s="32"/>
      <c r="Q970" s="3"/>
      <c r="R970" s="1"/>
    </row>
    <row r="971" spans="1:23" x14ac:dyDescent="0.25">
      <c r="F971" s="12"/>
      <c r="G971" s="16"/>
      <c r="K971" s="10"/>
      <c r="L971" s="24"/>
      <c r="N971" s="3"/>
      <c r="O971" s="32"/>
      <c r="P971" s="32"/>
      <c r="Q971" s="3"/>
      <c r="R971" s="1"/>
    </row>
    <row r="972" spans="1:23" x14ac:dyDescent="0.25">
      <c r="F972" s="12"/>
      <c r="K972" s="10"/>
      <c r="L972" s="24"/>
      <c r="N972" s="3"/>
      <c r="O972" s="32"/>
      <c r="P972" s="32"/>
      <c r="Q972" s="3"/>
      <c r="R972" s="1"/>
    </row>
    <row r="973" spans="1:23" x14ac:dyDescent="0.25">
      <c r="A973" s="4"/>
      <c r="D973" s="4"/>
      <c r="E973" s="4"/>
      <c r="F973" s="14"/>
      <c r="G973" s="4"/>
      <c r="H973" s="4"/>
      <c r="I973" s="4"/>
      <c r="J973" s="5"/>
      <c r="K973" s="4"/>
      <c r="L973" s="25"/>
      <c r="M973" s="4"/>
      <c r="N973" s="6"/>
      <c r="O973" s="25"/>
      <c r="P973" s="25"/>
      <c r="Q973" s="6"/>
      <c r="R973" s="4"/>
      <c r="S973" s="4"/>
      <c r="T973" s="4"/>
      <c r="U973" s="4"/>
      <c r="V973" s="4"/>
      <c r="W973" s="4"/>
    </row>
    <row r="974" spans="1:23" x14ac:dyDescent="0.25">
      <c r="F974" s="12"/>
      <c r="L974" s="24"/>
      <c r="N974" s="3"/>
      <c r="O974" s="32"/>
      <c r="P974" s="32"/>
      <c r="Q974" s="3"/>
      <c r="R974" s="1"/>
    </row>
    <row r="975" spans="1:23" x14ac:dyDescent="0.25">
      <c r="F975" s="12"/>
      <c r="L975" s="24"/>
      <c r="N975" s="3"/>
      <c r="O975" s="32"/>
      <c r="P975" s="32"/>
      <c r="Q975" s="3"/>
      <c r="R975" s="1"/>
    </row>
    <row r="976" spans="1:23" x14ac:dyDescent="0.25">
      <c r="F976" s="12"/>
      <c r="K976" s="10"/>
      <c r="L976" s="24"/>
      <c r="N976" s="3"/>
      <c r="O976" s="32"/>
      <c r="P976" s="32"/>
      <c r="Q976" s="3"/>
      <c r="R976" s="1"/>
    </row>
    <row r="977" spans="6:18" x14ac:dyDescent="0.25">
      <c r="F977" s="12"/>
      <c r="K977" s="10"/>
      <c r="L977" s="24"/>
      <c r="N977" s="3"/>
      <c r="O977" s="32"/>
      <c r="P977" s="32"/>
      <c r="Q977" s="3"/>
      <c r="R977" s="1"/>
    </row>
    <row r="978" spans="6:18" x14ac:dyDescent="0.25">
      <c r="F978" s="12"/>
      <c r="L978" s="24"/>
      <c r="N978" s="3"/>
      <c r="O978" s="32"/>
      <c r="P978" s="32"/>
      <c r="Q978" s="3"/>
      <c r="R978" s="1"/>
    </row>
    <row r="979" spans="6:18" x14ac:dyDescent="0.25">
      <c r="F979" s="12"/>
      <c r="L979" s="24"/>
      <c r="N979" s="3"/>
      <c r="O979" s="32"/>
      <c r="P979" s="32"/>
      <c r="Q979" s="3"/>
      <c r="R979" s="1"/>
    </row>
    <row r="980" spans="6:18" x14ac:dyDescent="0.25">
      <c r="F980" s="12"/>
      <c r="L980" s="24"/>
      <c r="N980" s="3"/>
      <c r="O980" s="32"/>
      <c r="P980" s="32"/>
      <c r="Q980" s="3"/>
      <c r="R980" s="1"/>
    </row>
    <row r="981" spans="6:18" x14ac:dyDescent="0.25">
      <c r="F981" s="12"/>
      <c r="L981" s="24"/>
      <c r="N981" s="3"/>
      <c r="O981" s="32"/>
      <c r="P981" s="32"/>
      <c r="Q981" s="3"/>
      <c r="R981" s="1"/>
    </row>
    <row r="982" spans="6:18" x14ac:dyDescent="0.25">
      <c r="F982" s="12"/>
      <c r="K982" s="10"/>
      <c r="L982" s="24"/>
      <c r="N982" s="3"/>
      <c r="O982" s="32"/>
      <c r="P982" s="32"/>
      <c r="Q982" s="3"/>
      <c r="R982" s="1"/>
    </row>
    <row r="983" spans="6:18" x14ac:dyDescent="0.25">
      <c r="F983" s="12"/>
      <c r="K983" s="10"/>
      <c r="L983" s="24"/>
      <c r="N983" s="3"/>
      <c r="O983" s="32"/>
      <c r="P983" s="32"/>
      <c r="Q983" s="3"/>
      <c r="R983" s="1"/>
    </row>
    <row r="984" spans="6:18" x14ac:dyDescent="0.25">
      <c r="F984" s="12"/>
      <c r="K984" s="10"/>
      <c r="L984" s="24"/>
      <c r="N984" s="3"/>
      <c r="O984" s="32"/>
      <c r="P984" s="32"/>
      <c r="Q984" s="3"/>
      <c r="R984" s="1"/>
    </row>
    <row r="985" spans="6:18" x14ac:dyDescent="0.25">
      <c r="F985" s="12"/>
      <c r="K985" s="10"/>
      <c r="L985" s="24"/>
      <c r="N985" s="3"/>
      <c r="O985" s="32"/>
      <c r="P985" s="32"/>
      <c r="Q985" s="3"/>
      <c r="R985" s="1"/>
    </row>
    <row r="986" spans="6:18" x14ac:dyDescent="0.25">
      <c r="F986" s="12"/>
      <c r="K986" s="10"/>
      <c r="L986" s="24"/>
      <c r="N986" s="3"/>
      <c r="O986" s="32"/>
      <c r="P986" s="32"/>
      <c r="Q986" s="3"/>
      <c r="R986" s="1"/>
    </row>
    <row r="987" spans="6:18" x14ac:dyDescent="0.25">
      <c r="F987" s="12"/>
      <c r="K987" s="10"/>
      <c r="L987" s="24"/>
      <c r="N987" s="3"/>
      <c r="O987" s="32"/>
      <c r="P987" s="32"/>
      <c r="Q987" s="3"/>
      <c r="R987" s="1"/>
    </row>
    <row r="988" spans="6:18" x14ac:dyDescent="0.25">
      <c r="F988" s="12"/>
      <c r="K988" s="10"/>
      <c r="L988" s="24"/>
      <c r="N988" s="3"/>
      <c r="O988" s="32"/>
      <c r="P988" s="32"/>
      <c r="Q988" s="3"/>
      <c r="R988" s="1"/>
    </row>
    <row r="989" spans="6:18" x14ac:dyDescent="0.25">
      <c r="F989" s="12"/>
      <c r="K989" s="10"/>
      <c r="L989" s="24"/>
      <c r="N989" s="3"/>
      <c r="O989" s="32"/>
      <c r="P989" s="32"/>
      <c r="Q989" s="3"/>
      <c r="R989" s="1"/>
    </row>
    <row r="990" spans="6:18" x14ac:dyDescent="0.25">
      <c r="F990" s="12"/>
      <c r="K990" s="10"/>
      <c r="L990" s="24"/>
      <c r="N990" s="3"/>
      <c r="O990" s="32"/>
      <c r="P990" s="32"/>
      <c r="Q990" s="3"/>
      <c r="R990" s="1"/>
    </row>
    <row r="991" spans="6:18" x14ac:dyDescent="0.25">
      <c r="F991" s="12"/>
      <c r="K991" s="10"/>
      <c r="L991" s="24"/>
      <c r="N991" s="3"/>
      <c r="O991" s="32"/>
      <c r="P991" s="32"/>
      <c r="Q991" s="3"/>
      <c r="R991" s="1"/>
    </row>
    <row r="992" spans="6:18" x14ac:dyDescent="0.25">
      <c r="F992" s="12"/>
      <c r="K992" s="10"/>
      <c r="L992" s="24"/>
      <c r="N992" s="3"/>
      <c r="O992" s="32"/>
      <c r="P992" s="32"/>
      <c r="Q992" s="3"/>
      <c r="R992" s="1"/>
    </row>
    <row r="993" spans="6:18" x14ac:dyDescent="0.25">
      <c r="F993" s="12"/>
      <c r="K993" s="10"/>
      <c r="L993" s="24"/>
      <c r="N993" s="3"/>
      <c r="O993" s="32"/>
      <c r="P993" s="32"/>
      <c r="Q993" s="3"/>
      <c r="R993" s="1"/>
    </row>
    <row r="994" spans="6:18" x14ac:dyDescent="0.25">
      <c r="F994" s="12"/>
      <c r="K994" s="10"/>
      <c r="L994" s="24"/>
      <c r="N994" s="3"/>
      <c r="O994" s="32"/>
      <c r="P994" s="32"/>
      <c r="Q994" s="3"/>
      <c r="R994" s="1"/>
    </row>
    <row r="995" spans="6:18" x14ac:dyDescent="0.25">
      <c r="F995" s="12"/>
      <c r="K995" s="10"/>
      <c r="L995" s="24"/>
      <c r="N995" s="3"/>
      <c r="O995" s="32"/>
      <c r="P995" s="32"/>
      <c r="Q995" s="3"/>
      <c r="R995" s="1"/>
    </row>
    <row r="996" spans="6:18" x14ac:dyDescent="0.25">
      <c r="F996" s="12"/>
      <c r="K996" s="10"/>
      <c r="L996" s="24"/>
      <c r="N996" s="3"/>
      <c r="O996" s="32"/>
      <c r="P996" s="32"/>
      <c r="Q996" s="3"/>
      <c r="R996" s="1"/>
    </row>
    <row r="997" spans="6:18" x14ac:dyDescent="0.25">
      <c r="F997" s="12"/>
      <c r="K997" s="10"/>
      <c r="L997" s="24"/>
      <c r="N997" s="3"/>
      <c r="O997" s="32"/>
      <c r="P997" s="32"/>
      <c r="Q997" s="3"/>
      <c r="R997" s="1"/>
    </row>
    <row r="998" spans="6:18" x14ac:dyDescent="0.25">
      <c r="F998" s="12"/>
      <c r="K998" s="10"/>
      <c r="L998" s="24"/>
      <c r="N998" s="3"/>
      <c r="O998" s="32"/>
      <c r="P998" s="32"/>
      <c r="Q998" s="3"/>
      <c r="R998" s="1"/>
    </row>
    <row r="999" spans="6:18" x14ac:dyDescent="0.25">
      <c r="F999" s="12"/>
      <c r="K999" s="10"/>
      <c r="L999" s="24"/>
      <c r="N999" s="3"/>
      <c r="O999" s="32"/>
      <c r="P999" s="32"/>
      <c r="Q999" s="3"/>
      <c r="R999" s="1"/>
    </row>
    <row r="1000" spans="6:18" x14ac:dyDescent="0.25">
      <c r="F1000" s="12"/>
      <c r="K1000" s="10"/>
      <c r="L1000" s="24"/>
      <c r="N1000" s="3"/>
      <c r="O1000" s="32"/>
      <c r="P1000" s="32"/>
      <c r="Q1000" s="3"/>
      <c r="R1000" s="1"/>
    </row>
    <row r="1001" spans="6:18" x14ac:dyDescent="0.25">
      <c r="F1001" s="12"/>
      <c r="K1001" s="10"/>
      <c r="L1001" s="24"/>
      <c r="N1001" s="3"/>
      <c r="O1001" s="32"/>
      <c r="P1001" s="32"/>
      <c r="Q1001" s="3"/>
      <c r="R1001" s="1"/>
    </row>
    <row r="1002" spans="6:18" x14ac:dyDescent="0.25">
      <c r="F1002" s="12"/>
      <c r="J1002" s="5"/>
      <c r="K1002" s="10"/>
      <c r="L1002" s="24"/>
      <c r="M1002" s="7"/>
      <c r="N1002" s="3"/>
      <c r="O1002" s="32"/>
      <c r="P1002" s="32"/>
      <c r="Q1002" s="3"/>
      <c r="R1002" s="1"/>
    </row>
    <row r="1003" spans="6:18" x14ac:dyDescent="0.25">
      <c r="F1003" s="12"/>
      <c r="K1003" s="10"/>
      <c r="L1003" s="24"/>
      <c r="N1003" s="3"/>
      <c r="O1003" s="32"/>
      <c r="P1003" s="32"/>
      <c r="Q1003" s="3"/>
      <c r="R1003" s="1"/>
    </row>
    <row r="1004" spans="6:18" x14ac:dyDescent="0.25">
      <c r="F1004" s="12"/>
      <c r="K1004" s="10"/>
      <c r="L1004" s="24"/>
      <c r="N1004" s="3"/>
      <c r="O1004" s="32"/>
      <c r="P1004" s="32"/>
      <c r="Q1004" s="3"/>
      <c r="R1004" s="1"/>
    </row>
    <row r="1005" spans="6:18" x14ac:dyDescent="0.25">
      <c r="F1005" s="12"/>
      <c r="K1005" s="10"/>
      <c r="L1005" s="24"/>
      <c r="N1005" s="3"/>
      <c r="O1005" s="32"/>
      <c r="P1005" s="32"/>
      <c r="Q1005" s="3"/>
      <c r="R1005" s="1"/>
    </row>
    <row r="1006" spans="6:18" x14ac:dyDescent="0.25">
      <c r="F1006" s="12"/>
      <c r="K1006" s="10"/>
      <c r="L1006" s="24"/>
      <c r="N1006" s="3"/>
      <c r="O1006" s="32"/>
      <c r="P1006" s="32"/>
      <c r="Q1006" s="3"/>
      <c r="R1006" s="1"/>
    </row>
    <row r="1007" spans="6:18" x14ac:dyDescent="0.25">
      <c r="F1007" s="12"/>
      <c r="K1007" s="10"/>
      <c r="L1007" s="24"/>
      <c r="N1007" s="3"/>
      <c r="O1007" s="32"/>
      <c r="P1007" s="32"/>
      <c r="Q1007" s="3"/>
      <c r="R1007" s="1"/>
    </row>
    <row r="1008" spans="6:18" x14ac:dyDescent="0.25">
      <c r="F1008" s="12"/>
      <c r="K1008" s="10"/>
      <c r="L1008" s="24"/>
      <c r="N1008" s="3"/>
      <c r="O1008" s="32"/>
      <c r="P1008" s="32"/>
      <c r="Q1008" s="3"/>
      <c r="R1008" s="1"/>
    </row>
    <row r="1009" spans="6:18" x14ac:dyDescent="0.25">
      <c r="F1009" s="12"/>
      <c r="K1009" s="10"/>
      <c r="L1009" s="24"/>
      <c r="N1009" s="3"/>
      <c r="O1009" s="32"/>
      <c r="P1009" s="32"/>
      <c r="Q1009" s="3"/>
      <c r="R1009" s="1"/>
    </row>
    <row r="1010" spans="6:18" x14ac:dyDescent="0.25">
      <c r="F1010" s="12"/>
      <c r="K1010" s="10"/>
      <c r="L1010" s="24"/>
      <c r="N1010" s="3"/>
      <c r="O1010" s="32"/>
      <c r="P1010" s="32"/>
      <c r="Q1010" s="3"/>
      <c r="R1010" s="1"/>
    </row>
    <row r="1011" spans="6:18" x14ac:dyDescent="0.25">
      <c r="F1011" s="12"/>
      <c r="K1011" s="10"/>
      <c r="L1011" s="24"/>
      <c r="N1011" s="3"/>
      <c r="O1011" s="32"/>
      <c r="P1011" s="32"/>
      <c r="Q1011" s="3"/>
      <c r="R1011" s="1"/>
    </row>
    <row r="1012" spans="6:18" x14ac:dyDescent="0.25">
      <c r="F1012" s="12"/>
      <c r="K1012" s="10"/>
      <c r="L1012" s="24"/>
      <c r="N1012" s="3"/>
      <c r="O1012" s="32"/>
      <c r="P1012" s="32"/>
      <c r="Q1012" s="3"/>
      <c r="R1012" s="1"/>
    </row>
    <row r="1013" spans="6:18" x14ac:dyDescent="0.25">
      <c r="F1013" s="12"/>
      <c r="K1013" s="10"/>
      <c r="L1013" s="24"/>
      <c r="N1013" s="3"/>
      <c r="O1013" s="32"/>
      <c r="P1013" s="32"/>
      <c r="Q1013" s="3"/>
      <c r="R1013" s="1"/>
    </row>
    <row r="1014" spans="6:18" x14ac:dyDescent="0.25">
      <c r="F1014" s="12"/>
      <c r="K1014" s="10"/>
      <c r="L1014" s="24"/>
      <c r="N1014" s="3"/>
      <c r="O1014" s="32"/>
      <c r="P1014" s="32"/>
      <c r="Q1014" s="3"/>
      <c r="R1014" s="1"/>
    </row>
    <row r="1015" spans="6:18" x14ac:dyDescent="0.25">
      <c r="F1015" s="12"/>
      <c r="K1015" s="10"/>
      <c r="L1015" s="24"/>
      <c r="N1015" s="3"/>
      <c r="O1015" s="32"/>
      <c r="P1015" s="32"/>
      <c r="Q1015" s="3"/>
      <c r="R1015" s="1"/>
    </row>
    <row r="1016" spans="6:18" x14ac:dyDescent="0.25">
      <c r="F1016" s="12"/>
      <c r="K1016" s="10"/>
      <c r="L1016" s="24"/>
      <c r="N1016" s="3"/>
      <c r="O1016" s="32"/>
      <c r="P1016" s="32"/>
      <c r="Q1016" s="3"/>
      <c r="R1016" s="1"/>
    </row>
    <row r="1017" spans="6:18" x14ac:dyDescent="0.25">
      <c r="F1017" s="12"/>
      <c r="K1017" s="10"/>
      <c r="L1017" s="24"/>
      <c r="N1017" s="3"/>
      <c r="O1017" s="32"/>
      <c r="P1017" s="32"/>
      <c r="Q1017" s="3"/>
      <c r="R1017" s="1"/>
    </row>
    <row r="1018" spans="6:18" x14ac:dyDescent="0.25">
      <c r="F1018" s="12"/>
      <c r="K1018" s="10"/>
      <c r="L1018" s="24"/>
      <c r="N1018" s="3"/>
      <c r="O1018" s="32"/>
      <c r="P1018" s="32"/>
      <c r="Q1018" s="3"/>
      <c r="R1018" s="1"/>
    </row>
    <row r="1019" spans="6:18" x14ac:dyDescent="0.25">
      <c r="F1019" s="12"/>
      <c r="K1019" s="10"/>
      <c r="L1019" s="24"/>
      <c r="N1019" s="3"/>
      <c r="O1019" s="32"/>
      <c r="P1019" s="32"/>
      <c r="Q1019" s="3"/>
      <c r="R1019" s="1"/>
    </row>
    <row r="1020" spans="6:18" x14ac:dyDescent="0.25">
      <c r="F1020" s="12"/>
      <c r="K1020" s="10"/>
      <c r="L1020" s="24"/>
      <c r="N1020" s="3"/>
      <c r="O1020" s="32"/>
      <c r="P1020" s="32"/>
      <c r="Q1020" s="3"/>
      <c r="R1020" s="1"/>
    </row>
    <row r="1021" spans="6:18" x14ac:dyDescent="0.25">
      <c r="F1021" s="12"/>
      <c r="K1021" s="10"/>
      <c r="L1021" s="24"/>
      <c r="N1021" s="3"/>
      <c r="O1021" s="32"/>
      <c r="P1021" s="32"/>
      <c r="Q1021" s="3"/>
      <c r="R1021" s="1"/>
    </row>
    <row r="1022" spans="6:18" x14ac:dyDescent="0.25">
      <c r="F1022" s="12"/>
      <c r="K1022" s="10"/>
      <c r="L1022" s="24"/>
      <c r="N1022" s="3"/>
      <c r="O1022" s="32"/>
      <c r="P1022" s="32"/>
      <c r="Q1022" s="3"/>
      <c r="R1022" s="1"/>
    </row>
    <row r="1023" spans="6:18" x14ac:dyDescent="0.25">
      <c r="F1023" s="12"/>
      <c r="L1023" s="24"/>
      <c r="N1023" s="3"/>
      <c r="O1023" s="32"/>
      <c r="P1023" s="32"/>
      <c r="Q1023" s="3"/>
      <c r="R1023" s="1"/>
    </row>
    <row r="1024" spans="6:18" x14ac:dyDescent="0.25">
      <c r="F1024" s="12"/>
      <c r="K1024" s="10"/>
      <c r="L1024" s="24"/>
      <c r="N1024" s="3"/>
      <c r="O1024" s="32"/>
      <c r="P1024" s="32"/>
      <c r="Q1024" s="3"/>
      <c r="R1024" s="1"/>
    </row>
    <row r="1025" spans="6:18" x14ac:dyDescent="0.25">
      <c r="F1025" s="12"/>
      <c r="K1025" s="10"/>
      <c r="L1025" s="24"/>
      <c r="N1025" s="3"/>
      <c r="O1025" s="32"/>
      <c r="P1025" s="32"/>
      <c r="Q1025" s="3"/>
      <c r="R1025" s="1"/>
    </row>
    <row r="1026" spans="6:18" x14ac:dyDescent="0.25">
      <c r="F1026" s="12"/>
      <c r="K1026" s="10"/>
      <c r="L1026" s="24"/>
      <c r="N1026" s="3"/>
      <c r="O1026" s="32"/>
      <c r="P1026" s="32"/>
      <c r="Q1026" s="3"/>
      <c r="R1026" s="1"/>
    </row>
    <row r="1027" spans="6:18" x14ac:dyDescent="0.25">
      <c r="F1027" s="12"/>
      <c r="K1027" s="10"/>
      <c r="L1027" s="24"/>
      <c r="N1027" s="3"/>
      <c r="O1027" s="32"/>
      <c r="P1027" s="32"/>
      <c r="Q1027" s="3"/>
      <c r="R1027" s="1"/>
    </row>
    <row r="1028" spans="6:18" x14ac:dyDescent="0.25">
      <c r="F1028" s="12"/>
      <c r="L1028" s="24"/>
      <c r="N1028" s="3"/>
      <c r="O1028" s="32"/>
      <c r="P1028" s="32"/>
      <c r="Q1028" s="3"/>
      <c r="R1028" s="1"/>
    </row>
    <row r="1029" spans="6:18" x14ac:dyDescent="0.25">
      <c r="F1029" s="12"/>
      <c r="L1029" s="24"/>
      <c r="N1029" s="3"/>
      <c r="O1029" s="32"/>
      <c r="P1029" s="32"/>
      <c r="Q1029" s="3"/>
      <c r="R1029" s="1"/>
    </row>
    <row r="1030" spans="6:18" x14ac:dyDescent="0.25">
      <c r="F1030" s="12"/>
      <c r="L1030" s="24"/>
      <c r="N1030" s="3"/>
      <c r="O1030" s="32"/>
      <c r="P1030" s="32"/>
      <c r="Q1030" s="3"/>
      <c r="R1030" s="1"/>
    </row>
    <row r="1031" spans="6:18" x14ac:dyDescent="0.25">
      <c r="F1031" s="12"/>
      <c r="L1031" s="24"/>
      <c r="N1031" s="3"/>
      <c r="O1031" s="32"/>
      <c r="P1031" s="32"/>
      <c r="Q1031" s="3"/>
      <c r="R1031" s="1"/>
    </row>
    <row r="1032" spans="6:18" x14ac:dyDescent="0.25">
      <c r="F1032" s="12"/>
      <c r="L1032" s="24"/>
      <c r="N1032" s="3"/>
      <c r="O1032" s="32"/>
      <c r="P1032" s="32"/>
      <c r="Q1032" s="3"/>
      <c r="R1032" s="1"/>
    </row>
    <row r="1033" spans="6:18" x14ac:dyDescent="0.25">
      <c r="F1033" s="12"/>
      <c r="L1033" s="24"/>
      <c r="N1033" s="3"/>
      <c r="O1033" s="32"/>
      <c r="P1033" s="32"/>
      <c r="Q1033" s="3"/>
      <c r="R1033" s="1"/>
    </row>
    <row r="1034" spans="6:18" x14ac:dyDescent="0.25">
      <c r="F1034" s="12"/>
      <c r="L1034" s="24"/>
      <c r="N1034" s="3"/>
      <c r="O1034" s="32"/>
      <c r="P1034" s="32"/>
      <c r="Q1034" s="3"/>
      <c r="R1034" s="1"/>
    </row>
    <row r="1035" spans="6:18" x14ac:dyDescent="0.25">
      <c r="F1035" s="12"/>
      <c r="L1035" s="24"/>
      <c r="N1035" s="3"/>
      <c r="O1035" s="32"/>
      <c r="P1035" s="32"/>
      <c r="Q1035" s="3"/>
      <c r="R1035" s="1"/>
    </row>
    <row r="1036" spans="6:18" x14ac:dyDescent="0.25">
      <c r="F1036" s="12"/>
      <c r="L1036" s="24"/>
      <c r="N1036" s="3"/>
      <c r="O1036" s="32"/>
      <c r="P1036" s="32"/>
      <c r="Q1036" s="3"/>
      <c r="R1036" s="1"/>
    </row>
    <row r="1037" spans="6:18" x14ac:dyDescent="0.25">
      <c r="F1037" s="12"/>
      <c r="L1037" s="24"/>
      <c r="N1037" s="3"/>
      <c r="O1037" s="32"/>
      <c r="P1037" s="32"/>
      <c r="Q1037" s="3"/>
      <c r="R1037" s="1"/>
    </row>
    <row r="1038" spans="6:18" x14ac:dyDescent="0.25">
      <c r="F1038" s="12"/>
      <c r="L1038" s="24"/>
      <c r="N1038" s="3"/>
      <c r="O1038" s="32"/>
      <c r="P1038" s="32"/>
      <c r="Q1038" s="3"/>
      <c r="R1038" s="1"/>
    </row>
    <row r="1039" spans="6:18" x14ac:dyDescent="0.25">
      <c r="F1039" s="12"/>
      <c r="L1039" s="24"/>
      <c r="N1039" s="3"/>
      <c r="O1039" s="32"/>
      <c r="P1039" s="32"/>
      <c r="Q1039" s="3"/>
      <c r="R1039" s="1"/>
    </row>
    <row r="1040" spans="6:18" x14ac:dyDescent="0.25">
      <c r="F1040" s="12"/>
      <c r="L1040" s="24"/>
      <c r="N1040" s="3"/>
      <c r="O1040" s="32"/>
      <c r="P1040" s="32"/>
      <c r="Q1040" s="3"/>
      <c r="R1040" s="1"/>
    </row>
    <row r="1041" spans="5:18" x14ac:dyDescent="0.25">
      <c r="F1041" s="12"/>
      <c r="L1041" s="24"/>
      <c r="N1041" s="3"/>
      <c r="O1041" s="32"/>
      <c r="P1041" s="32"/>
      <c r="Q1041" s="3"/>
      <c r="R1041" s="1"/>
    </row>
    <row r="1042" spans="5:18" x14ac:dyDescent="0.25">
      <c r="F1042" s="12"/>
      <c r="L1042" s="24"/>
      <c r="N1042" s="3"/>
      <c r="O1042" s="32"/>
      <c r="P1042" s="32"/>
      <c r="Q1042" s="3"/>
      <c r="R1042" s="1"/>
    </row>
    <row r="1043" spans="5:18" x14ac:dyDescent="0.25">
      <c r="F1043" s="12"/>
      <c r="L1043" s="24"/>
      <c r="N1043" s="3"/>
      <c r="O1043" s="32"/>
      <c r="P1043" s="32"/>
      <c r="Q1043" s="3"/>
      <c r="R1043" s="1"/>
    </row>
    <row r="1044" spans="5:18" x14ac:dyDescent="0.25">
      <c r="F1044" s="12"/>
      <c r="L1044" s="24"/>
      <c r="N1044" s="3"/>
      <c r="O1044" s="32"/>
      <c r="P1044" s="32"/>
      <c r="Q1044" s="3"/>
      <c r="R1044" s="1"/>
    </row>
    <row r="1045" spans="5:18" x14ac:dyDescent="0.25">
      <c r="F1045" s="12"/>
      <c r="L1045" s="24"/>
      <c r="N1045" s="3"/>
      <c r="O1045" s="32"/>
      <c r="P1045" s="32"/>
      <c r="Q1045" s="3"/>
      <c r="R1045" s="1"/>
    </row>
    <row r="1046" spans="5:18" x14ac:dyDescent="0.25">
      <c r="F1046" s="12"/>
      <c r="L1046" s="24"/>
      <c r="N1046" s="3"/>
      <c r="O1046" s="32"/>
      <c r="P1046" s="32"/>
      <c r="Q1046" s="3"/>
      <c r="R1046" s="1"/>
    </row>
    <row r="1047" spans="5:18" x14ac:dyDescent="0.25">
      <c r="F1047" s="12"/>
      <c r="L1047" s="24"/>
      <c r="N1047" s="3"/>
      <c r="O1047" s="32"/>
      <c r="P1047" s="32"/>
      <c r="Q1047" s="3"/>
      <c r="R1047" s="1"/>
    </row>
    <row r="1048" spans="5:18" x14ac:dyDescent="0.25">
      <c r="F1048" s="12"/>
      <c r="L1048" s="24"/>
      <c r="N1048" s="3"/>
      <c r="O1048" s="32"/>
      <c r="P1048" s="32"/>
      <c r="Q1048" s="3"/>
      <c r="R1048" s="1"/>
    </row>
    <row r="1049" spans="5:18" x14ac:dyDescent="0.25">
      <c r="F1049" s="12"/>
      <c r="L1049" s="24"/>
      <c r="N1049" s="3"/>
      <c r="O1049" s="32"/>
      <c r="P1049" s="32"/>
      <c r="Q1049" s="3"/>
      <c r="R1049" s="1"/>
    </row>
    <row r="1050" spans="5:18" x14ac:dyDescent="0.25">
      <c r="F1050" s="12"/>
      <c r="L1050" s="24"/>
      <c r="N1050" s="3"/>
      <c r="O1050" s="32"/>
      <c r="P1050" s="32"/>
      <c r="Q1050" s="3"/>
      <c r="R1050" s="1"/>
    </row>
    <row r="1051" spans="5:18" x14ac:dyDescent="0.25">
      <c r="E1051" s="17"/>
      <c r="F1051" s="12"/>
      <c r="L1051" s="24"/>
      <c r="N1051" s="3"/>
      <c r="O1051" s="32"/>
      <c r="P1051" s="32"/>
      <c r="Q1051" s="3"/>
      <c r="R1051" s="1"/>
    </row>
    <row r="1052" spans="5:18" x14ac:dyDescent="0.25">
      <c r="F1052" s="12"/>
      <c r="L1052" s="24"/>
      <c r="N1052" s="3"/>
      <c r="O1052" s="32"/>
      <c r="P1052" s="32"/>
      <c r="Q1052" s="3"/>
      <c r="R1052" s="1"/>
    </row>
    <row r="1053" spans="5:18" x14ac:dyDescent="0.25">
      <c r="F1053" s="12"/>
      <c r="L1053" s="24"/>
      <c r="N1053" s="3"/>
      <c r="O1053" s="32"/>
      <c r="P1053" s="32"/>
      <c r="Q1053" s="3"/>
      <c r="R1053" s="1"/>
    </row>
    <row r="1054" spans="5:18" x14ac:dyDescent="0.25">
      <c r="F1054" s="12"/>
      <c r="L1054" s="24"/>
      <c r="N1054" s="3"/>
      <c r="O1054" s="32"/>
      <c r="P1054" s="32"/>
      <c r="Q1054" s="3"/>
      <c r="R1054" s="1"/>
    </row>
    <row r="1055" spans="5:18" x14ac:dyDescent="0.25">
      <c r="F1055" s="12"/>
      <c r="L1055" s="24"/>
      <c r="N1055" s="3"/>
      <c r="O1055" s="32"/>
      <c r="P1055" s="32"/>
      <c r="Q1055" s="3"/>
      <c r="R1055" s="1"/>
    </row>
    <row r="1056" spans="5:18" x14ac:dyDescent="0.25">
      <c r="F1056" s="12"/>
      <c r="L1056" s="24"/>
      <c r="N1056" s="3"/>
      <c r="O1056" s="32"/>
      <c r="P1056" s="32"/>
      <c r="Q1056" s="3"/>
      <c r="R1056" s="1"/>
    </row>
    <row r="1057" spans="6:18" x14ac:dyDescent="0.25">
      <c r="F1057" s="12"/>
      <c r="L1057" s="24"/>
      <c r="N1057" s="3"/>
      <c r="O1057" s="32"/>
      <c r="P1057" s="32"/>
      <c r="Q1057" s="3"/>
      <c r="R1057" s="1"/>
    </row>
    <row r="1058" spans="6:18" x14ac:dyDescent="0.25">
      <c r="F1058" s="12"/>
      <c r="L1058" s="24"/>
      <c r="N1058" s="3"/>
      <c r="O1058" s="32"/>
      <c r="P1058" s="32"/>
      <c r="Q1058" s="3"/>
      <c r="R1058" s="1"/>
    </row>
    <row r="1059" spans="6:18" x14ac:dyDescent="0.25">
      <c r="F1059" s="12"/>
      <c r="L1059" s="24"/>
      <c r="N1059" s="3"/>
      <c r="O1059" s="32"/>
      <c r="P1059" s="32"/>
      <c r="Q1059" s="3"/>
      <c r="R1059" s="1"/>
    </row>
    <row r="1060" spans="6:18" x14ac:dyDescent="0.25">
      <c r="F1060" s="12"/>
      <c r="L1060" s="24"/>
      <c r="N1060" s="3"/>
      <c r="O1060" s="32"/>
      <c r="P1060" s="32"/>
      <c r="Q1060" s="3"/>
      <c r="R1060" s="1"/>
    </row>
    <row r="1061" spans="6:18" x14ac:dyDescent="0.25">
      <c r="F1061" s="12"/>
      <c r="L1061" s="24"/>
      <c r="N1061" s="3"/>
      <c r="O1061" s="32"/>
      <c r="P1061" s="32"/>
      <c r="Q1061" s="3"/>
      <c r="R1061" s="1"/>
    </row>
    <row r="1062" spans="6:18" x14ac:dyDescent="0.25">
      <c r="F1062" s="12"/>
      <c r="L1062" s="24"/>
      <c r="N1062" s="3"/>
      <c r="O1062" s="32"/>
      <c r="P1062" s="32"/>
      <c r="Q1062" s="3"/>
      <c r="R1062" s="1"/>
    </row>
    <row r="1063" spans="6:18" x14ac:dyDescent="0.25">
      <c r="F1063" s="12"/>
      <c r="L1063" s="24"/>
      <c r="N1063" s="3"/>
      <c r="O1063" s="32"/>
      <c r="P1063" s="32"/>
      <c r="Q1063" s="3"/>
      <c r="R1063" s="1"/>
    </row>
    <row r="1064" spans="6:18" x14ac:dyDescent="0.25">
      <c r="F1064" s="12"/>
      <c r="L1064" s="24"/>
      <c r="N1064" s="3"/>
      <c r="O1064" s="32"/>
      <c r="P1064" s="32"/>
      <c r="Q1064" s="3"/>
      <c r="R1064" s="1"/>
    </row>
    <row r="1065" spans="6:18" x14ac:dyDescent="0.25">
      <c r="F1065" s="12"/>
      <c r="L1065" s="24"/>
      <c r="N1065" s="3"/>
      <c r="O1065" s="32"/>
      <c r="P1065" s="32"/>
      <c r="Q1065" s="3"/>
      <c r="R1065" s="1"/>
    </row>
    <row r="1066" spans="6:18" x14ac:dyDescent="0.25">
      <c r="F1066" s="12"/>
      <c r="L1066" s="24"/>
      <c r="N1066" s="3"/>
      <c r="O1066" s="32"/>
      <c r="P1066" s="32"/>
      <c r="Q1066" s="3"/>
      <c r="R1066" s="1"/>
    </row>
    <row r="1067" spans="6:18" x14ac:dyDescent="0.25">
      <c r="F1067" s="12"/>
      <c r="K1067" s="10"/>
      <c r="L1067" s="24"/>
      <c r="N1067" s="3"/>
      <c r="O1067" s="32"/>
      <c r="P1067" s="32"/>
      <c r="Q1067" s="3"/>
      <c r="R1067" s="1"/>
    </row>
    <row r="1068" spans="6:18" x14ac:dyDescent="0.25">
      <c r="F1068" s="12"/>
      <c r="L1068" s="24"/>
      <c r="N1068" s="3"/>
      <c r="O1068" s="32"/>
      <c r="P1068" s="32"/>
      <c r="Q1068" s="3"/>
      <c r="R1068" s="1"/>
    </row>
    <row r="1069" spans="6:18" x14ac:dyDescent="0.25">
      <c r="F1069" s="12"/>
      <c r="L1069" s="24"/>
      <c r="N1069" s="3"/>
      <c r="O1069" s="32"/>
      <c r="P1069" s="32"/>
      <c r="Q1069" s="3"/>
      <c r="R1069" s="1"/>
    </row>
    <row r="1070" spans="6:18" x14ac:dyDescent="0.25">
      <c r="F1070" s="12"/>
      <c r="L1070" s="24"/>
      <c r="N1070" s="3"/>
      <c r="O1070" s="32"/>
      <c r="P1070" s="32"/>
      <c r="Q1070" s="3"/>
      <c r="R1070" s="1"/>
    </row>
    <row r="1071" spans="6:18" x14ac:dyDescent="0.25">
      <c r="F1071" s="12"/>
      <c r="L1071" s="24"/>
      <c r="N1071" s="3"/>
      <c r="O1071" s="32"/>
      <c r="P1071" s="32"/>
      <c r="Q1071" s="3"/>
      <c r="R1071" s="1"/>
    </row>
    <row r="1072" spans="6:18" x14ac:dyDescent="0.25">
      <c r="F1072" s="12"/>
      <c r="J1072" s="5"/>
      <c r="K1072" s="10"/>
      <c r="L1072" s="24"/>
      <c r="N1072" s="3"/>
      <c r="O1072" s="32"/>
      <c r="P1072" s="32"/>
      <c r="Q1072" s="3"/>
      <c r="R1072" s="1"/>
    </row>
    <row r="1073" spans="6:18" x14ac:dyDescent="0.25">
      <c r="F1073" s="12"/>
      <c r="K1073" s="10"/>
      <c r="L1073" s="24"/>
      <c r="N1073" s="3"/>
      <c r="O1073" s="32"/>
      <c r="P1073" s="32"/>
      <c r="Q1073" s="3"/>
      <c r="R1073" s="1"/>
    </row>
    <row r="1074" spans="6:18" x14ac:dyDescent="0.25">
      <c r="F1074" s="12"/>
      <c r="K1074" s="10"/>
      <c r="L1074" s="24"/>
      <c r="N1074" s="3"/>
      <c r="O1074" s="32"/>
      <c r="P1074" s="32"/>
      <c r="Q1074" s="3"/>
      <c r="R1074" s="1"/>
    </row>
    <row r="1075" spans="6:18" x14ac:dyDescent="0.25">
      <c r="F1075" s="12"/>
      <c r="K1075" s="10"/>
      <c r="L1075" s="24"/>
      <c r="N1075" s="3"/>
      <c r="O1075" s="32"/>
      <c r="P1075" s="32"/>
      <c r="Q1075" s="3"/>
      <c r="R1075" s="1"/>
    </row>
    <row r="1076" spans="6:18" x14ac:dyDescent="0.25">
      <c r="F1076" s="12"/>
      <c r="K1076" s="10"/>
      <c r="L1076" s="24"/>
      <c r="N1076" s="3"/>
      <c r="O1076" s="32"/>
      <c r="P1076" s="32"/>
      <c r="Q1076" s="3"/>
      <c r="R1076" s="1"/>
    </row>
    <row r="1077" spans="6:18" x14ac:dyDescent="0.25">
      <c r="F1077" s="12"/>
      <c r="K1077" s="10"/>
      <c r="L1077" s="24"/>
      <c r="N1077" s="3"/>
      <c r="O1077" s="32"/>
      <c r="P1077" s="32"/>
      <c r="Q1077" s="3"/>
      <c r="R1077" s="1"/>
    </row>
    <row r="1078" spans="6:18" x14ac:dyDescent="0.25">
      <c r="F1078" s="12"/>
      <c r="K1078" s="10"/>
      <c r="L1078" s="24"/>
      <c r="N1078" s="3"/>
      <c r="O1078" s="32"/>
      <c r="P1078" s="32"/>
      <c r="Q1078" s="3"/>
      <c r="R1078" s="1"/>
    </row>
    <row r="1079" spans="6:18" x14ac:dyDescent="0.25">
      <c r="F1079" s="12"/>
      <c r="K1079" s="10"/>
      <c r="L1079" s="24"/>
      <c r="N1079" s="3"/>
      <c r="O1079" s="32"/>
      <c r="P1079" s="32"/>
      <c r="Q1079" s="3"/>
      <c r="R1079" s="1"/>
    </row>
    <row r="1080" spans="6:18" x14ac:dyDescent="0.25">
      <c r="F1080" s="12"/>
      <c r="K1080" s="10"/>
      <c r="L1080" s="24"/>
      <c r="N1080" s="3"/>
      <c r="O1080" s="32"/>
      <c r="P1080" s="32"/>
      <c r="Q1080" s="3"/>
      <c r="R1080" s="1"/>
    </row>
    <row r="1081" spans="6:18" x14ac:dyDescent="0.25">
      <c r="F1081" s="12"/>
      <c r="K1081" s="10"/>
      <c r="L1081" s="24"/>
      <c r="N1081" s="3"/>
      <c r="O1081" s="32"/>
      <c r="P1081" s="32"/>
      <c r="Q1081" s="3"/>
      <c r="R1081" s="1"/>
    </row>
    <row r="1082" spans="6:18" x14ac:dyDescent="0.25">
      <c r="F1082" s="12"/>
      <c r="K1082" s="10"/>
      <c r="L1082" s="24"/>
      <c r="N1082" s="3"/>
      <c r="O1082" s="32"/>
      <c r="P1082" s="32"/>
      <c r="Q1082" s="3"/>
      <c r="R1082" s="1"/>
    </row>
    <row r="1083" spans="6:18" x14ac:dyDescent="0.25">
      <c r="F1083" s="12"/>
      <c r="K1083" s="10"/>
      <c r="L1083" s="24"/>
      <c r="N1083" s="3"/>
      <c r="O1083" s="32"/>
      <c r="P1083" s="32"/>
      <c r="Q1083" s="3"/>
      <c r="R1083" s="1"/>
    </row>
    <row r="1084" spans="6:18" x14ac:dyDescent="0.25">
      <c r="F1084" s="12"/>
      <c r="K1084" s="10"/>
      <c r="L1084" s="24"/>
      <c r="N1084" s="3"/>
      <c r="O1084" s="32"/>
      <c r="P1084" s="32"/>
      <c r="Q1084" s="3"/>
      <c r="R1084" s="1"/>
    </row>
    <row r="1085" spans="6:18" x14ac:dyDescent="0.25">
      <c r="F1085" s="12"/>
      <c r="K1085" s="10"/>
      <c r="L1085" s="24"/>
      <c r="N1085" s="3"/>
      <c r="O1085" s="32"/>
      <c r="P1085" s="32"/>
      <c r="Q1085" s="3"/>
      <c r="R1085" s="1"/>
    </row>
    <row r="1086" spans="6:18" x14ac:dyDescent="0.25">
      <c r="F1086" s="12"/>
      <c r="K1086" s="10"/>
      <c r="L1086" s="24"/>
      <c r="N1086" s="3"/>
      <c r="O1086" s="32"/>
      <c r="P1086" s="32"/>
      <c r="Q1086" s="3"/>
      <c r="R1086" s="1"/>
    </row>
    <row r="1087" spans="6:18" x14ac:dyDescent="0.25">
      <c r="F1087" s="12"/>
      <c r="K1087" s="10"/>
      <c r="L1087" s="24"/>
      <c r="N1087" s="3"/>
      <c r="O1087" s="32"/>
      <c r="P1087" s="32"/>
      <c r="Q1087" s="3"/>
      <c r="R1087" s="1"/>
    </row>
    <row r="1088" spans="6:18" x14ac:dyDescent="0.25">
      <c r="F1088" s="12"/>
      <c r="K1088" s="10"/>
      <c r="L1088" s="24"/>
      <c r="N1088" s="3"/>
      <c r="O1088" s="32"/>
      <c r="P1088" s="32"/>
      <c r="Q1088" s="3"/>
      <c r="R1088" s="1"/>
    </row>
    <row r="1089" spans="6:18" x14ac:dyDescent="0.25">
      <c r="F1089" s="12"/>
      <c r="K1089" s="10"/>
      <c r="L1089" s="24"/>
      <c r="N1089" s="3"/>
      <c r="O1089" s="32"/>
      <c r="P1089" s="32"/>
      <c r="Q1089" s="3"/>
      <c r="R1089" s="1"/>
    </row>
    <row r="1090" spans="6:18" x14ac:dyDescent="0.25">
      <c r="F1090" s="12"/>
      <c r="K1090" s="10"/>
      <c r="L1090" s="24"/>
      <c r="N1090" s="3"/>
      <c r="O1090" s="32"/>
      <c r="P1090" s="32"/>
      <c r="Q1090" s="3"/>
      <c r="R1090" s="1"/>
    </row>
    <row r="1091" spans="6:18" x14ac:dyDescent="0.25">
      <c r="F1091" s="12"/>
      <c r="K1091" s="10"/>
      <c r="L1091" s="24"/>
      <c r="N1091" s="3"/>
      <c r="O1091" s="32"/>
      <c r="P1091" s="32"/>
      <c r="Q1091" s="3"/>
      <c r="R1091" s="1"/>
    </row>
    <row r="1092" spans="6:18" x14ac:dyDescent="0.25">
      <c r="F1092" s="12"/>
      <c r="K1092" s="10"/>
      <c r="L1092" s="24"/>
      <c r="N1092" s="3"/>
      <c r="O1092" s="32"/>
      <c r="P1092" s="32"/>
      <c r="Q1092" s="3"/>
      <c r="R1092" s="1"/>
    </row>
    <row r="1093" spans="6:18" x14ac:dyDescent="0.25">
      <c r="F1093" s="12"/>
      <c r="K1093" s="10"/>
      <c r="L1093" s="24"/>
      <c r="N1093" s="3"/>
      <c r="O1093" s="32"/>
      <c r="P1093" s="32"/>
      <c r="Q1093" s="3"/>
      <c r="R1093" s="1"/>
    </row>
    <row r="1094" spans="6:18" x14ac:dyDescent="0.25">
      <c r="F1094" s="12"/>
      <c r="K1094" s="10"/>
      <c r="L1094" s="24"/>
      <c r="N1094" s="3"/>
      <c r="O1094" s="32"/>
      <c r="P1094" s="32"/>
      <c r="Q1094" s="3"/>
      <c r="R1094" s="1"/>
    </row>
    <row r="1095" spans="6:18" x14ac:dyDescent="0.25">
      <c r="F1095" s="12"/>
      <c r="K1095" s="10"/>
      <c r="L1095" s="24"/>
      <c r="N1095" s="3"/>
      <c r="O1095" s="32"/>
      <c r="P1095" s="32"/>
      <c r="Q1095" s="3"/>
      <c r="R1095" s="1"/>
    </row>
    <row r="1096" spans="6:18" x14ac:dyDescent="0.25">
      <c r="F1096" s="12"/>
      <c r="K1096" s="10"/>
      <c r="L1096" s="24"/>
      <c r="N1096" s="3"/>
      <c r="O1096" s="32"/>
      <c r="P1096" s="32"/>
      <c r="Q1096" s="3"/>
      <c r="R1096" s="1"/>
    </row>
    <row r="1097" spans="6:18" x14ac:dyDescent="0.25">
      <c r="F1097" s="12"/>
      <c r="K1097" s="10"/>
      <c r="L1097" s="24"/>
      <c r="N1097" s="3"/>
      <c r="O1097" s="32"/>
      <c r="P1097" s="32"/>
      <c r="Q1097" s="3"/>
      <c r="R1097" s="1"/>
    </row>
    <row r="1098" spans="6:18" x14ac:dyDescent="0.25">
      <c r="F1098" s="12"/>
      <c r="K1098" s="10"/>
      <c r="L1098" s="24"/>
      <c r="N1098" s="3"/>
      <c r="O1098" s="32"/>
      <c r="P1098" s="32"/>
      <c r="Q1098" s="3"/>
      <c r="R1098" s="1"/>
    </row>
    <row r="1099" spans="6:18" x14ac:dyDescent="0.25">
      <c r="F1099" s="12"/>
      <c r="K1099" s="10"/>
      <c r="L1099" s="24"/>
      <c r="N1099" s="3"/>
      <c r="O1099" s="32"/>
      <c r="P1099" s="32"/>
      <c r="Q1099" s="3"/>
      <c r="R1099" s="1"/>
    </row>
    <row r="1100" spans="6:18" x14ac:dyDescent="0.25">
      <c r="F1100" s="12"/>
      <c r="K1100" s="10"/>
      <c r="L1100" s="24"/>
      <c r="N1100" s="3"/>
      <c r="O1100" s="32"/>
      <c r="P1100" s="32"/>
      <c r="Q1100" s="3"/>
      <c r="R1100" s="1"/>
    </row>
    <row r="1101" spans="6:18" x14ac:dyDescent="0.25">
      <c r="F1101" s="12"/>
      <c r="K1101" s="10"/>
      <c r="L1101" s="24"/>
      <c r="N1101" s="3"/>
      <c r="O1101" s="32"/>
      <c r="P1101" s="32"/>
      <c r="Q1101" s="3"/>
      <c r="R1101" s="1"/>
    </row>
    <row r="1102" spans="6:18" x14ac:dyDescent="0.25">
      <c r="F1102" s="12"/>
      <c r="K1102" s="10"/>
      <c r="L1102" s="24"/>
      <c r="N1102" s="3"/>
      <c r="O1102" s="32"/>
      <c r="P1102" s="32"/>
      <c r="Q1102" s="3"/>
      <c r="R1102" s="1"/>
    </row>
    <row r="1103" spans="6:18" x14ac:dyDescent="0.25">
      <c r="F1103" s="12"/>
      <c r="K1103" s="10"/>
      <c r="L1103" s="24"/>
      <c r="N1103" s="3"/>
      <c r="O1103" s="32"/>
      <c r="P1103" s="32"/>
      <c r="Q1103" s="3"/>
      <c r="R1103" s="1"/>
    </row>
    <row r="1104" spans="6:18" x14ac:dyDescent="0.25">
      <c r="F1104" s="12"/>
      <c r="K1104" s="10"/>
      <c r="L1104" s="24"/>
      <c r="N1104" s="3"/>
      <c r="O1104" s="32"/>
      <c r="P1104" s="32"/>
      <c r="Q1104" s="3"/>
      <c r="R1104" s="1"/>
    </row>
    <row r="1105" spans="6:18" x14ac:dyDescent="0.25">
      <c r="F1105" s="12"/>
      <c r="K1105" s="10"/>
      <c r="L1105" s="24"/>
      <c r="N1105" s="3"/>
      <c r="O1105" s="32"/>
      <c r="P1105" s="32"/>
      <c r="Q1105" s="3"/>
      <c r="R1105" s="1"/>
    </row>
    <row r="1106" spans="6:18" x14ac:dyDescent="0.25">
      <c r="F1106" s="12"/>
      <c r="K1106" s="10"/>
      <c r="L1106" s="24"/>
      <c r="N1106" s="3"/>
      <c r="O1106" s="32"/>
      <c r="P1106" s="32"/>
      <c r="Q1106" s="3"/>
      <c r="R1106" s="1"/>
    </row>
    <row r="1107" spans="6:18" x14ac:dyDescent="0.25">
      <c r="F1107" s="12"/>
      <c r="K1107" s="10"/>
      <c r="L1107" s="24"/>
      <c r="N1107" s="3"/>
      <c r="O1107" s="32"/>
      <c r="P1107" s="32"/>
      <c r="Q1107" s="3"/>
      <c r="R1107" s="1"/>
    </row>
    <row r="1108" spans="6:18" x14ac:dyDescent="0.25">
      <c r="F1108" s="12"/>
      <c r="K1108" s="10"/>
      <c r="L1108" s="24"/>
      <c r="N1108" s="3"/>
      <c r="O1108" s="32"/>
      <c r="P1108" s="32"/>
      <c r="Q1108" s="3"/>
      <c r="R1108" s="1"/>
    </row>
    <row r="1109" spans="6:18" x14ac:dyDescent="0.25">
      <c r="F1109" s="12"/>
      <c r="K1109" s="10"/>
      <c r="L1109" s="24"/>
      <c r="N1109" s="3"/>
      <c r="O1109" s="32"/>
      <c r="P1109" s="32"/>
      <c r="Q1109" s="3"/>
      <c r="R1109" s="1"/>
    </row>
    <row r="1110" spans="6:18" x14ac:dyDescent="0.25">
      <c r="F1110" s="12"/>
      <c r="K1110" s="10"/>
      <c r="L1110" s="24"/>
      <c r="N1110" s="3"/>
      <c r="O1110" s="32"/>
      <c r="P1110" s="32"/>
      <c r="Q1110" s="3"/>
      <c r="R1110" s="1"/>
    </row>
    <row r="1111" spans="6:18" x14ac:dyDescent="0.25">
      <c r="F1111" s="12"/>
      <c r="K1111" s="10"/>
      <c r="L1111" s="24"/>
      <c r="N1111" s="3"/>
      <c r="O1111" s="32"/>
      <c r="P1111" s="32"/>
      <c r="Q1111" s="3"/>
      <c r="R1111" s="1"/>
    </row>
    <row r="1112" spans="6:18" x14ac:dyDescent="0.25">
      <c r="F1112" s="12"/>
      <c r="K1112" s="10"/>
      <c r="L1112" s="24"/>
      <c r="N1112" s="3"/>
      <c r="O1112" s="32"/>
      <c r="P1112" s="32"/>
      <c r="Q1112" s="3"/>
      <c r="R1112" s="1"/>
    </row>
    <row r="1113" spans="6:18" x14ac:dyDescent="0.25">
      <c r="F1113" s="12"/>
      <c r="K1113" s="10"/>
      <c r="L1113" s="24"/>
      <c r="N1113" s="3"/>
      <c r="O1113" s="32"/>
      <c r="P1113" s="32"/>
      <c r="Q1113" s="3"/>
      <c r="R1113" s="1"/>
    </row>
    <row r="1114" spans="6:18" x14ac:dyDescent="0.25">
      <c r="F1114" s="12"/>
      <c r="K1114" s="10"/>
      <c r="L1114" s="24"/>
      <c r="N1114" s="3"/>
      <c r="O1114" s="32"/>
      <c r="P1114" s="32"/>
      <c r="Q1114" s="3"/>
      <c r="R1114" s="1"/>
    </row>
    <row r="1115" spans="6:18" x14ac:dyDescent="0.25">
      <c r="F1115" s="12"/>
      <c r="K1115" s="10"/>
      <c r="L1115" s="24"/>
      <c r="N1115" s="3"/>
      <c r="O1115" s="32"/>
      <c r="P1115" s="32"/>
      <c r="Q1115" s="3"/>
      <c r="R1115" s="1"/>
    </row>
    <row r="1116" spans="6:18" x14ac:dyDescent="0.25">
      <c r="F1116" s="12"/>
      <c r="J1116" s="5"/>
      <c r="K1116" s="10"/>
      <c r="L1116" s="24"/>
      <c r="M1116" s="7"/>
      <c r="N1116" s="3"/>
      <c r="O1116" s="32"/>
      <c r="P1116" s="32"/>
      <c r="Q1116" s="3"/>
      <c r="R1116" s="1"/>
    </row>
    <row r="1117" spans="6:18" x14ac:dyDescent="0.25">
      <c r="F1117" s="12"/>
      <c r="J1117" s="5"/>
      <c r="K1117" s="10"/>
      <c r="L1117" s="24"/>
      <c r="M1117" s="7"/>
      <c r="N1117" s="3"/>
      <c r="O1117" s="32"/>
      <c r="P1117" s="32"/>
      <c r="Q1117" s="3"/>
      <c r="R1117" s="1"/>
    </row>
    <row r="1118" spans="6:18" x14ac:dyDescent="0.25">
      <c r="F1118" s="12"/>
      <c r="K1118" s="10"/>
      <c r="L1118" s="24"/>
      <c r="N1118" s="3"/>
      <c r="O1118" s="32"/>
      <c r="P1118" s="32"/>
      <c r="Q1118" s="3"/>
      <c r="R1118" s="1"/>
    </row>
    <row r="1119" spans="6:18" x14ac:dyDescent="0.25">
      <c r="F1119" s="12"/>
      <c r="K1119" s="10"/>
      <c r="L1119" s="24"/>
      <c r="N1119" s="3"/>
      <c r="O1119" s="32"/>
      <c r="P1119" s="32"/>
      <c r="Q1119" s="3"/>
      <c r="R1119" s="1"/>
    </row>
    <row r="1120" spans="6:18" x14ac:dyDescent="0.25">
      <c r="F1120" s="12"/>
      <c r="K1120" s="10"/>
      <c r="L1120" s="24"/>
      <c r="N1120" s="3"/>
      <c r="O1120" s="32"/>
      <c r="P1120" s="32"/>
      <c r="Q1120" s="3"/>
      <c r="R1120" s="1"/>
    </row>
    <row r="1121" spans="6:18" x14ac:dyDescent="0.25">
      <c r="F1121" s="12"/>
      <c r="K1121" s="10"/>
      <c r="L1121" s="24"/>
      <c r="N1121" s="3"/>
      <c r="O1121" s="32"/>
      <c r="P1121" s="32"/>
      <c r="Q1121" s="3"/>
      <c r="R1121" s="1"/>
    </row>
    <row r="1122" spans="6:18" x14ac:dyDescent="0.25">
      <c r="F1122" s="12"/>
      <c r="K1122" s="10"/>
      <c r="L1122" s="24"/>
      <c r="N1122" s="3"/>
      <c r="O1122" s="32"/>
      <c r="P1122" s="32"/>
      <c r="Q1122" s="3"/>
      <c r="R1122" s="1"/>
    </row>
    <row r="1123" spans="6:18" x14ac:dyDescent="0.25">
      <c r="F1123" s="12"/>
      <c r="K1123" s="10"/>
      <c r="L1123" s="24"/>
      <c r="N1123" s="3"/>
      <c r="O1123" s="32"/>
      <c r="P1123" s="32"/>
      <c r="Q1123" s="3"/>
      <c r="R1123" s="1"/>
    </row>
    <row r="1124" spans="6:18" x14ac:dyDescent="0.25">
      <c r="F1124" s="12"/>
      <c r="K1124" s="10"/>
      <c r="L1124" s="24"/>
      <c r="N1124" s="3"/>
      <c r="O1124" s="32"/>
      <c r="P1124" s="32"/>
      <c r="Q1124" s="3"/>
      <c r="R1124" s="1"/>
    </row>
    <row r="1125" spans="6:18" x14ac:dyDescent="0.25">
      <c r="F1125" s="12"/>
      <c r="K1125" s="10"/>
      <c r="L1125" s="24"/>
      <c r="N1125" s="3"/>
      <c r="O1125" s="32"/>
      <c r="P1125" s="32"/>
      <c r="Q1125" s="3"/>
      <c r="R1125" s="1"/>
    </row>
    <row r="1126" spans="6:18" x14ac:dyDescent="0.25">
      <c r="F1126" s="12"/>
      <c r="K1126" s="10"/>
      <c r="L1126" s="24"/>
      <c r="N1126" s="3"/>
      <c r="O1126" s="32"/>
      <c r="P1126" s="32"/>
      <c r="Q1126" s="3"/>
      <c r="R1126" s="1"/>
    </row>
    <row r="1127" spans="6:18" x14ac:dyDescent="0.25">
      <c r="F1127" s="12"/>
      <c r="K1127" s="10"/>
      <c r="L1127" s="24"/>
      <c r="N1127" s="3"/>
      <c r="O1127" s="32"/>
      <c r="P1127" s="32"/>
      <c r="Q1127" s="3"/>
      <c r="R1127" s="1"/>
    </row>
    <row r="1128" spans="6:18" x14ac:dyDescent="0.25">
      <c r="F1128" s="12"/>
      <c r="K1128" s="10"/>
      <c r="L1128" s="24"/>
      <c r="N1128" s="3"/>
      <c r="O1128" s="32"/>
      <c r="P1128" s="32"/>
      <c r="Q1128" s="3"/>
      <c r="R1128" s="1"/>
    </row>
    <row r="1129" spans="6:18" x14ac:dyDescent="0.25">
      <c r="F1129" s="12"/>
      <c r="K1129" s="10"/>
      <c r="L1129" s="24"/>
      <c r="N1129" s="3"/>
      <c r="O1129" s="32"/>
      <c r="P1129" s="32"/>
      <c r="Q1129" s="3"/>
      <c r="R1129" s="1"/>
    </row>
    <row r="1130" spans="6:18" x14ac:dyDescent="0.25">
      <c r="F1130" s="12"/>
      <c r="K1130" s="10"/>
      <c r="L1130" s="24"/>
      <c r="N1130" s="3"/>
      <c r="O1130" s="32"/>
      <c r="P1130" s="32"/>
      <c r="Q1130" s="3"/>
      <c r="R1130" s="1"/>
    </row>
    <row r="1131" spans="6:18" x14ac:dyDescent="0.25">
      <c r="F1131" s="12"/>
      <c r="K1131" s="10"/>
      <c r="L1131" s="24"/>
      <c r="N1131" s="3"/>
      <c r="O1131" s="32"/>
      <c r="P1131" s="32"/>
      <c r="Q1131" s="3"/>
      <c r="R1131" s="1"/>
    </row>
    <row r="1132" spans="6:18" x14ac:dyDescent="0.25">
      <c r="F1132" s="12"/>
      <c r="K1132" s="10"/>
      <c r="L1132" s="24"/>
      <c r="N1132" s="3"/>
      <c r="O1132" s="32"/>
      <c r="P1132" s="32"/>
      <c r="Q1132" s="3"/>
      <c r="R1132" s="1"/>
    </row>
    <row r="1133" spans="6:18" x14ac:dyDescent="0.25">
      <c r="F1133" s="12"/>
      <c r="K1133" s="10"/>
      <c r="L1133" s="24"/>
      <c r="N1133" s="3"/>
      <c r="O1133" s="32"/>
      <c r="P1133" s="32"/>
      <c r="Q1133" s="3"/>
      <c r="R1133" s="1"/>
    </row>
    <row r="1134" spans="6:18" x14ac:dyDescent="0.25">
      <c r="F1134" s="12"/>
      <c r="K1134" s="10"/>
      <c r="L1134" s="24"/>
      <c r="N1134" s="3"/>
      <c r="O1134" s="32"/>
      <c r="P1134" s="32"/>
      <c r="Q1134" s="3"/>
      <c r="R1134" s="1"/>
    </row>
    <row r="1135" spans="6:18" x14ac:dyDescent="0.25">
      <c r="F1135" s="12"/>
      <c r="K1135" s="10"/>
      <c r="L1135" s="24"/>
      <c r="N1135" s="3"/>
      <c r="O1135" s="32"/>
      <c r="P1135" s="32"/>
      <c r="Q1135" s="3"/>
      <c r="R1135" s="1"/>
    </row>
    <row r="1136" spans="6:18" x14ac:dyDescent="0.25">
      <c r="F1136" s="12"/>
      <c r="K1136" s="10"/>
      <c r="L1136" s="24"/>
      <c r="N1136" s="3"/>
      <c r="O1136" s="32"/>
      <c r="P1136" s="32"/>
      <c r="Q1136" s="3"/>
      <c r="R1136" s="1"/>
    </row>
    <row r="1137" spans="6:18" x14ac:dyDescent="0.25">
      <c r="F1137" s="12"/>
      <c r="K1137" s="10"/>
      <c r="L1137" s="24"/>
      <c r="N1137" s="3"/>
      <c r="O1137" s="32"/>
      <c r="P1137" s="32"/>
      <c r="Q1137" s="3"/>
      <c r="R1137" s="1"/>
    </row>
    <row r="1138" spans="6:18" x14ac:dyDescent="0.25">
      <c r="F1138" s="12"/>
      <c r="K1138" s="10"/>
      <c r="L1138" s="24"/>
      <c r="N1138" s="3"/>
      <c r="O1138" s="32"/>
      <c r="P1138" s="32"/>
      <c r="Q1138" s="3"/>
      <c r="R1138" s="1"/>
    </row>
    <row r="1139" spans="6:18" x14ac:dyDescent="0.25">
      <c r="F1139" s="12"/>
      <c r="K1139" s="10"/>
      <c r="L1139" s="24"/>
      <c r="N1139" s="3"/>
      <c r="O1139" s="32"/>
      <c r="P1139" s="32"/>
      <c r="Q1139" s="3"/>
      <c r="R1139" s="1"/>
    </row>
    <row r="1140" spans="6:18" x14ac:dyDescent="0.25">
      <c r="F1140" s="12"/>
      <c r="K1140" s="10"/>
      <c r="L1140" s="24"/>
      <c r="N1140" s="3"/>
      <c r="O1140" s="32"/>
      <c r="P1140" s="32"/>
      <c r="Q1140" s="3"/>
      <c r="R1140" s="1"/>
    </row>
    <row r="1141" spans="6:18" x14ac:dyDescent="0.25">
      <c r="F1141" s="12"/>
      <c r="K1141" s="10"/>
      <c r="L1141" s="24"/>
      <c r="N1141" s="3"/>
      <c r="O1141" s="32"/>
      <c r="P1141" s="32"/>
      <c r="Q1141" s="3"/>
      <c r="R1141" s="1"/>
    </row>
    <row r="1142" spans="6:18" x14ac:dyDescent="0.25">
      <c r="F1142" s="12"/>
      <c r="K1142" s="10"/>
      <c r="L1142" s="24"/>
      <c r="N1142" s="3"/>
      <c r="O1142" s="32"/>
      <c r="P1142" s="32"/>
      <c r="Q1142" s="3"/>
      <c r="R1142" s="1"/>
    </row>
    <row r="1143" spans="6:18" x14ac:dyDescent="0.25">
      <c r="F1143" s="12"/>
      <c r="K1143" s="10"/>
      <c r="L1143" s="24"/>
      <c r="N1143" s="3"/>
      <c r="O1143" s="32"/>
      <c r="P1143" s="32"/>
      <c r="Q1143" s="3"/>
      <c r="R1143" s="1"/>
    </row>
    <row r="1144" spans="6:18" x14ac:dyDescent="0.25">
      <c r="F1144" s="12"/>
      <c r="K1144" s="10"/>
      <c r="L1144" s="24"/>
      <c r="N1144" s="3"/>
      <c r="O1144" s="32"/>
      <c r="P1144" s="32"/>
      <c r="Q1144" s="3"/>
      <c r="R1144" s="1"/>
    </row>
    <row r="1145" spans="6:18" x14ac:dyDescent="0.25">
      <c r="F1145" s="12"/>
      <c r="K1145" s="10"/>
      <c r="L1145" s="24"/>
      <c r="N1145" s="3"/>
      <c r="O1145" s="32"/>
      <c r="P1145" s="32"/>
      <c r="Q1145" s="3"/>
      <c r="R1145" s="1"/>
    </row>
    <row r="1146" spans="6:18" x14ac:dyDescent="0.25">
      <c r="F1146" s="12"/>
      <c r="K1146" s="10"/>
      <c r="L1146" s="24"/>
      <c r="N1146" s="3"/>
      <c r="O1146" s="32"/>
      <c r="P1146" s="32"/>
      <c r="Q1146" s="3"/>
      <c r="R1146" s="1"/>
    </row>
    <row r="1147" spans="6:18" x14ac:dyDescent="0.25">
      <c r="F1147" s="12"/>
      <c r="K1147" s="10"/>
      <c r="L1147" s="24"/>
      <c r="N1147" s="3"/>
      <c r="O1147" s="32"/>
      <c r="P1147" s="32"/>
      <c r="Q1147" s="3"/>
      <c r="R1147" s="1"/>
    </row>
    <row r="1148" spans="6:18" x14ac:dyDescent="0.25">
      <c r="F1148" s="12"/>
      <c r="K1148" s="10"/>
      <c r="L1148" s="24"/>
      <c r="N1148" s="3"/>
      <c r="O1148" s="32"/>
      <c r="P1148" s="32"/>
      <c r="Q1148" s="3"/>
      <c r="R1148" s="1"/>
    </row>
    <row r="1149" spans="6:18" x14ac:dyDescent="0.25">
      <c r="F1149" s="12"/>
      <c r="K1149" s="10"/>
      <c r="L1149" s="24"/>
      <c r="N1149" s="3"/>
      <c r="O1149" s="32"/>
      <c r="P1149" s="32"/>
      <c r="Q1149" s="3"/>
      <c r="R1149" s="1"/>
    </row>
    <row r="1150" spans="6:18" x14ac:dyDescent="0.25">
      <c r="F1150" s="12"/>
      <c r="K1150" s="10"/>
      <c r="L1150" s="24"/>
      <c r="N1150" s="3"/>
      <c r="O1150" s="32"/>
      <c r="P1150" s="32"/>
      <c r="Q1150" s="3"/>
      <c r="R1150" s="1"/>
    </row>
    <row r="1151" spans="6:18" x14ac:dyDescent="0.25">
      <c r="F1151" s="12"/>
      <c r="K1151" s="10"/>
      <c r="L1151" s="24"/>
      <c r="N1151" s="3"/>
      <c r="O1151" s="32"/>
      <c r="P1151" s="32"/>
      <c r="Q1151" s="3"/>
      <c r="R1151" s="1"/>
    </row>
    <row r="1152" spans="6:18" x14ac:dyDescent="0.25">
      <c r="F1152" s="12"/>
      <c r="K1152" s="10"/>
      <c r="L1152" s="24"/>
      <c r="N1152" s="3"/>
      <c r="O1152" s="32"/>
      <c r="P1152" s="32"/>
      <c r="Q1152" s="3"/>
      <c r="R1152" s="1"/>
    </row>
    <row r="1153" spans="6:18" x14ac:dyDescent="0.25">
      <c r="F1153" s="12"/>
      <c r="K1153" s="10"/>
      <c r="L1153" s="24"/>
      <c r="N1153" s="3"/>
      <c r="O1153" s="32"/>
      <c r="P1153" s="32"/>
      <c r="Q1153" s="3"/>
      <c r="R1153" s="1"/>
    </row>
    <row r="1154" spans="6:18" x14ac:dyDescent="0.25">
      <c r="F1154" s="12"/>
      <c r="K1154" s="10"/>
      <c r="L1154" s="24"/>
      <c r="N1154" s="3"/>
      <c r="O1154" s="32"/>
      <c r="P1154" s="32"/>
      <c r="Q1154" s="3"/>
      <c r="R1154" s="1"/>
    </row>
    <row r="1155" spans="6:18" x14ac:dyDescent="0.25">
      <c r="F1155" s="12"/>
      <c r="K1155" s="10"/>
      <c r="L1155" s="24"/>
      <c r="N1155" s="3"/>
      <c r="O1155" s="32"/>
      <c r="P1155" s="32"/>
      <c r="Q1155" s="3"/>
      <c r="R1155" s="1"/>
    </row>
    <row r="1156" spans="6:18" x14ac:dyDescent="0.25">
      <c r="F1156" s="12"/>
      <c r="K1156" s="10"/>
      <c r="L1156" s="24"/>
      <c r="N1156" s="3"/>
      <c r="O1156" s="32"/>
      <c r="P1156" s="32"/>
      <c r="Q1156" s="3"/>
      <c r="R1156" s="1"/>
    </row>
    <row r="1157" spans="6:18" x14ac:dyDescent="0.25">
      <c r="F1157" s="12"/>
      <c r="K1157" s="10"/>
      <c r="L1157" s="24"/>
      <c r="N1157" s="3"/>
      <c r="O1157" s="32"/>
      <c r="P1157" s="32"/>
      <c r="Q1157" s="3"/>
      <c r="R1157" s="1"/>
    </row>
    <row r="1158" spans="6:18" x14ac:dyDescent="0.25">
      <c r="F1158" s="12"/>
      <c r="L1158" s="24"/>
      <c r="N1158" s="3"/>
      <c r="O1158" s="32"/>
      <c r="P1158" s="32"/>
      <c r="Q1158" s="3"/>
      <c r="R1158" s="1"/>
    </row>
    <row r="1159" spans="6:18" x14ac:dyDescent="0.25">
      <c r="F1159" s="12"/>
      <c r="K1159" s="10"/>
      <c r="L1159" s="24"/>
      <c r="N1159" s="3"/>
      <c r="O1159" s="32"/>
      <c r="P1159" s="32"/>
      <c r="Q1159" s="3"/>
      <c r="R1159" s="1"/>
    </row>
    <row r="1160" spans="6:18" x14ac:dyDescent="0.25">
      <c r="F1160" s="12"/>
      <c r="L1160" s="24"/>
      <c r="N1160" s="3"/>
      <c r="O1160" s="32"/>
      <c r="P1160" s="32"/>
      <c r="Q1160" s="3"/>
      <c r="R1160" s="1"/>
    </row>
    <row r="1161" spans="6:18" x14ac:dyDescent="0.25">
      <c r="F1161" s="12"/>
      <c r="L1161" s="24"/>
      <c r="N1161" s="3"/>
      <c r="O1161" s="32"/>
      <c r="P1161" s="32"/>
      <c r="Q1161" s="3"/>
      <c r="R1161" s="1"/>
    </row>
    <row r="1162" spans="6:18" x14ac:dyDescent="0.25">
      <c r="F1162" s="12"/>
      <c r="L1162" s="24"/>
      <c r="N1162" s="3"/>
      <c r="O1162" s="32"/>
      <c r="P1162" s="32"/>
      <c r="Q1162" s="3"/>
      <c r="R1162" s="1"/>
    </row>
    <row r="1163" spans="6:18" x14ac:dyDescent="0.25">
      <c r="F1163" s="12"/>
      <c r="L1163" s="24"/>
      <c r="N1163" s="3"/>
      <c r="O1163" s="32"/>
      <c r="P1163" s="32"/>
      <c r="Q1163" s="3"/>
      <c r="R1163" s="1"/>
    </row>
    <row r="1164" spans="6:18" x14ac:dyDescent="0.25">
      <c r="F1164" s="12"/>
      <c r="L1164" s="24"/>
      <c r="N1164" s="3"/>
      <c r="O1164" s="32"/>
      <c r="P1164" s="32"/>
      <c r="Q1164" s="3"/>
      <c r="R1164" s="1"/>
    </row>
    <row r="1165" spans="6:18" x14ac:dyDescent="0.25">
      <c r="F1165" s="12"/>
      <c r="L1165" s="24"/>
      <c r="N1165" s="3"/>
      <c r="O1165" s="32"/>
      <c r="P1165" s="32"/>
      <c r="Q1165" s="3"/>
      <c r="R1165" s="1"/>
    </row>
    <row r="1166" spans="6:18" x14ac:dyDescent="0.25">
      <c r="F1166" s="12"/>
      <c r="L1166" s="24"/>
      <c r="N1166" s="3"/>
      <c r="O1166" s="32"/>
      <c r="P1166" s="32"/>
      <c r="Q1166" s="3"/>
      <c r="R1166" s="1"/>
    </row>
    <row r="1167" spans="6:18" x14ac:dyDescent="0.25">
      <c r="F1167" s="12"/>
      <c r="L1167" s="24"/>
      <c r="N1167" s="3"/>
      <c r="O1167" s="32"/>
      <c r="P1167" s="32"/>
      <c r="Q1167" s="3"/>
      <c r="R1167" s="1"/>
    </row>
    <row r="1168" spans="6:18" x14ac:dyDescent="0.25">
      <c r="F1168" s="12"/>
      <c r="L1168" s="24"/>
      <c r="N1168" s="3"/>
      <c r="O1168" s="32"/>
      <c r="P1168" s="32"/>
      <c r="Q1168" s="3"/>
      <c r="R1168" s="1"/>
    </row>
    <row r="1169" spans="6:18" x14ac:dyDescent="0.25">
      <c r="F1169" s="12"/>
      <c r="L1169" s="24"/>
      <c r="N1169" s="3"/>
      <c r="O1169" s="32"/>
      <c r="P1169" s="32"/>
      <c r="Q1169" s="3"/>
      <c r="R1169" s="1"/>
    </row>
    <row r="1170" spans="6:18" x14ac:dyDescent="0.25">
      <c r="F1170" s="12"/>
      <c r="L1170" s="24"/>
      <c r="N1170" s="3"/>
      <c r="O1170" s="32"/>
      <c r="P1170" s="32"/>
      <c r="Q1170" s="3"/>
      <c r="R1170" s="1"/>
    </row>
    <row r="1171" spans="6:18" x14ac:dyDescent="0.25">
      <c r="F1171" s="12"/>
      <c r="L1171" s="24"/>
      <c r="N1171" s="3"/>
      <c r="O1171" s="32"/>
      <c r="P1171" s="32"/>
      <c r="Q1171" s="3"/>
      <c r="R1171" s="1"/>
    </row>
    <row r="1172" spans="6:18" x14ac:dyDescent="0.25">
      <c r="F1172" s="12"/>
      <c r="L1172" s="24"/>
      <c r="N1172" s="3"/>
      <c r="O1172" s="32"/>
      <c r="P1172" s="32"/>
      <c r="Q1172" s="3"/>
      <c r="R1172" s="1"/>
    </row>
    <row r="1173" spans="6:18" x14ac:dyDescent="0.25">
      <c r="F1173" s="12"/>
      <c r="L1173" s="24"/>
      <c r="N1173" s="3"/>
      <c r="O1173" s="32"/>
      <c r="P1173" s="32"/>
      <c r="Q1173" s="3"/>
      <c r="R1173" s="1"/>
    </row>
    <row r="1174" spans="6:18" x14ac:dyDescent="0.25">
      <c r="F1174" s="12"/>
      <c r="L1174" s="24"/>
      <c r="N1174" s="3"/>
      <c r="O1174" s="32"/>
      <c r="P1174" s="32"/>
      <c r="Q1174" s="3"/>
      <c r="R1174" s="1"/>
    </row>
    <row r="1175" spans="6:18" x14ac:dyDescent="0.25">
      <c r="F1175" s="12"/>
      <c r="L1175" s="24"/>
      <c r="N1175" s="3"/>
      <c r="O1175" s="32"/>
      <c r="P1175" s="32"/>
      <c r="Q1175" s="3"/>
      <c r="R1175" s="1"/>
    </row>
    <row r="1176" spans="6:18" x14ac:dyDescent="0.25">
      <c r="F1176" s="12"/>
      <c r="L1176" s="24"/>
      <c r="N1176" s="3"/>
      <c r="O1176" s="32"/>
      <c r="P1176" s="32"/>
      <c r="Q1176" s="3"/>
      <c r="R1176" s="1"/>
    </row>
    <row r="1177" spans="6:18" x14ac:dyDescent="0.25">
      <c r="F1177" s="12"/>
      <c r="L1177" s="24"/>
      <c r="N1177" s="3"/>
      <c r="O1177" s="32"/>
      <c r="P1177" s="32"/>
      <c r="Q1177" s="3"/>
      <c r="R1177" s="1"/>
    </row>
    <row r="1178" spans="6:18" x14ac:dyDescent="0.25">
      <c r="F1178" s="12"/>
      <c r="L1178" s="24"/>
      <c r="N1178" s="3"/>
      <c r="O1178" s="32"/>
      <c r="P1178" s="32"/>
      <c r="Q1178" s="3"/>
      <c r="R1178" s="1"/>
    </row>
    <row r="1179" spans="6:18" x14ac:dyDescent="0.25">
      <c r="F1179" s="12"/>
      <c r="L1179" s="24"/>
      <c r="N1179" s="3"/>
      <c r="O1179" s="32"/>
      <c r="P1179" s="32"/>
      <c r="Q1179" s="3"/>
      <c r="R1179" s="1"/>
    </row>
    <row r="1180" spans="6:18" x14ac:dyDescent="0.25">
      <c r="F1180" s="12"/>
      <c r="L1180" s="24"/>
      <c r="N1180" s="3"/>
      <c r="O1180" s="32"/>
      <c r="P1180" s="32"/>
      <c r="Q1180" s="3"/>
      <c r="R1180" s="1"/>
    </row>
    <row r="1181" spans="6:18" x14ac:dyDescent="0.25">
      <c r="F1181" s="12"/>
      <c r="K1181" s="10"/>
      <c r="L1181" s="24"/>
      <c r="N1181" s="3"/>
      <c r="O1181" s="32"/>
      <c r="P1181" s="32"/>
      <c r="Q1181" s="3"/>
      <c r="R1181" s="1"/>
    </row>
    <row r="1182" spans="6:18" x14ac:dyDescent="0.25">
      <c r="F1182" s="12"/>
      <c r="L1182" s="24"/>
      <c r="N1182" s="3"/>
      <c r="O1182" s="32"/>
      <c r="P1182" s="32"/>
      <c r="Q1182" s="3"/>
      <c r="R1182" s="1"/>
    </row>
    <row r="1183" spans="6:18" x14ac:dyDescent="0.25">
      <c r="F1183" s="12"/>
      <c r="L1183" s="24"/>
      <c r="N1183" s="3"/>
      <c r="O1183" s="32"/>
      <c r="P1183" s="32"/>
      <c r="Q1183" s="3"/>
      <c r="R1183" s="1"/>
    </row>
    <row r="1184" spans="6:18" x14ac:dyDescent="0.25">
      <c r="F1184" s="12"/>
      <c r="L1184" s="24"/>
      <c r="N1184" s="3"/>
      <c r="O1184" s="32"/>
      <c r="P1184" s="32"/>
      <c r="Q1184" s="3"/>
      <c r="R1184" s="1"/>
    </row>
    <row r="1185" spans="6:18" x14ac:dyDescent="0.25">
      <c r="F1185" s="12"/>
      <c r="L1185" s="24"/>
      <c r="N1185" s="3"/>
      <c r="O1185" s="32"/>
      <c r="P1185" s="32"/>
      <c r="Q1185" s="3"/>
      <c r="R1185" s="1"/>
    </row>
    <row r="1186" spans="6:18" x14ac:dyDescent="0.25">
      <c r="F1186" s="12"/>
      <c r="L1186" s="24"/>
      <c r="N1186" s="3"/>
      <c r="O1186" s="32"/>
      <c r="P1186" s="32"/>
      <c r="Q1186" s="3"/>
      <c r="R1186" s="1"/>
    </row>
    <row r="1187" spans="6:18" x14ac:dyDescent="0.25">
      <c r="F1187" s="12"/>
      <c r="L1187" s="24"/>
      <c r="N1187" s="3"/>
      <c r="O1187" s="32"/>
      <c r="P1187" s="32"/>
      <c r="Q1187" s="3"/>
      <c r="R1187" s="1"/>
    </row>
    <row r="1188" spans="6:18" x14ac:dyDescent="0.25">
      <c r="F1188" s="12"/>
      <c r="L1188" s="24"/>
      <c r="N1188" s="3"/>
      <c r="O1188" s="32"/>
      <c r="P1188" s="32"/>
      <c r="Q1188" s="3"/>
      <c r="R1188" s="1"/>
    </row>
    <row r="1189" spans="6:18" x14ac:dyDescent="0.25">
      <c r="F1189" s="12"/>
      <c r="L1189" s="24"/>
      <c r="N1189" s="3"/>
      <c r="O1189" s="32"/>
      <c r="P1189" s="32"/>
      <c r="Q1189" s="3"/>
      <c r="R1189" s="1"/>
    </row>
    <row r="1190" spans="6:18" x14ac:dyDescent="0.25">
      <c r="F1190" s="12"/>
      <c r="L1190" s="24"/>
      <c r="N1190" s="3"/>
      <c r="O1190" s="32"/>
      <c r="P1190" s="32"/>
      <c r="Q1190" s="3"/>
      <c r="R1190" s="1"/>
    </row>
    <row r="1191" spans="6:18" x14ac:dyDescent="0.25">
      <c r="F1191" s="12"/>
      <c r="L1191" s="24"/>
      <c r="N1191" s="3"/>
      <c r="O1191" s="32"/>
      <c r="P1191" s="32"/>
      <c r="Q1191" s="3"/>
      <c r="R1191" s="1"/>
    </row>
    <row r="1192" spans="6:18" x14ac:dyDescent="0.25">
      <c r="F1192" s="12"/>
      <c r="L1192" s="24"/>
      <c r="N1192" s="3"/>
      <c r="O1192" s="32"/>
      <c r="P1192" s="32"/>
      <c r="Q1192" s="3"/>
      <c r="R1192" s="1"/>
    </row>
    <row r="1193" spans="6:18" x14ac:dyDescent="0.25">
      <c r="F1193" s="12"/>
      <c r="L1193" s="24"/>
      <c r="N1193" s="3"/>
      <c r="O1193" s="32"/>
      <c r="P1193" s="32"/>
      <c r="Q1193" s="3"/>
      <c r="R1193" s="1"/>
    </row>
    <row r="1194" spans="6:18" x14ac:dyDescent="0.25">
      <c r="F1194" s="12"/>
      <c r="L1194" s="24"/>
      <c r="N1194" s="3"/>
      <c r="O1194" s="32"/>
      <c r="P1194" s="32"/>
      <c r="Q1194" s="3"/>
      <c r="R1194" s="1"/>
    </row>
    <row r="1195" spans="6:18" x14ac:dyDescent="0.25">
      <c r="F1195" s="12"/>
      <c r="L1195" s="24"/>
      <c r="N1195" s="3"/>
      <c r="O1195" s="32"/>
      <c r="P1195" s="32"/>
      <c r="Q1195" s="3"/>
      <c r="R1195" s="1"/>
    </row>
    <row r="1196" spans="6:18" x14ac:dyDescent="0.25">
      <c r="F1196" s="12"/>
      <c r="L1196" s="24"/>
      <c r="N1196" s="3"/>
      <c r="O1196" s="32"/>
      <c r="P1196" s="32"/>
      <c r="Q1196" s="3"/>
      <c r="R1196" s="1"/>
    </row>
    <row r="1197" spans="6:18" x14ac:dyDescent="0.25">
      <c r="F1197" s="12"/>
      <c r="L1197" s="24"/>
      <c r="N1197" s="3"/>
      <c r="O1197" s="32"/>
      <c r="P1197" s="32"/>
      <c r="Q1197" s="3"/>
      <c r="R1197" s="1"/>
    </row>
    <row r="1198" spans="6:18" x14ac:dyDescent="0.25">
      <c r="F1198" s="12"/>
      <c r="L1198" s="24"/>
      <c r="N1198" s="3"/>
      <c r="O1198" s="32"/>
      <c r="P1198" s="32"/>
      <c r="Q1198" s="3"/>
      <c r="R1198" s="1"/>
    </row>
    <row r="1199" spans="6:18" x14ac:dyDescent="0.25">
      <c r="F1199" s="12"/>
      <c r="L1199" s="24"/>
      <c r="N1199" s="3"/>
      <c r="O1199" s="32"/>
      <c r="P1199" s="32"/>
      <c r="Q1199" s="3"/>
      <c r="R1199" s="1"/>
    </row>
    <row r="1200" spans="6:18" x14ac:dyDescent="0.25">
      <c r="F1200" s="12"/>
      <c r="L1200" s="24"/>
      <c r="N1200" s="3"/>
      <c r="O1200" s="32"/>
      <c r="P1200" s="32"/>
      <c r="Q1200" s="3"/>
      <c r="R1200" s="1"/>
    </row>
    <row r="1201" spans="6:18" x14ac:dyDescent="0.25">
      <c r="F1201" s="12"/>
      <c r="L1201" s="24"/>
      <c r="N1201" s="3"/>
      <c r="O1201" s="32"/>
      <c r="P1201" s="32"/>
      <c r="Q1201" s="3"/>
      <c r="R1201" s="1"/>
    </row>
    <row r="1202" spans="6:18" x14ac:dyDescent="0.25">
      <c r="F1202" s="12"/>
      <c r="L1202" s="24"/>
      <c r="N1202" s="3"/>
      <c r="O1202" s="32"/>
      <c r="P1202" s="32"/>
      <c r="Q1202" s="3"/>
      <c r="R1202" s="1"/>
    </row>
    <row r="1203" spans="6:18" x14ac:dyDescent="0.25">
      <c r="F1203" s="12"/>
      <c r="L1203" s="24"/>
      <c r="N1203" s="3"/>
      <c r="O1203" s="32"/>
      <c r="P1203" s="32"/>
      <c r="Q1203" s="3"/>
      <c r="R1203" s="1"/>
    </row>
    <row r="1204" spans="6:18" x14ac:dyDescent="0.25">
      <c r="F1204" s="12"/>
      <c r="L1204" s="24"/>
      <c r="N1204" s="3"/>
      <c r="O1204" s="32"/>
      <c r="P1204" s="32"/>
      <c r="Q1204" s="3"/>
      <c r="R1204" s="1"/>
    </row>
    <row r="1205" spans="6:18" x14ac:dyDescent="0.25">
      <c r="F1205" s="12"/>
      <c r="L1205" s="24"/>
      <c r="N1205" s="3"/>
      <c r="O1205" s="32"/>
      <c r="P1205" s="32"/>
      <c r="Q1205" s="3"/>
      <c r="R1205" s="1"/>
    </row>
    <row r="1206" spans="6:18" x14ac:dyDescent="0.25">
      <c r="F1206" s="12"/>
      <c r="L1206" s="24"/>
      <c r="N1206" s="3"/>
      <c r="O1206" s="32"/>
      <c r="P1206" s="32"/>
      <c r="Q1206" s="3"/>
      <c r="R1206" s="1"/>
    </row>
    <row r="1207" spans="6:18" x14ac:dyDescent="0.25">
      <c r="F1207" s="12"/>
      <c r="L1207" s="24"/>
      <c r="N1207" s="3"/>
      <c r="O1207" s="32"/>
      <c r="P1207" s="32"/>
      <c r="Q1207" s="3"/>
      <c r="R1207" s="1"/>
    </row>
    <row r="1208" spans="6:18" x14ac:dyDescent="0.25">
      <c r="F1208" s="12"/>
      <c r="L1208" s="24"/>
      <c r="N1208" s="3"/>
      <c r="O1208" s="32"/>
      <c r="P1208" s="32"/>
      <c r="Q1208" s="3"/>
      <c r="R1208" s="1"/>
    </row>
    <row r="1209" spans="6:18" x14ac:dyDescent="0.25">
      <c r="F1209" s="12"/>
      <c r="L1209" s="24"/>
      <c r="N1209" s="3"/>
      <c r="O1209" s="32"/>
      <c r="P1209" s="32"/>
      <c r="Q1209" s="3"/>
      <c r="R1209" s="1"/>
    </row>
    <row r="1210" spans="6:18" x14ac:dyDescent="0.25">
      <c r="F1210" s="12"/>
      <c r="L1210" s="24"/>
      <c r="N1210" s="3"/>
      <c r="O1210" s="32"/>
      <c r="P1210" s="32"/>
      <c r="Q1210" s="3"/>
      <c r="R1210" s="1"/>
    </row>
    <row r="1211" spans="6:18" x14ac:dyDescent="0.25">
      <c r="F1211" s="12"/>
      <c r="L1211" s="24"/>
      <c r="N1211" s="3"/>
      <c r="O1211" s="32"/>
      <c r="P1211" s="32"/>
      <c r="Q1211" s="3"/>
      <c r="R1211" s="1"/>
    </row>
    <row r="1212" spans="6:18" x14ac:dyDescent="0.25">
      <c r="F1212" s="12"/>
      <c r="L1212" s="24"/>
      <c r="N1212" s="3"/>
      <c r="O1212" s="32"/>
      <c r="P1212" s="32"/>
      <c r="Q1212" s="3"/>
      <c r="R1212" s="1"/>
    </row>
    <row r="1213" spans="6:18" x14ac:dyDescent="0.25">
      <c r="F1213" s="12"/>
      <c r="L1213" s="24"/>
      <c r="N1213" s="3"/>
      <c r="O1213" s="32"/>
      <c r="P1213" s="32"/>
      <c r="Q1213" s="3"/>
      <c r="R1213" s="1"/>
    </row>
    <row r="1214" spans="6:18" x14ac:dyDescent="0.25">
      <c r="F1214" s="12"/>
      <c r="L1214" s="24"/>
      <c r="N1214" s="3"/>
      <c r="O1214" s="32"/>
      <c r="P1214" s="32"/>
      <c r="Q1214" s="3"/>
      <c r="R1214" s="1"/>
    </row>
    <row r="1215" spans="6:18" x14ac:dyDescent="0.25">
      <c r="F1215" s="12"/>
      <c r="L1215" s="24"/>
      <c r="N1215" s="3"/>
      <c r="O1215" s="32"/>
      <c r="P1215" s="32"/>
      <c r="Q1215" s="3"/>
      <c r="R1215" s="1"/>
    </row>
    <row r="1216" spans="6:18" x14ac:dyDescent="0.25">
      <c r="F1216" s="12"/>
      <c r="L1216" s="24"/>
      <c r="N1216" s="3"/>
      <c r="O1216" s="32"/>
      <c r="P1216" s="32"/>
      <c r="Q1216" s="3"/>
      <c r="R1216" s="1"/>
    </row>
    <row r="1217" spans="6:18" x14ac:dyDescent="0.25">
      <c r="F1217" s="12"/>
      <c r="L1217" s="24"/>
      <c r="N1217" s="3"/>
      <c r="O1217" s="32"/>
      <c r="P1217" s="32"/>
      <c r="Q1217" s="3"/>
      <c r="R1217" s="1"/>
    </row>
    <row r="1218" spans="6:18" x14ac:dyDescent="0.25">
      <c r="F1218" s="12"/>
      <c r="L1218" s="24"/>
      <c r="N1218" s="3"/>
      <c r="O1218" s="32"/>
      <c r="P1218" s="32"/>
      <c r="Q1218" s="3"/>
      <c r="R1218" s="1"/>
    </row>
    <row r="1219" spans="6:18" x14ac:dyDescent="0.25">
      <c r="F1219" s="12"/>
      <c r="L1219" s="24"/>
      <c r="N1219" s="3"/>
      <c r="O1219" s="32"/>
      <c r="P1219" s="32"/>
      <c r="Q1219" s="3"/>
      <c r="R1219" s="1"/>
    </row>
    <row r="1220" spans="6:18" x14ac:dyDescent="0.25">
      <c r="F1220" s="12"/>
      <c r="J1220" s="5"/>
      <c r="K1220" s="10"/>
      <c r="L1220" s="24"/>
      <c r="N1220" s="3"/>
      <c r="O1220" s="32"/>
      <c r="P1220" s="32"/>
      <c r="Q1220" s="3"/>
      <c r="R1220" s="1"/>
    </row>
    <row r="1221" spans="6:18" x14ac:dyDescent="0.25">
      <c r="F1221" s="12"/>
      <c r="L1221" s="24"/>
      <c r="N1221" s="3"/>
      <c r="O1221" s="32"/>
      <c r="P1221" s="32"/>
      <c r="Q1221" s="3"/>
      <c r="R1221" s="1"/>
    </row>
    <row r="1222" spans="6:18" x14ac:dyDescent="0.25">
      <c r="F1222" s="12"/>
      <c r="L1222" s="24"/>
      <c r="N1222" s="3"/>
      <c r="O1222" s="32"/>
      <c r="P1222" s="32"/>
      <c r="Q1222" s="3"/>
      <c r="R1222" s="1"/>
    </row>
    <row r="1223" spans="6:18" x14ac:dyDescent="0.25">
      <c r="F1223" s="12"/>
      <c r="L1223" s="24"/>
      <c r="N1223" s="3"/>
      <c r="O1223" s="32"/>
      <c r="P1223" s="32"/>
      <c r="Q1223" s="3"/>
      <c r="R1223" s="1"/>
    </row>
    <row r="1224" spans="6:18" x14ac:dyDescent="0.25">
      <c r="F1224" s="12"/>
      <c r="L1224" s="24"/>
      <c r="N1224" s="3"/>
      <c r="O1224" s="32"/>
      <c r="P1224" s="32"/>
      <c r="Q1224" s="3"/>
      <c r="R1224" s="1"/>
    </row>
    <row r="1225" spans="6:18" x14ac:dyDescent="0.25">
      <c r="F1225" s="12"/>
      <c r="L1225" s="24"/>
      <c r="N1225" s="3"/>
      <c r="O1225" s="32"/>
      <c r="P1225" s="32"/>
      <c r="Q1225" s="3"/>
      <c r="R1225" s="1"/>
    </row>
    <row r="1226" spans="6:18" x14ac:dyDescent="0.25">
      <c r="F1226" s="12"/>
      <c r="L1226" s="24"/>
      <c r="N1226" s="3"/>
      <c r="O1226" s="32"/>
      <c r="P1226" s="32"/>
      <c r="Q1226" s="3"/>
      <c r="R1226" s="1"/>
    </row>
    <row r="1227" spans="6:18" x14ac:dyDescent="0.25">
      <c r="F1227" s="12"/>
      <c r="L1227" s="24"/>
      <c r="N1227" s="3"/>
      <c r="O1227" s="32"/>
      <c r="P1227" s="32"/>
      <c r="Q1227" s="3"/>
      <c r="R1227" s="1"/>
    </row>
    <row r="1228" spans="6:18" x14ac:dyDescent="0.25">
      <c r="F1228" s="12"/>
      <c r="L1228" s="24"/>
      <c r="N1228" s="3"/>
      <c r="O1228" s="32"/>
      <c r="P1228" s="32"/>
      <c r="Q1228" s="3"/>
      <c r="R1228" s="1"/>
    </row>
    <row r="1229" spans="6:18" x14ac:dyDescent="0.25">
      <c r="F1229" s="12"/>
      <c r="L1229" s="24"/>
      <c r="N1229" s="3"/>
      <c r="O1229" s="32"/>
      <c r="P1229" s="32"/>
      <c r="Q1229" s="3"/>
      <c r="R1229" s="1"/>
    </row>
    <row r="1230" spans="6:18" x14ac:dyDescent="0.25">
      <c r="F1230" s="12"/>
      <c r="L1230" s="24"/>
      <c r="N1230" s="3"/>
      <c r="O1230" s="32"/>
      <c r="P1230" s="32"/>
      <c r="Q1230" s="3"/>
      <c r="R1230" s="1"/>
    </row>
    <row r="1231" spans="6:18" x14ac:dyDescent="0.25">
      <c r="F1231" s="12"/>
      <c r="L1231" s="24"/>
      <c r="N1231" s="3"/>
      <c r="O1231" s="32"/>
      <c r="P1231" s="32"/>
      <c r="Q1231" s="3"/>
      <c r="R1231" s="1"/>
    </row>
    <row r="1232" spans="6:18" x14ac:dyDescent="0.25">
      <c r="F1232" s="12"/>
      <c r="L1232" s="24"/>
      <c r="N1232" s="3"/>
      <c r="O1232" s="32"/>
      <c r="P1232" s="32"/>
      <c r="Q1232" s="3"/>
      <c r="R1232" s="1"/>
    </row>
    <row r="1233" spans="1:23" x14ac:dyDescent="0.25">
      <c r="F1233" s="12"/>
      <c r="L1233" s="24"/>
      <c r="N1233" s="3"/>
      <c r="O1233" s="32"/>
      <c r="P1233" s="32"/>
      <c r="Q1233" s="3"/>
      <c r="R1233" s="1"/>
    </row>
    <row r="1234" spans="1:23" x14ac:dyDescent="0.25">
      <c r="F1234" s="12"/>
      <c r="L1234" s="24"/>
      <c r="N1234" s="3"/>
      <c r="O1234" s="32"/>
      <c r="P1234" s="32"/>
      <c r="Q1234" s="3"/>
      <c r="R1234" s="1"/>
    </row>
    <row r="1235" spans="1:23" x14ac:dyDescent="0.25">
      <c r="F1235" s="12"/>
      <c r="L1235" s="24"/>
      <c r="N1235" s="3"/>
      <c r="O1235" s="32"/>
      <c r="P1235" s="32"/>
      <c r="Q1235" s="3"/>
      <c r="R1235" s="1"/>
    </row>
    <row r="1236" spans="1:23" x14ac:dyDescent="0.25">
      <c r="F1236" s="12"/>
      <c r="L1236" s="24"/>
      <c r="N1236" s="3"/>
      <c r="O1236" s="32"/>
      <c r="P1236" s="32"/>
      <c r="Q1236" s="3"/>
      <c r="R1236" s="1"/>
    </row>
    <row r="1237" spans="1:23" x14ac:dyDescent="0.25">
      <c r="F1237" s="12"/>
      <c r="L1237" s="24"/>
      <c r="N1237" s="3"/>
      <c r="O1237" s="32"/>
      <c r="P1237" s="32"/>
      <c r="Q1237" s="3"/>
      <c r="R1237" s="1"/>
    </row>
    <row r="1238" spans="1:23" x14ac:dyDescent="0.25">
      <c r="F1238" s="12"/>
      <c r="L1238" s="24"/>
      <c r="N1238" s="3"/>
      <c r="O1238" s="32"/>
      <c r="P1238" s="32"/>
      <c r="Q1238" s="3"/>
      <c r="R1238" s="1"/>
    </row>
    <row r="1239" spans="1:23" x14ac:dyDescent="0.25">
      <c r="F1239" s="12"/>
      <c r="L1239" s="24"/>
      <c r="N1239" s="3"/>
      <c r="O1239" s="32"/>
      <c r="P1239" s="32"/>
      <c r="Q1239" s="3"/>
      <c r="R1239" s="1"/>
    </row>
    <row r="1240" spans="1:23" x14ac:dyDescent="0.25">
      <c r="F1240" s="12"/>
      <c r="L1240" s="24"/>
      <c r="N1240" s="3"/>
      <c r="O1240" s="32"/>
      <c r="P1240" s="32"/>
      <c r="Q1240" s="3"/>
      <c r="R1240" s="1"/>
    </row>
    <row r="1241" spans="1:23" x14ac:dyDescent="0.25">
      <c r="F1241" s="12"/>
      <c r="L1241" s="24"/>
      <c r="N1241" s="3"/>
      <c r="O1241" s="32"/>
      <c r="P1241" s="32"/>
      <c r="Q1241" s="3"/>
      <c r="R1241" s="1"/>
    </row>
    <row r="1242" spans="1:23" x14ac:dyDescent="0.25">
      <c r="F1242" s="12"/>
      <c r="L1242" s="24"/>
      <c r="N1242" s="3"/>
      <c r="O1242" s="32"/>
      <c r="P1242" s="32"/>
      <c r="Q1242" s="3"/>
      <c r="R1242" s="1"/>
    </row>
    <row r="1243" spans="1:23" x14ac:dyDescent="0.25">
      <c r="F1243" s="12"/>
      <c r="L1243" s="24"/>
      <c r="N1243" s="3"/>
      <c r="O1243" s="32"/>
      <c r="P1243" s="32"/>
      <c r="Q1243" s="3"/>
      <c r="R1243" s="1"/>
    </row>
    <row r="1244" spans="1:23" x14ac:dyDescent="0.25">
      <c r="F1244" s="12"/>
      <c r="L1244" s="24"/>
      <c r="N1244" s="3"/>
      <c r="O1244" s="32"/>
      <c r="P1244" s="32"/>
      <c r="Q1244" s="3"/>
      <c r="R1244" s="1"/>
    </row>
    <row r="1245" spans="1:23" x14ac:dyDescent="0.25">
      <c r="F1245" s="12"/>
      <c r="L1245" s="24"/>
      <c r="N1245" s="3"/>
      <c r="O1245" s="32"/>
      <c r="P1245" s="32"/>
      <c r="Q1245" s="3"/>
      <c r="R1245" s="1"/>
    </row>
    <row r="1246" spans="1:23" x14ac:dyDescent="0.25">
      <c r="A1246" s="4"/>
      <c r="B1246" s="4"/>
      <c r="C1246" s="4"/>
      <c r="D1246" s="4"/>
      <c r="E1246" s="4"/>
      <c r="F1246" s="14"/>
      <c r="G1246" s="4"/>
      <c r="H1246" s="4"/>
      <c r="I1246" s="4"/>
      <c r="J1246" s="5"/>
      <c r="K1246" s="15"/>
      <c r="L1246" s="25"/>
      <c r="M1246" s="8"/>
      <c r="N1246" s="6"/>
      <c r="O1246" s="25"/>
      <c r="P1246" s="25"/>
      <c r="Q1246" s="6"/>
      <c r="R1246" s="4"/>
      <c r="S1246" s="4"/>
      <c r="T1246" s="4"/>
      <c r="U1246" s="4"/>
      <c r="V1246" s="4"/>
      <c r="W1246" s="4"/>
    </row>
    <row r="1247" spans="1:23" x14ac:dyDescent="0.25">
      <c r="F1247" s="12"/>
      <c r="J1247" s="5"/>
      <c r="K1247" s="10"/>
      <c r="L1247" s="24"/>
      <c r="N1247" s="3"/>
      <c r="O1247" s="32"/>
      <c r="P1247" s="32"/>
      <c r="Q1247" s="3"/>
      <c r="R1247" s="1"/>
    </row>
    <row r="1248" spans="1:23" x14ac:dyDescent="0.25">
      <c r="F1248" s="12"/>
      <c r="K1248" s="10"/>
      <c r="L1248" s="24"/>
      <c r="N1248" s="3"/>
      <c r="O1248" s="32"/>
      <c r="P1248" s="32"/>
      <c r="Q1248" s="3"/>
      <c r="R1248" s="1"/>
    </row>
    <row r="1249" spans="6:18" x14ac:dyDescent="0.25">
      <c r="F1249" s="12"/>
      <c r="K1249" s="10"/>
      <c r="L1249" s="24"/>
      <c r="N1249" s="3"/>
      <c r="O1249" s="32"/>
      <c r="P1249" s="32"/>
      <c r="Q1249" s="3"/>
      <c r="R1249" s="1"/>
    </row>
    <row r="1250" spans="6:18" x14ac:dyDescent="0.25">
      <c r="F1250" s="12"/>
      <c r="K1250" s="10"/>
      <c r="L1250" s="24"/>
      <c r="N1250" s="3"/>
      <c r="O1250" s="32"/>
      <c r="P1250" s="32"/>
      <c r="Q1250" s="3"/>
      <c r="R1250" s="1"/>
    </row>
    <row r="1251" spans="6:18" x14ac:dyDescent="0.25">
      <c r="F1251" s="12"/>
      <c r="K1251" s="10"/>
      <c r="L1251" s="24"/>
      <c r="N1251" s="3"/>
      <c r="O1251" s="32"/>
      <c r="P1251" s="32"/>
      <c r="Q1251" s="3"/>
      <c r="R1251" s="1"/>
    </row>
    <row r="1252" spans="6:18" x14ac:dyDescent="0.25">
      <c r="F1252" s="12"/>
      <c r="K1252" s="10"/>
      <c r="L1252" s="24"/>
      <c r="N1252" s="3"/>
      <c r="O1252" s="32"/>
      <c r="P1252" s="32"/>
      <c r="Q1252" s="3"/>
      <c r="R1252" s="1"/>
    </row>
    <row r="1253" spans="6:18" x14ac:dyDescent="0.25">
      <c r="F1253" s="12"/>
      <c r="K1253" s="10"/>
      <c r="L1253" s="24"/>
      <c r="N1253" s="3"/>
      <c r="O1253" s="32"/>
      <c r="P1253" s="32"/>
      <c r="Q1253" s="3"/>
      <c r="R1253" s="1"/>
    </row>
    <row r="1254" spans="6:18" x14ac:dyDescent="0.25">
      <c r="F1254" s="12"/>
      <c r="K1254" s="10"/>
      <c r="L1254" s="24"/>
      <c r="N1254" s="3"/>
      <c r="O1254" s="32"/>
      <c r="P1254" s="32"/>
      <c r="Q1254" s="3"/>
      <c r="R1254" s="1"/>
    </row>
    <row r="1255" spans="6:18" x14ac:dyDescent="0.25">
      <c r="F1255" s="12"/>
      <c r="K1255" s="10"/>
      <c r="L1255" s="24"/>
      <c r="N1255" s="3"/>
      <c r="O1255" s="32"/>
      <c r="P1255" s="32"/>
      <c r="Q1255" s="3"/>
      <c r="R1255" s="1"/>
    </row>
    <row r="1256" spans="6:18" x14ac:dyDescent="0.25">
      <c r="F1256" s="12"/>
      <c r="K1256" s="10"/>
      <c r="L1256" s="24"/>
      <c r="N1256" s="3"/>
      <c r="O1256" s="32"/>
      <c r="P1256" s="32"/>
      <c r="Q1256" s="3"/>
      <c r="R1256" s="1"/>
    </row>
    <row r="1257" spans="6:18" x14ac:dyDescent="0.25">
      <c r="F1257" s="12"/>
      <c r="K1257" s="10"/>
      <c r="L1257" s="24"/>
      <c r="N1257" s="3"/>
      <c r="O1257" s="32"/>
      <c r="P1257" s="32"/>
      <c r="Q1257" s="3"/>
      <c r="R1257" s="1"/>
    </row>
    <row r="1258" spans="6:18" x14ac:dyDescent="0.25">
      <c r="F1258" s="12"/>
      <c r="K1258" s="10"/>
      <c r="L1258" s="24"/>
      <c r="N1258" s="3"/>
      <c r="O1258" s="32"/>
      <c r="P1258" s="32"/>
      <c r="Q1258" s="3"/>
      <c r="R1258" s="1"/>
    </row>
    <row r="1259" spans="6:18" x14ac:dyDescent="0.25">
      <c r="F1259" s="12"/>
      <c r="K1259" s="10"/>
      <c r="L1259" s="24"/>
      <c r="N1259" s="3"/>
      <c r="O1259" s="32"/>
      <c r="P1259" s="32"/>
      <c r="Q1259" s="3"/>
      <c r="R1259" s="1"/>
    </row>
    <row r="1260" spans="6:18" x14ac:dyDescent="0.25">
      <c r="F1260" s="12"/>
      <c r="K1260" s="10"/>
      <c r="L1260" s="24"/>
      <c r="N1260" s="3"/>
      <c r="O1260" s="32"/>
      <c r="P1260" s="32"/>
      <c r="Q1260" s="3"/>
      <c r="R1260" s="1"/>
    </row>
    <row r="1261" spans="6:18" x14ac:dyDescent="0.25">
      <c r="F1261" s="12"/>
      <c r="K1261" s="10"/>
      <c r="L1261" s="24"/>
      <c r="N1261" s="3"/>
      <c r="O1261" s="32"/>
      <c r="P1261" s="32"/>
      <c r="Q1261" s="3"/>
      <c r="R1261" s="1"/>
    </row>
    <row r="1262" spans="6:18" x14ac:dyDescent="0.25">
      <c r="F1262" s="12"/>
      <c r="K1262" s="10"/>
      <c r="L1262" s="24"/>
      <c r="N1262" s="3"/>
      <c r="O1262" s="32"/>
      <c r="P1262" s="32"/>
      <c r="Q1262" s="3"/>
      <c r="R1262" s="1"/>
    </row>
    <row r="1263" spans="6:18" x14ac:dyDescent="0.25">
      <c r="F1263" s="12"/>
      <c r="K1263" s="10"/>
      <c r="L1263" s="24"/>
      <c r="N1263" s="3"/>
      <c r="O1263" s="32"/>
      <c r="P1263" s="32"/>
      <c r="Q1263" s="3"/>
      <c r="R1263" s="1"/>
    </row>
    <row r="1264" spans="6:18" x14ac:dyDescent="0.25">
      <c r="F1264" s="12"/>
      <c r="K1264" s="10"/>
      <c r="L1264" s="24"/>
      <c r="N1264" s="3"/>
      <c r="O1264" s="32"/>
      <c r="P1264" s="32"/>
      <c r="Q1264" s="3"/>
      <c r="R1264" s="1"/>
    </row>
    <row r="1265" spans="6:18" x14ac:dyDescent="0.25">
      <c r="F1265" s="12"/>
      <c r="K1265" s="10"/>
      <c r="L1265" s="24"/>
      <c r="N1265" s="3"/>
      <c r="O1265" s="32"/>
      <c r="P1265" s="32"/>
      <c r="Q1265" s="3"/>
      <c r="R1265" s="1"/>
    </row>
    <row r="1266" spans="6:18" x14ac:dyDescent="0.25">
      <c r="F1266" s="12"/>
      <c r="K1266" s="10"/>
      <c r="L1266" s="24"/>
      <c r="N1266" s="3"/>
      <c r="O1266" s="32"/>
      <c r="P1266" s="32"/>
      <c r="Q1266" s="3"/>
      <c r="R1266" s="1"/>
    </row>
    <row r="1267" spans="6:18" x14ac:dyDescent="0.25">
      <c r="F1267" s="12"/>
      <c r="K1267" s="10"/>
      <c r="L1267" s="24"/>
      <c r="N1267" s="3"/>
      <c r="O1267" s="32"/>
      <c r="P1267" s="32"/>
      <c r="Q1267" s="3"/>
      <c r="R1267" s="1"/>
    </row>
    <row r="1268" spans="6:18" x14ac:dyDescent="0.25">
      <c r="F1268" s="12"/>
      <c r="K1268" s="10"/>
      <c r="L1268" s="24"/>
      <c r="N1268" s="3"/>
      <c r="O1268" s="32"/>
      <c r="P1268" s="32"/>
      <c r="Q1268" s="3"/>
      <c r="R1268" s="1"/>
    </row>
    <row r="1269" spans="6:18" x14ac:dyDescent="0.25">
      <c r="F1269" s="12"/>
      <c r="J1269" s="5"/>
      <c r="K1269" s="10"/>
      <c r="L1269" s="24"/>
      <c r="M1269" s="7"/>
      <c r="N1269" s="3"/>
      <c r="O1269" s="32"/>
      <c r="P1269" s="32"/>
      <c r="Q1269" s="3"/>
      <c r="R1269" s="1"/>
    </row>
    <row r="1270" spans="6:18" x14ac:dyDescent="0.25">
      <c r="F1270" s="12"/>
      <c r="J1270" s="5"/>
      <c r="K1270" s="10"/>
      <c r="L1270" s="24"/>
      <c r="M1270" s="7"/>
      <c r="N1270" s="3"/>
      <c r="O1270" s="32"/>
      <c r="P1270" s="32"/>
      <c r="Q1270" s="3"/>
      <c r="R1270" s="1"/>
    </row>
    <row r="1271" spans="6:18" x14ac:dyDescent="0.25">
      <c r="F1271" s="12"/>
      <c r="J1271" s="5"/>
      <c r="K1271" s="10"/>
      <c r="L1271" s="24"/>
      <c r="M1271" s="7"/>
      <c r="N1271" s="3"/>
      <c r="O1271" s="32"/>
      <c r="P1271" s="32"/>
      <c r="Q1271" s="3"/>
      <c r="R1271" s="1"/>
    </row>
    <row r="1272" spans="6:18" x14ac:dyDescent="0.25">
      <c r="F1272" s="12"/>
      <c r="J1272" s="5"/>
      <c r="K1272" s="10"/>
      <c r="L1272" s="24"/>
      <c r="M1272" s="7"/>
      <c r="N1272" s="3"/>
      <c r="O1272" s="32"/>
      <c r="P1272" s="32"/>
      <c r="Q1272" s="3"/>
      <c r="R1272" s="1"/>
    </row>
    <row r="1273" spans="6:18" x14ac:dyDescent="0.25">
      <c r="F1273" s="12"/>
      <c r="K1273" s="10"/>
      <c r="L1273" s="24"/>
      <c r="N1273" s="3"/>
      <c r="O1273" s="32"/>
      <c r="P1273" s="32"/>
      <c r="Q1273" s="3"/>
      <c r="R1273" s="1"/>
    </row>
    <row r="1274" spans="6:18" x14ac:dyDescent="0.25">
      <c r="F1274" s="12"/>
      <c r="K1274" s="10"/>
      <c r="L1274" s="24"/>
      <c r="N1274" s="3"/>
      <c r="O1274" s="32"/>
      <c r="P1274" s="32"/>
      <c r="Q1274" s="3"/>
      <c r="R1274" s="1"/>
    </row>
    <row r="1275" spans="6:18" x14ac:dyDescent="0.25">
      <c r="F1275" s="12"/>
      <c r="K1275" s="10"/>
      <c r="L1275" s="24"/>
      <c r="N1275" s="3"/>
      <c r="O1275" s="32"/>
      <c r="P1275" s="32"/>
      <c r="Q1275" s="3"/>
      <c r="R1275" s="1"/>
    </row>
    <row r="1276" spans="6:18" x14ac:dyDescent="0.25">
      <c r="F1276" s="12"/>
      <c r="K1276" s="10"/>
      <c r="L1276" s="24"/>
      <c r="N1276" s="3"/>
      <c r="O1276" s="32"/>
      <c r="P1276" s="32"/>
      <c r="Q1276" s="3"/>
      <c r="R1276" s="1"/>
    </row>
    <row r="1277" spans="6:18" x14ac:dyDescent="0.25">
      <c r="F1277" s="12"/>
      <c r="K1277" s="10"/>
      <c r="L1277" s="24"/>
      <c r="N1277" s="3"/>
      <c r="O1277" s="32"/>
      <c r="P1277" s="32"/>
      <c r="Q1277" s="3"/>
      <c r="R1277" s="1"/>
    </row>
    <row r="1278" spans="6:18" x14ac:dyDescent="0.25">
      <c r="F1278" s="12"/>
      <c r="K1278" s="10"/>
      <c r="L1278" s="24"/>
      <c r="N1278" s="3"/>
      <c r="O1278" s="32"/>
      <c r="P1278" s="32"/>
      <c r="Q1278" s="3"/>
      <c r="R1278" s="1"/>
    </row>
    <row r="1279" spans="6:18" x14ac:dyDescent="0.25">
      <c r="F1279" s="12"/>
      <c r="K1279" s="10"/>
      <c r="L1279" s="24"/>
      <c r="N1279" s="3"/>
      <c r="O1279" s="32"/>
      <c r="P1279" s="32"/>
      <c r="Q1279" s="3"/>
      <c r="R1279" s="1"/>
    </row>
    <row r="1280" spans="6:18" x14ac:dyDescent="0.25">
      <c r="F1280" s="12"/>
      <c r="K1280" s="10"/>
      <c r="L1280" s="24"/>
      <c r="N1280" s="3"/>
      <c r="O1280" s="32"/>
      <c r="P1280" s="32"/>
      <c r="Q1280" s="3"/>
      <c r="R1280" s="1"/>
    </row>
    <row r="1281" spans="6:18" x14ac:dyDescent="0.25">
      <c r="F1281" s="12"/>
      <c r="K1281" s="10"/>
      <c r="L1281" s="24"/>
      <c r="N1281" s="3"/>
      <c r="O1281" s="32"/>
      <c r="P1281" s="32"/>
      <c r="Q1281" s="3"/>
      <c r="R1281" s="1"/>
    </row>
    <row r="1282" spans="6:18" x14ac:dyDescent="0.25">
      <c r="F1282" s="12"/>
      <c r="K1282" s="10"/>
      <c r="L1282" s="24"/>
      <c r="N1282" s="3"/>
      <c r="O1282" s="32"/>
      <c r="P1282" s="32"/>
      <c r="Q1282" s="3"/>
      <c r="R1282" s="1"/>
    </row>
    <row r="1283" spans="6:18" x14ac:dyDescent="0.25">
      <c r="F1283" s="12"/>
      <c r="K1283" s="10"/>
      <c r="L1283" s="24"/>
      <c r="N1283" s="3"/>
      <c r="O1283" s="32"/>
      <c r="P1283" s="32"/>
      <c r="Q1283" s="3"/>
      <c r="R1283" s="1"/>
    </row>
    <row r="1284" spans="6:18" x14ac:dyDescent="0.25">
      <c r="F1284" s="12"/>
      <c r="K1284" s="10"/>
      <c r="L1284" s="24"/>
      <c r="N1284" s="3"/>
      <c r="O1284" s="32"/>
      <c r="P1284" s="32"/>
      <c r="Q1284" s="3"/>
      <c r="R1284" s="1"/>
    </row>
    <row r="1285" spans="6:18" x14ac:dyDescent="0.25">
      <c r="F1285" s="12"/>
      <c r="K1285" s="10"/>
      <c r="L1285" s="24"/>
      <c r="N1285" s="3"/>
      <c r="O1285" s="32"/>
      <c r="P1285" s="32"/>
      <c r="Q1285" s="3"/>
      <c r="R1285" s="1"/>
    </row>
    <row r="1286" spans="6:18" x14ac:dyDescent="0.25">
      <c r="F1286" s="12"/>
      <c r="K1286" s="10"/>
      <c r="L1286" s="24"/>
      <c r="N1286" s="3"/>
      <c r="O1286" s="32"/>
      <c r="P1286" s="32"/>
      <c r="Q1286" s="3"/>
      <c r="R1286" s="1"/>
    </row>
    <row r="1287" spans="6:18" x14ac:dyDescent="0.25">
      <c r="F1287" s="12"/>
      <c r="K1287" s="10"/>
      <c r="L1287" s="24"/>
      <c r="N1287" s="3"/>
      <c r="O1287" s="32"/>
      <c r="P1287" s="32"/>
      <c r="Q1287" s="3"/>
      <c r="R1287" s="1"/>
    </row>
    <row r="1288" spans="6:18" x14ac:dyDescent="0.25">
      <c r="F1288" s="12"/>
      <c r="K1288" s="10"/>
      <c r="L1288" s="24"/>
      <c r="N1288" s="3"/>
      <c r="O1288" s="32"/>
      <c r="P1288" s="32"/>
      <c r="Q1288" s="3"/>
      <c r="R1288" s="1"/>
    </row>
    <row r="1289" spans="6:18" x14ac:dyDescent="0.25">
      <c r="F1289" s="12"/>
      <c r="K1289" s="10"/>
      <c r="L1289" s="24"/>
      <c r="N1289" s="3"/>
      <c r="O1289" s="32"/>
      <c r="P1289" s="32"/>
      <c r="Q1289" s="3"/>
      <c r="R1289" s="1"/>
    </row>
    <row r="1290" spans="6:18" x14ac:dyDescent="0.25">
      <c r="F1290" s="12"/>
      <c r="K1290" s="10"/>
      <c r="L1290" s="24"/>
      <c r="N1290" s="3"/>
      <c r="O1290" s="32"/>
      <c r="P1290" s="32"/>
      <c r="Q1290" s="3"/>
      <c r="R1290" s="1"/>
    </row>
    <row r="1291" spans="6:18" x14ac:dyDescent="0.25">
      <c r="F1291" s="12"/>
      <c r="K1291" s="10"/>
      <c r="L1291" s="24"/>
      <c r="N1291" s="3"/>
      <c r="O1291" s="32"/>
      <c r="P1291" s="32"/>
      <c r="Q1291" s="3"/>
      <c r="R1291" s="1"/>
    </row>
    <row r="1292" spans="6:18" x14ac:dyDescent="0.25">
      <c r="F1292" s="12"/>
      <c r="K1292" s="10"/>
      <c r="L1292" s="24"/>
      <c r="N1292" s="3"/>
      <c r="O1292" s="32"/>
      <c r="P1292" s="32"/>
      <c r="Q1292" s="3"/>
      <c r="R1292" s="1"/>
    </row>
    <row r="1293" spans="6:18" x14ac:dyDescent="0.25">
      <c r="F1293" s="12"/>
      <c r="K1293" s="10"/>
      <c r="L1293" s="24"/>
      <c r="N1293" s="3"/>
      <c r="O1293" s="32"/>
      <c r="P1293" s="32"/>
      <c r="Q1293" s="3"/>
      <c r="R1293" s="1"/>
    </row>
    <row r="1294" spans="6:18" x14ac:dyDescent="0.25">
      <c r="F1294" s="12"/>
      <c r="K1294" s="10"/>
      <c r="L1294" s="24"/>
      <c r="N1294" s="3"/>
      <c r="O1294" s="32"/>
      <c r="P1294" s="32"/>
      <c r="Q1294" s="3"/>
      <c r="R1294" s="1"/>
    </row>
    <row r="1295" spans="6:18" x14ac:dyDescent="0.25">
      <c r="F1295" s="12"/>
      <c r="K1295" s="10"/>
      <c r="L1295" s="24"/>
      <c r="N1295" s="3"/>
      <c r="O1295" s="32"/>
      <c r="P1295" s="32"/>
      <c r="Q1295" s="3"/>
      <c r="R1295" s="1"/>
    </row>
    <row r="1296" spans="6:18" x14ac:dyDescent="0.25">
      <c r="F1296" s="12"/>
      <c r="K1296" s="10"/>
      <c r="L1296" s="24"/>
      <c r="N1296" s="3"/>
      <c r="O1296" s="32"/>
      <c r="P1296" s="32"/>
      <c r="Q1296" s="3"/>
      <c r="R1296" s="1"/>
    </row>
    <row r="1297" spans="6:18" x14ac:dyDescent="0.25">
      <c r="F1297" s="12"/>
      <c r="K1297" s="10"/>
      <c r="L1297" s="24"/>
      <c r="N1297" s="3"/>
      <c r="O1297" s="32"/>
      <c r="P1297" s="32"/>
      <c r="Q1297" s="3"/>
      <c r="R1297" s="1"/>
    </row>
    <row r="1298" spans="6:18" x14ac:dyDescent="0.25">
      <c r="F1298" s="12"/>
      <c r="K1298" s="10"/>
      <c r="L1298" s="24"/>
      <c r="N1298" s="3"/>
      <c r="O1298" s="32"/>
      <c r="P1298" s="32"/>
      <c r="Q1298" s="3"/>
      <c r="R1298" s="1"/>
    </row>
    <row r="1299" spans="6:18" x14ac:dyDescent="0.25">
      <c r="F1299" s="12"/>
      <c r="K1299" s="10"/>
      <c r="L1299" s="24"/>
      <c r="N1299" s="3"/>
      <c r="O1299" s="32"/>
      <c r="P1299" s="32"/>
      <c r="Q1299" s="3"/>
      <c r="R1299" s="1"/>
    </row>
    <row r="1300" spans="6:18" x14ac:dyDescent="0.25">
      <c r="F1300" s="12"/>
      <c r="K1300" s="10"/>
      <c r="L1300" s="24"/>
      <c r="N1300" s="3"/>
      <c r="O1300" s="32"/>
      <c r="P1300" s="32"/>
      <c r="Q1300" s="3"/>
      <c r="R1300" s="1"/>
    </row>
    <row r="1301" spans="6:18" x14ac:dyDescent="0.25">
      <c r="F1301" s="12"/>
      <c r="K1301" s="10"/>
      <c r="L1301" s="24"/>
      <c r="N1301" s="3"/>
      <c r="O1301" s="32"/>
      <c r="P1301" s="32"/>
      <c r="Q1301" s="3"/>
      <c r="R1301" s="1"/>
    </row>
    <row r="1302" spans="6:18" x14ac:dyDescent="0.25">
      <c r="F1302" s="12"/>
      <c r="K1302" s="10"/>
      <c r="L1302" s="24"/>
      <c r="N1302" s="3"/>
      <c r="O1302" s="32"/>
      <c r="P1302" s="32"/>
      <c r="Q1302" s="3"/>
      <c r="R1302" s="1"/>
    </row>
    <row r="1303" spans="6:18" x14ac:dyDescent="0.25">
      <c r="F1303" s="12"/>
      <c r="K1303" s="10"/>
      <c r="L1303" s="24"/>
      <c r="N1303" s="3"/>
      <c r="O1303" s="32"/>
      <c r="P1303" s="32"/>
      <c r="Q1303" s="3"/>
      <c r="R1303" s="1"/>
    </row>
    <row r="1304" spans="6:18" x14ac:dyDescent="0.25">
      <c r="F1304" s="12"/>
      <c r="K1304" s="10"/>
      <c r="L1304" s="24"/>
      <c r="N1304" s="3"/>
      <c r="O1304" s="32"/>
      <c r="P1304" s="32"/>
      <c r="Q1304" s="3"/>
      <c r="R1304" s="1"/>
    </row>
    <row r="1305" spans="6:18" x14ac:dyDescent="0.25">
      <c r="F1305" s="12"/>
      <c r="K1305" s="10"/>
      <c r="L1305" s="24"/>
      <c r="N1305" s="3"/>
      <c r="O1305" s="32"/>
      <c r="P1305" s="32"/>
      <c r="Q1305" s="3"/>
      <c r="R1305" s="1"/>
    </row>
    <row r="1306" spans="6:18" x14ac:dyDescent="0.25">
      <c r="F1306" s="12"/>
      <c r="J1306" s="5"/>
      <c r="K1306" s="10"/>
      <c r="L1306" s="24"/>
      <c r="N1306" s="3"/>
      <c r="O1306" s="32"/>
      <c r="P1306" s="32"/>
      <c r="Q1306" s="3"/>
      <c r="R1306" s="1"/>
    </row>
    <row r="1307" spans="6:18" x14ac:dyDescent="0.25">
      <c r="F1307" s="12"/>
      <c r="J1307" s="5"/>
      <c r="K1307" s="10"/>
      <c r="L1307" s="24"/>
      <c r="M1307" s="7"/>
      <c r="N1307" s="3"/>
      <c r="O1307" s="32"/>
      <c r="P1307" s="32"/>
      <c r="Q1307" s="3"/>
      <c r="R1307" s="1"/>
    </row>
    <row r="1308" spans="6:18" x14ac:dyDescent="0.25">
      <c r="F1308" s="12"/>
      <c r="K1308" s="10"/>
      <c r="L1308" s="24"/>
      <c r="N1308" s="3"/>
      <c r="O1308" s="32"/>
      <c r="P1308" s="32"/>
      <c r="Q1308" s="3"/>
      <c r="R1308" s="1"/>
    </row>
    <row r="1309" spans="6:18" x14ac:dyDescent="0.25">
      <c r="F1309" s="12"/>
      <c r="K1309" s="10"/>
      <c r="L1309" s="24"/>
      <c r="N1309" s="3"/>
      <c r="O1309" s="32"/>
      <c r="P1309" s="32"/>
      <c r="Q1309" s="3"/>
      <c r="R1309" s="1"/>
    </row>
    <row r="1310" spans="6:18" x14ac:dyDescent="0.25">
      <c r="F1310" s="12"/>
      <c r="K1310" s="10"/>
      <c r="L1310" s="24"/>
      <c r="N1310" s="3"/>
      <c r="O1310" s="32"/>
      <c r="P1310" s="32"/>
      <c r="Q1310" s="3"/>
      <c r="R1310" s="1"/>
    </row>
    <row r="1311" spans="6:18" x14ac:dyDescent="0.25">
      <c r="F1311" s="12"/>
      <c r="K1311" s="10"/>
      <c r="L1311" s="24"/>
      <c r="N1311" s="3"/>
      <c r="O1311" s="32"/>
      <c r="P1311" s="32"/>
      <c r="Q1311" s="3"/>
      <c r="R1311" s="1"/>
    </row>
    <row r="1312" spans="6:18" x14ac:dyDescent="0.25">
      <c r="F1312" s="12"/>
      <c r="K1312" s="10"/>
      <c r="L1312" s="24"/>
      <c r="N1312" s="3"/>
      <c r="O1312" s="32"/>
      <c r="P1312" s="32"/>
      <c r="Q1312" s="3"/>
      <c r="R1312" s="1"/>
    </row>
    <row r="1313" spans="6:18" x14ac:dyDescent="0.25">
      <c r="F1313" s="12"/>
      <c r="K1313" s="10"/>
      <c r="L1313" s="24"/>
      <c r="N1313" s="3"/>
      <c r="O1313" s="32"/>
      <c r="P1313" s="32"/>
      <c r="Q1313" s="3"/>
      <c r="R1313" s="1"/>
    </row>
    <row r="1314" spans="6:18" x14ac:dyDescent="0.25">
      <c r="F1314" s="12"/>
      <c r="K1314" s="10"/>
      <c r="L1314" s="24"/>
      <c r="N1314" s="3"/>
      <c r="O1314" s="32"/>
      <c r="P1314" s="32"/>
      <c r="Q1314" s="3"/>
      <c r="R1314" s="1"/>
    </row>
    <row r="1315" spans="6:18" x14ac:dyDescent="0.25">
      <c r="F1315" s="12"/>
      <c r="K1315" s="10"/>
      <c r="L1315" s="24"/>
      <c r="N1315" s="3"/>
      <c r="O1315" s="32"/>
      <c r="P1315" s="32"/>
      <c r="Q1315" s="3"/>
      <c r="R1315" s="1"/>
    </row>
    <row r="1316" spans="6:18" x14ac:dyDescent="0.25">
      <c r="F1316" s="12"/>
      <c r="K1316" s="10"/>
      <c r="L1316" s="24"/>
      <c r="N1316" s="3"/>
      <c r="O1316" s="32"/>
      <c r="P1316" s="32"/>
      <c r="Q1316" s="3"/>
      <c r="R1316" s="1"/>
    </row>
    <row r="1317" spans="6:18" x14ac:dyDescent="0.25">
      <c r="F1317" s="12"/>
      <c r="K1317" s="10"/>
      <c r="L1317" s="24"/>
      <c r="N1317" s="3"/>
      <c r="O1317" s="32"/>
      <c r="P1317" s="32"/>
      <c r="Q1317" s="3"/>
      <c r="R1317" s="1"/>
    </row>
    <row r="1318" spans="6:18" x14ac:dyDescent="0.25">
      <c r="F1318" s="12"/>
      <c r="K1318" s="10"/>
      <c r="L1318" s="24"/>
      <c r="N1318" s="3"/>
      <c r="O1318" s="32"/>
      <c r="P1318" s="32"/>
      <c r="Q1318" s="3"/>
      <c r="R1318" s="1"/>
    </row>
    <row r="1319" spans="6:18" x14ac:dyDescent="0.25">
      <c r="F1319" s="12"/>
      <c r="K1319" s="10"/>
      <c r="L1319" s="24"/>
      <c r="N1319" s="3"/>
      <c r="O1319" s="32"/>
      <c r="P1319" s="32"/>
      <c r="Q1319" s="3"/>
      <c r="R1319" s="1"/>
    </row>
    <row r="1320" spans="6:18" x14ac:dyDescent="0.25">
      <c r="F1320" s="12"/>
      <c r="K1320" s="10"/>
      <c r="L1320" s="24"/>
      <c r="N1320" s="3"/>
      <c r="O1320" s="32"/>
      <c r="P1320" s="32"/>
      <c r="Q1320" s="3"/>
      <c r="R1320" s="1"/>
    </row>
    <row r="1321" spans="6:18" x14ac:dyDescent="0.25">
      <c r="F1321" s="12"/>
      <c r="K1321" s="10"/>
      <c r="L1321" s="24"/>
      <c r="N1321" s="3"/>
      <c r="O1321" s="32"/>
      <c r="P1321" s="32"/>
      <c r="Q1321" s="3"/>
      <c r="R1321" s="1"/>
    </row>
    <row r="1322" spans="6:18" x14ac:dyDescent="0.25">
      <c r="F1322" s="12"/>
      <c r="K1322" s="10"/>
      <c r="L1322" s="24"/>
      <c r="N1322" s="3"/>
      <c r="O1322" s="32"/>
      <c r="P1322" s="32"/>
      <c r="Q1322" s="3"/>
      <c r="R1322" s="1"/>
    </row>
    <row r="1323" spans="6:18" x14ac:dyDescent="0.25">
      <c r="F1323" s="12"/>
      <c r="K1323" s="10"/>
      <c r="L1323" s="24"/>
      <c r="N1323" s="3"/>
      <c r="O1323" s="32"/>
      <c r="P1323" s="32"/>
      <c r="Q1323" s="3"/>
      <c r="R1323" s="1"/>
    </row>
    <row r="1324" spans="6:18" x14ac:dyDescent="0.25">
      <c r="F1324" s="12"/>
      <c r="J1324" s="5"/>
      <c r="K1324" s="10"/>
      <c r="L1324" s="24"/>
      <c r="M1324" s="7"/>
      <c r="N1324" s="3"/>
      <c r="O1324" s="32"/>
      <c r="P1324" s="32"/>
      <c r="Q1324" s="3"/>
      <c r="R1324" s="1"/>
    </row>
    <row r="1325" spans="6:18" x14ac:dyDescent="0.25">
      <c r="F1325" s="12"/>
      <c r="K1325" s="10"/>
      <c r="L1325" s="24"/>
      <c r="N1325" s="3"/>
      <c r="O1325" s="32"/>
      <c r="P1325" s="32"/>
      <c r="Q1325" s="3"/>
      <c r="R1325" s="1"/>
    </row>
    <row r="1326" spans="6:18" x14ac:dyDescent="0.25">
      <c r="F1326" s="12"/>
      <c r="K1326" s="10"/>
      <c r="L1326" s="24"/>
      <c r="N1326" s="3"/>
      <c r="O1326" s="32"/>
      <c r="P1326" s="32"/>
      <c r="Q1326" s="3"/>
      <c r="R1326" s="1"/>
    </row>
    <row r="1327" spans="6:18" x14ac:dyDescent="0.25">
      <c r="F1327" s="12"/>
      <c r="K1327" s="10"/>
      <c r="L1327" s="24"/>
      <c r="N1327" s="3"/>
      <c r="O1327" s="32"/>
      <c r="P1327" s="32"/>
      <c r="Q1327" s="3"/>
      <c r="R1327" s="1"/>
    </row>
    <row r="1328" spans="6:18" x14ac:dyDescent="0.25">
      <c r="F1328" s="12"/>
      <c r="K1328" s="10"/>
      <c r="L1328" s="24"/>
      <c r="N1328" s="3"/>
      <c r="O1328" s="32"/>
      <c r="P1328" s="32"/>
      <c r="Q1328" s="3"/>
      <c r="R1328" s="1"/>
    </row>
    <row r="1329" spans="6:18" x14ac:dyDescent="0.25">
      <c r="F1329" s="12"/>
      <c r="K1329" s="10"/>
      <c r="L1329" s="24"/>
      <c r="N1329" s="3"/>
      <c r="O1329" s="32"/>
      <c r="P1329" s="32"/>
      <c r="Q1329" s="3"/>
      <c r="R1329" s="1"/>
    </row>
    <row r="1330" spans="6:18" x14ac:dyDescent="0.25">
      <c r="F1330" s="12"/>
      <c r="K1330" s="10"/>
      <c r="L1330" s="24"/>
      <c r="N1330" s="3"/>
      <c r="O1330" s="32"/>
      <c r="P1330" s="32"/>
      <c r="Q1330" s="3"/>
      <c r="R1330" s="1"/>
    </row>
    <row r="1331" spans="6:18" x14ac:dyDescent="0.25">
      <c r="F1331" s="12"/>
      <c r="K1331" s="10"/>
      <c r="L1331" s="24"/>
      <c r="N1331" s="3"/>
      <c r="O1331" s="32"/>
      <c r="P1331" s="32"/>
      <c r="Q1331" s="3"/>
      <c r="R1331" s="1"/>
    </row>
    <row r="1332" spans="6:18" x14ac:dyDescent="0.25">
      <c r="F1332" s="12"/>
      <c r="K1332" s="10"/>
      <c r="L1332" s="24"/>
      <c r="N1332" s="3"/>
      <c r="O1332" s="32"/>
      <c r="P1332" s="32"/>
      <c r="Q1332" s="3"/>
      <c r="R1332" s="1"/>
    </row>
    <row r="1333" spans="6:18" x14ac:dyDescent="0.25">
      <c r="F1333" s="12"/>
      <c r="K1333" s="10"/>
      <c r="L1333" s="24"/>
      <c r="N1333" s="3"/>
      <c r="O1333" s="32"/>
      <c r="P1333" s="32"/>
      <c r="Q1333" s="3"/>
      <c r="R1333" s="1"/>
    </row>
    <row r="1334" spans="6:18" x14ac:dyDescent="0.25">
      <c r="F1334" s="12"/>
      <c r="K1334" s="10"/>
      <c r="L1334" s="24"/>
      <c r="N1334" s="3"/>
      <c r="O1334" s="32"/>
      <c r="P1334" s="32"/>
      <c r="Q1334" s="3"/>
      <c r="R1334" s="1"/>
    </row>
    <row r="1335" spans="6:18" x14ac:dyDescent="0.25">
      <c r="F1335" s="12"/>
      <c r="K1335" s="10"/>
      <c r="L1335" s="24"/>
      <c r="N1335" s="3"/>
      <c r="O1335" s="32"/>
      <c r="P1335" s="32"/>
      <c r="Q1335" s="3"/>
      <c r="R1335" s="1"/>
    </row>
    <row r="1336" spans="6:18" x14ac:dyDescent="0.25">
      <c r="F1336" s="12"/>
      <c r="K1336" s="10"/>
      <c r="L1336" s="24"/>
      <c r="N1336" s="3"/>
      <c r="O1336" s="32"/>
      <c r="P1336" s="32"/>
      <c r="Q1336" s="3"/>
      <c r="R1336" s="1"/>
    </row>
    <row r="1337" spans="6:18" x14ac:dyDescent="0.25">
      <c r="F1337" s="12"/>
      <c r="K1337" s="10"/>
      <c r="L1337" s="24"/>
      <c r="N1337" s="3"/>
      <c r="O1337" s="32"/>
      <c r="P1337" s="32"/>
      <c r="Q1337" s="3"/>
      <c r="R1337" s="1"/>
    </row>
    <row r="1338" spans="6:18" x14ac:dyDescent="0.25">
      <c r="F1338" s="12"/>
      <c r="K1338" s="10"/>
      <c r="L1338" s="24"/>
      <c r="N1338" s="3"/>
      <c r="O1338" s="32"/>
      <c r="P1338" s="32"/>
      <c r="Q1338" s="3"/>
      <c r="R1338" s="1"/>
    </row>
    <row r="1339" spans="6:18" x14ac:dyDescent="0.25">
      <c r="F1339" s="12"/>
      <c r="K1339" s="10"/>
      <c r="L1339" s="24"/>
      <c r="N1339" s="3"/>
      <c r="O1339" s="32"/>
      <c r="P1339" s="32"/>
      <c r="Q1339" s="3"/>
      <c r="R1339" s="1"/>
    </row>
    <row r="1340" spans="6:18" x14ac:dyDescent="0.25">
      <c r="F1340" s="12"/>
      <c r="K1340" s="10"/>
      <c r="L1340" s="24"/>
      <c r="N1340" s="3"/>
      <c r="O1340" s="32"/>
      <c r="P1340" s="32"/>
      <c r="Q1340" s="3"/>
      <c r="R1340" s="1"/>
    </row>
    <row r="1341" spans="6:18" x14ac:dyDescent="0.25">
      <c r="F1341" s="12"/>
      <c r="K1341" s="10"/>
      <c r="L1341" s="24"/>
      <c r="N1341" s="3"/>
      <c r="O1341" s="32"/>
      <c r="P1341" s="32"/>
      <c r="Q1341" s="3"/>
      <c r="R1341" s="1"/>
    </row>
    <row r="1342" spans="6:18" x14ac:dyDescent="0.25">
      <c r="F1342" s="12"/>
      <c r="K1342" s="10"/>
      <c r="L1342" s="24"/>
      <c r="N1342" s="3"/>
      <c r="O1342" s="32"/>
      <c r="P1342" s="32"/>
      <c r="Q1342" s="3"/>
      <c r="R1342" s="1"/>
    </row>
    <row r="1343" spans="6:18" x14ac:dyDescent="0.25">
      <c r="F1343" s="12"/>
      <c r="K1343" s="10"/>
      <c r="L1343" s="24"/>
      <c r="N1343" s="3"/>
      <c r="O1343" s="32"/>
      <c r="P1343" s="32"/>
      <c r="Q1343" s="3"/>
      <c r="R1343" s="1"/>
    </row>
    <row r="1344" spans="6:18" x14ac:dyDescent="0.25">
      <c r="F1344" s="12"/>
      <c r="K1344" s="10"/>
      <c r="L1344" s="24"/>
      <c r="N1344" s="3"/>
      <c r="O1344" s="32"/>
      <c r="P1344" s="32"/>
      <c r="Q1344" s="3"/>
      <c r="R1344" s="1"/>
    </row>
    <row r="1345" spans="6:18" x14ac:dyDescent="0.25">
      <c r="F1345" s="12"/>
      <c r="K1345" s="10"/>
      <c r="L1345" s="24"/>
      <c r="N1345" s="3"/>
      <c r="O1345" s="32"/>
      <c r="P1345" s="32"/>
      <c r="Q1345" s="3"/>
      <c r="R1345" s="1"/>
    </row>
    <row r="1346" spans="6:18" x14ac:dyDescent="0.25">
      <c r="F1346" s="12"/>
      <c r="K1346" s="10"/>
      <c r="L1346" s="24"/>
      <c r="N1346" s="3"/>
      <c r="O1346" s="32"/>
      <c r="P1346" s="32"/>
      <c r="Q1346" s="3"/>
      <c r="R1346" s="1"/>
    </row>
    <row r="1347" spans="6:18" x14ac:dyDescent="0.25">
      <c r="F1347" s="12"/>
      <c r="K1347" s="10"/>
      <c r="L1347" s="24"/>
      <c r="N1347" s="3"/>
      <c r="O1347" s="32"/>
      <c r="P1347" s="32"/>
      <c r="Q1347" s="3"/>
      <c r="R1347" s="1"/>
    </row>
    <row r="1348" spans="6:18" x14ac:dyDescent="0.25">
      <c r="F1348" s="12"/>
      <c r="K1348" s="10"/>
      <c r="L1348" s="24"/>
      <c r="N1348" s="3"/>
      <c r="O1348" s="32"/>
      <c r="P1348" s="32"/>
      <c r="Q1348" s="3"/>
      <c r="R1348" s="1"/>
    </row>
    <row r="1349" spans="6:18" x14ac:dyDescent="0.25">
      <c r="F1349" s="12"/>
      <c r="K1349" s="10"/>
      <c r="L1349" s="24"/>
      <c r="N1349" s="3"/>
      <c r="O1349" s="32"/>
      <c r="P1349" s="32"/>
      <c r="Q1349" s="3"/>
      <c r="R1349" s="1"/>
    </row>
    <row r="1350" spans="6:18" x14ac:dyDescent="0.25">
      <c r="F1350" s="12"/>
      <c r="K1350" s="10"/>
      <c r="L1350" s="24"/>
      <c r="N1350" s="3"/>
      <c r="O1350" s="32"/>
      <c r="P1350" s="32"/>
      <c r="Q1350" s="3"/>
      <c r="R1350" s="1"/>
    </row>
    <row r="1351" spans="6:18" x14ac:dyDescent="0.25">
      <c r="F1351" s="12"/>
      <c r="K1351" s="10"/>
      <c r="L1351" s="24"/>
      <c r="N1351" s="3"/>
      <c r="O1351" s="32"/>
      <c r="P1351" s="32"/>
      <c r="Q1351" s="3"/>
      <c r="R1351" s="1"/>
    </row>
    <row r="1352" spans="6:18" x14ac:dyDescent="0.25">
      <c r="F1352" s="12"/>
      <c r="K1352" s="10"/>
      <c r="L1352" s="24"/>
      <c r="N1352" s="3"/>
      <c r="O1352" s="32"/>
      <c r="P1352" s="32"/>
      <c r="Q1352" s="3"/>
      <c r="R1352" s="1"/>
    </row>
    <row r="1353" spans="6:18" x14ac:dyDescent="0.25">
      <c r="F1353" s="12"/>
      <c r="K1353" s="10"/>
      <c r="L1353" s="24"/>
      <c r="N1353" s="3"/>
      <c r="O1353" s="32"/>
      <c r="P1353" s="32"/>
      <c r="Q1353" s="3"/>
      <c r="R1353" s="1"/>
    </row>
    <row r="1354" spans="6:18" x14ac:dyDescent="0.25">
      <c r="F1354" s="12"/>
      <c r="K1354" s="10"/>
      <c r="L1354" s="24"/>
      <c r="N1354" s="3"/>
      <c r="O1354" s="32"/>
      <c r="P1354" s="32"/>
      <c r="Q1354" s="3"/>
      <c r="R1354" s="1"/>
    </row>
    <row r="1355" spans="6:18" x14ac:dyDescent="0.25">
      <c r="F1355" s="12"/>
      <c r="K1355" s="10"/>
      <c r="L1355" s="24"/>
      <c r="N1355" s="3"/>
      <c r="O1355" s="32"/>
      <c r="P1355" s="32"/>
      <c r="Q1355" s="3"/>
      <c r="R1355" s="1"/>
    </row>
    <row r="1356" spans="6:18" x14ac:dyDescent="0.25">
      <c r="F1356" s="12"/>
      <c r="K1356" s="10"/>
      <c r="L1356" s="24"/>
      <c r="N1356" s="3"/>
      <c r="O1356" s="32"/>
      <c r="P1356" s="32"/>
      <c r="Q1356" s="3"/>
      <c r="R1356" s="1"/>
    </row>
    <row r="1357" spans="6:18" x14ac:dyDescent="0.25">
      <c r="F1357" s="12"/>
      <c r="K1357" s="10"/>
      <c r="L1357" s="24"/>
      <c r="N1357" s="3"/>
      <c r="O1357" s="32"/>
      <c r="P1357" s="32"/>
      <c r="Q1357" s="3"/>
      <c r="R1357" s="1"/>
    </row>
    <row r="1358" spans="6:18" x14ac:dyDescent="0.25">
      <c r="F1358" s="12"/>
      <c r="K1358" s="10"/>
      <c r="L1358" s="24"/>
      <c r="N1358" s="3"/>
      <c r="O1358" s="32"/>
      <c r="P1358" s="32"/>
      <c r="Q1358" s="3"/>
      <c r="R1358" s="1"/>
    </row>
    <row r="1359" spans="6:18" x14ac:dyDescent="0.25">
      <c r="F1359" s="12"/>
      <c r="K1359" s="10"/>
      <c r="L1359" s="24"/>
      <c r="N1359" s="3"/>
      <c r="O1359" s="32"/>
      <c r="P1359" s="32"/>
      <c r="Q1359" s="3"/>
      <c r="R1359" s="1"/>
    </row>
    <row r="1360" spans="6:18" x14ac:dyDescent="0.25">
      <c r="F1360" s="12"/>
      <c r="K1360" s="10"/>
      <c r="L1360" s="24"/>
      <c r="N1360" s="3"/>
      <c r="O1360" s="32"/>
      <c r="P1360" s="32"/>
      <c r="Q1360" s="3"/>
      <c r="R1360" s="1"/>
    </row>
    <row r="1361" spans="6:18" x14ac:dyDescent="0.25">
      <c r="F1361" s="12"/>
      <c r="K1361" s="10"/>
      <c r="L1361" s="24"/>
      <c r="N1361" s="3"/>
      <c r="O1361" s="32"/>
      <c r="P1361" s="32"/>
      <c r="Q1361" s="3"/>
      <c r="R1361" s="1"/>
    </row>
    <row r="1362" spans="6:18" x14ac:dyDescent="0.25">
      <c r="F1362" s="12"/>
      <c r="K1362" s="10"/>
      <c r="L1362" s="24"/>
      <c r="N1362" s="3"/>
      <c r="O1362" s="32"/>
      <c r="P1362" s="32"/>
      <c r="Q1362" s="3"/>
      <c r="R1362" s="1"/>
    </row>
    <row r="1363" spans="6:18" x14ac:dyDescent="0.25">
      <c r="F1363" s="12"/>
      <c r="K1363" s="10"/>
      <c r="L1363" s="24"/>
      <c r="N1363" s="3"/>
      <c r="O1363" s="32"/>
      <c r="P1363" s="32"/>
      <c r="Q1363" s="3"/>
      <c r="R1363" s="1"/>
    </row>
    <row r="1364" spans="6:18" x14ac:dyDescent="0.25">
      <c r="F1364" s="12"/>
      <c r="K1364" s="10"/>
      <c r="L1364" s="24"/>
      <c r="N1364" s="3"/>
      <c r="O1364" s="32"/>
      <c r="P1364" s="32"/>
      <c r="Q1364" s="3"/>
      <c r="R1364" s="1"/>
    </row>
    <row r="1365" spans="6:18" x14ac:dyDescent="0.25">
      <c r="F1365" s="12"/>
      <c r="K1365" s="10"/>
      <c r="L1365" s="24"/>
      <c r="N1365" s="3"/>
      <c r="O1365" s="32"/>
      <c r="P1365" s="32"/>
      <c r="Q1365" s="3"/>
      <c r="R1365" s="1"/>
    </row>
    <row r="1366" spans="6:18" x14ac:dyDescent="0.25">
      <c r="F1366" s="12"/>
      <c r="K1366" s="10"/>
      <c r="L1366" s="24"/>
      <c r="N1366" s="3"/>
      <c r="O1366" s="32"/>
      <c r="P1366" s="32"/>
      <c r="Q1366" s="3"/>
      <c r="R1366" s="1"/>
    </row>
    <row r="1367" spans="6:18" x14ac:dyDescent="0.25">
      <c r="F1367" s="12"/>
      <c r="J1367" s="5"/>
      <c r="K1367" s="10"/>
      <c r="L1367" s="24"/>
      <c r="M1367" s="7"/>
      <c r="N1367" s="3"/>
      <c r="O1367" s="32"/>
      <c r="P1367" s="32"/>
      <c r="Q1367" s="3"/>
      <c r="R1367" s="1"/>
    </row>
    <row r="1368" spans="6:18" x14ac:dyDescent="0.25">
      <c r="F1368" s="12"/>
      <c r="K1368" s="10"/>
      <c r="L1368" s="24"/>
      <c r="N1368" s="3"/>
      <c r="O1368" s="32"/>
      <c r="P1368" s="32"/>
      <c r="Q1368" s="3"/>
      <c r="R1368" s="1"/>
    </row>
    <row r="1369" spans="6:18" x14ac:dyDescent="0.25">
      <c r="F1369" s="12"/>
      <c r="K1369" s="10"/>
      <c r="L1369" s="24"/>
      <c r="N1369" s="3"/>
      <c r="O1369" s="32"/>
      <c r="P1369" s="32"/>
      <c r="Q1369" s="3"/>
      <c r="R1369" s="1"/>
    </row>
    <row r="1370" spans="6:18" x14ac:dyDescent="0.25">
      <c r="F1370" s="12"/>
      <c r="K1370" s="10"/>
      <c r="L1370" s="24"/>
      <c r="N1370" s="3"/>
      <c r="O1370" s="32"/>
      <c r="P1370" s="32"/>
      <c r="Q1370" s="3"/>
      <c r="R1370" s="1"/>
    </row>
    <row r="1371" spans="6:18" x14ac:dyDescent="0.25">
      <c r="F1371" s="12"/>
      <c r="K1371" s="10"/>
      <c r="L1371" s="24"/>
      <c r="N1371" s="3"/>
      <c r="O1371" s="32"/>
      <c r="P1371" s="32"/>
      <c r="Q1371" s="3"/>
      <c r="R1371" s="1"/>
    </row>
    <row r="1372" spans="6:18" x14ac:dyDescent="0.25">
      <c r="F1372" s="12"/>
      <c r="K1372" s="10"/>
      <c r="L1372" s="24"/>
      <c r="N1372" s="3"/>
      <c r="O1372" s="32"/>
      <c r="P1372" s="32"/>
      <c r="Q1372" s="3"/>
      <c r="R1372" s="1"/>
    </row>
    <row r="1373" spans="6:18" x14ac:dyDescent="0.25">
      <c r="F1373" s="12"/>
      <c r="K1373" s="10"/>
      <c r="L1373" s="24"/>
      <c r="N1373" s="3"/>
      <c r="O1373" s="32"/>
      <c r="P1373" s="32"/>
      <c r="Q1373" s="3"/>
      <c r="R1373" s="1"/>
    </row>
    <row r="1374" spans="6:18" x14ac:dyDescent="0.25">
      <c r="F1374" s="12"/>
      <c r="K1374" s="10"/>
      <c r="L1374" s="24"/>
      <c r="N1374" s="3"/>
      <c r="O1374" s="32"/>
      <c r="P1374" s="32"/>
      <c r="Q1374" s="3"/>
      <c r="R1374" s="1"/>
    </row>
    <row r="1375" spans="6:18" x14ac:dyDescent="0.25">
      <c r="F1375" s="12"/>
      <c r="K1375" s="10"/>
      <c r="L1375" s="24"/>
      <c r="N1375" s="3"/>
      <c r="O1375" s="32"/>
      <c r="P1375" s="32"/>
      <c r="Q1375" s="3"/>
      <c r="R1375" s="1"/>
    </row>
    <row r="1376" spans="6:18" x14ac:dyDescent="0.25">
      <c r="F1376" s="12"/>
      <c r="K1376" s="10"/>
      <c r="L1376" s="24"/>
      <c r="N1376" s="3"/>
      <c r="O1376" s="32"/>
      <c r="P1376" s="32"/>
      <c r="Q1376" s="3"/>
      <c r="R1376" s="1"/>
    </row>
    <row r="1377" spans="6:18" x14ac:dyDescent="0.25">
      <c r="F1377" s="12"/>
      <c r="J1377" s="5"/>
      <c r="K1377" s="10"/>
      <c r="L1377" s="24"/>
      <c r="M1377" s="7"/>
      <c r="N1377" s="3"/>
      <c r="O1377" s="32"/>
      <c r="P1377" s="32"/>
      <c r="Q1377" s="3"/>
      <c r="R1377" s="1"/>
    </row>
    <row r="1378" spans="6:18" x14ac:dyDescent="0.25">
      <c r="F1378" s="12"/>
      <c r="K1378" s="10"/>
      <c r="L1378" s="24"/>
      <c r="N1378" s="3"/>
      <c r="O1378" s="32"/>
      <c r="P1378" s="32"/>
      <c r="Q1378" s="3"/>
      <c r="R1378" s="1"/>
    </row>
    <row r="1379" spans="6:18" x14ac:dyDescent="0.25">
      <c r="F1379" s="12"/>
      <c r="K1379" s="10"/>
      <c r="L1379" s="24"/>
      <c r="N1379" s="3"/>
      <c r="O1379" s="32"/>
      <c r="P1379" s="32"/>
      <c r="Q1379" s="3"/>
      <c r="R1379" s="1"/>
    </row>
    <row r="1380" spans="6:18" x14ac:dyDescent="0.25">
      <c r="F1380" s="12"/>
      <c r="K1380" s="10"/>
      <c r="L1380" s="24"/>
      <c r="N1380" s="3"/>
      <c r="O1380" s="32"/>
      <c r="P1380" s="32"/>
      <c r="Q1380" s="3"/>
      <c r="R1380" s="1"/>
    </row>
    <row r="1381" spans="6:18" x14ac:dyDescent="0.25">
      <c r="F1381" s="12"/>
      <c r="K1381" s="10"/>
      <c r="L1381" s="24"/>
      <c r="N1381" s="3"/>
      <c r="O1381" s="32"/>
      <c r="P1381" s="32"/>
      <c r="Q1381" s="3"/>
      <c r="R1381" s="1"/>
    </row>
    <row r="1382" spans="6:18" x14ac:dyDescent="0.25">
      <c r="F1382" s="12"/>
      <c r="K1382" s="10"/>
      <c r="L1382" s="24"/>
      <c r="N1382" s="3"/>
      <c r="O1382" s="32"/>
      <c r="P1382" s="32"/>
      <c r="Q1382" s="3"/>
      <c r="R1382" s="1"/>
    </row>
    <row r="1383" spans="6:18" x14ac:dyDescent="0.25">
      <c r="F1383" s="12"/>
      <c r="K1383" s="10"/>
      <c r="L1383" s="24"/>
      <c r="N1383" s="3"/>
      <c r="O1383" s="32"/>
      <c r="P1383" s="32"/>
      <c r="Q1383" s="3"/>
      <c r="R1383" s="1"/>
    </row>
    <row r="1384" spans="6:18" x14ac:dyDescent="0.25">
      <c r="F1384" s="12"/>
      <c r="K1384" s="10"/>
      <c r="L1384" s="24"/>
      <c r="N1384" s="3"/>
      <c r="O1384" s="32"/>
      <c r="P1384" s="32"/>
      <c r="Q1384" s="3"/>
      <c r="R1384" s="1"/>
    </row>
    <row r="1385" spans="6:18" x14ac:dyDescent="0.25">
      <c r="F1385" s="12"/>
      <c r="K1385" s="10"/>
      <c r="L1385" s="24"/>
      <c r="N1385" s="3"/>
      <c r="O1385" s="32"/>
      <c r="P1385" s="32"/>
      <c r="Q1385" s="3"/>
      <c r="R1385" s="1"/>
    </row>
    <row r="1386" spans="6:18" x14ac:dyDescent="0.25">
      <c r="F1386" s="12"/>
      <c r="K1386" s="10"/>
      <c r="L1386" s="24"/>
      <c r="N1386" s="3"/>
      <c r="O1386" s="32"/>
      <c r="P1386" s="32"/>
      <c r="Q1386" s="3"/>
      <c r="R1386" s="1"/>
    </row>
    <row r="1387" spans="6:18" x14ac:dyDescent="0.25">
      <c r="F1387" s="12"/>
      <c r="K1387" s="10"/>
      <c r="L1387" s="24"/>
      <c r="N1387" s="3"/>
      <c r="O1387" s="32"/>
      <c r="P1387" s="32"/>
      <c r="Q1387" s="3"/>
      <c r="R1387" s="1"/>
    </row>
    <row r="1388" spans="6:18" x14ac:dyDescent="0.25">
      <c r="F1388" s="12"/>
      <c r="K1388" s="10"/>
      <c r="L1388" s="24"/>
      <c r="N1388" s="3"/>
      <c r="O1388" s="32"/>
      <c r="P1388" s="32"/>
      <c r="Q1388" s="3"/>
      <c r="R1388" s="1"/>
    </row>
    <row r="1389" spans="6:18" x14ac:dyDescent="0.25">
      <c r="F1389" s="12"/>
      <c r="J1389" s="5"/>
      <c r="K1389" s="10"/>
      <c r="L1389" s="24"/>
      <c r="M1389" s="7"/>
      <c r="N1389" s="3"/>
      <c r="O1389" s="32"/>
      <c r="P1389" s="32"/>
      <c r="Q1389" s="3"/>
      <c r="R1389" s="1"/>
    </row>
    <row r="1390" spans="6:18" x14ac:dyDescent="0.25">
      <c r="F1390" s="12"/>
      <c r="J1390" s="5"/>
      <c r="K1390" s="10"/>
      <c r="L1390" s="24"/>
      <c r="M1390" s="7"/>
      <c r="N1390" s="3"/>
      <c r="O1390" s="32"/>
      <c r="P1390" s="32"/>
      <c r="Q1390" s="3"/>
      <c r="R1390" s="1"/>
    </row>
    <row r="1391" spans="6:18" x14ac:dyDescent="0.25">
      <c r="F1391" s="12"/>
      <c r="J1391" s="5"/>
      <c r="K1391" s="10"/>
      <c r="L1391" s="24"/>
      <c r="M1391" s="7"/>
      <c r="N1391" s="3"/>
      <c r="O1391" s="32"/>
      <c r="P1391" s="32"/>
      <c r="Q1391" s="3"/>
      <c r="R1391" s="1"/>
    </row>
    <row r="1392" spans="6:18" x14ac:dyDescent="0.25">
      <c r="F1392" s="12"/>
      <c r="K1392" s="10"/>
      <c r="L1392" s="24"/>
      <c r="N1392" s="3"/>
      <c r="O1392" s="32"/>
      <c r="P1392" s="32"/>
      <c r="Q1392" s="3"/>
      <c r="R1392" s="1"/>
    </row>
    <row r="1393" spans="6:18" x14ac:dyDescent="0.25">
      <c r="F1393" s="12"/>
      <c r="K1393" s="10"/>
      <c r="L1393" s="24"/>
      <c r="N1393" s="3"/>
      <c r="O1393" s="32"/>
      <c r="P1393" s="32"/>
      <c r="Q1393" s="3"/>
      <c r="R1393" s="1"/>
    </row>
    <row r="1394" spans="6:18" x14ac:dyDescent="0.25">
      <c r="F1394" s="12"/>
      <c r="K1394" s="10"/>
      <c r="L1394" s="24"/>
      <c r="N1394" s="3"/>
      <c r="O1394" s="32"/>
      <c r="P1394" s="32"/>
      <c r="Q1394" s="3"/>
      <c r="R1394" s="1"/>
    </row>
    <row r="1395" spans="6:18" x14ac:dyDescent="0.25">
      <c r="F1395" s="12"/>
      <c r="K1395" s="10"/>
      <c r="L1395" s="24"/>
      <c r="N1395" s="3"/>
      <c r="O1395" s="32"/>
      <c r="P1395" s="32"/>
      <c r="Q1395" s="3"/>
      <c r="R1395" s="1"/>
    </row>
    <row r="1396" spans="6:18" x14ac:dyDescent="0.25">
      <c r="F1396" s="12"/>
      <c r="K1396" s="10"/>
      <c r="L1396" s="24"/>
      <c r="N1396" s="3"/>
      <c r="O1396" s="32"/>
      <c r="P1396" s="32"/>
      <c r="Q1396" s="3"/>
      <c r="R1396" s="1"/>
    </row>
    <row r="1397" spans="6:18" x14ac:dyDescent="0.25">
      <c r="F1397" s="12"/>
      <c r="K1397" s="10"/>
      <c r="L1397" s="24"/>
      <c r="N1397" s="3"/>
      <c r="O1397" s="32"/>
      <c r="P1397" s="32"/>
      <c r="Q1397" s="3"/>
      <c r="R1397" s="1"/>
    </row>
    <row r="1398" spans="6:18" x14ac:dyDescent="0.25">
      <c r="F1398" s="12"/>
      <c r="K1398" s="10"/>
      <c r="L1398" s="24"/>
      <c r="N1398" s="3"/>
      <c r="O1398" s="32"/>
      <c r="P1398" s="32"/>
      <c r="Q1398" s="3"/>
      <c r="R1398" s="1"/>
    </row>
    <row r="1399" spans="6:18" x14ac:dyDescent="0.25">
      <c r="F1399" s="12"/>
      <c r="K1399" s="10"/>
      <c r="L1399" s="24"/>
      <c r="N1399" s="3"/>
      <c r="O1399" s="32"/>
      <c r="P1399" s="32"/>
      <c r="Q1399" s="3"/>
      <c r="R1399" s="1"/>
    </row>
    <row r="1400" spans="6:18" x14ac:dyDescent="0.25">
      <c r="F1400" s="12"/>
      <c r="K1400" s="10"/>
      <c r="L1400" s="24"/>
      <c r="N1400" s="3"/>
      <c r="O1400" s="32"/>
      <c r="P1400" s="32"/>
      <c r="Q1400" s="3"/>
      <c r="R1400" s="1"/>
    </row>
    <row r="1401" spans="6:18" x14ac:dyDescent="0.25">
      <c r="F1401" s="12"/>
      <c r="K1401" s="10"/>
      <c r="L1401" s="24"/>
      <c r="N1401" s="3"/>
      <c r="O1401" s="32"/>
      <c r="P1401" s="32"/>
      <c r="Q1401" s="3"/>
      <c r="R1401" s="1"/>
    </row>
    <row r="1402" spans="6:18" x14ac:dyDescent="0.25">
      <c r="F1402" s="12"/>
      <c r="K1402" s="10"/>
      <c r="L1402" s="24"/>
      <c r="N1402" s="3"/>
      <c r="O1402" s="32"/>
      <c r="P1402" s="32"/>
      <c r="Q1402" s="3"/>
      <c r="R1402" s="1"/>
    </row>
    <row r="1403" spans="6:18" x14ac:dyDescent="0.25">
      <c r="F1403" s="12"/>
      <c r="K1403" s="10"/>
      <c r="L1403" s="24"/>
      <c r="N1403" s="3"/>
      <c r="O1403" s="32"/>
      <c r="P1403" s="32"/>
      <c r="Q1403" s="3"/>
      <c r="R1403" s="1"/>
    </row>
    <row r="1404" spans="6:18" x14ac:dyDescent="0.25">
      <c r="F1404" s="12"/>
      <c r="K1404" s="10"/>
      <c r="L1404" s="24"/>
      <c r="N1404" s="3"/>
      <c r="O1404" s="32"/>
      <c r="P1404" s="32"/>
      <c r="Q1404" s="3"/>
      <c r="R1404" s="1"/>
    </row>
    <row r="1405" spans="6:18" x14ac:dyDescent="0.25">
      <c r="F1405" s="12"/>
      <c r="K1405" s="10"/>
      <c r="L1405" s="24"/>
      <c r="N1405" s="3"/>
      <c r="O1405" s="32"/>
      <c r="P1405" s="32"/>
      <c r="Q1405" s="3"/>
      <c r="R1405" s="1"/>
    </row>
    <row r="1406" spans="6:18" x14ac:dyDescent="0.25">
      <c r="F1406" s="12"/>
      <c r="K1406" s="10"/>
      <c r="L1406" s="24"/>
      <c r="N1406" s="3"/>
      <c r="O1406" s="32"/>
      <c r="P1406" s="32"/>
      <c r="Q1406" s="3"/>
      <c r="R1406" s="1"/>
    </row>
    <row r="1407" spans="6:18" x14ac:dyDescent="0.25">
      <c r="F1407" s="12"/>
      <c r="K1407" s="10"/>
      <c r="L1407" s="24"/>
      <c r="N1407" s="3"/>
      <c r="O1407" s="32"/>
      <c r="P1407" s="32"/>
      <c r="Q1407" s="3"/>
      <c r="R1407" s="1"/>
    </row>
    <row r="1408" spans="6:18" x14ac:dyDescent="0.25">
      <c r="F1408" s="12"/>
      <c r="K1408" s="10"/>
      <c r="L1408" s="24"/>
      <c r="N1408" s="3"/>
      <c r="O1408" s="32"/>
      <c r="P1408" s="32"/>
      <c r="Q1408" s="3"/>
      <c r="R1408" s="1"/>
    </row>
    <row r="1409" spans="6:18" x14ac:dyDescent="0.25">
      <c r="F1409" s="12"/>
      <c r="K1409" s="10"/>
      <c r="L1409" s="24"/>
      <c r="N1409" s="3"/>
      <c r="O1409" s="32"/>
      <c r="P1409" s="32"/>
      <c r="Q1409" s="3"/>
      <c r="R1409" s="1"/>
    </row>
    <row r="1410" spans="6:18" x14ac:dyDescent="0.25">
      <c r="F1410" s="12"/>
      <c r="K1410" s="10"/>
      <c r="L1410" s="24"/>
      <c r="N1410" s="3"/>
      <c r="O1410" s="32"/>
      <c r="P1410" s="32"/>
      <c r="Q1410" s="3"/>
      <c r="R1410" s="1"/>
    </row>
    <row r="1411" spans="6:18" x14ac:dyDescent="0.25">
      <c r="F1411" s="12"/>
      <c r="K1411" s="10"/>
      <c r="L1411" s="24"/>
      <c r="N1411" s="3"/>
      <c r="O1411" s="32"/>
      <c r="P1411" s="32"/>
      <c r="Q1411" s="3"/>
      <c r="R1411" s="1"/>
    </row>
    <row r="1412" spans="6:18" x14ac:dyDescent="0.25">
      <c r="F1412" s="12"/>
      <c r="K1412" s="10"/>
      <c r="L1412" s="24"/>
      <c r="N1412" s="3"/>
      <c r="O1412" s="32"/>
      <c r="P1412" s="32"/>
      <c r="Q1412" s="3"/>
      <c r="R1412" s="1"/>
    </row>
    <row r="1413" spans="6:18" x14ac:dyDescent="0.25">
      <c r="F1413" s="12"/>
      <c r="K1413" s="10"/>
      <c r="L1413" s="24"/>
      <c r="N1413" s="3"/>
      <c r="O1413" s="32"/>
      <c r="P1413" s="32"/>
      <c r="Q1413" s="3"/>
      <c r="R1413" s="1"/>
    </row>
    <row r="1414" spans="6:18" x14ac:dyDescent="0.25">
      <c r="F1414" s="12"/>
      <c r="K1414" s="10"/>
      <c r="L1414" s="24"/>
      <c r="N1414" s="3"/>
      <c r="O1414" s="32"/>
      <c r="P1414" s="32"/>
      <c r="Q1414" s="3"/>
      <c r="R1414" s="1"/>
    </row>
    <row r="1415" spans="6:18" x14ac:dyDescent="0.25">
      <c r="F1415" s="12"/>
      <c r="K1415" s="10"/>
      <c r="L1415" s="24"/>
      <c r="N1415" s="3"/>
      <c r="O1415" s="32"/>
      <c r="P1415" s="32"/>
      <c r="Q1415" s="3"/>
      <c r="R1415" s="1"/>
    </row>
    <row r="1416" spans="6:18" x14ac:dyDescent="0.25">
      <c r="F1416" s="12"/>
      <c r="K1416" s="10"/>
      <c r="L1416" s="24"/>
      <c r="N1416" s="3"/>
      <c r="O1416" s="32"/>
      <c r="P1416" s="32"/>
      <c r="Q1416" s="3"/>
      <c r="R1416" s="1"/>
    </row>
    <row r="1417" spans="6:18" x14ac:dyDescent="0.25">
      <c r="F1417" s="12"/>
      <c r="K1417" s="10"/>
      <c r="L1417" s="24"/>
      <c r="N1417" s="3"/>
      <c r="O1417" s="32"/>
      <c r="P1417" s="32"/>
      <c r="Q1417" s="3"/>
      <c r="R1417" s="1"/>
    </row>
    <row r="1418" spans="6:18" x14ac:dyDescent="0.25">
      <c r="F1418" s="12"/>
      <c r="K1418" s="10"/>
      <c r="L1418" s="24"/>
      <c r="N1418" s="3"/>
      <c r="O1418" s="32"/>
      <c r="P1418" s="32"/>
      <c r="Q1418" s="3"/>
      <c r="R1418" s="1"/>
    </row>
    <row r="1419" spans="6:18" x14ac:dyDescent="0.25">
      <c r="F1419" s="12"/>
      <c r="K1419" s="10"/>
      <c r="L1419" s="24"/>
      <c r="N1419" s="3"/>
      <c r="O1419" s="32"/>
      <c r="P1419" s="32"/>
      <c r="Q1419" s="3"/>
      <c r="R1419" s="1"/>
    </row>
    <row r="1420" spans="6:18" x14ac:dyDescent="0.25">
      <c r="F1420" s="12"/>
      <c r="K1420" s="10"/>
      <c r="L1420" s="24"/>
      <c r="N1420" s="3"/>
      <c r="O1420" s="32"/>
      <c r="P1420" s="32"/>
      <c r="Q1420" s="3"/>
      <c r="R1420" s="1"/>
    </row>
    <row r="1421" spans="6:18" x14ac:dyDescent="0.25">
      <c r="F1421" s="12"/>
      <c r="K1421" s="10"/>
      <c r="L1421" s="24"/>
      <c r="N1421" s="3"/>
      <c r="O1421" s="32"/>
      <c r="P1421" s="32"/>
      <c r="Q1421" s="3"/>
      <c r="R1421" s="1"/>
    </row>
    <row r="1422" spans="6:18" x14ac:dyDescent="0.25">
      <c r="F1422" s="12"/>
      <c r="K1422" s="10"/>
      <c r="L1422" s="24"/>
      <c r="N1422" s="3"/>
      <c r="O1422" s="32"/>
      <c r="P1422" s="32"/>
      <c r="Q1422" s="3"/>
      <c r="R1422" s="1"/>
    </row>
    <row r="1423" spans="6:18" x14ac:dyDescent="0.25">
      <c r="F1423" s="12"/>
      <c r="K1423" s="10"/>
      <c r="L1423" s="24"/>
      <c r="N1423" s="3"/>
      <c r="O1423" s="32"/>
      <c r="P1423" s="32"/>
      <c r="Q1423" s="3"/>
      <c r="R1423" s="1"/>
    </row>
    <row r="1424" spans="6:18" x14ac:dyDescent="0.25">
      <c r="F1424" s="12"/>
      <c r="K1424" s="10"/>
      <c r="L1424" s="24"/>
      <c r="N1424" s="3"/>
      <c r="O1424" s="32"/>
      <c r="P1424" s="32"/>
      <c r="Q1424" s="3"/>
      <c r="R1424" s="1"/>
    </row>
    <row r="1425" spans="1:23" x14ac:dyDescent="0.25">
      <c r="F1425" s="12"/>
      <c r="K1425" s="10"/>
      <c r="L1425" s="24"/>
      <c r="N1425" s="3"/>
      <c r="O1425" s="32"/>
      <c r="P1425" s="32"/>
      <c r="Q1425" s="3"/>
      <c r="R1425" s="1"/>
    </row>
    <row r="1426" spans="1:23" x14ac:dyDescent="0.25">
      <c r="F1426" s="12"/>
      <c r="K1426" s="10"/>
      <c r="L1426" s="24"/>
      <c r="N1426" s="3"/>
      <c r="O1426" s="32"/>
      <c r="P1426" s="32"/>
      <c r="Q1426" s="3"/>
      <c r="R1426" s="1"/>
    </row>
    <row r="1427" spans="1:23" x14ac:dyDescent="0.25">
      <c r="F1427" s="12"/>
      <c r="K1427" s="10"/>
      <c r="L1427" s="24"/>
      <c r="N1427" s="3"/>
      <c r="O1427" s="32"/>
      <c r="P1427" s="32"/>
      <c r="Q1427" s="3"/>
      <c r="R1427" s="1"/>
    </row>
    <row r="1428" spans="1:23" x14ac:dyDescent="0.25">
      <c r="F1428" s="12"/>
      <c r="K1428" s="10"/>
      <c r="L1428" s="24"/>
      <c r="N1428" s="3"/>
      <c r="O1428" s="32"/>
      <c r="P1428" s="32"/>
      <c r="Q1428" s="3"/>
      <c r="R1428" s="1"/>
    </row>
    <row r="1429" spans="1:23" x14ac:dyDescent="0.25">
      <c r="F1429" s="12"/>
      <c r="K1429" s="10"/>
      <c r="L1429" s="24"/>
      <c r="N1429" s="3"/>
      <c r="O1429" s="32"/>
      <c r="P1429" s="32"/>
      <c r="Q1429" s="3"/>
      <c r="R1429" s="1"/>
    </row>
    <row r="1430" spans="1:23" x14ac:dyDescent="0.25">
      <c r="F1430" s="12"/>
      <c r="K1430" s="10"/>
      <c r="L1430" s="24"/>
      <c r="N1430" s="3"/>
      <c r="O1430" s="32"/>
      <c r="P1430" s="32"/>
      <c r="Q1430" s="3"/>
      <c r="R1430" s="1"/>
    </row>
    <row r="1431" spans="1:23" x14ac:dyDescent="0.25">
      <c r="F1431" s="12"/>
      <c r="K1431" s="10"/>
      <c r="L1431" s="24"/>
      <c r="N1431" s="3"/>
      <c r="O1431" s="32"/>
      <c r="P1431" s="32"/>
      <c r="Q1431" s="3"/>
      <c r="R1431" s="1"/>
    </row>
    <row r="1432" spans="1:23" x14ac:dyDescent="0.25">
      <c r="F1432" s="12"/>
      <c r="K1432" s="10"/>
      <c r="L1432" s="24"/>
      <c r="N1432" s="3"/>
      <c r="O1432" s="32"/>
      <c r="P1432" s="32"/>
      <c r="Q1432" s="3"/>
      <c r="R1432" s="1"/>
    </row>
    <row r="1433" spans="1:23" x14ac:dyDescent="0.25">
      <c r="F1433" s="12"/>
      <c r="K1433" s="10"/>
      <c r="L1433" s="24"/>
      <c r="N1433" s="3"/>
      <c r="O1433" s="32"/>
      <c r="P1433" s="32"/>
      <c r="Q1433" s="3"/>
      <c r="R1433" s="1"/>
    </row>
    <row r="1434" spans="1:23" x14ac:dyDescent="0.25">
      <c r="F1434" s="12"/>
      <c r="K1434" s="10"/>
      <c r="L1434" s="24"/>
      <c r="N1434" s="3"/>
      <c r="O1434" s="32"/>
      <c r="P1434" s="32"/>
      <c r="Q1434" s="3"/>
      <c r="R1434" s="1"/>
    </row>
    <row r="1435" spans="1:23" x14ac:dyDescent="0.25">
      <c r="F1435" s="12"/>
      <c r="K1435" s="10"/>
      <c r="L1435" s="24"/>
      <c r="N1435" s="3"/>
      <c r="O1435" s="32"/>
      <c r="P1435" s="32"/>
      <c r="Q1435" s="3"/>
      <c r="R1435" s="1"/>
    </row>
    <row r="1436" spans="1:23" x14ac:dyDescent="0.25">
      <c r="F1436" s="12"/>
      <c r="K1436" s="10"/>
      <c r="L1436" s="24"/>
      <c r="N1436" s="3"/>
      <c r="O1436" s="32"/>
      <c r="P1436" s="32"/>
      <c r="Q1436" s="3"/>
      <c r="R1436" s="1"/>
    </row>
    <row r="1437" spans="1:23" x14ac:dyDescent="0.25">
      <c r="F1437" s="12"/>
      <c r="K1437" s="10"/>
      <c r="L1437" s="24"/>
      <c r="N1437" s="3"/>
      <c r="O1437" s="32"/>
      <c r="P1437" s="32"/>
      <c r="Q1437" s="3"/>
      <c r="R1437" s="1"/>
    </row>
    <row r="1438" spans="1:23" x14ac:dyDescent="0.25">
      <c r="F1438" s="12"/>
      <c r="J1438" s="5"/>
      <c r="K1438" s="10"/>
      <c r="L1438" s="24"/>
      <c r="M1438" s="7"/>
      <c r="N1438" s="3"/>
      <c r="O1438" s="32"/>
      <c r="P1438" s="32"/>
      <c r="Q1438" s="3"/>
      <c r="R1438" s="1"/>
    </row>
    <row r="1439" spans="1:23" x14ac:dyDescent="0.25">
      <c r="F1439" s="12"/>
      <c r="J1439" s="5"/>
      <c r="K1439" s="10"/>
      <c r="L1439" s="24"/>
      <c r="M1439" s="7"/>
      <c r="N1439" s="3"/>
      <c r="O1439" s="32"/>
      <c r="P1439" s="32"/>
      <c r="Q1439" s="3"/>
      <c r="R1439" s="1"/>
    </row>
    <row r="1440" spans="1:23" x14ac:dyDescent="0.25">
      <c r="A1440" s="4"/>
      <c r="B1440" s="4"/>
      <c r="C1440" s="4"/>
      <c r="D1440" s="4"/>
      <c r="E1440" s="4"/>
      <c r="F1440" s="14"/>
      <c r="G1440" s="4"/>
      <c r="H1440" s="4"/>
      <c r="I1440" s="4"/>
      <c r="J1440" s="5"/>
      <c r="K1440" s="15"/>
      <c r="L1440" s="25"/>
      <c r="M1440" s="4"/>
      <c r="N1440" s="6"/>
      <c r="O1440" s="25"/>
      <c r="P1440" s="25"/>
      <c r="Q1440" s="6"/>
      <c r="R1440" s="4"/>
      <c r="S1440" s="4"/>
      <c r="T1440" s="4"/>
      <c r="U1440" s="4"/>
      <c r="V1440" s="4"/>
      <c r="W1440" s="4"/>
    </row>
    <row r="1441" spans="6:18" x14ac:dyDescent="0.25">
      <c r="F1441" s="12"/>
      <c r="K1441" s="10"/>
      <c r="L1441" s="24"/>
      <c r="N1441" s="3"/>
      <c r="O1441" s="32"/>
      <c r="P1441" s="32"/>
      <c r="Q1441" s="3"/>
      <c r="R1441" s="1"/>
    </row>
    <row r="1442" spans="6:18" x14ac:dyDescent="0.25">
      <c r="F1442" s="12"/>
      <c r="K1442" s="10"/>
      <c r="L1442" s="24"/>
      <c r="N1442" s="3"/>
      <c r="O1442" s="32"/>
      <c r="P1442" s="32"/>
      <c r="Q1442" s="3"/>
      <c r="R1442" s="1"/>
    </row>
    <row r="1443" spans="6:18" x14ac:dyDescent="0.25">
      <c r="F1443" s="12"/>
      <c r="K1443" s="10"/>
      <c r="L1443" s="24"/>
      <c r="N1443" s="3"/>
      <c r="O1443" s="32"/>
      <c r="P1443" s="32"/>
      <c r="Q1443" s="3"/>
      <c r="R1443" s="1"/>
    </row>
    <row r="1444" spans="6:18" x14ac:dyDescent="0.25">
      <c r="F1444" s="12"/>
      <c r="K1444" s="10"/>
      <c r="L1444" s="24"/>
      <c r="N1444" s="3"/>
      <c r="O1444" s="32"/>
      <c r="P1444" s="32"/>
      <c r="Q1444" s="3"/>
      <c r="R1444" s="1"/>
    </row>
    <row r="1445" spans="6:18" x14ac:dyDescent="0.25">
      <c r="F1445" s="12"/>
      <c r="K1445" s="10"/>
      <c r="L1445" s="24"/>
      <c r="N1445" s="3"/>
      <c r="O1445" s="32"/>
      <c r="P1445" s="32"/>
      <c r="Q1445" s="3"/>
      <c r="R1445" s="1"/>
    </row>
    <row r="1446" spans="6:18" x14ac:dyDescent="0.25">
      <c r="F1446" s="12"/>
      <c r="K1446" s="10"/>
      <c r="L1446" s="24"/>
      <c r="N1446" s="3"/>
      <c r="O1446" s="32"/>
      <c r="P1446" s="32"/>
      <c r="Q1446" s="3"/>
      <c r="R1446" s="1"/>
    </row>
    <row r="1447" spans="6:18" x14ac:dyDescent="0.25">
      <c r="F1447" s="12"/>
      <c r="K1447" s="10"/>
      <c r="L1447" s="24"/>
      <c r="N1447" s="3"/>
      <c r="O1447" s="32"/>
      <c r="P1447" s="32"/>
      <c r="Q1447" s="3"/>
      <c r="R1447" s="1"/>
    </row>
    <row r="1448" spans="6:18" x14ac:dyDescent="0.25">
      <c r="F1448" s="12"/>
      <c r="K1448" s="10"/>
      <c r="L1448" s="24"/>
      <c r="N1448" s="3"/>
      <c r="O1448" s="32"/>
      <c r="P1448" s="32"/>
      <c r="Q1448" s="3"/>
      <c r="R1448" s="1"/>
    </row>
    <row r="1449" spans="6:18" x14ac:dyDescent="0.25">
      <c r="F1449" s="12"/>
      <c r="K1449" s="10"/>
      <c r="L1449" s="24"/>
      <c r="N1449" s="3"/>
      <c r="O1449" s="32"/>
      <c r="P1449" s="32"/>
      <c r="Q1449" s="3"/>
      <c r="R1449" s="1"/>
    </row>
    <row r="1450" spans="6:18" x14ac:dyDescent="0.25">
      <c r="F1450" s="12"/>
      <c r="K1450" s="10"/>
      <c r="L1450" s="24"/>
      <c r="N1450" s="3"/>
      <c r="O1450" s="32"/>
      <c r="P1450" s="32"/>
      <c r="Q1450" s="3"/>
      <c r="R1450" s="1"/>
    </row>
    <row r="1451" spans="6:18" x14ac:dyDescent="0.25">
      <c r="F1451" s="12"/>
      <c r="K1451" s="10"/>
      <c r="L1451" s="24"/>
      <c r="N1451" s="3"/>
      <c r="O1451" s="32"/>
      <c r="P1451" s="32"/>
      <c r="Q1451" s="3"/>
      <c r="R1451" s="1"/>
    </row>
    <row r="1452" spans="6:18" x14ac:dyDescent="0.25">
      <c r="F1452" s="12"/>
      <c r="K1452" s="10"/>
      <c r="L1452" s="24"/>
      <c r="N1452" s="3"/>
      <c r="O1452" s="32"/>
      <c r="P1452" s="32"/>
      <c r="Q1452" s="3"/>
      <c r="R1452" s="1"/>
    </row>
    <row r="1453" spans="6:18" x14ac:dyDescent="0.25">
      <c r="F1453" s="12"/>
      <c r="K1453" s="10"/>
      <c r="L1453" s="24"/>
      <c r="N1453" s="3"/>
      <c r="O1453" s="32"/>
      <c r="P1453" s="32"/>
      <c r="Q1453" s="3"/>
      <c r="R1453" s="1"/>
    </row>
    <row r="1454" spans="6:18" x14ac:dyDescent="0.25">
      <c r="F1454" s="12"/>
      <c r="K1454" s="10"/>
      <c r="L1454" s="24"/>
      <c r="N1454" s="3"/>
      <c r="O1454" s="32"/>
      <c r="P1454" s="32"/>
      <c r="Q1454" s="3"/>
      <c r="R1454" s="1"/>
    </row>
    <row r="1455" spans="6:18" x14ac:dyDescent="0.25">
      <c r="F1455" s="12"/>
      <c r="K1455" s="10"/>
      <c r="L1455" s="24"/>
      <c r="N1455" s="3"/>
      <c r="O1455" s="32"/>
      <c r="P1455" s="32"/>
      <c r="Q1455" s="3"/>
      <c r="R1455" s="1"/>
    </row>
    <row r="1456" spans="6:18" x14ac:dyDescent="0.25">
      <c r="F1456" s="12"/>
      <c r="K1456" s="10"/>
      <c r="L1456" s="24"/>
      <c r="N1456" s="3"/>
      <c r="O1456" s="32"/>
      <c r="P1456" s="32"/>
      <c r="Q1456" s="3"/>
      <c r="R1456" s="1"/>
    </row>
    <row r="1457" spans="6:18" x14ac:dyDescent="0.25">
      <c r="F1457" s="12"/>
      <c r="K1457" s="10"/>
      <c r="L1457" s="24"/>
      <c r="N1457" s="3"/>
      <c r="O1457" s="32"/>
      <c r="P1457" s="32"/>
      <c r="Q1457" s="3"/>
      <c r="R1457" s="1"/>
    </row>
    <row r="1458" spans="6:18" x14ac:dyDescent="0.25">
      <c r="F1458" s="12"/>
      <c r="K1458" s="10"/>
      <c r="L1458" s="24"/>
      <c r="N1458" s="3"/>
      <c r="O1458" s="32"/>
      <c r="P1458" s="32"/>
      <c r="Q1458" s="3"/>
      <c r="R1458" s="1"/>
    </row>
    <row r="1459" spans="6:18" x14ac:dyDescent="0.25">
      <c r="F1459" s="12"/>
      <c r="K1459" s="10"/>
      <c r="L1459" s="24"/>
      <c r="N1459" s="3"/>
      <c r="O1459" s="32"/>
      <c r="P1459" s="32"/>
      <c r="Q1459" s="3"/>
      <c r="R1459" s="1"/>
    </row>
    <row r="1460" spans="6:18" x14ac:dyDescent="0.25">
      <c r="F1460" s="12"/>
      <c r="K1460" s="10"/>
      <c r="L1460" s="24"/>
      <c r="N1460" s="3"/>
      <c r="O1460" s="32"/>
      <c r="P1460" s="32"/>
      <c r="Q1460" s="3"/>
      <c r="R1460" s="1"/>
    </row>
    <row r="1461" spans="6:18" x14ac:dyDescent="0.25">
      <c r="F1461" s="12"/>
      <c r="K1461" s="10"/>
      <c r="L1461" s="24"/>
      <c r="N1461" s="3"/>
      <c r="O1461" s="32"/>
      <c r="P1461" s="32"/>
      <c r="Q1461" s="3"/>
      <c r="R1461" s="1"/>
    </row>
    <row r="1462" spans="6:18" x14ac:dyDescent="0.25">
      <c r="F1462" s="12"/>
      <c r="K1462" s="10"/>
      <c r="L1462" s="24"/>
      <c r="N1462" s="3"/>
      <c r="O1462" s="32"/>
      <c r="P1462" s="32"/>
      <c r="Q1462" s="3"/>
      <c r="R1462" s="1"/>
    </row>
    <row r="1463" spans="6:18" x14ac:dyDescent="0.25">
      <c r="F1463" s="12"/>
      <c r="K1463" s="10"/>
      <c r="L1463" s="24"/>
      <c r="N1463" s="3"/>
      <c r="O1463" s="32"/>
      <c r="P1463" s="32"/>
      <c r="Q1463" s="3"/>
      <c r="R1463" s="1"/>
    </row>
    <row r="1464" spans="6:18" x14ac:dyDescent="0.25">
      <c r="F1464" s="12"/>
      <c r="K1464" s="10"/>
      <c r="L1464" s="24"/>
      <c r="N1464" s="3"/>
      <c r="O1464" s="32"/>
      <c r="P1464" s="32"/>
      <c r="Q1464" s="3"/>
      <c r="R1464" s="1"/>
    </row>
    <row r="1465" spans="6:18" x14ac:dyDescent="0.25">
      <c r="F1465" s="12"/>
      <c r="K1465" s="10"/>
      <c r="L1465" s="24"/>
      <c r="N1465" s="3"/>
      <c r="O1465" s="32"/>
      <c r="P1465" s="32"/>
      <c r="Q1465" s="3"/>
      <c r="R1465" s="1"/>
    </row>
    <row r="1466" spans="6:18" x14ac:dyDescent="0.25">
      <c r="F1466" s="12"/>
      <c r="K1466" s="10"/>
      <c r="L1466" s="24"/>
      <c r="N1466" s="3"/>
      <c r="O1466" s="32"/>
      <c r="P1466" s="32"/>
      <c r="Q1466" s="3"/>
      <c r="R1466" s="1"/>
    </row>
    <row r="1467" spans="6:18" x14ac:dyDescent="0.25">
      <c r="F1467" s="12"/>
      <c r="K1467" s="10"/>
      <c r="L1467" s="24"/>
      <c r="N1467" s="3"/>
      <c r="O1467" s="32"/>
      <c r="P1467" s="32"/>
      <c r="Q1467" s="3"/>
      <c r="R1467" s="1"/>
    </row>
    <row r="1468" spans="6:18" x14ac:dyDescent="0.25">
      <c r="F1468" s="12"/>
      <c r="K1468" s="10"/>
      <c r="L1468" s="24"/>
      <c r="N1468" s="3"/>
      <c r="O1468" s="32"/>
      <c r="P1468" s="32"/>
      <c r="Q1468" s="3"/>
      <c r="R1468" s="1"/>
    </row>
    <row r="1469" spans="6:18" x14ac:dyDescent="0.25">
      <c r="F1469" s="12"/>
      <c r="K1469" s="10"/>
      <c r="L1469" s="24"/>
      <c r="N1469" s="3"/>
      <c r="O1469" s="32"/>
      <c r="P1469" s="32"/>
      <c r="Q1469" s="3"/>
      <c r="R1469" s="1"/>
    </row>
    <row r="1470" spans="6:18" x14ac:dyDescent="0.25">
      <c r="F1470" s="12"/>
      <c r="K1470" s="10"/>
      <c r="L1470" s="24"/>
      <c r="N1470" s="3"/>
      <c r="O1470" s="32"/>
      <c r="P1470" s="32"/>
      <c r="Q1470" s="3"/>
      <c r="R1470" s="1"/>
    </row>
    <row r="1471" spans="6:18" x14ac:dyDescent="0.25">
      <c r="F1471" s="12"/>
      <c r="K1471" s="10"/>
      <c r="L1471" s="24"/>
      <c r="N1471" s="3"/>
      <c r="O1471" s="32"/>
      <c r="P1471" s="32"/>
      <c r="Q1471" s="3"/>
      <c r="R1471" s="1"/>
    </row>
    <row r="1472" spans="6:18" x14ac:dyDescent="0.25">
      <c r="F1472" s="12"/>
      <c r="K1472" s="10"/>
      <c r="L1472" s="24"/>
      <c r="N1472" s="3"/>
      <c r="O1472" s="32"/>
      <c r="P1472" s="32"/>
      <c r="Q1472" s="3"/>
      <c r="R1472" s="1"/>
    </row>
    <row r="1473" spans="6:18" x14ac:dyDescent="0.25">
      <c r="F1473" s="12"/>
      <c r="K1473" s="10"/>
      <c r="L1473" s="24"/>
      <c r="N1473" s="3"/>
      <c r="O1473" s="32"/>
      <c r="P1473" s="32"/>
      <c r="Q1473" s="3"/>
      <c r="R1473" s="1"/>
    </row>
    <row r="1474" spans="6:18" x14ac:dyDescent="0.25">
      <c r="F1474" s="12"/>
      <c r="K1474" s="10"/>
      <c r="L1474" s="24"/>
      <c r="N1474" s="3"/>
      <c r="O1474" s="32"/>
      <c r="P1474" s="32"/>
      <c r="Q1474" s="3"/>
      <c r="R1474" s="1"/>
    </row>
    <row r="1475" spans="6:18" x14ac:dyDescent="0.25">
      <c r="F1475" s="12"/>
      <c r="K1475" s="10"/>
      <c r="L1475" s="24"/>
      <c r="N1475" s="3"/>
      <c r="O1475" s="32"/>
      <c r="P1475" s="32"/>
      <c r="Q1475" s="3"/>
      <c r="R1475" s="1"/>
    </row>
    <row r="1476" spans="6:18" x14ac:dyDescent="0.25">
      <c r="F1476" s="12"/>
      <c r="K1476" s="10"/>
      <c r="L1476" s="24"/>
      <c r="N1476" s="3"/>
      <c r="O1476" s="32"/>
      <c r="P1476" s="32"/>
      <c r="Q1476" s="3"/>
      <c r="R1476" s="1"/>
    </row>
    <row r="1477" spans="6:18" x14ac:dyDescent="0.25">
      <c r="F1477" s="12"/>
      <c r="K1477" s="10"/>
      <c r="L1477" s="24"/>
      <c r="N1477" s="3"/>
      <c r="O1477" s="32"/>
      <c r="P1477" s="32"/>
      <c r="Q1477" s="3"/>
      <c r="R1477" s="1"/>
    </row>
    <row r="1478" spans="6:18" x14ac:dyDescent="0.25">
      <c r="F1478" s="12"/>
      <c r="K1478" s="10"/>
      <c r="L1478" s="24"/>
      <c r="N1478" s="3"/>
      <c r="O1478" s="32"/>
      <c r="P1478" s="32"/>
      <c r="Q1478" s="3"/>
      <c r="R1478" s="1"/>
    </row>
    <row r="1479" spans="6:18" x14ac:dyDescent="0.25">
      <c r="F1479" s="12"/>
      <c r="K1479" s="10"/>
      <c r="L1479" s="24"/>
      <c r="N1479" s="3"/>
      <c r="O1479" s="32"/>
      <c r="P1479" s="32"/>
      <c r="Q1479" s="3"/>
      <c r="R1479" s="1"/>
    </row>
    <row r="1480" spans="6:18" x14ac:dyDescent="0.25">
      <c r="F1480" s="12"/>
      <c r="K1480" s="10"/>
      <c r="L1480" s="24"/>
      <c r="N1480" s="3"/>
      <c r="O1480" s="32"/>
      <c r="P1480" s="32"/>
      <c r="Q1480" s="3"/>
      <c r="R1480" s="1"/>
    </row>
    <row r="1481" spans="6:18" x14ac:dyDescent="0.25">
      <c r="F1481" s="12"/>
      <c r="K1481" s="10"/>
      <c r="L1481" s="24"/>
      <c r="N1481" s="3"/>
      <c r="O1481" s="32"/>
      <c r="P1481" s="32"/>
      <c r="Q1481" s="3"/>
      <c r="R1481" s="1"/>
    </row>
    <row r="1482" spans="6:18" x14ac:dyDescent="0.25">
      <c r="F1482" s="12"/>
      <c r="K1482" s="10"/>
      <c r="L1482" s="24"/>
      <c r="N1482" s="3"/>
      <c r="O1482" s="32"/>
      <c r="P1482" s="32"/>
      <c r="Q1482" s="3"/>
      <c r="R1482" s="1"/>
    </row>
    <row r="1483" spans="6:18" x14ac:dyDescent="0.25">
      <c r="F1483" s="12"/>
      <c r="K1483" s="10"/>
      <c r="L1483" s="24"/>
      <c r="N1483" s="3"/>
      <c r="O1483" s="32"/>
      <c r="P1483" s="32"/>
      <c r="Q1483" s="3"/>
      <c r="R1483" s="1"/>
    </row>
    <row r="1484" spans="6:18" x14ac:dyDescent="0.25">
      <c r="F1484" s="12"/>
      <c r="K1484" s="10"/>
      <c r="L1484" s="24"/>
      <c r="M1484" s="7"/>
      <c r="N1484" s="3"/>
      <c r="O1484" s="32"/>
      <c r="P1484" s="32"/>
      <c r="Q1484" s="3"/>
      <c r="R1484" s="1"/>
    </row>
    <row r="1485" spans="6:18" x14ac:dyDescent="0.25">
      <c r="F1485" s="12"/>
      <c r="J1485" s="5"/>
      <c r="K1485" s="10"/>
      <c r="L1485" s="24"/>
      <c r="N1485" s="3"/>
      <c r="O1485" s="32"/>
      <c r="P1485" s="32"/>
      <c r="Q1485" s="3"/>
      <c r="R1485" s="1"/>
    </row>
    <row r="1486" spans="6:18" x14ac:dyDescent="0.25">
      <c r="F1486" s="12"/>
      <c r="K1486" s="10"/>
      <c r="L1486" s="24"/>
      <c r="N1486" s="3"/>
      <c r="O1486" s="32"/>
      <c r="P1486" s="32"/>
      <c r="Q1486" s="3"/>
      <c r="R1486" s="1"/>
    </row>
    <row r="1487" spans="6:18" x14ac:dyDescent="0.25">
      <c r="F1487" s="12"/>
      <c r="K1487" s="10"/>
      <c r="L1487" s="24"/>
      <c r="N1487" s="3"/>
      <c r="O1487" s="32"/>
      <c r="P1487" s="32"/>
      <c r="Q1487" s="3"/>
      <c r="R1487" s="1"/>
    </row>
    <row r="1488" spans="6:18" x14ac:dyDescent="0.25">
      <c r="F1488" s="12"/>
      <c r="K1488" s="10"/>
      <c r="L1488" s="24"/>
      <c r="N1488" s="3"/>
      <c r="O1488" s="32"/>
      <c r="P1488" s="32"/>
      <c r="Q1488" s="3"/>
      <c r="R1488" s="1"/>
    </row>
    <row r="1489" spans="6:18" x14ac:dyDescent="0.25">
      <c r="F1489" s="12"/>
      <c r="K1489" s="10"/>
      <c r="L1489" s="24"/>
      <c r="N1489" s="3"/>
      <c r="O1489" s="32"/>
      <c r="P1489" s="32"/>
      <c r="Q1489" s="3"/>
      <c r="R1489" s="1"/>
    </row>
    <row r="1490" spans="6:18" x14ac:dyDescent="0.25">
      <c r="F1490" s="12"/>
      <c r="K1490" s="10"/>
      <c r="L1490" s="24"/>
      <c r="N1490" s="3"/>
      <c r="O1490" s="32"/>
      <c r="P1490" s="32"/>
      <c r="Q1490" s="3"/>
      <c r="R1490" s="1"/>
    </row>
    <row r="1491" spans="6:18" x14ac:dyDescent="0.25">
      <c r="F1491" s="12"/>
      <c r="K1491" s="10"/>
      <c r="L1491" s="24"/>
      <c r="N1491" s="3"/>
      <c r="O1491" s="32"/>
      <c r="P1491" s="32"/>
      <c r="Q1491" s="3"/>
      <c r="R1491" s="1"/>
    </row>
    <row r="1492" spans="6:18" x14ac:dyDescent="0.25">
      <c r="F1492" s="12"/>
      <c r="K1492" s="10"/>
      <c r="L1492" s="24"/>
      <c r="N1492" s="3"/>
      <c r="O1492" s="32"/>
      <c r="P1492" s="32"/>
      <c r="Q1492" s="3"/>
      <c r="R1492" s="1"/>
    </row>
    <row r="1493" spans="6:18" x14ac:dyDescent="0.25">
      <c r="F1493" s="12"/>
      <c r="K1493" s="10"/>
      <c r="L1493" s="24"/>
      <c r="N1493" s="3"/>
      <c r="O1493" s="32"/>
      <c r="P1493" s="32"/>
      <c r="Q1493" s="3"/>
      <c r="R1493" s="1"/>
    </row>
    <row r="1494" spans="6:18" x14ac:dyDescent="0.25">
      <c r="F1494" s="12"/>
      <c r="K1494" s="10"/>
      <c r="L1494" s="24"/>
      <c r="N1494" s="3"/>
      <c r="O1494" s="32"/>
      <c r="P1494" s="32"/>
      <c r="Q1494" s="3"/>
      <c r="R1494" s="1"/>
    </row>
    <row r="1495" spans="6:18" x14ac:dyDescent="0.25">
      <c r="F1495" s="12"/>
      <c r="K1495" s="10"/>
      <c r="L1495" s="24"/>
      <c r="N1495" s="3"/>
      <c r="O1495" s="32"/>
      <c r="P1495" s="32"/>
      <c r="Q1495" s="3"/>
      <c r="R1495" s="1"/>
    </row>
    <row r="1496" spans="6:18" x14ac:dyDescent="0.25">
      <c r="F1496" s="12"/>
      <c r="K1496" s="10"/>
      <c r="L1496" s="24"/>
      <c r="N1496" s="3"/>
      <c r="O1496" s="32"/>
      <c r="P1496" s="32"/>
      <c r="Q1496" s="3"/>
      <c r="R1496" s="1"/>
    </row>
    <row r="1497" spans="6:18" x14ac:dyDescent="0.25">
      <c r="F1497" s="12"/>
      <c r="K1497" s="10"/>
      <c r="L1497" s="24"/>
      <c r="N1497" s="3"/>
      <c r="O1497" s="32"/>
      <c r="P1497" s="32"/>
      <c r="Q1497" s="3"/>
      <c r="R1497" s="1"/>
    </row>
    <row r="1498" spans="6:18" x14ac:dyDescent="0.25">
      <c r="F1498" s="12"/>
      <c r="K1498" s="10"/>
      <c r="L1498" s="24"/>
      <c r="N1498" s="3"/>
      <c r="O1498" s="32"/>
      <c r="P1498" s="32"/>
      <c r="Q1498" s="3"/>
      <c r="R1498" s="1"/>
    </row>
    <row r="1499" spans="6:18" x14ac:dyDescent="0.25">
      <c r="F1499" s="12"/>
      <c r="K1499" s="10"/>
      <c r="L1499" s="24"/>
      <c r="N1499" s="3"/>
      <c r="O1499" s="32"/>
      <c r="P1499" s="32"/>
      <c r="Q1499" s="3"/>
      <c r="R1499" s="1"/>
    </row>
    <row r="1500" spans="6:18" x14ac:dyDescent="0.25">
      <c r="F1500" s="12"/>
      <c r="K1500" s="10"/>
      <c r="L1500" s="24"/>
      <c r="N1500" s="3"/>
      <c r="O1500" s="32"/>
      <c r="P1500" s="32"/>
      <c r="Q1500" s="3"/>
      <c r="R1500" s="1"/>
    </row>
    <row r="1501" spans="6:18" x14ac:dyDescent="0.25">
      <c r="F1501" s="12"/>
      <c r="K1501" s="10"/>
      <c r="L1501" s="24"/>
      <c r="N1501" s="3"/>
      <c r="O1501" s="32"/>
      <c r="P1501" s="32"/>
      <c r="Q1501" s="3"/>
      <c r="R1501" s="1"/>
    </row>
    <row r="1502" spans="6:18" x14ac:dyDescent="0.25">
      <c r="F1502" s="12"/>
      <c r="K1502" s="10"/>
      <c r="L1502" s="24"/>
      <c r="N1502" s="3"/>
      <c r="O1502" s="32"/>
      <c r="P1502" s="32"/>
      <c r="Q1502" s="3"/>
      <c r="R1502" s="1"/>
    </row>
    <row r="1503" spans="6:18" x14ac:dyDescent="0.25">
      <c r="F1503" s="12"/>
      <c r="K1503" s="10"/>
      <c r="L1503" s="24"/>
      <c r="N1503" s="3"/>
      <c r="O1503" s="32"/>
      <c r="P1503" s="32"/>
      <c r="Q1503" s="3"/>
      <c r="R1503" s="1"/>
    </row>
    <row r="1504" spans="6:18" x14ac:dyDescent="0.25">
      <c r="F1504" s="12"/>
      <c r="K1504" s="10"/>
      <c r="L1504" s="24"/>
      <c r="N1504" s="3"/>
      <c r="O1504" s="32"/>
      <c r="P1504" s="32"/>
      <c r="Q1504" s="3"/>
      <c r="R1504" s="1"/>
    </row>
    <row r="1505" spans="1:23" x14ac:dyDescent="0.25">
      <c r="F1505" s="12"/>
      <c r="K1505" s="10"/>
      <c r="L1505" s="24"/>
      <c r="N1505" s="3"/>
      <c r="O1505" s="32"/>
      <c r="P1505" s="32"/>
      <c r="Q1505" s="3"/>
      <c r="R1505" s="1"/>
    </row>
    <row r="1506" spans="1:23" x14ac:dyDescent="0.25">
      <c r="F1506" s="12"/>
      <c r="K1506" s="10"/>
      <c r="L1506" s="24"/>
      <c r="N1506" s="3"/>
      <c r="O1506" s="32"/>
      <c r="P1506" s="32"/>
      <c r="Q1506" s="3"/>
      <c r="R1506" s="1"/>
    </row>
    <row r="1507" spans="1:23" x14ac:dyDescent="0.25">
      <c r="F1507" s="12"/>
      <c r="K1507" s="10"/>
      <c r="L1507" s="24"/>
      <c r="N1507" s="3"/>
      <c r="O1507" s="32"/>
      <c r="P1507" s="32"/>
      <c r="Q1507" s="3"/>
      <c r="R1507" s="1"/>
    </row>
    <row r="1508" spans="1:23" x14ac:dyDescent="0.25">
      <c r="F1508" s="12"/>
      <c r="K1508" s="10"/>
      <c r="L1508" s="24"/>
      <c r="N1508" s="3"/>
      <c r="O1508" s="32"/>
      <c r="P1508" s="32"/>
      <c r="Q1508" s="3"/>
      <c r="R1508" s="1"/>
    </row>
    <row r="1509" spans="1:23" x14ac:dyDescent="0.25">
      <c r="F1509" s="12"/>
      <c r="K1509" s="10"/>
      <c r="L1509" s="24"/>
      <c r="N1509" s="3"/>
      <c r="O1509" s="32"/>
      <c r="P1509" s="32"/>
      <c r="Q1509" s="3"/>
      <c r="R1509" s="1"/>
    </row>
    <row r="1510" spans="1:23" x14ac:dyDescent="0.25">
      <c r="F1510" s="12"/>
      <c r="K1510" s="10"/>
      <c r="L1510" s="24"/>
      <c r="N1510" s="3"/>
      <c r="O1510" s="32"/>
      <c r="P1510" s="32"/>
      <c r="Q1510" s="3"/>
      <c r="R1510" s="1"/>
    </row>
    <row r="1511" spans="1:23" x14ac:dyDescent="0.25">
      <c r="F1511" s="12"/>
      <c r="K1511" s="10"/>
      <c r="L1511" s="24"/>
      <c r="N1511" s="3"/>
      <c r="O1511" s="32"/>
      <c r="P1511" s="32"/>
      <c r="Q1511" s="3"/>
      <c r="R1511" s="1"/>
    </row>
    <row r="1512" spans="1:23" x14ac:dyDescent="0.25">
      <c r="F1512" s="12"/>
      <c r="K1512" s="10"/>
      <c r="L1512" s="24"/>
      <c r="N1512" s="3"/>
      <c r="O1512" s="32"/>
      <c r="P1512" s="32"/>
      <c r="Q1512" s="3"/>
      <c r="R1512" s="1"/>
    </row>
    <row r="1513" spans="1:23" x14ac:dyDescent="0.25">
      <c r="F1513" s="12"/>
      <c r="K1513" s="10"/>
      <c r="L1513" s="24"/>
      <c r="N1513" s="3"/>
      <c r="O1513" s="32"/>
      <c r="P1513" s="32"/>
      <c r="Q1513" s="3"/>
      <c r="R1513" s="1"/>
    </row>
    <row r="1514" spans="1:23" x14ac:dyDescent="0.25">
      <c r="F1514" s="12"/>
      <c r="K1514" s="10"/>
      <c r="L1514" s="24"/>
      <c r="N1514" s="3"/>
      <c r="O1514" s="32"/>
      <c r="P1514" s="32"/>
      <c r="Q1514" s="3"/>
      <c r="R1514" s="1"/>
    </row>
    <row r="1515" spans="1:23" x14ac:dyDescent="0.25">
      <c r="F1515" s="12"/>
      <c r="K1515" s="10"/>
      <c r="L1515" s="24"/>
      <c r="N1515" s="3"/>
      <c r="O1515" s="32"/>
      <c r="P1515" s="32"/>
      <c r="Q1515" s="3"/>
      <c r="R1515" s="1"/>
    </row>
    <row r="1516" spans="1:23" x14ac:dyDescent="0.25">
      <c r="F1516" s="12"/>
      <c r="K1516" s="10"/>
      <c r="L1516" s="24"/>
      <c r="N1516" s="3"/>
      <c r="O1516" s="32"/>
      <c r="P1516" s="32"/>
      <c r="Q1516" s="3"/>
      <c r="R1516" s="1"/>
    </row>
    <row r="1517" spans="1:23" x14ac:dyDescent="0.25">
      <c r="F1517" s="12"/>
      <c r="K1517" s="10"/>
      <c r="L1517" s="24"/>
      <c r="N1517" s="3"/>
      <c r="O1517" s="32"/>
      <c r="P1517" s="32"/>
      <c r="Q1517" s="3"/>
      <c r="R1517" s="1"/>
    </row>
    <row r="1518" spans="1:23" x14ac:dyDescent="0.25">
      <c r="F1518" s="12"/>
      <c r="J1518" s="5"/>
      <c r="K1518" s="10"/>
      <c r="L1518" s="24"/>
      <c r="M1518" s="7"/>
      <c r="N1518" s="3"/>
      <c r="O1518" s="32"/>
      <c r="P1518" s="32"/>
      <c r="Q1518" s="3"/>
      <c r="R1518" s="1"/>
    </row>
    <row r="1519" spans="1:23" s="4" customFormat="1" x14ac:dyDescent="0.25">
      <c r="A1519" s="1"/>
      <c r="B1519" s="1"/>
      <c r="C1519" s="1"/>
      <c r="D1519" s="1"/>
      <c r="E1519" s="1"/>
      <c r="F1519" s="12"/>
      <c r="G1519" s="1"/>
      <c r="H1519" s="1"/>
      <c r="I1519" s="1"/>
      <c r="J1519" s="5"/>
      <c r="K1519" s="10"/>
      <c r="L1519" s="24"/>
      <c r="M1519" s="1"/>
      <c r="N1519" s="3"/>
      <c r="O1519" s="32"/>
      <c r="P1519" s="32"/>
      <c r="Q1519" s="3"/>
      <c r="R1519" s="1"/>
      <c r="S1519" s="1"/>
      <c r="T1519" s="1"/>
      <c r="U1519" s="1"/>
      <c r="V1519" s="1"/>
      <c r="W1519" s="1"/>
    </row>
    <row r="1520" spans="1:23" x14ac:dyDescent="0.25">
      <c r="F1520" s="12"/>
      <c r="J1520" s="5"/>
      <c r="K1520" s="10"/>
      <c r="L1520" s="24"/>
      <c r="M1520" s="7"/>
      <c r="N1520" s="3"/>
      <c r="O1520" s="32"/>
      <c r="P1520" s="32"/>
      <c r="Q1520" s="3"/>
      <c r="R1520" s="1"/>
    </row>
    <row r="1521" spans="1:23" x14ac:dyDescent="0.25">
      <c r="F1521" s="12"/>
      <c r="K1521" s="10"/>
      <c r="L1521" s="24"/>
      <c r="N1521" s="3"/>
      <c r="O1521" s="32"/>
      <c r="P1521" s="32"/>
      <c r="Q1521" s="3"/>
      <c r="R1521" s="1"/>
    </row>
    <row r="1522" spans="1:23" x14ac:dyDescent="0.25">
      <c r="F1522" s="12"/>
      <c r="K1522" s="10"/>
      <c r="L1522" s="24"/>
      <c r="N1522" s="3"/>
      <c r="O1522" s="32"/>
      <c r="P1522" s="32"/>
      <c r="Q1522" s="3"/>
      <c r="R1522" s="1"/>
    </row>
    <row r="1523" spans="1:23" x14ac:dyDescent="0.25">
      <c r="A1523" s="4"/>
      <c r="B1523" s="4"/>
      <c r="C1523" s="4"/>
      <c r="D1523" s="4"/>
      <c r="E1523" s="4"/>
      <c r="F1523" s="14"/>
      <c r="G1523" s="4"/>
      <c r="H1523" s="4"/>
      <c r="I1523" s="4"/>
      <c r="J1523" s="5"/>
      <c r="K1523" s="15"/>
      <c r="L1523" s="25"/>
      <c r="M1523" s="4"/>
      <c r="N1523" s="6"/>
      <c r="O1523" s="25"/>
      <c r="P1523" s="25"/>
      <c r="Q1523" s="6"/>
      <c r="R1523" s="4"/>
      <c r="S1523" s="4"/>
      <c r="T1523" s="4"/>
      <c r="U1523" s="4"/>
      <c r="V1523" s="4"/>
      <c r="W1523" s="4"/>
    </row>
    <row r="1524" spans="1:23" x14ac:dyDescent="0.25">
      <c r="F1524" s="12"/>
      <c r="K1524" s="10"/>
      <c r="L1524" s="24"/>
      <c r="N1524" s="3"/>
      <c r="O1524" s="32"/>
      <c r="P1524" s="32"/>
      <c r="Q1524" s="3"/>
      <c r="R1524" s="1"/>
    </row>
    <row r="1525" spans="1:23" x14ac:dyDescent="0.25">
      <c r="F1525" s="12"/>
      <c r="K1525" s="10"/>
      <c r="L1525" s="24"/>
      <c r="N1525" s="3"/>
      <c r="O1525" s="32"/>
      <c r="P1525" s="32"/>
      <c r="Q1525" s="3"/>
      <c r="R1525" s="1"/>
    </row>
    <row r="1526" spans="1:23" x14ac:dyDescent="0.25">
      <c r="F1526" s="12"/>
      <c r="K1526" s="10"/>
      <c r="L1526" s="24"/>
      <c r="N1526" s="3"/>
      <c r="O1526" s="32"/>
      <c r="P1526" s="32"/>
      <c r="Q1526" s="3"/>
      <c r="R1526" s="1"/>
    </row>
    <row r="1527" spans="1:23" x14ac:dyDescent="0.25">
      <c r="F1527" s="12"/>
      <c r="K1527" s="10"/>
      <c r="L1527" s="24"/>
      <c r="N1527" s="3"/>
      <c r="O1527" s="32"/>
      <c r="P1527" s="32"/>
      <c r="Q1527" s="3"/>
      <c r="R1527" s="1"/>
    </row>
    <row r="1528" spans="1:23" x14ac:dyDescent="0.25">
      <c r="F1528" s="12"/>
      <c r="K1528" s="10"/>
      <c r="L1528" s="24"/>
      <c r="N1528" s="3"/>
      <c r="O1528" s="32"/>
      <c r="P1528" s="32"/>
      <c r="Q1528" s="3"/>
      <c r="R1528" s="1"/>
    </row>
    <row r="1529" spans="1:23" x14ac:dyDescent="0.25">
      <c r="F1529" s="12"/>
      <c r="K1529" s="10"/>
      <c r="L1529" s="24"/>
      <c r="N1529" s="3"/>
      <c r="O1529" s="32"/>
      <c r="P1529" s="32"/>
      <c r="Q1529" s="3"/>
      <c r="R1529" s="1"/>
    </row>
    <row r="1530" spans="1:23" x14ac:dyDescent="0.25">
      <c r="F1530" s="12"/>
      <c r="K1530" s="10"/>
      <c r="L1530" s="24"/>
      <c r="N1530" s="3"/>
      <c r="O1530" s="32"/>
      <c r="P1530" s="32"/>
      <c r="Q1530" s="3"/>
      <c r="R1530" s="1"/>
    </row>
    <row r="1531" spans="1:23" x14ac:dyDescent="0.25">
      <c r="F1531" s="12"/>
      <c r="K1531" s="10"/>
      <c r="L1531" s="24"/>
      <c r="N1531" s="3"/>
      <c r="O1531" s="32"/>
      <c r="P1531" s="32"/>
      <c r="Q1531" s="3"/>
      <c r="R1531" s="1"/>
    </row>
    <row r="1532" spans="1:23" x14ac:dyDescent="0.25">
      <c r="F1532" s="12"/>
      <c r="K1532" s="10"/>
      <c r="L1532" s="24"/>
      <c r="N1532" s="3"/>
      <c r="O1532" s="32"/>
      <c r="P1532" s="32"/>
      <c r="Q1532" s="3"/>
      <c r="R1532" s="1"/>
    </row>
    <row r="1533" spans="1:23" x14ac:dyDescent="0.25">
      <c r="F1533" s="12"/>
      <c r="K1533" s="10"/>
      <c r="L1533" s="24"/>
      <c r="N1533" s="3"/>
      <c r="O1533" s="32"/>
      <c r="P1533" s="32"/>
      <c r="Q1533" s="3"/>
      <c r="R1533" s="1"/>
    </row>
    <row r="1534" spans="1:23" x14ac:dyDescent="0.25">
      <c r="F1534" s="12"/>
      <c r="K1534" s="10"/>
      <c r="L1534" s="24"/>
      <c r="N1534" s="3"/>
      <c r="O1534" s="32"/>
      <c r="P1534" s="32"/>
      <c r="Q1534" s="3"/>
      <c r="R1534" s="1"/>
    </row>
    <row r="1535" spans="1:23" x14ac:dyDescent="0.25">
      <c r="F1535" s="12"/>
      <c r="K1535" s="10"/>
      <c r="L1535" s="24"/>
      <c r="N1535" s="3"/>
      <c r="O1535" s="32"/>
      <c r="P1535" s="32"/>
      <c r="Q1535" s="3"/>
      <c r="R1535" s="1"/>
    </row>
    <row r="1536" spans="1:23" x14ac:dyDescent="0.25">
      <c r="F1536" s="12"/>
      <c r="K1536" s="10"/>
      <c r="L1536" s="24"/>
      <c r="N1536" s="3"/>
      <c r="O1536" s="32"/>
      <c r="P1536" s="32"/>
      <c r="Q1536" s="3"/>
      <c r="R1536" s="1"/>
    </row>
    <row r="1537" spans="1:23" x14ac:dyDescent="0.25">
      <c r="F1537" s="12"/>
      <c r="K1537" s="10"/>
      <c r="L1537" s="24"/>
      <c r="N1537" s="3"/>
      <c r="O1537" s="32"/>
      <c r="P1537" s="32"/>
      <c r="Q1537" s="3"/>
      <c r="R1537" s="1"/>
    </row>
    <row r="1538" spans="1:23" x14ac:dyDescent="0.25">
      <c r="F1538" s="12"/>
      <c r="K1538" s="10"/>
      <c r="L1538" s="24"/>
      <c r="N1538" s="3"/>
      <c r="O1538" s="32"/>
      <c r="P1538" s="32"/>
      <c r="Q1538" s="3"/>
      <c r="R1538" s="1"/>
    </row>
    <row r="1539" spans="1:23" x14ac:dyDescent="0.25">
      <c r="F1539" s="12"/>
      <c r="K1539" s="10"/>
      <c r="L1539" s="24"/>
      <c r="N1539" s="3"/>
      <c r="O1539" s="32"/>
      <c r="P1539" s="32"/>
      <c r="Q1539" s="3"/>
      <c r="R1539" s="1"/>
    </row>
    <row r="1540" spans="1:23" x14ac:dyDescent="0.25">
      <c r="F1540" s="12"/>
      <c r="K1540" s="10"/>
      <c r="L1540" s="24"/>
      <c r="N1540" s="3"/>
      <c r="O1540" s="32"/>
      <c r="P1540" s="32"/>
      <c r="Q1540" s="3"/>
      <c r="R1540" s="1"/>
    </row>
    <row r="1541" spans="1:23" x14ac:dyDescent="0.25">
      <c r="F1541" s="12"/>
      <c r="K1541" s="10"/>
      <c r="L1541" s="24"/>
      <c r="N1541" s="3"/>
      <c r="O1541" s="32"/>
      <c r="P1541" s="32"/>
      <c r="Q1541" s="3"/>
      <c r="R1541" s="1"/>
    </row>
    <row r="1542" spans="1:23" s="4" customFormat="1" x14ac:dyDescent="0.25">
      <c r="A1542" s="1"/>
      <c r="B1542" s="1"/>
      <c r="C1542" s="1"/>
      <c r="D1542" s="1"/>
      <c r="E1542" s="1"/>
      <c r="F1542" s="12"/>
      <c r="G1542" s="1"/>
      <c r="H1542" s="1"/>
      <c r="I1542" s="1"/>
      <c r="J1542" s="2"/>
      <c r="K1542" s="10"/>
      <c r="L1542" s="24"/>
      <c r="M1542" s="1"/>
      <c r="N1542" s="3"/>
      <c r="O1542" s="32"/>
      <c r="P1542" s="32"/>
      <c r="Q1542" s="3"/>
      <c r="R1542" s="1"/>
      <c r="S1542" s="1"/>
      <c r="T1542" s="1"/>
      <c r="U1542" s="1"/>
      <c r="V1542" s="1"/>
      <c r="W1542" s="1"/>
    </row>
    <row r="1543" spans="1:23" x14ac:dyDescent="0.25">
      <c r="F1543" s="12"/>
      <c r="K1543" s="10"/>
      <c r="L1543" s="24"/>
      <c r="N1543" s="3"/>
      <c r="O1543" s="32"/>
      <c r="P1543" s="32"/>
      <c r="Q1543" s="3"/>
      <c r="R1543" s="1"/>
    </row>
    <row r="1544" spans="1:23" x14ac:dyDescent="0.25">
      <c r="F1544" s="12"/>
      <c r="K1544" s="10"/>
      <c r="L1544" s="24"/>
      <c r="N1544" s="3"/>
      <c r="O1544" s="32"/>
      <c r="P1544" s="32"/>
      <c r="Q1544" s="3"/>
      <c r="R1544" s="1"/>
    </row>
    <row r="1545" spans="1:23" x14ac:dyDescent="0.25">
      <c r="F1545" s="12"/>
      <c r="K1545" s="10"/>
      <c r="L1545" s="24"/>
      <c r="N1545" s="3"/>
      <c r="O1545" s="32"/>
      <c r="P1545" s="32"/>
      <c r="Q1545" s="3"/>
      <c r="R1545" s="1"/>
    </row>
    <row r="1546" spans="1:23" x14ac:dyDescent="0.25">
      <c r="F1546" s="12"/>
      <c r="K1546" s="10"/>
      <c r="L1546" s="24"/>
      <c r="N1546" s="3"/>
      <c r="O1546" s="32"/>
      <c r="P1546" s="32"/>
      <c r="Q1546" s="3"/>
      <c r="R1546" s="1"/>
    </row>
    <row r="1547" spans="1:23" x14ac:dyDescent="0.25">
      <c r="F1547" s="12"/>
      <c r="K1547" s="10"/>
      <c r="L1547" s="24"/>
      <c r="N1547" s="3"/>
      <c r="O1547" s="32"/>
      <c r="P1547" s="32"/>
      <c r="Q1547" s="3"/>
      <c r="R1547" s="1"/>
    </row>
    <row r="1548" spans="1:23" x14ac:dyDescent="0.25">
      <c r="F1548" s="12"/>
      <c r="K1548" s="10"/>
      <c r="L1548" s="24"/>
      <c r="N1548" s="3"/>
      <c r="O1548" s="32"/>
      <c r="P1548" s="32"/>
      <c r="Q1548" s="3"/>
      <c r="R1548" s="1"/>
    </row>
    <row r="1549" spans="1:23" x14ac:dyDescent="0.25">
      <c r="F1549" s="12"/>
      <c r="K1549" s="10"/>
      <c r="L1549" s="24"/>
      <c r="N1549" s="3"/>
      <c r="O1549" s="32"/>
      <c r="P1549" s="32"/>
      <c r="Q1549" s="3"/>
      <c r="R1549" s="1"/>
    </row>
    <row r="1550" spans="1:23" x14ac:dyDescent="0.25">
      <c r="F1550" s="12"/>
      <c r="K1550" s="10"/>
      <c r="L1550" s="24"/>
      <c r="N1550" s="3"/>
      <c r="O1550" s="32"/>
      <c r="P1550" s="32"/>
      <c r="Q1550" s="3"/>
      <c r="R1550" s="1"/>
    </row>
    <row r="1551" spans="1:23" x14ac:dyDescent="0.25">
      <c r="F1551" s="12"/>
      <c r="K1551" s="10"/>
      <c r="L1551" s="24"/>
      <c r="N1551" s="3"/>
      <c r="O1551" s="32"/>
      <c r="P1551" s="32"/>
      <c r="Q1551" s="3"/>
      <c r="R1551" s="1"/>
    </row>
    <row r="1552" spans="1:23" x14ac:dyDescent="0.25">
      <c r="F1552" s="12"/>
      <c r="K1552" s="10"/>
      <c r="L1552" s="24"/>
      <c r="N1552" s="3"/>
      <c r="O1552" s="32"/>
      <c r="P1552" s="32"/>
      <c r="Q1552" s="3"/>
      <c r="R1552" s="1"/>
    </row>
    <row r="1553" spans="6:18" x14ac:dyDescent="0.25">
      <c r="F1553" s="12"/>
      <c r="K1553" s="10"/>
      <c r="L1553" s="24"/>
      <c r="N1553" s="3"/>
      <c r="O1553" s="32"/>
      <c r="P1553" s="32"/>
      <c r="Q1553" s="3"/>
      <c r="R1553" s="1"/>
    </row>
    <row r="1554" spans="6:18" x14ac:dyDescent="0.25">
      <c r="F1554" s="12"/>
      <c r="K1554" s="10"/>
      <c r="L1554" s="24"/>
      <c r="N1554" s="3"/>
      <c r="O1554" s="32"/>
      <c r="P1554" s="32"/>
      <c r="Q1554" s="3"/>
      <c r="R1554" s="1"/>
    </row>
    <row r="1555" spans="6:18" x14ac:dyDescent="0.25">
      <c r="F1555" s="12"/>
      <c r="K1555" s="10"/>
      <c r="L1555" s="24"/>
      <c r="N1555" s="3"/>
      <c r="O1555" s="32"/>
      <c r="P1555" s="32"/>
      <c r="Q1555" s="3"/>
      <c r="R1555" s="1"/>
    </row>
    <row r="1556" spans="6:18" x14ac:dyDescent="0.25">
      <c r="F1556" s="12"/>
      <c r="K1556" s="10"/>
      <c r="L1556" s="24"/>
      <c r="N1556" s="3"/>
      <c r="O1556" s="32"/>
      <c r="P1556" s="32"/>
      <c r="Q1556" s="3"/>
      <c r="R1556" s="1"/>
    </row>
    <row r="1557" spans="6:18" x14ac:dyDescent="0.25">
      <c r="F1557" s="12"/>
      <c r="K1557" s="10"/>
      <c r="L1557" s="24"/>
      <c r="N1557" s="3"/>
      <c r="O1557" s="32"/>
      <c r="P1557" s="32"/>
      <c r="Q1557" s="3"/>
      <c r="R1557" s="1"/>
    </row>
    <row r="1558" spans="6:18" x14ac:dyDescent="0.25">
      <c r="F1558" s="12"/>
      <c r="K1558" s="10"/>
      <c r="L1558" s="24"/>
      <c r="N1558" s="3"/>
      <c r="O1558" s="32"/>
      <c r="P1558" s="32"/>
      <c r="Q1558" s="3"/>
      <c r="R1558" s="1"/>
    </row>
    <row r="1559" spans="6:18" x14ac:dyDescent="0.25">
      <c r="F1559" s="12"/>
      <c r="J1559" s="5"/>
      <c r="K1559" s="10"/>
      <c r="L1559" s="24"/>
      <c r="M1559" s="7"/>
      <c r="N1559" s="3"/>
      <c r="O1559" s="32"/>
      <c r="P1559" s="32"/>
      <c r="Q1559" s="3"/>
      <c r="R1559" s="1"/>
    </row>
    <row r="1560" spans="6:18" x14ac:dyDescent="0.25">
      <c r="F1560" s="12"/>
      <c r="K1560" s="10"/>
      <c r="L1560" s="24"/>
      <c r="N1560" s="3"/>
      <c r="O1560" s="32"/>
      <c r="P1560" s="32"/>
      <c r="Q1560" s="3"/>
      <c r="R1560" s="1"/>
    </row>
    <row r="1561" spans="6:18" x14ac:dyDescent="0.25">
      <c r="F1561" s="12"/>
      <c r="K1561" s="10"/>
      <c r="L1561" s="24"/>
      <c r="N1561" s="3"/>
      <c r="O1561" s="32"/>
      <c r="P1561" s="32"/>
      <c r="Q1561" s="3"/>
      <c r="R1561" s="1"/>
    </row>
    <row r="1562" spans="6:18" x14ac:dyDescent="0.25">
      <c r="F1562" s="12"/>
      <c r="K1562" s="10"/>
      <c r="L1562" s="24"/>
      <c r="N1562" s="3"/>
      <c r="O1562" s="32"/>
      <c r="P1562" s="32"/>
      <c r="Q1562" s="3"/>
      <c r="R1562" s="1"/>
    </row>
    <row r="1563" spans="6:18" x14ac:dyDescent="0.25">
      <c r="F1563" s="12"/>
      <c r="K1563" s="10"/>
      <c r="L1563" s="24"/>
      <c r="N1563" s="3"/>
      <c r="O1563" s="32"/>
      <c r="P1563" s="32"/>
      <c r="Q1563" s="3"/>
      <c r="R1563" s="1"/>
    </row>
    <row r="1564" spans="6:18" x14ac:dyDescent="0.25">
      <c r="F1564" s="12"/>
      <c r="K1564" s="10"/>
      <c r="L1564" s="24"/>
      <c r="N1564" s="3"/>
      <c r="O1564" s="32"/>
      <c r="P1564" s="32"/>
      <c r="Q1564" s="3"/>
      <c r="R1564" s="1"/>
    </row>
    <row r="1565" spans="6:18" x14ac:dyDescent="0.25">
      <c r="F1565" s="12"/>
      <c r="K1565" s="10"/>
      <c r="L1565" s="24"/>
      <c r="N1565" s="3"/>
      <c r="O1565" s="32"/>
      <c r="P1565" s="32"/>
      <c r="Q1565" s="3"/>
      <c r="R1565" s="1"/>
    </row>
    <row r="1566" spans="6:18" x14ac:dyDescent="0.25">
      <c r="F1566" s="12"/>
      <c r="K1566" s="10"/>
      <c r="L1566" s="24"/>
      <c r="N1566" s="3"/>
      <c r="O1566" s="32"/>
      <c r="P1566" s="32"/>
      <c r="Q1566" s="3"/>
      <c r="R1566" s="1"/>
    </row>
    <row r="1567" spans="6:18" x14ac:dyDescent="0.25">
      <c r="F1567" s="12"/>
      <c r="K1567" s="10"/>
      <c r="L1567" s="24"/>
      <c r="N1567" s="3"/>
      <c r="O1567" s="32"/>
      <c r="P1567" s="32"/>
      <c r="Q1567" s="3"/>
      <c r="R1567" s="1"/>
    </row>
    <row r="1568" spans="6:18" x14ac:dyDescent="0.25">
      <c r="F1568" s="12"/>
      <c r="K1568" s="10"/>
      <c r="L1568" s="24"/>
      <c r="N1568" s="3"/>
      <c r="O1568" s="32"/>
      <c r="P1568" s="32"/>
      <c r="Q1568" s="3"/>
      <c r="R1568" s="1"/>
    </row>
    <row r="1569" spans="6:18" x14ac:dyDescent="0.25">
      <c r="F1569" s="12"/>
      <c r="K1569" s="10"/>
      <c r="L1569" s="24"/>
      <c r="N1569" s="3"/>
      <c r="O1569" s="32"/>
      <c r="P1569" s="32"/>
      <c r="Q1569" s="3"/>
      <c r="R1569" s="1"/>
    </row>
    <row r="1570" spans="6:18" x14ac:dyDescent="0.25">
      <c r="F1570" s="12"/>
      <c r="K1570" s="10"/>
      <c r="L1570" s="24"/>
      <c r="N1570" s="3"/>
      <c r="O1570" s="32"/>
      <c r="P1570" s="32"/>
      <c r="Q1570" s="3"/>
      <c r="R1570" s="1"/>
    </row>
    <row r="1571" spans="6:18" x14ac:dyDescent="0.25">
      <c r="F1571" s="12"/>
      <c r="K1571" s="10"/>
      <c r="L1571" s="24"/>
      <c r="N1571" s="3"/>
      <c r="O1571" s="32"/>
      <c r="P1571" s="32"/>
      <c r="Q1571" s="3"/>
      <c r="R1571" s="1"/>
    </row>
    <row r="1572" spans="6:18" x14ac:dyDescent="0.25">
      <c r="F1572" s="12"/>
      <c r="K1572" s="10"/>
      <c r="L1572" s="24"/>
      <c r="N1572" s="3"/>
      <c r="O1572" s="32"/>
      <c r="P1572" s="32"/>
      <c r="Q1572" s="3"/>
      <c r="R1572" s="1"/>
    </row>
    <row r="1573" spans="6:18" x14ac:dyDescent="0.25">
      <c r="F1573" s="12"/>
      <c r="K1573" s="10"/>
      <c r="L1573" s="24"/>
      <c r="N1573" s="3"/>
      <c r="O1573" s="32"/>
      <c r="P1573" s="32"/>
      <c r="Q1573" s="3"/>
      <c r="R1573" s="1"/>
    </row>
    <row r="1574" spans="6:18" x14ac:dyDescent="0.25">
      <c r="F1574" s="12"/>
      <c r="K1574" s="10"/>
      <c r="L1574" s="24"/>
      <c r="N1574" s="3"/>
      <c r="O1574" s="32"/>
      <c r="P1574" s="32"/>
      <c r="Q1574" s="3"/>
      <c r="R1574" s="1"/>
    </row>
    <row r="1575" spans="6:18" x14ac:dyDescent="0.25">
      <c r="F1575" s="12"/>
      <c r="K1575" s="10"/>
      <c r="L1575" s="24"/>
      <c r="N1575" s="3"/>
      <c r="O1575" s="32"/>
      <c r="P1575" s="32"/>
      <c r="Q1575" s="3"/>
      <c r="R1575" s="1"/>
    </row>
    <row r="1576" spans="6:18" x14ac:dyDescent="0.25">
      <c r="F1576" s="12"/>
      <c r="K1576" s="10"/>
      <c r="L1576" s="24"/>
      <c r="N1576" s="3"/>
      <c r="O1576" s="32"/>
      <c r="P1576" s="32"/>
      <c r="Q1576" s="3"/>
      <c r="R1576" s="1"/>
    </row>
    <row r="1577" spans="6:18" x14ac:dyDescent="0.25">
      <c r="F1577" s="12"/>
      <c r="K1577" s="10"/>
      <c r="L1577" s="24"/>
      <c r="N1577" s="3"/>
      <c r="O1577" s="32"/>
      <c r="P1577" s="32"/>
      <c r="Q1577" s="3"/>
      <c r="R1577" s="1"/>
    </row>
    <row r="1578" spans="6:18" x14ac:dyDescent="0.25">
      <c r="F1578" s="12"/>
      <c r="K1578" s="10"/>
      <c r="L1578" s="24"/>
      <c r="N1578" s="3"/>
      <c r="O1578" s="32"/>
      <c r="P1578" s="32"/>
      <c r="Q1578" s="3"/>
      <c r="R1578" s="1"/>
    </row>
    <row r="1579" spans="6:18" x14ac:dyDescent="0.25">
      <c r="F1579" s="12"/>
      <c r="K1579" s="10"/>
      <c r="L1579" s="24"/>
      <c r="N1579" s="3"/>
      <c r="O1579" s="32"/>
      <c r="P1579" s="32"/>
      <c r="Q1579" s="3"/>
      <c r="R1579" s="1"/>
    </row>
    <row r="1580" spans="6:18" x14ac:dyDescent="0.25">
      <c r="F1580" s="12"/>
      <c r="K1580" s="10"/>
      <c r="L1580" s="24"/>
      <c r="N1580" s="3"/>
      <c r="O1580" s="32"/>
      <c r="P1580" s="32"/>
      <c r="Q1580" s="3"/>
      <c r="R1580" s="1"/>
    </row>
    <row r="1581" spans="6:18" x14ac:dyDescent="0.25">
      <c r="F1581" s="12"/>
      <c r="K1581" s="10"/>
      <c r="L1581" s="24"/>
      <c r="N1581" s="3"/>
      <c r="O1581" s="32"/>
      <c r="P1581" s="32"/>
      <c r="Q1581" s="3"/>
      <c r="R1581" s="1"/>
    </row>
    <row r="1582" spans="6:18" x14ac:dyDescent="0.25">
      <c r="F1582" s="12"/>
      <c r="K1582" s="10"/>
      <c r="L1582" s="24"/>
      <c r="N1582" s="3"/>
      <c r="O1582" s="32"/>
      <c r="P1582" s="32"/>
      <c r="Q1582" s="3"/>
      <c r="R1582" s="1"/>
    </row>
    <row r="1583" spans="6:18" x14ac:dyDescent="0.25">
      <c r="F1583" s="12"/>
      <c r="K1583" s="10"/>
      <c r="L1583" s="24"/>
      <c r="N1583" s="3"/>
      <c r="O1583" s="32"/>
      <c r="P1583" s="32"/>
      <c r="Q1583" s="3"/>
      <c r="R1583" s="1"/>
    </row>
    <row r="1584" spans="6:18" x14ac:dyDescent="0.25">
      <c r="F1584" s="12"/>
      <c r="K1584" s="10"/>
      <c r="L1584" s="24"/>
      <c r="N1584" s="3"/>
      <c r="O1584" s="32"/>
      <c r="P1584" s="32"/>
      <c r="Q1584" s="3"/>
      <c r="R1584" s="1"/>
    </row>
    <row r="1585" spans="6:18" x14ac:dyDescent="0.25">
      <c r="F1585" s="12"/>
      <c r="K1585" s="10"/>
      <c r="L1585" s="24"/>
      <c r="N1585" s="3"/>
      <c r="O1585" s="32"/>
      <c r="P1585" s="32"/>
      <c r="Q1585" s="3"/>
      <c r="R1585" s="1"/>
    </row>
    <row r="1586" spans="6:18" x14ac:dyDescent="0.25">
      <c r="F1586" s="12"/>
      <c r="K1586" s="10"/>
      <c r="L1586" s="24"/>
      <c r="N1586" s="3"/>
      <c r="O1586" s="32"/>
      <c r="P1586" s="32"/>
      <c r="Q1586" s="3"/>
      <c r="R1586" s="1"/>
    </row>
    <row r="1587" spans="6:18" x14ac:dyDescent="0.25">
      <c r="F1587" s="12"/>
      <c r="J1587" s="5"/>
      <c r="K1587" s="10"/>
      <c r="L1587" s="24"/>
      <c r="N1587" s="3"/>
      <c r="O1587" s="32"/>
      <c r="P1587" s="32"/>
      <c r="Q1587" s="3"/>
      <c r="R1587" s="1"/>
    </row>
    <row r="1588" spans="6:18" x14ac:dyDescent="0.25">
      <c r="F1588" s="12"/>
      <c r="K1588" s="10"/>
      <c r="L1588" s="24"/>
      <c r="N1588" s="3"/>
      <c r="O1588" s="32"/>
      <c r="P1588" s="32"/>
      <c r="Q1588" s="3"/>
      <c r="R1588" s="1"/>
    </row>
    <row r="1589" spans="6:18" x14ac:dyDescent="0.25">
      <c r="F1589" s="12"/>
      <c r="K1589" s="10"/>
      <c r="L1589" s="24"/>
      <c r="N1589" s="3"/>
      <c r="O1589" s="32"/>
      <c r="P1589" s="32"/>
      <c r="Q1589" s="3"/>
      <c r="R1589" s="1"/>
    </row>
    <row r="1590" spans="6:18" x14ac:dyDescent="0.25">
      <c r="F1590" s="12"/>
      <c r="K1590" s="10"/>
      <c r="L1590" s="24"/>
      <c r="N1590" s="3"/>
      <c r="O1590" s="32"/>
      <c r="P1590" s="32"/>
      <c r="Q1590" s="3"/>
      <c r="R1590" s="1"/>
    </row>
    <row r="1591" spans="6:18" x14ac:dyDescent="0.25">
      <c r="F1591" s="12"/>
      <c r="K1591" s="10"/>
      <c r="L1591" s="24"/>
      <c r="N1591" s="3"/>
      <c r="O1591" s="32"/>
      <c r="P1591" s="32"/>
      <c r="Q1591" s="3"/>
      <c r="R1591" s="1"/>
    </row>
    <row r="1592" spans="6:18" x14ac:dyDescent="0.25">
      <c r="F1592" s="12"/>
      <c r="K1592" s="10"/>
      <c r="L1592" s="24"/>
      <c r="N1592" s="3"/>
      <c r="O1592" s="32"/>
      <c r="P1592" s="32"/>
      <c r="Q1592" s="3"/>
      <c r="R1592" s="1"/>
    </row>
    <row r="1593" spans="6:18" x14ac:dyDescent="0.25">
      <c r="F1593" s="12"/>
      <c r="K1593" s="10"/>
      <c r="L1593" s="24"/>
      <c r="N1593" s="3"/>
      <c r="O1593" s="32"/>
      <c r="P1593" s="32"/>
      <c r="Q1593" s="3"/>
      <c r="R1593" s="1"/>
    </row>
    <row r="1594" spans="6:18" x14ac:dyDescent="0.25">
      <c r="F1594" s="12"/>
      <c r="K1594" s="10"/>
      <c r="L1594" s="24"/>
      <c r="N1594" s="3"/>
      <c r="O1594" s="32"/>
      <c r="P1594" s="32"/>
      <c r="Q1594" s="3"/>
      <c r="R1594" s="1"/>
    </row>
    <row r="1595" spans="6:18" x14ac:dyDescent="0.25">
      <c r="F1595" s="12"/>
      <c r="K1595" s="10"/>
      <c r="L1595" s="24"/>
      <c r="N1595" s="3"/>
      <c r="O1595" s="32"/>
      <c r="P1595" s="32"/>
      <c r="Q1595" s="3"/>
      <c r="R1595" s="1"/>
    </row>
    <row r="1596" spans="6:18" x14ac:dyDescent="0.25">
      <c r="F1596" s="12"/>
      <c r="K1596" s="10"/>
      <c r="L1596" s="24"/>
      <c r="N1596" s="3"/>
      <c r="O1596" s="32"/>
      <c r="P1596" s="32"/>
      <c r="Q1596" s="3"/>
      <c r="R1596" s="1"/>
    </row>
    <row r="1597" spans="6:18" x14ac:dyDescent="0.25">
      <c r="F1597" s="12"/>
      <c r="K1597" s="10"/>
      <c r="L1597" s="24"/>
      <c r="N1597" s="3"/>
      <c r="O1597" s="32"/>
      <c r="P1597" s="32"/>
      <c r="Q1597" s="3"/>
      <c r="R1597" s="1"/>
    </row>
    <row r="1598" spans="6:18" x14ac:dyDescent="0.25">
      <c r="F1598" s="12"/>
      <c r="K1598" s="10"/>
      <c r="L1598" s="24"/>
      <c r="N1598" s="3"/>
      <c r="O1598" s="32"/>
      <c r="P1598" s="32"/>
      <c r="Q1598" s="3"/>
      <c r="R1598" s="1"/>
    </row>
    <row r="1599" spans="6:18" x14ac:dyDescent="0.25">
      <c r="F1599" s="12"/>
      <c r="K1599" s="10"/>
      <c r="L1599" s="24"/>
      <c r="N1599" s="3"/>
      <c r="O1599" s="32"/>
      <c r="P1599" s="32"/>
      <c r="Q1599" s="3"/>
      <c r="R1599" s="1"/>
    </row>
    <row r="1600" spans="6:18" x14ac:dyDescent="0.25">
      <c r="F1600" s="12"/>
      <c r="K1600" s="10"/>
      <c r="L1600" s="24"/>
      <c r="N1600" s="3"/>
      <c r="O1600" s="32"/>
      <c r="P1600" s="32"/>
      <c r="Q1600" s="3"/>
      <c r="R1600" s="1"/>
    </row>
    <row r="1601" spans="6:18" s="4" customFormat="1" x14ac:dyDescent="0.25">
      <c r="F1601" s="14"/>
      <c r="J1601" s="5"/>
      <c r="K1601" s="15"/>
      <c r="L1601" s="25"/>
      <c r="N1601" s="6"/>
      <c r="O1601" s="25"/>
      <c r="P1601" s="25"/>
      <c r="Q1601" s="6"/>
    </row>
    <row r="1602" spans="6:18" x14ac:dyDescent="0.25">
      <c r="F1602" s="12"/>
      <c r="K1602" s="10"/>
      <c r="L1602" s="24"/>
      <c r="N1602" s="3"/>
      <c r="O1602" s="32"/>
      <c r="P1602" s="32"/>
      <c r="Q1602" s="3"/>
      <c r="R1602" s="1"/>
    </row>
    <row r="1603" spans="6:18" x14ac:dyDescent="0.25">
      <c r="F1603" s="12"/>
      <c r="K1603" s="10"/>
      <c r="L1603" s="24"/>
      <c r="N1603" s="3"/>
      <c r="O1603" s="32"/>
      <c r="P1603" s="32"/>
      <c r="Q1603" s="3"/>
      <c r="R1603" s="1"/>
    </row>
    <row r="1604" spans="6:18" x14ac:dyDescent="0.25">
      <c r="F1604" s="12"/>
      <c r="K1604" s="10"/>
      <c r="L1604" s="24"/>
      <c r="N1604" s="3"/>
      <c r="O1604" s="32"/>
      <c r="P1604" s="32"/>
      <c r="Q1604" s="3"/>
      <c r="R1604" s="1"/>
    </row>
    <row r="1605" spans="6:18" x14ac:dyDescent="0.25">
      <c r="F1605" s="12"/>
      <c r="K1605" s="10"/>
      <c r="L1605" s="24"/>
      <c r="N1605" s="3"/>
      <c r="O1605" s="32"/>
      <c r="P1605" s="32"/>
      <c r="Q1605" s="3"/>
      <c r="R1605" s="1"/>
    </row>
    <row r="1606" spans="6:18" x14ac:dyDescent="0.25">
      <c r="F1606" s="12"/>
      <c r="K1606" s="10"/>
      <c r="L1606" s="24"/>
      <c r="N1606" s="3"/>
      <c r="O1606" s="32"/>
      <c r="P1606" s="32"/>
      <c r="Q1606" s="3"/>
      <c r="R1606" s="1"/>
    </row>
    <row r="1607" spans="6:18" x14ac:dyDescent="0.25">
      <c r="F1607" s="12"/>
      <c r="K1607" s="10"/>
      <c r="L1607" s="24"/>
      <c r="N1607" s="3"/>
      <c r="O1607" s="32"/>
      <c r="P1607" s="32"/>
      <c r="Q1607" s="3"/>
      <c r="R1607" s="1"/>
    </row>
    <row r="1608" spans="6:18" x14ac:dyDescent="0.25">
      <c r="F1608" s="12"/>
      <c r="K1608" s="10"/>
      <c r="L1608" s="24"/>
      <c r="N1608" s="3"/>
      <c r="O1608" s="32"/>
      <c r="P1608" s="32"/>
      <c r="Q1608" s="3"/>
      <c r="R1608" s="1"/>
    </row>
    <row r="1609" spans="6:18" x14ac:dyDescent="0.25">
      <c r="F1609" s="12"/>
      <c r="K1609" s="10"/>
      <c r="L1609" s="24"/>
      <c r="N1609" s="3"/>
      <c r="O1609" s="32"/>
      <c r="P1609" s="32"/>
      <c r="Q1609" s="3"/>
      <c r="R1609" s="1"/>
    </row>
    <row r="1610" spans="6:18" x14ac:dyDescent="0.25">
      <c r="F1610" s="12"/>
      <c r="K1610" s="10"/>
      <c r="L1610" s="24"/>
      <c r="N1610" s="3"/>
      <c r="O1610" s="32"/>
      <c r="P1610" s="32"/>
      <c r="Q1610" s="3"/>
      <c r="R1610" s="1"/>
    </row>
    <row r="1611" spans="6:18" x14ac:dyDescent="0.25">
      <c r="F1611" s="12"/>
      <c r="K1611" s="10"/>
      <c r="L1611" s="24"/>
      <c r="N1611" s="3"/>
      <c r="O1611" s="32"/>
      <c r="P1611" s="32"/>
      <c r="Q1611" s="3"/>
      <c r="R1611" s="1"/>
    </row>
    <row r="1612" spans="6:18" x14ac:dyDescent="0.25">
      <c r="F1612" s="12"/>
      <c r="K1612" s="10"/>
      <c r="L1612" s="24"/>
      <c r="N1612" s="3"/>
      <c r="O1612" s="32"/>
      <c r="P1612" s="32"/>
      <c r="Q1612" s="3"/>
      <c r="R1612" s="1"/>
    </row>
    <row r="1613" spans="6:18" x14ac:dyDescent="0.25">
      <c r="F1613" s="12"/>
      <c r="J1613" s="5"/>
      <c r="K1613" s="10"/>
      <c r="L1613" s="24"/>
      <c r="M1613" s="7"/>
      <c r="N1613" s="3"/>
      <c r="O1613" s="32"/>
      <c r="P1613" s="32"/>
      <c r="Q1613" s="3"/>
      <c r="R1613" s="1"/>
    </row>
    <row r="1614" spans="6:18" x14ac:dyDescent="0.25">
      <c r="F1614" s="12"/>
      <c r="K1614" s="10"/>
      <c r="L1614" s="24"/>
      <c r="N1614" s="3"/>
      <c r="O1614" s="32"/>
      <c r="P1614" s="32"/>
      <c r="Q1614" s="3"/>
      <c r="R1614" s="1"/>
    </row>
    <row r="1615" spans="6:18" x14ac:dyDescent="0.25">
      <c r="F1615" s="12"/>
      <c r="K1615" s="10"/>
      <c r="L1615" s="24"/>
      <c r="N1615" s="3"/>
      <c r="O1615" s="32"/>
      <c r="P1615" s="32"/>
      <c r="Q1615" s="3"/>
      <c r="R1615" s="1"/>
    </row>
    <row r="1616" spans="6:18" x14ac:dyDescent="0.25">
      <c r="F1616" s="12"/>
      <c r="K1616" s="10"/>
      <c r="L1616" s="24"/>
      <c r="N1616" s="3"/>
      <c r="O1616" s="32"/>
      <c r="P1616" s="32"/>
      <c r="Q1616" s="3"/>
      <c r="R1616" s="1"/>
    </row>
    <row r="1617" spans="6:18" x14ac:dyDescent="0.25">
      <c r="F1617" s="12"/>
      <c r="K1617" s="10"/>
      <c r="L1617" s="24"/>
      <c r="N1617" s="3"/>
      <c r="O1617" s="32"/>
      <c r="P1617" s="32"/>
      <c r="Q1617" s="3"/>
      <c r="R1617" s="1"/>
    </row>
    <row r="1618" spans="6:18" x14ac:dyDescent="0.25">
      <c r="F1618" s="12"/>
      <c r="K1618" s="10"/>
      <c r="L1618" s="24"/>
      <c r="N1618" s="3"/>
      <c r="O1618" s="32"/>
      <c r="P1618" s="32"/>
      <c r="Q1618" s="3"/>
      <c r="R1618" s="1"/>
    </row>
    <row r="1619" spans="6:18" x14ac:dyDescent="0.25">
      <c r="F1619" s="12"/>
      <c r="K1619" s="10"/>
      <c r="L1619" s="24"/>
      <c r="N1619" s="3"/>
      <c r="O1619" s="32"/>
      <c r="P1619" s="32"/>
      <c r="Q1619" s="3"/>
      <c r="R1619" s="1"/>
    </row>
    <row r="1620" spans="6:18" x14ac:dyDescent="0.25">
      <c r="F1620" s="12"/>
      <c r="K1620" s="10"/>
      <c r="L1620" s="24"/>
      <c r="N1620" s="3"/>
      <c r="O1620" s="32"/>
      <c r="P1620" s="32"/>
      <c r="Q1620" s="3"/>
      <c r="R1620" s="1"/>
    </row>
    <row r="1621" spans="6:18" x14ac:dyDescent="0.25">
      <c r="F1621" s="12"/>
      <c r="K1621" s="10"/>
      <c r="L1621" s="24"/>
      <c r="N1621" s="3"/>
      <c r="O1621" s="32"/>
      <c r="P1621" s="32"/>
      <c r="Q1621" s="3"/>
      <c r="R1621" s="1"/>
    </row>
    <row r="1622" spans="6:18" x14ac:dyDescent="0.25">
      <c r="F1622" s="12"/>
      <c r="K1622" s="10"/>
      <c r="L1622" s="24"/>
      <c r="N1622" s="3"/>
      <c r="O1622" s="32"/>
      <c r="P1622" s="32"/>
      <c r="Q1622" s="3"/>
      <c r="R1622" s="1"/>
    </row>
    <row r="1623" spans="6:18" x14ac:dyDescent="0.25">
      <c r="F1623" s="12"/>
      <c r="K1623" s="10"/>
      <c r="L1623" s="24"/>
      <c r="N1623" s="3"/>
      <c r="O1623" s="32"/>
      <c r="P1623" s="32"/>
      <c r="Q1623" s="3"/>
      <c r="R1623" s="1"/>
    </row>
    <row r="1624" spans="6:18" x14ac:dyDescent="0.25">
      <c r="F1624" s="12"/>
      <c r="K1624" s="10"/>
      <c r="L1624" s="24"/>
      <c r="N1624" s="3"/>
      <c r="O1624" s="32"/>
      <c r="P1624" s="32"/>
      <c r="Q1624" s="3"/>
      <c r="R1624" s="1"/>
    </row>
    <row r="1625" spans="6:18" x14ac:dyDescent="0.25">
      <c r="F1625" s="12"/>
      <c r="K1625" s="10"/>
      <c r="L1625" s="24"/>
      <c r="N1625" s="3"/>
      <c r="O1625" s="32"/>
      <c r="P1625" s="32"/>
      <c r="Q1625" s="3"/>
      <c r="R1625" s="1"/>
    </row>
    <row r="1626" spans="6:18" x14ac:dyDescent="0.25">
      <c r="F1626" s="12"/>
      <c r="K1626" s="10"/>
      <c r="L1626" s="24"/>
      <c r="N1626" s="3"/>
      <c r="O1626" s="32"/>
      <c r="P1626" s="32"/>
      <c r="Q1626" s="3"/>
      <c r="R1626" s="1"/>
    </row>
    <row r="1627" spans="6:18" x14ac:dyDescent="0.25">
      <c r="F1627" s="12"/>
      <c r="K1627" s="10"/>
      <c r="L1627" s="24"/>
      <c r="N1627" s="3"/>
      <c r="O1627" s="32"/>
      <c r="P1627" s="32"/>
      <c r="Q1627" s="3"/>
      <c r="R1627" s="1"/>
    </row>
    <row r="1628" spans="6:18" x14ac:dyDescent="0.25">
      <c r="F1628" s="12"/>
      <c r="K1628" s="10"/>
      <c r="L1628" s="24"/>
      <c r="N1628" s="3"/>
      <c r="O1628" s="32"/>
      <c r="P1628" s="32"/>
      <c r="Q1628" s="3"/>
      <c r="R1628" s="1"/>
    </row>
    <row r="1629" spans="6:18" x14ac:dyDescent="0.25">
      <c r="F1629" s="12"/>
      <c r="K1629" s="10"/>
      <c r="L1629" s="24"/>
      <c r="N1629" s="3"/>
      <c r="O1629" s="32"/>
      <c r="P1629" s="32"/>
      <c r="Q1629" s="3"/>
      <c r="R1629" s="1"/>
    </row>
    <row r="1630" spans="6:18" x14ac:dyDescent="0.25">
      <c r="F1630" s="12"/>
      <c r="K1630" s="10"/>
      <c r="L1630" s="24"/>
      <c r="N1630" s="3"/>
      <c r="O1630" s="32"/>
      <c r="P1630" s="32"/>
      <c r="Q1630" s="3"/>
      <c r="R1630" s="1"/>
    </row>
    <row r="1631" spans="6:18" x14ac:dyDescent="0.25">
      <c r="F1631" s="12"/>
      <c r="K1631" s="10"/>
      <c r="L1631" s="24"/>
      <c r="N1631" s="3"/>
      <c r="O1631" s="32"/>
      <c r="P1631" s="32"/>
      <c r="Q1631" s="3"/>
      <c r="R1631" s="1"/>
    </row>
    <row r="1632" spans="6:18" x14ac:dyDescent="0.25">
      <c r="F1632" s="12"/>
      <c r="K1632" s="10"/>
      <c r="L1632" s="24"/>
      <c r="N1632" s="3"/>
      <c r="O1632" s="32"/>
      <c r="P1632" s="32"/>
      <c r="Q1632" s="3"/>
      <c r="R1632" s="1"/>
    </row>
    <row r="1633" spans="6:18" x14ac:dyDescent="0.25">
      <c r="F1633" s="12"/>
      <c r="K1633" s="10"/>
      <c r="L1633" s="24"/>
      <c r="N1633" s="3"/>
      <c r="O1633" s="32"/>
      <c r="P1633" s="32"/>
      <c r="Q1633" s="3"/>
      <c r="R1633" s="1"/>
    </row>
    <row r="1634" spans="6:18" x14ac:dyDescent="0.25">
      <c r="F1634" s="12"/>
      <c r="K1634" s="10"/>
      <c r="L1634" s="24"/>
      <c r="N1634" s="3"/>
      <c r="O1634" s="32"/>
      <c r="P1634" s="32"/>
      <c r="Q1634" s="3"/>
      <c r="R1634" s="1"/>
    </row>
    <row r="1635" spans="6:18" x14ac:dyDescent="0.25">
      <c r="F1635" s="12"/>
      <c r="K1635" s="10"/>
      <c r="L1635" s="24"/>
      <c r="N1635" s="3"/>
      <c r="O1635" s="32"/>
      <c r="P1635" s="32"/>
      <c r="Q1635" s="3"/>
      <c r="R1635" s="1"/>
    </row>
    <row r="1636" spans="6:18" x14ac:dyDescent="0.25">
      <c r="F1636" s="12"/>
      <c r="J1636" s="5"/>
      <c r="L1636" s="24"/>
      <c r="M1636" s="7"/>
      <c r="N1636" s="3"/>
      <c r="O1636" s="32"/>
      <c r="P1636" s="32"/>
      <c r="Q1636" s="3"/>
      <c r="R1636" s="1"/>
    </row>
    <row r="1637" spans="6:18" x14ac:dyDescent="0.25">
      <c r="F1637" s="12"/>
      <c r="J1637" s="5"/>
      <c r="L1637" s="24"/>
      <c r="M1637" s="7"/>
      <c r="N1637" s="3"/>
      <c r="O1637" s="32"/>
      <c r="P1637" s="32"/>
      <c r="Q1637" s="3"/>
      <c r="R1637" s="1"/>
    </row>
    <row r="1638" spans="6:18" x14ac:dyDescent="0.25">
      <c r="F1638" s="12"/>
      <c r="K1638" s="10"/>
      <c r="L1638" s="24"/>
      <c r="N1638" s="3"/>
      <c r="O1638" s="32"/>
      <c r="P1638" s="32"/>
      <c r="Q1638" s="3"/>
      <c r="R1638" s="1"/>
    </row>
    <row r="1639" spans="6:18" x14ac:dyDescent="0.25">
      <c r="F1639" s="12"/>
      <c r="J1639" s="5"/>
      <c r="K1639" s="10"/>
      <c r="L1639" s="24"/>
      <c r="M1639" s="7"/>
      <c r="N1639" s="3"/>
      <c r="O1639" s="32"/>
      <c r="P1639" s="32"/>
      <c r="Q1639" s="3"/>
      <c r="R1639" s="1"/>
    </row>
    <row r="1640" spans="6:18" x14ac:dyDescent="0.25">
      <c r="F1640" s="12"/>
      <c r="L1640" s="24"/>
      <c r="N1640" s="3"/>
      <c r="O1640" s="32"/>
      <c r="P1640" s="32"/>
      <c r="Q1640" s="3"/>
      <c r="R1640" s="1"/>
    </row>
    <row r="1641" spans="6:18" x14ac:dyDescent="0.25">
      <c r="F1641" s="12"/>
      <c r="L1641" s="24"/>
      <c r="N1641" s="3"/>
      <c r="O1641" s="32"/>
      <c r="P1641" s="32"/>
      <c r="Q1641" s="3"/>
      <c r="R1641" s="1"/>
    </row>
    <row r="1642" spans="6:18" x14ac:dyDescent="0.25">
      <c r="F1642" s="12"/>
      <c r="K1642" s="10"/>
      <c r="L1642" s="24"/>
      <c r="N1642" s="3"/>
      <c r="O1642" s="32"/>
      <c r="P1642" s="32"/>
      <c r="Q1642" s="3"/>
      <c r="R1642" s="1"/>
    </row>
    <row r="1643" spans="6:18" x14ac:dyDescent="0.25">
      <c r="F1643" s="12"/>
      <c r="K1643" s="10"/>
      <c r="L1643" s="24"/>
      <c r="N1643" s="3"/>
      <c r="O1643" s="32"/>
      <c r="P1643" s="32"/>
      <c r="Q1643" s="3"/>
      <c r="R1643" s="1"/>
    </row>
    <row r="1644" spans="6:18" x14ac:dyDescent="0.25">
      <c r="F1644" s="12"/>
      <c r="K1644" s="10"/>
      <c r="L1644" s="24"/>
      <c r="N1644" s="3"/>
      <c r="O1644" s="32"/>
      <c r="P1644" s="32"/>
      <c r="Q1644" s="3"/>
      <c r="R1644" s="1"/>
    </row>
    <row r="1645" spans="6:18" x14ac:dyDescent="0.25">
      <c r="F1645" s="12"/>
      <c r="K1645" s="10"/>
      <c r="L1645" s="24"/>
      <c r="N1645" s="3"/>
      <c r="O1645" s="32"/>
      <c r="P1645" s="32"/>
      <c r="Q1645" s="3"/>
      <c r="R1645" s="1"/>
    </row>
    <row r="1646" spans="6:18" x14ac:dyDescent="0.25">
      <c r="F1646" s="12"/>
      <c r="K1646" s="10"/>
      <c r="L1646" s="24"/>
      <c r="N1646" s="3"/>
      <c r="O1646" s="32"/>
      <c r="P1646" s="32"/>
      <c r="Q1646" s="3"/>
      <c r="R1646" s="1"/>
    </row>
    <row r="1647" spans="6:18" x14ac:dyDescent="0.25">
      <c r="F1647" s="12"/>
      <c r="K1647" s="10"/>
      <c r="L1647" s="24"/>
      <c r="N1647" s="3"/>
      <c r="O1647" s="32"/>
      <c r="P1647" s="32"/>
      <c r="Q1647" s="3"/>
      <c r="R1647" s="1"/>
    </row>
    <row r="1648" spans="6:18" x14ac:dyDescent="0.25">
      <c r="F1648" s="12"/>
      <c r="K1648" s="10"/>
      <c r="L1648" s="24"/>
      <c r="N1648" s="3"/>
      <c r="O1648" s="32"/>
      <c r="P1648" s="32"/>
      <c r="Q1648" s="3"/>
      <c r="R1648" s="1"/>
    </row>
    <row r="1649" spans="6:18" x14ac:dyDescent="0.25">
      <c r="F1649" s="12"/>
      <c r="K1649" s="10"/>
      <c r="L1649" s="24"/>
      <c r="N1649" s="3"/>
      <c r="O1649" s="32"/>
      <c r="P1649" s="32"/>
      <c r="Q1649" s="3"/>
      <c r="R1649" s="1"/>
    </row>
    <row r="1650" spans="6:18" x14ac:dyDescent="0.25">
      <c r="F1650" s="12"/>
      <c r="K1650" s="10"/>
      <c r="L1650" s="24"/>
      <c r="N1650" s="3"/>
      <c r="O1650" s="32"/>
      <c r="P1650" s="32"/>
      <c r="Q1650" s="3"/>
      <c r="R1650" s="1"/>
    </row>
    <row r="1651" spans="6:18" x14ac:dyDescent="0.25">
      <c r="F1651" s="12"/>
      <c r="L1651" s="24"/>
      <c r="N1651" s="3"/>
      <c r="O1651" s="32"/>
      <c r="P1651" s="32"/>
      <c r="Q1651" s="3"/>
      <c r="R1651" s="1"/>
    </row>
    <row r="1652" spans="6:18" x14ac:dyDescent="0.25">
      <c r="F1652" s="12"/>
      <c r="L1652" s="24"/>
      <c r="N1652" s="3"/>
      <c r="O1652" s="32"/>
      <c r="P1652" s="32"/>
      <c r="Q1652" s="3"/>
      <c r="R1652" s="1"/>
    </row>
    <row r="1653" spans="6:18" x14ac:dyDescent="0.25">
      <c r="F1653" s="12"/>
      <c r="L1653" s="24"/>
      <c r="N1653" s="3"/>
      <c r="O1653" s="32"/>
      <c r="P1653" s="32"/>
      <c r="Q1653" s="3"/>
      <c r="R1653" s="1"/>
    </row>
    <row r="1654" spans="6:18" x14ac:dyDescent="0.25">
      <c r="F1654" s="12"/>
      <c r="L1654" s="24"/>
      <c r="N1654" s="3"/>
      <c r="O1654" s="32"/>
      <c r="P1654" s="32"/>
      <c r="Q1654" s="3"/>
      <c r="R1654" s="1"/>
    </row>
    <row r="1655" spans="6:18" x14ac:dyDescent="0.25">
      <c r="F1655" s="12"/>
      <c r="K1655" s="10"/>
      <c r="L1655" s="24"/>
      <c r="N1655" s="3"/>
      <c r="O1655" s="32"/>
      <c r="P1655" s="32"/>
      <c r="Q1655" s="3"/>
      <c r="R1655" s="1"/>
    </row>
    <row r="1656" spans="6:18" x14ac:dyDescent="0.25">
      <c r="F1656" s="12"/>
      <c r="K1656" s="10"/>
      <c r="L1656" s="24"/>
      <c r="N1656" s="3"/>
      <c r="O1656" s="32"/>
      <c r="P1656" s="32"/>
      <c r="Q1656" s="3"/>
      <c r="R1656" s="1"/>
    </row>
    <row r="1657" spans="6:18" x14ac:dyDescent="0.25">
      <c r="F1657" s="12"/>
      <c r="K1657" s="10"/>
      <c r="L1657" s="24"/>
      <c r="N1657" s="3"/>
      <c r="O1657" s="32"/>
      <c r="P1657" s="32"/>
      <c r="Q1657" s="3"/>
      <c r="R1657" s="1"/>
    </row>
    <row r="1658" spans="6:18" x14ac:dyDescent="0.25">
      <c r="F1658" s="12"/>
      <c r="L1658" s="24"/>
      <c r="N1658" s="3"/>
      <c r="O1658" s="32"/>
      <c r="P1658" s="32"/>
      <c r="Q1658" s="3"/>
      <c r="R1658" s="1"/>
    </row>
    <row r="1659" spans="6:18" x14ac:dyDescent="0.25">
      <c r="F1659" s="12"/>
      <c r="L1659" s="24"/>
      <c r="N1659" s="3"/>
      <c r="O1659" s="32"/>
      <c r="P1659" s="32"/>
      <c r="Q1659" s="3"/>
      <c r="R1659" s="1"/>
    </row>
    <row r="1660" spans="6:18" x14ac:dyDescent="0.25">
      <c r="F1660" s="12"/>
      <c r="L1660" s="24"/>
      <c r="N1660" s="3"/>
      <c r="O1660" s="32"/>
      <c r="P1660" s="32"/>
      <c r="Q1660" s="3"/>
      <c r="R1660" s="1"/>
    </row>
    <row r="1661" spans="6:18" x14ac:dyDescent="0.25">
      <c r="F1661" s="12"/>
      <c r="L1661" s="24"/>
      <c r="N1661" s="3"/>
      <c r="O1661" s="32"/>
      <c r="P1661" s="32"/>
      <c r="Q1661" s="3"/>
      <c r="R1661" s="1"/>
    </row>
    <row r="1662" spans="6:18" x14ac:dyDescent="0.25">
      <c r="F1662" s="12"/>
      <c r="L1662" s="24"/>
      <c r="N1662" s="3"/>
      <c r="O1662" s="32"/>
      <c r="P1662" s="32"/>
      <c r="Q1662" s="3"/>
      <c r="R1662" s="1"/>
    </row>
    <row r="1663" spans="6:18" x14ac:dyDescent="0.25">
      <c r="F1663" s="12"/>
      <c r="L1663" s="24"/>
      <c r="N1663" s="3"/>
      <c r="O1663" s="32"/>
      <c r="P1663" s="32"/>
      <c r="Q1663" s="3"/>
      <c r="R1663" s="1"/>
    </row>
    <row r="1664" spans="6:18" x14ac:dyDescent="0.25">
      <c r="F1664" s="12"/>
      <c r="L1664" s="24"/>
      <c r="N1664" s="3"/>
      <c r="O1664" s="32"/>
      <c r="P1664" s="32"/>
      <c r="Q1664" s="3"/>
      <c r="R1664" s="1"/>
    </row>
    <row r="1665" spans="6:18" x14ac:dyDescent="0.25">
      <c r="F1665" s="12"/>
      <c r="L1665" s="24"/>
      <c r="N1665" s="3"/>
      <c r="O1665" s="32"/>
      <c r="P1665" s="32"/>
      <c r="Q1665" s="3"/>
      <c r="R1665" s="1"/>
    </row>
    <row r="1666" spans="6:18" x14ac:dyDescent="0.25">
      <c r="F1666" s="12"/>
      <c r="L1666" s="24"/>
      <c r="N1666" s="3"/>
      <c r="O1666" s="32"/>
      <c r="P1666" s="32"/>
      <c r="Q1666" s="3"/>
      <c r="R1666" s="1"/>
    </row>
    <row r="1667" spans="6:18" x14ac:dyDescent="0.25">
      <c r="F1667" s="12"/>
      <c r="L1667" s="24"/>
      <c r="N1667" s="3"/>
      <c r="O1667" s="32"/>
      <c r="P1667" s="32"/>
      <c r="Q1667" s="3"/>
      <c r="R1667" s="1"/>
    </row>
    <row r="1668" spans="6:18" x14ac:dyDescent="0.25">
      <c r="F1668" s="12"/>
      <c r="L1668" s="24"/>
      <c r="N1668" s="3"/>
      <c r="O1668" s="32"/>
      <c r="P1668" s="32"/>
      <c r="Q1668" s="3"/>
      <c r="R1668" s="1"/>
    </row>
    <row r="1669" spans="6:18" x14ac:dyDescent="0.25">
      <c r="F1669" s="12"/>
      <c r="L1669" s="24"/>
      <c r="N1669" s="3"/>
      <c r="O1669" s="32"/>
      <c r="P1669" s="32"/>
      <c r="Q1669" s="3"/>
      <c r="R1669" s="1"/>
    </row>
    <row r="1670" spans="6:18" x14ac:dyDescent="0.25">
      <c r="F1670" s="12"/>
      <c r="L1670" s="24"/>
      <c r="N1670" s="3"/>
      <c r="O1670" s="32"/>
      <c r="P1670" s="32"/>
      <c r="Q1670" s="3"/>
      <c r="R1670" s="1"/>
    </row>
    <row r="1671" spans="6:18" x14ac:dyDescent="0.25">
      <c r="F1671" s="12"/>
      <c r="L1671" s="24"/>
      <c r="N1671" s="3"/>
      <c r="O1671" s="32"/>
      <c r="P1671" s="32"/>
      <c r="Q1671" s="3"/>
      <c r="R1671" s="1"/>
    </row>
    <row r="1672" spans="6:18" x14ac:dyDescent="0.25">
      <c r="F1672" s="12"/>
      <c r="L1672" s="24"/>
      <c r="N1672" s="3"/>
      <c r="O1672" s="32"/>
      <c r="P1672" s="32"/>
      <c r="Q1672" s="3"/>
      <c r="R1672" s="1"/>
    </row>
    <row r="1673" spans="6:18" x14ac:dyDescent="0.25">
      <c r="F1673" s="12"/>
      <c r="L1673" s="24"/>
      <c r="N1673" s="3"/>
      <c r="O1673" s="32"/>
      <c r="P1673" s="32"/>
      <c r="Q1673" s="3"/>
      <c r="R1673" s="1"/>
    </row>
    <row r="1674" spans="6:18" x14ac:dyDescent="0.25">
      <c r="F1674" s="12"/>
      <c r="J1674" s="5"/>
      <c r="K1674" s="10"/>
      <c r="L1674" s="24"/>
      <c r="M1674" s="7"/>
      <c r="N1674" s="3"/>
      <c r="O1674" s="32"/>
      <c r="P1674" s="32"/>
      <c r="Q1674" s="3"/>
      <c r="R1674" s="1"/>
    </row>
    <row r="1675" spans="6:18" x14ac:dyDescent="0.25">
      <c r="F1675" s="12"/>
      <c r="K1675" s="10"/>
      <c r="L1675" s="24"/>
      <c r="N1675" s="3"/>
      <c r="O1675" s="32"/>
      <c r="P1675" s="32"/>
      <c r="Q1675" s="3"/>
      <c r="R1675" s="1"/>
    </row>
    <row r="1676" spans="6:18" x14ac:dyDescent="0.25">
      <c r="F1676" s="12"/>
      <c r="K1676" s="10"/>
      <c r="L1676" s="24"/>
      <c r="N1676" s="3"/>
      <c r="O1676" s="32"/>
      <c r="P1676" s="32"/>
      <c r="Q1676" s="3"/>
      <c r="R1676" s="1"/>
    </row>
    <row r="1677" spans="6:18" x14ac:dyDescent="0.25">
      <c r="F1677" s="12"/>
      <c r="K1677" s="10"/>
      <c r="L1677" s="24"/>
      <c r="N1677" s="3"/>
      <c r="O1677" s="32"/>
      <c r="P1677" s="32"/>
      <c r="Q1677" s="3"/>
      <c r="R1677" s="1"/>
    </row>
    <row r="1678" spans="6:18" x14ac:dyDescent="0.25">
      <c r="F1678" s="12"/>
      <c r="K1678" s="10"/>
      <c r="L1678" s="24"/>
      <c r="N1678" s="3"/>
      <c r="O1678" s="32"/>
      <c r="P1678" s="32"/>
      <c r="Q1678" s="3"/>
      <c r="R1678" s="1"/>
    </row>
    <row r="1679" spans="6:18" x14ac:dyDescent="0.25">
      <c r="F1679" s="12"/>
      <c r="K1679" s="10"/>
      <c r="L1679" s="24"/>
      <c r="N1679" s="3"/>
      <c r="O1679" s="32"/>
      <c r="P1679" s="32"/>
      <c r="Q1679" s="3"/>
      <c r="R1679" s="1"/>
    </row>
    <row r="1680" spans="6:18" x14ac:dyDescent="0.25">
      <c r="F1680" s="12"/>
      <c r="K1680" s="10"/>
      <c r="L1680" s="24"/>
      <c r="N1680" s="3"/>
      <c r="O1680" s="32"/>
      <c r="P1680" s="32"/>
      <c r="Q1680" s="3"/>
      <c r="R1680" s="1"/>
    </row>
    <row r="1681" spans="6:18" x14ac:dyDescent="0.25">
      <c r="F1681" s="12"/>
      <c r="K1681" s="10"/>
      <c r="L1681" s="24"/>
      <c r="N1681" s="3"/>
      <c r="O1681" s="32"/>
      <c r="P1681" s="32"/>
      <c r="Q1681" s="3"/>
      <c r="R1681" s="1"/>
    </row>
    <row r="1682" spans="6:18" x14ac:dyDescent="0.25">
      <c r="F1682" s="12"/>
      <c r="K1682" s="10"/>
      <c r="L1682" s="24"/>
      <c r="N1682" s="3"/>
      <c r="O1682" s="32"/>
      <c r="P1682" s="32"/>
      <c r="Q1682" s="3"/>
      <c r="R1682" s="1"/>
    </row>
    <row r="1683" spans="6:18" x14ac:dyDescent="0.25">
      <c r="F1683" s="12"/>
      <c r="K1683" s="10"/>
      <c r="L1683" s="24"/>
      <c r="N1683" s="3"/>
      <c r="O1683" s="32"/>
      <c r="P1683" s="32"/>
      <c r="Q1683" s="3"/>
      <c r="R1683" s="1"/>
    </row>
    <row r="1684" spans="6:18" x14ac:dyDescent="0.25">
      <c r="F1684" s="12"/>
      <c r="K1684" s="10"/>
      <c r="L1684" s="24"/>
      <c r="N1684" s="3"/>
      <c r="O1684" s="32"/>
      <c r="P1684" s="32"/>
      <c r="Q1684" s="3"/>
      <c r="R1684" s="1"/>
    </row>
    <row r="1685" spans="6:18" x14ac:dyDescent="0.25">
      <c r="F1685" s="12"/>
      <c r="K1685" s="10"/>
      <c r="L1685" s="24"/>
      <c r="N1685" s="3"/>
      <c r="O1685" s="32"/>
      <c r="P1685" s="32"/>
      <c r="Q1685" s="3"/>
      <c r="R1685" s="1"/>
    </row>
    <row r="1686" spans="6:18" x14ac:dyDescent="0.25">
      <c r="F1686" s="12"/>
      <c r="K1686" s="10"/>
      <c r="L1686" s="24"/>
      <c r="N1686" s="3"/>
      <c r="O1686" s="32"/>
      <c r="P1686" s="32"/>
      <c r="Q1686" s="3"/>
      <c r="R1686" s="1"/>
    </row>
    <row r="1687" spans="6:18" x14ac:dyDescent="0.25">
      <c r="F1687" s="12"/>
      <c r="K1687" s="10"/>
      <c r="L1687" s="24"/>
      <c r="N1687" s="3"/>
      <c r="O1687" s="32"/>
      <c r="P1687" s="32"/>
      <c r="Q1687" s="3"/>
      <c r="R1687" s="1"/>
    </row>
    <row r="1688" spans="6:18" x14ac:dyDescent="0.25">
      <c r="F1688" s="12"/>
      <c r="K1688" s="10"/>
      <c r="L1688" s="24"/>
      <c r="N1688" s="3"/>
      <c r="O1688" s="32"/>
      <c r="P1688" s="32"/>
      <c r="Q1688" s="3"/>
      <c r="R1688" s="1"/>
    </row>
    <row r="1689" spans="6:18" x14ac:dyDescent="0.25">
      <c r="F1689" s="12"/>
      <c r="K1689" s="10"/>
      <c r="L1689" s="24"/>
      <c r="N1689" s="3"/>
      <c r="O1689" s="32"/>
      <c r="P1689" s="32"/>
      <c r="Q1689" s="3"/>
      <c r="R1689" s="1"/>
    </row>
    <row r="1690" spans="6:18" x14ac:dyDescent="0.25">
      <c r="F1690" s="12"/>
      <c r="K1690" s="10"/>
      <c r="L1690" s="24"/>
      <c r="N1690" s="3"/>
      <c r="O1690" s="32"/>
      <c r="P1690" s="32"/>
      <c r="Q1690" s="3"/>
      <c r="R1690" s="1"/>
    </row>
    <row r="1691" spans="6:18" x14ac:dyDescent="0.25">
      <c r="F1691" s="12"/>
      <c r="K1691" s="10"/>
      <c r="L1691" s="24"/>
      <c r="N1691" s="3"/>
      <c r="O1691" s="32"/>
      <c r="P1691" s="32"/>
      <c r="Q1691" s="3"/>
      <c r="R1691" s="1"/>
    </row>
    <row r="1692" spans="6:18" x14ac:dyDescent="0.25">
      <c r="F1692" s="12"/>
      <c r="K1692" s="10"/>
      <c r="L1692" s="24"/>
      <c r="N1692" s="3"/>
      <c r="O1692" s="32"/>
      <c r="P1692" s="32"/>
      <c r="Q1692" s="3"/>
      <c r="R1692" s="1"/>
    </row>
    <row r="1693" spans="6:18" x14ac:dyDescent="0.25">
      <c r="F1693" s="12"/>
      <c r="L1693" s="24"/>
      <c r="N1693" s="3"/>
      <c r="O1693" s="32"/>
      <c r="P1693" s="32"/>
      <c r="Q1693" s="3"/>
      <c r="R1693" s="1"/>
    </row>
    <row r="1694" spans="6:18" x14ac:dyDescent="0.25">
      <c r="F1694" s="12"/>
      <c r="L1694" s="24"/>
      <c r="N1694" s="3"/>
      <c r="O1694" s="32"/>
      <c r="P1694" s="32"/>
      <c r="Q1694" s="3"/>
      <c r="R1694" s="1"/>
    </row>
    <row r="1695" spans="6:18" x14ac:dyDescent="0.25">
      <c r="F1695" s="12"/>
      <c r="L1695" s="24"/>
      <c r="N1695" s="3"/>
      <c r="O1695" s="32"/>
      <c r="P1695" s="32"/>
      <c r="Q1695" s="3"/>
      <c r="R1695" s="1"/>
    </row>
    <row r="1696" spans="6:18" x14ac:dyDescent="0.25">
      <c r="F1696" s="12"/>
      <c r="L1696" s="24"/>
      <c r="N1696" s="3"/>
      <c r="O1696" s="32"/>
      <c r="P1696" s="32"/>
      <c r="Q1696" s="3"/>
      <c r="R1696" s="1"/>
    </row>
    <row r="1697" spans="6:18" x14ac:dyDescent="0.25">
      <c r="F1697" s="12"/>
      <c r="N1697" s="3"/>
      <c r="O1697" s="32"/>
      <c r="P1697" s="32"/>
      <c r="Q1697" s="3"/>
      <c r="R1697" s="1"/>
    </row>
    <row r="1698" spans="6:18" x14ac:dyDescent="0.25">
      <c r="F1698" s="12"/>
      <c r="N1698" s="3"/>
      <c r="O1698" s="32"/>
      <c r="P1698" s="32"/>
      <c r="Q1698" s="3"/>
      <c r="R1698" s="1"/>
    </row>
    <row r="1699" spans="6:18" x14ac:dyDescent="0.25">
      <c r="F1699" s="12"/>
      <c r="N1699" s="3"/>
      <c r="O1699" s="32"/>
      <c r="P1699" s="32"/>
      <c r="Q1699" s="3"/>
      <c r="R1699" s="1"/>
    </row>
    <row r="1700" spans="6:18" x14ac:dyDescent="0.25">
      <c r="F1700" s="12"/>
      <c r="N1700" s="3"/>
      <c r="O1700" s="32"/>
      <c r="P1700" s="32"/>
      <c r="Q1700" s="3"/>
      <c r="R1700" s="1"/>
    </row>
    <row r="1701" spans="6:18" x14ac:dyDescent="0.25">
      <c r="F1701" s="12"/>
      <c r="N1701" s="3"/>
      <c r="O1701" s="32"/>
      <c r="P1701" s="32"/>
      <c r="Q1701" s="3"/>
      <c r="R1701" s="1"/>
    </row>
    <row r="1702" spans="6:18" x14ac:dyDescent="0.25">
      <c r="F1702" s="12"/>
      <c r="N1702" s="3"/>
      <c r="O1702" s="32"/>
      <c r="P1702" s="32"/>
      <c r="Q1702" s="3"/>
      <c r="R1702" s="1"/>
    </row>
    <row r="1703" spans="6:18" x14ac:dyDescent="0.25">
      <c r="F1703" s="12"/>
      <c r="N1703" s="3"/>
      <c r="O1703" s="32"/>
      <c r="P1703" s="32"/>
      <c r="Q1703" s="3"/>
      <c r="R1703" s="1"/>
    </row>
    <row r="1704" spans="6:18" x14ac:dyDescent="0.25">
      <c r="F1704" s="12"/>
      <c r="N1704" s="3"/>
      <c r="O1704" s="32"/>
      <c r="P1704" s="32"/>
      <c r="Q1704" s="3"/>
      <c r="R1704" s="1"/>
    </row>
    <row r="1705" spans="6:18" x14ac:dyDescent="0.25">
      <c r="F1705" s="12"/>
      <c r="N1705" s="3"/>
      <c r="O1705" s="32"/>
      <c r="P1705" s="32"/>
      <c r="Q1705" s="3"/>
      <c r="R1705" s="1"/>
    </row>
    <row r="1706" spans="6:18" x14ac:dyDescent="0.25">
      <c r="F1706" s="12"/>
      <c r="N1706" s="3"/>
      <c r="O1706" s="32"/>
      <c r="P1706" s="32"/>
      <c r="Q1706" s="3"/>
      <c r="R1706" s="1"/>
    </row>
    <row r="1707" spans="6:18" x14ac:dyDescent="0.25">
      <c r="F1707" s="12"/>
      <c r="N1707" s="3"/>
      <c r="O1707" s="32"/>
      <c r="P1707" s="32"/>
      <c r="Q1707" s="3"/>
      <c r="R1707" s="1"/>
    </row>
    <row r="1708" spans="6:18" x14ac:dyDescent="0.25">
      <c r="F1708" s="12"/>
      <c r="N1708" s="3"/>
      <c r="O1708" s="32"/>
      <c r="P1708" s="32"/>
      <c r="Q1708" s="3"/>
      <c r="R1708" s="1"/>
    </row>
    <row r="1709" spans="6:18" x14ac:dyDescent="0.25">
      <c r="F1709" s="12"/>
      <c r="N1709" s="3"/>
      <c r="O1709" s="32"/>
      <c r="P1709" s="32"/>
      <c r="Q1709" s="3"/>
      <c r="R1709" s="1"/>
    </row>
    <row r="1710" spans="6:18" x14ac:dyDescent="0.25">
      <c r="F1710" s="12"/>
      <c r="N1710" s="3"/>
      <c r="O1710" s="32"/>
      <c r="P1710" s="32"/>
      <c r="Q1710" s="3"/>
      <c r="R1710" s="1"/>
    </row>
    <row r="1711" spans="6:18" x14ac:dyDescent="0.25">
      <c r="F1711" s="12"/>
      <c r="N1711" s="3"/>
      <c r="O1711" s="32"/>
      <c r="P1711" s="32"/>
      <c r="Q1711" s="3"/>
      <c r="R1711" s="1"/>
    </row>
    <row r="1712" spans="6:18" x14ac:dyDescent="0.25">
      <c r="F1712" s="12"/>
      <c r="N1712" s="3"/>
      <c r="O1712" s="32"/>
      <c r="P1712" s="32"/>
      <c r="Q1712" s="3"/>
      <c r="R1712" s="1"/>
    </row>
    <row r="1713" spans="6:18" x14ac:dyDescent="0.25">
      <c r="F1713" s="12"/>
      <c r="N1713" s="3"/>
      <c r="O1713" s="32"/>
      <c r="P1713" s="32"/>
      <c r="Q1713" s="3"/>
      <c r="R1713" s="1"/>
    </row>
    <row r="1714" spans="6:18" x14ac:dyDescent="0.25">
      <c r="F1714" s="12"/>
      <c r="N1714" s="3"/>
      <c r="O1714" s="32"/>
      <c r="P1714" s="32"/>
      <c r="Q1714" s="3"/>
      <c r="R1714" s="1"/>
    </row>
    <row r="1715" spans="6:18" x14ac:dyDescent="0.25">
      <c r="F1715" s="12"/>
      <c r="N1715" s="3"/>
      <c r="O1715" s="32"/>
      <c r="P1715" s="32"/>
      <c r="Q1715" s="3"/>
      <c r="R1715" s="1"/>
    </row>
    <row r="1716" spans="6:18" x14ac:dyDescent="0.25">
      <c r="F1716" s="12"/>
      <c r="N1716" s="3"/>
      <c r="O1716" s="32"/>
      <c r="P1716" s="32"/>
      <c r="Q1716" s="3"/>
      <c r="R1716" s="1"/>
    </row>
    <row r="1717" spans="6:18" x14ac:dyDescent="0.25">
      <c r="F1717" s="12"/>
      <c r="N1717" s="3"/>
      <c r="O1717" s="32"/>
      <c r="P1717" s="32"/>
      <c r="Q1717" s="3"/>
      <c r="R1717" s="1"/>
    </row>
    <row r="1718" spans="6:18" x14ac:dyDescent="0.25">
      <c r="F1718" s="12"/>
      <c r="N1718" s="3"/>
      <c r="O1718" s="32"/>
      <c r="P1718" s="32"/>
      <c r="Q1718" s="3"/>
      <c r="R1718" s="1"/>
    </row>
    <row r="1719" spans="6:18" x14ac:dyDescent="0.25">
      <c r="F1719" s="12"/>
      <c r="N1719" s="3"/>
      <c r="O1719" s="32"/>
      <c r="P1719" s="32"/>
      <c r="Q1719" s="3"/>
      <c r="R1719" s="1"/>
    </row>
    <row r="1720" spans="6:18" x14ac:dyDescent="0.25">
      <c r="F1720" s="12"/>
      <c r="N1720" s="3"/>
      <c r="O1720" s="32"/>
      <c r="P1720" s="32"/>
      <c r="Q1720" s="3"/>
      <c r="R1720" s="1"/>
    </row>
    <row r="1721" spans="6:18" x14ac:dyDescent="0.25">
      <c r="F1721" s="12"/>
      <c r="N1721" s="3"/>
      <c r="O1721" s="32"/>
      <c r="P1721" s="32"/>
      <c r="Q1721" s="3"/>
      <c r="R1721" s="1"/>
    </row>
    <row r="1722" spans="6:18" x14ac:dyDescent="0.25">
      <c r="F1722" s="12"/>
      <c r="N1722" s="3"/>
      <c r="O1722" s="32"/>
      <c r="P1722" s="32"/>
      <c r="Q1722" s="3"/>
      <c r="R1722" s="1"/>
    </row>
    <row r="1723" spans="6:18" x14ac:dyDescent="0.25">
      <c r="F1723" s="12"/>
      <c r="N1723" s="3"/>
      <c r="O1723" s="32"/>
      <c r="P1723" s="32"/>
      <c r="Q1723" s="1"/>
      <c r="R1723" s="1"/>
    </row>
    <row r="1724" spans="6:18" x14ac:dyDescent="0.25">
      <c r="F1724" s="12"/>
      <c r="N1724" s="3"/>
      <c r="O1724" s="32"/>
      <c r="P1724" s="32"/>
      <c r="Q1724" s="1"/>
      <c r="R1724" s="1"/>
    </row>
    <row r="1725" spans="6:18" x14ac:dyDescent="0.25">
      <c r="F1725" s="12"/>
      <c r="N1725" s="3"/>
      <c r="O1725" s="32"/>
      <c r="P1725" s="32"/>
      <c r="Q1725" s="1"/>
      <c r="R1725" s="1"/>
    </row>
    <row r="1726" spans="6:18" x14ac:dyDescent="0.25">
      <c r="F1726" s="12"/>
      <c r="N1726" s="3"/>
      <c r="O1726" s="32"/>
      <c r="P1726" s="32"/>
      <c r="Q1726" s="1"/>
      <c r="R1726" s="1"/>
    </row>
    <row r="1727" spans="6:18" x14ac:dyDescent="0.25">
      <c r="F1727" s="12"/>
      <c r="N1727" s="3"/>
      <c r="O1727" s="32"/>
      <c r="P1727" s="32"/>
      <c r="Q1727" s="1"/>
      <c r="R1727" s="1"/>
    </row>
    <row r="1728" spans="6:18" x14ac:dyDescent="0.25">
      <c r="F1728" s="12"/>
      <c r="N1728" s="3"/>
      <c r="O1728" s="32"/>
      <c r="P1728" s="32"/>
      <c r="Q1728" s="1"/>
      <c r="R1728" s="1"/>
    </row>
    <row r="1729" spans="6:18" x14ac:dyDescent="0.25">
      <c r="F1729" s="12"/>
      <c r="N1729" s="3"/>
      <c r="O1729" s="32"/>
      <c r="P1729" s="32"/>
      <c r="Q1729" s="1"/>
      <c r="R1729" s="1"/>
    </row>
    <row r="1730" spans="6:18" x14ac:dyDescent="0.25">
      <c r="F1730" s="12"/>
      <c r="N1730" s="3"/>
      <c r="O1730" s="32"/>
      <c r="P1730" s="32"/>
      <c r="Q1730" s="1"/>
      <c r="R1730" s="1"/>
    </row>
    <row r="1731" spans="6:18" x14ac:dyDescent="0.25">
      <c r="F1731" s="12"/>
      <c r="N1731" s="3"/>
      <c r="O1731" s="32"/>
      <c r="P1731" s="32"/>
      <c r="Q1731" s="1"/>
      <c r="R1731" s="1"/>
    </row>
    <row r="1732" spans="6:18" x14ac:dyDescent="0.25">
      <c r="F1732" s="12"/>
      <c r="N1732" s="3"/>
      <c r="O1732" s="32"/>
      <c r="P1732" s="32"/>
      <c r="Q1732" s="1"/>
      <c r="R1732" s="1"/>
    </row>
    <row r="1733" spans="6:18" x14ac:dyDescent="0.25">
      <c r="F1733" s="12"/>
      <c r="N1733" s="3"/>
      <c r="O1733" s="32"/>
      <c r="P1733" s="32"/>
      <c r="Q1733" s="1"/>
      <c r="R1733" s="1"/>
    </row>
    <row r="1734" spans="6:18" x14ac:dyDescent="0.25">
      <c r="F1734" s="12"/>
      <c r="N1734" s="3"/>
      <c r="O1734" s="32"/>
      <c r="P1734" s="32"/>
      <c r="Q1734" s="1"/>
      <c r="R1734" s="1"/>
    </row>
    <row r="1735" spans="6:18" x14ac:dyDescent="0.25">
      <c r="F1735" s="12"/>
      <c r="N1735" s="3"/>
      <c r="O1735" s="32"/>
      <c r="P1735" s="32"/>
      <c r="Q1735" s="1"/>
      <c r="R1735" s="1"/>
    </row>
    <row r="1736" spans="6:18" x14ac:dyDescent="0.25">
      <c r="F1736" s="12"/>
      <c r="N1736" s="3"/>
      <c r="O1736" s="32"/>
      <c r="P1736" s="32"/>
      <c r="Q1736" s="1"/>
      <c r="R1736" s="1"/>
    </row>
    <row r="1737" spans="6:18" x14ac:dyDescent="0.25">
      <c r="F1737" s="12"/>
      <c r="N1737" s="3"/>
      <c r="O1737" s="32"/>
      <c r="P1737" s="32"/>
      <c r="Q1737" s="1"/>
      <c r="R1737" s="1"/>
    </row>
    <row r="1738" spans="6:18" x14ac:dyDescent="0.25">
      <c r="F1738" s="12"/>
      <c r="N1738" s="3"/>
      <c r="O1738" s="32"/>
      <c r="P1738" s="32"/>
      <c r="Q1738" s="1"/>
      <c r="R1738" s="1"/>
    </row>
    <row r="1739" spans="6:18" x14ac:dyDescent="0.25">
      <c r="F1739" s="12"/>
      <c r="N1739" s="3"/>
      <c r="O1739" s="32"/>
      <c r="P1739" s="32"/>
      <c r="Q1739" s="1"/>
      <c r="R1739" s="1"/>
    </row>
    <row r="1740" spans="6:18" x14ac:dyDescent="0.25">
      <c r="F1740" s="12"/>
      <c r="N1740" s="3"/>
      <c r="O1740" s="32"/>
      <c r="P1740" s="32"/>
      <c r="Q1740" s="1"/>
      <c r="R1740" s="1"/>
    </row>
    <row r="1741" spans="6:18" x14ac:dyDescent="0.25">
      <c r="F1741" s="12"/>
      <c r="N1741" s="3"/>
      <c r="O1741" s="32"/>
      <c r="P1741" s="32"/>
      <c r="Q1741" s="1"/>
      <c r="R1741" s="1"/>
    </row>
    <row r="1742" spans="6:18" x14ac:dyDescent="0.25">
      <c r="F1742" s="12"/>
      <c r="N1742" s="3"/>
      <c r="O1742" s="32"/>
      <c r="P1742" s="32"/>
      <c r="Q1742" s="1"/>
      <c r="R1742" s="1"/>
    </row>
    <row r="1743" spans="6:18" x14ac:dyDescent="0.25">
      <c r="F1743" s="12"/>
      <c r="N1743" s="3"/>
      <c r="O1743" s="32"/>
      <c r="P1743" s="32"/>
      <c r="Q1743" s="1"/>
      <c r="R1743" s="1"/>
    </row>
    <row r="1744" spans="6:18" x14ac:dyDescent="0.25">
      <c r="F1744" s="12"/>
      <c r="N1744" s="3"/>
      <c r="O1744" s="32"/>
      <c r="P1744" s="32"/>
      <c r="Q1744" s="1"/>
      <c r="R1744" s="1"/>
    </row>
    <row r="1745" spans="6:18" x14ac:dyDescent="0.25">
      <c r="F1745" s="12"/>
      <c r="N1745" s="3"/>
      <c r="O1745" s="32"/>
      <c r="P1745" s="32"/>
      <c r="Q1745" s="1"/>
      <c r="R1745" s="1"/>
    </row>
    <row r="1746" spans="6:18" x14ac:dyDescent="0.25">
      <c r="F1746" s="12"/>
      <c r="N1746" s="3"/>
      <c r="O1746" s="32"/>
      <c r="P1746" s="32"/>
      <c r="Q1746" s="1"/>
      <c r="R1746" s="1"/>
    </row>
    <row r="1747" spans="6:18" x14ac:dyDescent="0.25">
      <c r="F1747" s="12"/>
      <c r="N1747" s="3"/>
      <c r="O1747" s="32"/>
      <c r="P1747" s="32"/>
      <c r="Q1747" s="1"/>
      <c r="R1747" s="1"/>
    </row>
    <row r="1748" spans="6:18" x14ac:dyDescent="0.25">
      <c r="F1748" s="12"/>
      <c r="N1748" s="3"/>
      <c r="O1748" s="32"/>
      <c r="P1748" s="32"/>
      <c r="Q1748" s="1"/>
      <c r="R1748" s="1"/>
    </row>
    <row r="1749" spans="6:18" x14ac:dyDescent="0.25">
      <c r="F1749" s="12"/>
      <c r="N1749" s="3"/>
      <c r="O1749" s="32"/>
      <c r="P1749" s="32"/>
      <c r="Q1749" s="1"/>
      <c r="R1749" s="1"/>
    </row>
    <row r="1750" spans="6:18" x14ac:dyDescent="0.25">
      <c r="F1750" s="12"/>
      <c r="N1750" s="3"/>
      <c r="O1750" s="32"/>
      <c r="P1750" s="32"/>
      <c r="Q1750" s="1"/>
      <c r="R1750" s="1"/>
    </row>
    <row r="1751" spans="6:18" x14ac:dyDescent="0.25">
      <c r="F1751" s="12"/>
      <c r="N1751" s="3"/>
      <c r="O1751" s="32"/>
      <c r="P1751" s="32"/>
      <c r="Q1751" s="1"/>
      <c r="R1751" s="1"/>
    </row>
    <row r="1752" spans="6:18" x14ac:dyDescent="0.25">
      <c r="F1752" s="12"/>
      <c r="N1752" s="3"/>
      <c r="O1752" s="32"/>
      <c r="P1752" s="32"/>
      <c r="Q1752" s="1"/>
      <c r="R1752" s="1"/>
    </row>
    <row r="1753" spans="6:18" x14ac:dyDescent="0.25">
      <c r="F1753" s="12"/>
      <c r="N1753" s="3"/>
      <c r="O1753" s="32"/>
      <c r="P1753" s="32"/>
      <c r="Q1753" s="1"/>
      <c r="R1753" s="1"/>
    </row>
    <row r="1754" spans="6:18" x14ac:dyDescent="0.25">
      <c r="F1754" s="12"/>
      <c r="N1754" s="3"/>
      <c r="O1754" s="32"/>
      <c r="P1754" s="32"/>
      <c r="Q1754" s="1"/>
      <c r="R1754" s="1"/>
    </row>
    <row r="1755" spans="6:18" x14ac:dyDescent="0.25">
      <c r="F1755" s="12"/>
      <c r="N1755" s="3"/>
      <c r="O1755" s="32"/>
      <c r="P1755" s="32"/>
      <c r="Q1755" s="1"/>
      <c r="R1755" s="1"/>
    </row>
    <row r="1756" spans="6:18" x14ac:dyDescent="0.25">
      <c r="F1756" s="12"/>
      <c r="N1756" s="3"/>
      <c r="O1756" s="32"/>
      <c r="P1756" s="32"/>
      <c r="Q1756" s="1"/>
      <c r="R1756" s="1"/>
    </row>
    <row r="1757" spans="6:18" x14ac:dyDescent="0.25">
      <c r="F1757" s="12"/>
      <c r="N1757" s="3"/>
      <c r="O1757" s="32"/>
      <c r="P1757" s="32"/>
      <c r="Q1757" s="1"/>
      <c r="R1757" s="1"/>
    </row>
    <row r="1758" spans="6:18" x14ac:dyDescent="0.25">
      <c r="F1758" s="12"/>
      <c r="N1758" s="3"/>
      <c r="O1758" s="32"/>
      <c r="P1758" s="32"/>
      <c r="Q1758" s="1"/>
      <c r="R1758" s="1"/>
    </row>
    <row r="1759" spans="6:18" x14ac:dyDescent="0.25">
      <c r="F1759" s="12"/>
      <c r="N1759" s="3"/>
      <c r="O1759" s="32"/>
      <c r="P1759" s="32"/>
      <c r="Q1759" s="1"/>
      <c r="R1759" s="1"/>
    </row>
    <row r="1760" spans="6:18" x14ac:dyDescent="0.25">
      <c r="F1760" s="12"/>
      <c r="N1760" s="3"/>
      <c r="O1760" s="32"/>
      <c r="P1760" s="32"/>
      <c r="Q1760" s="1"/>
      <c r="R1760" s="1"/>
    </row>
    <row r="1761" spans="6:18" x14ac:dyDescent="0.25">
      <c r="F1761" s="12"/>
      <c r="N1761" s="3"/>
      <c r="O1761" s="32"/>
      <c r="P1761" s="32"/>
      <c r="Q1761" s="1"/>
      <c r="R1761" s="1"/>
    </row>
    <row r="1762" spans="6:18" x14ac:dyDescent="0.25">
      <c r="F1762" s="12"/>
      <c r="N1762" s="3"/>
      <c r="O1762" s="32"/>
      <c r="P1762" s="32"/>
      <c r="Q1762" s="1"/>
      <c r="R1762" s="1"/>
    </row>
    <row r="1763" spans="6:18" x14ac:dyDescent="0.25">
      <c r="F1763" s="12"/>
      <c r="N1763" s="3"/>
      <c r="O1763" s="32"/>
      <c r="P1763" s="32"/>
      <c r="Q1763" s="1"/>
      <c r="R1763" s="1"/>
    </row>
    <row r="1764" spans="6:18" x14ac:dyDescent="0.25">
      <c r="F1764" s="12"/>
      <c r="N1764" s="3"/>
      <c r="O1764" s="32"/>
      <c r="P1764" s="32"/>
      <c r="Q1764" s="1"/>
      <c r="R1764" s="1"/>
    </row>
    <row r="1765" spans="6:18" x14ac:dyDescent="0.25">
      <c r="F1765" s="12"/>
      <c r="N1765" s="3"/>
      <c r="O1765" s="32"/>
      <c r="P1765" s="32"/>
      <c r="Q1765" s="1"/>
      <c r="R1765" s="1"/>
    </row>
    <row r="1766" spans="6:18" x14ac:dyDescent="0.25">
      <c r="F1766" s="12"/>
      <c r="N1766" s="3"/>
      <c r="O1766" s="32"/>
      <c r="P1766" s="32"/>
      <c r="Q1766" s="1"/>
      <c r="R1766" s="1"/>
    </row>
    <row r="1767" spans="6:18" x14ac:dyDescent="0.25">
      <c r="F1767" s="12"/>
      <c r="N1767" s="3"/>
      <c r="O1767" s="32"/>
      <c r="P1767" s="32"/>
      <c r="Q1767" s="1"/>
      <c r="R1767" s="1"/>
    </row>
    <row r="1768" spans="6:18" x14ac:dyDescent="0.25">
      <c r="F1768" s="12"/>
      <c r="N1768" s="3"/>
      <c r="O1768" s="32"/>
      <c r="P1768" s="32"/>
      <c r="Q1768" s="1"/>
      <c r="R1768" s="1"/>
    </row>
    <row r="1769" spans="6:18" x14ac:dyDescent="0.25">
      <c r="F1769" s="12"/>
      <c r="N1769" s="3"/>
      <c r="O1769" s="32"/>
      <c r="P1769" s="32"/>
      <c r="Q1769" s="1"/>
      <c r="R1769" s="1"/>
    </row>
    <row r="1770" spans="6:18" x14ac:dyDescent="0.25">
      <c r="F1770" s="12"/>
      <c r="N1770" s="3"/>
      <c r="O1770" s="32"/>
      <c r="P1770" s="32"/>
      <c r="Q1770" s="1"/>
      <c r="R1770" s="1"/>
    </row>
    <row r="1771" spans="6:18" x14ac:dyDescent="0.25">
      <c r="F1771" s="12"/>
      <c r="N1771" s="3"/>
      <c r="O1771" s="32"/>
      <c r="P1771" s="32"/>
      <c r="Q1771" s="1"/>
      <c r="R1771" s="1"/>
    </row>
    <row r="1772" spans="6:18" x14ac:dyDescent="0.25">
      <c r="F1772" s="12"/>
      <c r="N1772" s="3"/>
      <c r="O1772" s="32"/>
      <c r="P1772" s="32"/>
      <c r="Q1772" s="1"/>
      <c r="R1772" s="1"/>
    </row>
    <row r="1773" spans="6:18" x14ac:dyDescent="0.25">
      <c r="F1773" s="12"/>
      <c r="N1773" s="3"/>
      <c r="O1773" s="32"/>
      <c r="P1773" s="32"/>
      <c r="Q1773" s="1"/>
      <c r="R1773" s="1"/>
    </row>
    <row r="1774" spans="6:18" x14ac:dyDescent="0.25">
      <c r="F1774" s="12"/>
      <c r="N1774" s="3"/>
      <c r="O1774" s="32"/>
      <c r="P1774" s="32"/>
      <c r="Q1774" s="1"/>
      <c r="R1774" s="1"/>
    </row>
    <row r="1775" spans="6:18" x14ac:dyDescent="0.25">
      <c r="F1775" s="12"/>
      <c r="N1775" s="3"/>
      <c r="O1775" s="32"/>
      <c r="P1775" s="32"/>
      <c r="Q1775" s="1"/>
      <c r="R1775" s="1"/>
    </row>
    <row r="1776" spans="6:18" x14ac:dyDescent="0.25">
      <c r="F1776" s="12"/>
      <c r="N1776" s="3"/>
      <c r="O1776" s="32"/>
      <c r="P1776" s="32"/>
      <c r="Q1776" s="1"/>
      <c r="R1776" s="1"/>
    </row>
    <row r="1777" spans="6:18" x14ac:dyDescent="0.25">
      <c r="F1777" s="12"/>
      <c r="N1777" s="3"/>
      <c r="O1777" s="32"/>
      <c r="P1777" s="32"/>
      <c r="Q1777" s="1"/>
      <c r="R1777" s="1"/>
    </row>
    <row r="1778" spans="6:18" x14ac:dyDescent="0.25">
      <c r="F1778" s="12"/>
      <c r="N1778" s="3"/>
      <c r="O1778" s="32"/>
      <c r="P1778" s="32"/>
      <c r="Q1778" s="1"/>
      <c r="R1778" s="1"/>
    </row>
    <row r="1779" spans="6:18" x14ac:dyDescent="0.25">
      <c r="F1779" s="12"/>
      <c r="N1779" s="3"/>
      <c r="O1779" s="32"/>
      <c r="P1779" s="32"/>
      <c r="Q1779" s="1"/>
      <c r="R1779" s="1"/>
    </row>
    <row r="1780" spans="6:18" x14ac:dyDescent="0.25">
      <c r="F1780" s="12"/>
      <c r="N1780" s="3"/>
      <c r="O1780" s="32"/>
      <c r="P1780" s="32"/>
      <c r="Q1780" s="1"/>
      <c r="R1780" s="1"/>
    </row>
    <row r="1781" spans="6:18" x14ac:dyDescent="0.25">
      <c r="F1781" s="12"/>
      <c r="N1781" s="3"/>
      <c r="O1781" s="32"/>
      <c r="P1781" s="32"/>
      <c r="Q1781" s="1"/>
      <c r="R1781" s="1"/>
    </row>
    <row r="1782" spans="6:18" x14ac:dyDescent="0.25">
      <c r="F1782" s="12"/>
      <c r="N1782" s="3"/>
      <c r="O1782" s="32"/>
      <c r="P1782" s="32"/>
      <c r="Q1782" s="1"/>
      <c r="R1782" s="1"/>
    </row>
    <row r="1783" spans="6:18" x14ac:dyDescent="0.25">
      <c r="F1783" s="12"/>
      <c r="N1783" s="3"/>
      <c r="O1783" s="32"/>
      <c r="P1783" s="32"/>
      <c r="Q1783" s="1"/>
      <c r="R1783" s="1"/>
    </row>
    <row r="1784" spans="6:18" x14ac:dyDescent="0.25">
      <c r="F1784" s="12"/>
      <c r="N1784" s="3"/>
      <c r="O1784" s="32"/>
      <c r="P1784" s="32"/>
      <c r="Q1784" s="1"/>
      <c r="R1784" s="1"/>
    </row>
    <row r="1785" spans="6:18" x14ac:dyDescent="0.25">
      <c r="F1785" s="12"/>
      <c r="N1785" s="3"/>
      <c r="O1785" s="32"/>
      <c r="P1785" s="32"/>
      <c r="Q1785" s="1"/>
      <c r="R1785" s="1"/>
    </row>
    <row r="1786" spans="6:18" x14ac:dyDescent="0.25">
      <c r="F1786" s="12"/>
      <c r="N1786" s="3"/>
      <c r="O1786" s="32"/>
      <c r="P1786" s="32"/>
      <c r="Q1786" s="1"/>
      <c r="R1786" s="1"/>
    </row>
    <row r="1787" spans="6:18" x14ac:dyDescent="0.25">
      <c r="F1787" s="12"/>
      <c r="N1787" s="3"/>
      <c r="O1787" s="32"/>
      <c r="P1787" s="32"/>
      <c r="Q1787" s="1"/>
      <c r="R1787" s="1"/>
    </row>
    <row r="1788" spans="6:18" x14ac:dyDescent="0.25">
      <c r="F1788" s="12"/>
      <c r="N1788" s="3"/>
      <c r="O1788" s="32"/>
      <c r="P1788" s="32"/>
      <c r="Q1788" s="1"/>
      <c r="R1788" s="1"/>
    </row>
    <row r="1789" spans="6:18" x14ac:dyDescent="0.25">
      <c r="F1789" s="12"/>
      <c r="N1789" s="3"/>
      <c r="O1789" s="32"/>
      <c r="P1789" s="32"/>
      <c r="Q1789" s="1"/>
      <c r="R1789" s="1"/>
    </row>
    <row r="1790" spans="6:18" x14ac:dyDescent="0.25">
      <c r="F1790" s="12"/>
      <c r="N1790" s="3"/>
      <c r="O1790" s="32"/>
      <c r="P1790" s="32"/>
      <c r="Q1790" s="1"/>
      <c r="R1790" s="1"/>
    </row>
    <row r="1791" spans="6:18" x14ac:dyDescent="0.25">
      <c r="F1791" s="12"/>
      <c r="N1791" s="3"/>
      <c r="O1791" s="32"/>
      <c r="P1791" s="32"/>
      <c r="Q1791" s="1"/>
      <c r="R1791" s="1"/>
    </row>
    <row r="1792" spans="6:18" x14ac:dyDescent="0.25">
      <c r="F1792" s="12"/>
      <c r="N1792" s="3"/>
      <c r="O1792" s="32"/>
      <c r="P1792" s="32"/>
      <c r="Q1792" s="1"/>
      <c r="R1792" s="1"/>
    </row>
    <row r="1793" spans="6:18" x14ac:dyDescent="0.25">
      <c r="F1793" s="12"/>
      <c r="N1793" s="3"/>
      <c r="O1793" s="32"/>
      <c r="P1793" s="32"/>
      <c r="Q1793" s="1"/>
      <c r="R1793" s="1"/>
    </row>
    <row r="1794" spans="6:18" x14ac:dyDescent="0.25">
      <c r="F1794" s="12"/>
      <c r="N1794" s="3"/>
      <c r="O1794" s="32"/>
      <c r="P1794" s="32"/>
      <c r="Q1794" s="1"/>
      <c r="R1794" s="1"/>
    </row>
    <row r="1795" spans="6:18" x14ac:dyDescent="0.25">
      <c r="F1795" s="12"/>
      <c r="N1795" s="3"/>
      <c r="O1795" s="32"/>
      <c r="P1795" s="32"/>
      <c r="Q1795" s="1"/>
      <c r="R1795" s="1"/>
    </row>
    <row r="1796" spans="6:18" x14ac:dyDescent="0.25">
      <c r="F1796" s="12"/>
      <c r="N1796" s="3"/>
      <c r="O1796" s="32"/>
      <c r="P1796" s="32"/>
      <c r="Q1796" s="1"/>
      <c r="R1796" s="1"/>
    </row>
    <row r="1797" spans="6:18" x14ac:dyDescent="0.25">
      <c r="F1797" s="12"/>
      <c r="N1797" s="3"/>
      <c r="O1797" s="32"/>
      <c r="P1797" s="32"/>
      <c r="Q1797" s="1"/>
      <c r="R1797" s="1"/>
    </row>
    <row r="1798" spans="6:18" x14ac:dyDescent="0.25">
      <c r="F1798" s="12"/>
      <c r="N1798" s="3"/>
      <c r="O1798" s="32"/>
      <c r="P1798" s="32"/>
      <c r="Q1798" s="1"/>
      <c r="R1798" s="1"/>
    </row>
    <row r="1799" spans="6:18" x14ac:dyDescent="0.25">
      <c r="F1799" s="12"/>
      <c r="N1799" s="3"/>
      <c r="O1799" s="32"/>
      <c r="P1799" s="32"/>
      <c r="Q1799" s="1"/>
      <c r="R1799" s="1"/>
    </row>
    <row r="1800" spans="6:18" x14ac:dyDescent="0.25">
      <c r="F1800" s="12"/>
      <c r="N1800" s="3"/>
      <c r="O1800" s="32"/>
      <c r="P1800" s="32"/>
      <c r="Q1800" s="1"/>
      <c r="R1800" s="1"/>
    </row>
    <row r="1801" spans="6:18" x14ac:dyDescent="0.25">
      <c r="F1801" s="12"/>
      <c r="N1801" s="3"/>
      <c r="O1801" s="32"/>
      <c r="P1801" s="32"/>
      <c r="Q1801" s="1"/>
      <c r="R1801" s="1"/>
    </row>
    <row r="1802" spans="6:18" x14ac:dyDescent="0.25">
      <c r="F1802" s="12"/>
      <c r="N1802" s="3"/>
      <c r="O1802" s="32"/>
      <c r="P1802" s="32"/>
      <c r="Q1802" s="1"/>
      <c r="R1802" s="1"/>
    </row>
    <row r="1803" spans="6:18" x14ac:dyDescent="0.25">
      <c r="F1803" s="12"/>
      <c r="N1803" s="3"/>
      <c r="O1803" s="32"/>
      <c r="P1803" s="32"/>
      <c r="Q1803" s="1"/>
      <c r="R1803" s="1"/>
    </row>
    <row r="1804" spans="6:18" x14ac:dyDescent="0.25">
      <c r="F1804" s="12"/>
      <c r="N1804" s="3"/>
      <c r="O1804" s="32"/>
      <c r="P1804" s="32"/>
      <c r="Q1804" s="1"/>
      <c r="R1804" s="1"/>
    </row>
    <row r="1805" spans="6:18" x14ac:dyDescent="0.25">
      <c r="F1805" s="12"/>
      <c r="N1805" s="3"/>
      <c r="O1805" s="32"/>
      <c r="P1805" s="32"/>
      <c r="Q1805" s="1"/>
      <c r="R1805" s="1"/>
    </row>
    <row r="1806" spans="6:18" x14ac:dyDescent="0.25">
      <c r="F1806" s="12"/>
      <c r="N1806" s="3"/>
      <c r="O1806" s="32"/>
      <c r="P1806" s="32"/>
      <c r="Q1806" s="1"/>
      <c r="R1806" s="1"/>
    </row>
    <row r="1807" spans="6:18" x14ac:dyDescent="0.25">
      <c r="F1807" s="12"/>
      <c r="N1807" s="3"/>
      <c r="O1807" s="32"/>
      <c r="P1807" s="32"/>
      <c r="Q1807" s="1"/>
      <c r="R1807" s="1"/>
    </row>
    <row r="1808" spans="6:18" x14ac:dyDescent="0.25">
      <c r="F1808" s="12"/>
      <c r="N1808" s="3"/>
      <c r="O1808" s="32"/>
      <c r="P1808" s="32"/>
      <c r="Q1808" s="1"/>
      <c r="R1808" s="1"/>
    </row>
    <row r="1809" spans="6:18" x14ac:dyDescent="0.25">
      <c r="F1809" s="12"/>
      <c r="N1809" s="3"/>
      <c r="O1809" s="32"/>
      <c r="P1809" s="32"/>
      <c r="Q1809" s="1"/>
      <c r="R1809" s="1"/>
    </row>
    <row r="1810" spans="6:18" x14ac:dyDescent="0.25">
      <c r="F1810" s="12"/>
      <c r="N1810" s="3"/>
      <c r="O1810" s="32"/>
      <c r="P1810" s="32"/>
      <c r="Q1810" s="1"/>
      <c r="R1810" s="1"/>
    </row>
    <row r="1811" spans="6:18" x14ac:dyDescent="0.25">
      <c r="F1811" s="12"/>
      <c r="N1811" s="3"/>
      <c r="O1811" s="32"/>
      <c r="P1811" s="32"/>
      <c r="Q1811" s="1"/>
      <c r="R1811" s="1"/>
    </row>
    <row r="1812" spans="6:18" x14ac:dyDescent="0.25">
      <c r="F1812" s="12"/>
      <c r="N1812" s="3"/>
      <c r="O1812" s="32"/>
      <c r="P1812" s="32"/>
      <c r="Q1812" s="1"/>
      <c r="R1812" s="1"/>
    </row>
    <row r="1813" spans="6:18" x14ac:dyDescent="0.25">
      <c r="F1813" s="12"/>
      <c r="N1813" s="3"/>
      <c r="O1813" s="32"/>
      <c r="P1813" s="32"/>
      <c r="Q1813" s="1"/>
      <c r="R1813" s="1"/>
    </row>
    <row r="1814" spans="6:18" x14ac:dyDescent="0.25">
      <c r="F1814" s="12"/>
      <c r="N1814" s="3"/>
      <c r="O1814" s="32"/>
      <c r="P1814" s="32"/>
      <c r="Q1814" s="1"/>
      <c r="R1814" s="1"/>
    </row>
    <row r="1815" spans="6:18" x14ac:dyDescent="0.25">
      <c r="F1815" s="12"/>
      <c r="N1815" s="3"/>
      <c r="O1815" s="32"/>
      <c r="P1815" s="32"/>
      <c r="Q1815" s="1"/>
      <c r="R1815" s="1"/>
    </row>
    <row r="1816" spans="6:18" x14ac:dyDescent="0.25">
      <c r="F1816" s="12"/>
      <c r="N1816" s="3"/>
      <c r="O1816" s="32"/>
      <c r="P1816" s="32"/>
      <c r="Q1816" s="1"/>
      <c r="R1816" s="1"/>
    </row>
    <row r="1817" spans="6:18" x14ac:dyDescent="0.25">
      <c r="F1817" s="12"/>
      <c r="N1817" s="3"/>
      <c r="O1817" s="32"/>
      <c r="P1817" s="32"/>
      <c r="Q1817" s="1"/>
      <c r="R1817" s="1"/>
    </row>
    <row r="1818" spans="6:18" x14ac:dyDescent="0.25">
      <c r="F1818" s="12"/>
      <c r="N1818" s="3"/>
      <c r="O1818" s="32"/>
      <c r="P1818" s="32"/>
      <c r="Q1818" s="1"/>
      <c r="R1818" s="1"/>
    </row>
    <row r="1819" spans="6:18" x14ac:dyDescent="0.25">
      <c r="F1819" s="12"/>
      <c r="N1819" s="3"/>
      <c r="O1819" s="32"/>
      <c r="P1819" s="32"/>
      <c r="Q1819" s="1"/>
      <c r="R1819" s="1"/>
    </row>
    <row r="1820" spans="6:18" x14ac:dyDescent="0.25">
      <c r="F1820" s="12"/>
      <c r="N1820" s="3"/>
      <c r="O1820" s="32"/>
      <c r="P1820" s="32"/>
      <c r="Q1820" s="1"/>
      <c r="R1820" s="1"/>
    </row>
    <row r="1821" spans="6:18" x14ac:dyDescent="0.25">
      <c r="F1821" s="12"/>
      <c r="N1821" s="3"/>
      <c r="O1821" s="32"/>
      <c r="P1821" s="32"/>
      <c r="Q1821" s="1"/>
      <c r="R1821" s="1"/>
    </row>
    <row r="1822" spans="6:18" x14ac:dyDescent="0.25">
      <c r="F1822" s="12"/>
      <c r="N1822" s="3"/>
      <c r="O1822" s="32"/>
      <c r="P1822" s="32"/>
      <c r="Q1822" s="1"/>
      <c r="R1822" s="1"/>
    </row>
    <row r="1823" spans="6:18" x14ac:dyDescent="0.25">
      <c r="F1823" s="12"/>
      <c r="N1823" s="3"/>
      <c r="O1823" s="32"/>
      <c r="P1823" s="32"/>
      <c r="Q1823" s="1"/>
      <c r="R1823" s="1"/>
    </row>
    <row r="1824" spans="6:18" x14ac:dyDescent="0.25">
      <c r="F1824" s="12"/>
      <c r="N1824" s="3"/>
      <c r="O1824" s="32"/>
      <c r="P1824" s="32"/>
      <c r="Q1824" s="1"/>
      <c r="R1824" s="1"/>
    </row>
    <row r="1825" spans="6:18" x14ac:dyDescent="0.25">
      <c r="F1825" s="12"/>
      <c r="N1825" s="3"/>
      <c r="O1825" s="32"/>
      <c r="P1825" s="32"/>
      <c r="Q1825" s="1"/>
      <c r="R1825" s="1"/>
    </row>
    <row r="1826" spans="6:18" x14ac:dyDescent="0.25">
      <c r="F1826" s="12"/>
      <c r="N1826" s="3"/>
      <c r="O1826" s="32"/>
      <c r="P1826" s="32"/>
      <c r="Q1826" s="1"/>
      <c r="R1826" s="1"/>
    </row>
    <row r="1827" spans="6:18" x14ac:dyDescent="0.25">
      <c r="F1827" s="12"/>
      <c r="N1827" s="3"/>
      <c r="O1827" s="32"/>
      <c r="P1827" s="32"/>
      <c r="Q1827" s="1"/>
      <c r="R1827" s="1"/>
    </row>
    <row r="1828" spans="6:18" x14ac:dyDescent="0.25">
      <c r="F1828" s="12"/>
      <c r="N1828" s="3"/>
      <c r="O1828" s="32"/>
      <c r="P1828" s="32"/>
      <c r="Q1828" s="1"/>
      <c r="R1828" s="1"/>
    </row>
    <row r="1829" spans="6:18" x14ac:dyDescent="0.25">
      <c r="F1829" s="12"/>
      <c r="N1829" s="3"/>
      <c r="O1829" s="32"/>
      <c r="P1829" s="32"/>
      <c r="Q1829" s="1"/>
      <c r="R1829" s="1"/>
    </row>
    <row r="1830" spans="6:18" x14ac:dyDescent="0.25">
      <c r="F1830" s="12"/>
      <c r="N1830" s="3"/>
      <c r="O1830" s="32"/>
      <c r="P1830" s="32"/>
      <c r="Q1830" s="1"/>
      <c r="R1830" s="1"/>
    </row>
    <row r="1831" spans="6:18" x14ac:dyDescent="0.25">
      <c r="F1831" s="12"/>
      <c r="N1831" s="3"/>
      <c r="O1831" s="32"/>
      <c r="P1831" s="32"/>
      <c r="Q1831" s="1"/>
      <c r="R1831" s="1"/>
    </row>
    <row r="1832" spans="6:18" x14ac:dyDescent="0.25">
      <c r="F1832" s="12"/>
      <c r="N1832" s="3"/>
      <c r="O1832" s="32"/>
      <c r="P1832" s="32"/>
      <c r="Q1832" s="1"/>
      <c r="R1832" s="1"/>
    </row>
    <row r="1833" spans="6:18" x14ac:dyDescent="0.25">
      <c r="F1833" s="12"/>
      <c r="N1833" s="3"/>
      <c r="O1833" s="32"/>
      <c r="P1833" s="32"/>
      <c r="Q1833" s="1"/>
      <c r="R1833" s="1"/>
    </row>
    <row r="1834" spans="6:18" x14ac:dyDescent="0.25">
      <c r="F1834" s="12"/>
      <c r="N1834" s="3"/>
      <c r="O1834" s="32"/>
      <c r="P1834" s="32"/>
      <c r="Q1834" s="1"/>
      <c r="R1834" s="1"/>
    </row>
    <row r="1835" spans="6:18" x14ac:dyDescent="0.25">
      <c r="F1835" s="12"/>
      <c r="N1835" s="3"/>
      <c r="O1835" s="32"/>
      <c r="P1835" s="32"/>
      <c r="Q1835" s="1"/>
      <c r="R1835" s="1"/>
    </row>
    <row r="1836" spans="6:18" x14ac:dyDescent="0.25">
      <c r="F1836" s="12"/>
      <c r="N1836" s="3"/>
      <c r="O1836" s="32"/>
      <c r="P1836" s="32"/>
      <c r="Q1836" s="1"/>
      <c r="R1836" s="1"/>
    </row>
    <row r="1837" spans="6:18" x14ac:dyDescent="0.25">
      <c r="F1837" s="12"/>
      <c r="N1837" s="3"/>
      <c r="O1837" s="32"/>
      <c r="P1837" s="32"/>
      <c r="Q1837" s="1"/>
      <c r="R1837" s="1"/>
    </row>
    <row r="1838" spans="6:18" x14ac:dyDescent="0.25">
      <c r="F1838" s="12"/>
      <c r="N1838" s="3"/>
      <c r="O1838" s="32"/>
      <c r="P1838" s="32"/>
      <c r="Q1838" s="1"/>
      <c r="R1838" s="1"/>
    </row>
    <row r="1839" spans="6:18" x14ac:dyDescent="0.25">
      <c r="F1839" s="12"/>
      <c r="N1839" s="3"/>
      <c r="O1839" s="32"/>
      <c r="P1839" s="32"/>
      <c r="Q1839" s="1"/>
      <c r="R1839" s="1"/>
    </row>
    <row r="1840" spans="6:18" x14ac:dyDescent="0.25">
      <c r="F1840" s="12"/>
      <c r="N1840" s="3"/>
      <c r="O1840" s="32"/>
      <c r="P1840" s="32"/>
      <c r="Q1840" s="1"/>
      <c r="R1840" s="1"/>
    </row>
    <row r="1841" spans="6:18" x14ac:dyDescent="0.25">
      <c r="F1841" s="12"/>
      <c r="N1841" s="3"/>
      <c r="O1841" s="32"/>
      <c r="P1841" s="32"/>
      <c r="Q1841" s="1"/>
      <c r="R1841" s="1"/>
    </row>
    <row r="1842" spans="6:18" x14ac:dyDescent="0.25">
      <c r="F1842" s="12"/>
      <c r="N1842" s="3"/>
      <c r="O1842" s="32"/>
      <c r="P1842" s="32"/>
      <c r="Q1842" s="1"/>
      <c r="R1842" s="1"/>
    </row>
    <row r="1843" spans="6:18" x14ac:dyDescent="0.25">
      <c r="F1843" s="12"/>
      <c r="N1843" s="3"/>
      <c r="O1843" s="32"/>
      <c r="P1843" s="32"/>
      <c r="Q1843" s="1"/>
      <c r="R1843" s="1"/>
    </row>
    <row r="1844" spans="6:18" x14ac:dyDescent="0.25">
      <c r="F1844" s="12"/>
      <c r="N1844" s="3"/>
      <c r="O1844" s="32"/>
      <c r="P1844" s="32"/>
      <c r="Q1844" s="1"/>
      <c r="R1844" s="1"/>
    </row>
    <row r="1845" spans="6:18" x14ac:dyDescent="0.25">
      <c r="F1845" s="12"/>
      <c r="N1845" s="3"/>
      <c r="O1845" s="32"/>
      <c r="P1845" s="32"/>
      <c r="Q1845" s="1"/>
      <c r="R1845" s="1"/>
    </row>
    <row r="1846" spans="6:18" x14ac:dyDescent="0.25">
      <c r="F1846" s="12"/>
      <c r="N1846" s="3"/>
      <c r="O1846" s="32"/>
      <c r="P1846" s="32"/>
      <c r="Q1846" s="1"/>
      <c r="R1846" s="1"/>
    </row>
    <row r="1847" spans="6:18" x14ac:dyDescent="0.25">
      <c r="F1847" s="12"/>
      <c r="N1847" s="3"/>
      <c r="O1847" s="32"/>
      <c r="P1847" s="32"/>
      <c r="Q1847" s="1"/>
      <c r="R1847" s="1"/>
    </row>
    <row r="1848" spans="6:18" x14ac:dyDescent="0.25">
      <c r="F1848" s="12"/>
      <c r="N1848" s="3"/>
      <c r="O1848" s="32"/>
      <c r="P1848" s="32"/>
      <c r="Q1848" s="1"/>
      <c r="R1848" s="1"/>
    </row>
    <row r="1849" spans="6:18" x14ac:dyDescent="0.25">
      <c r="F1849" s="12"/>
      <c r="N1849" s="3"/>
      <c r="O1849" s="32"/>
      <c r="P1849" s="32"/>
      <c r="Q1849" s="1"/>
      <c r="R1849" s="1"/>
    </row>
    <row r="1850" spans="6:18" x14ac:dyDescent="0.25">
      <c r="F1850" s="12"/>
      <c r="N1850" s="3"/>
      <c r="O1850" s="32"/>
      <c r="P1850" s="32"/>
      <c r="Q1850" s="1"/>
      <c r="R1850" s="1"/>
    </row>
    <row r="1851" spans="6:18" x14ac:dyDescent="0.25">
      <c r="F1851" s="12"/>
      <c r="N1851" s="3"/>
      <c r="O1851" s="32"/>
      <c r="P1851" s="32"/>
      <c r="Q1851" s="1"/>
      <c r="R1851" s="1"/>
    </row>
    <row r="1852" spans="6:18" x14ac:dyDescent="0.25">
      <c r="F1852" s="12"/>
      <c r="N1852" s="3"/>
      <c r="O1852" s="32"/>
      <c r="P1852" s="32"/>
      <c r="Q1852" s="1"/>
      <c r="R1852" s="1"/>
    </row>
    <row r="1853" spans="6:18" x14ac:dyDescent="0.25">
      <c r="F1853" s="12"/>
      <c r="N1853" s="3"/>
      <c r="O1853" s="32"/>
      <c r="P1853" s="32"/>
      <c r="Q1853" s="1"/>
      <c r="R1853" s="1"/>
    </row>
    <row r="1854" spans="6:18" x14ac:dyDescent="0.25">
      <c r="F1854" s="12"/>
      <c r="N1854" s="3"/>
      <c r="O1854" s="32"/>
      <c r="P1854" s="32"/>
      <c r="Q1854" s="1"/>
      <c r="R1854" s="1"/>
    </row>
    <row r="1855" spans="6:18" x14ac:dyDescent="0.25">
      <c r="F1855" s="12"/>
      <c r="N1855" s="3"/>
      <c r="O1855" s="32"/>
      <c r="P1855" s="32"/>
      <c r="Q1855" s="1"/>
      <c r="R1855" s="1"/>
    </row>
    <row r="1856" spans="6:18" x14ac:dyDescent="0.25">
      <c r="F1856" s="12"/>
      <c r="N1856" s="3"/>
      <c r="O1856" s="32"/>
      <c r="P1856" s="32"/>
      <c r="Q1856" s="1"/>
      <c r="R1856" s="1"/>
    </row>
    <row r="1857" spans="6:18" x14ac:dyDescent="0.25">
      <c r="F1857" s="12"/>
      <c r="N1857" s="3"/>
      <c r="O1857" s="32"/>
      <c r="P1857" s="32"/>
      <c r="Q1857" s="1"/>
      <c r="R1857" s="1"/>
    </row>
    <row r="1858" spans="6:18" x14ac:dyDescent="0.25">
      <c r="F1858" s="12"/>
      <c r="N1858" s="3"/>
      <c r="O1858" s="32"/>
      <c r="P1858" s="32"/>
      <c r="Q1858" s="1"/>
      <c r="R1858" s="1"/>
    </row>
    <row r="1859" spans="6:18" x14ac:dyDescent="0.25">
      <c r="F1859" s="12"/>
      <c r="N1859" s="3"/>
      <c r="O1859" s="32"/>
      <c r="P1859" s="32"/>
      <c r="Q1859" s="1"/>
      <c r="R1859" s="1"/>
    </row>
    <row r="1860" spans="6:18" x14ac:dyDescent="0.25">
      <c r="F1860" s="12"/>
      <c r="N1860" s="3"/>
      <c r="O1860" s="32"/>
      <c r="P1860" s="32"/>
      <c r="Q1860" s="1"/>
      <c r="R1860" s="1"/>
    </row>
    <row r="1861" spans="6:18" x14ac:dyDescent="0.25">
      <c r="F1861" s="12"/>
      <c r="N1861" s="3"/>
      <c r="O1861" s="32"/>
      <c r="P1861" s="32"/>
      <c r="Q1861" s="1"/>
      <c r="R1861" s="1"/>
    </row>
    <row r="1862" spans="6:18" x14ac:dyDescent="0.25">
      <c r="F1862" s="12"/>
      <c r="N1862" s="3"/>
      <c r="O1862" s="32"/>
      <c r="P1862" s="32"/>
      <c r="Q1862" s="1"/>
      <c r="R1862" s="1"/>
    </row>
    <row r="1863" spans="6:18" x14ac:dyDescent="0.25">
      <c r="F1863" s="12"/>
      <c r="N1863" s="3"/>
      <c r="O1863" s="32"/>
      <c r="P1863" s="32"/>
      <c r="Q1863" s="1"/>
      <c r="R1863" s="1"/>
    </row>
    <row r="1864" spans="6:18" x14ac:dyDescent="0.25">
      <c r="F1864" s="12"/>
      <c r="N1864" s="3"/>
      <c r="O1864" s="32"/>
      <c r="P1864" s="32"/>
      <c r="Q1864" s="1"/>
      <c r="R1864" s="1"/>
    </row>
    <row r="1865" spans="6:18" x14ac:dyDescent="0.25">
      <c r="F1865" s="12"/>
      <c r="N1865" s="3"/>
      <c r="O1865" s="32"/>
      <c r="P1865" s="32"/>
      <c r="Q1865" s="1"/>
      <c r="R1865" s="1"/>
    </row>
    <row r="1866" spans="6:18" x14ac:dyDescent="0.25">
      <c r="F1866" s="12"/>
      <c r="N1866" s="3"/>
      <c r="O1866" s="32"/>
      <c r="P1866" s="32"/>
      <c r="Q1866" s="1"/>
      <c r="R1866" s="1"/>
    </row>
    <row r="1867" spans="6:18" x14ac:dyDescent="0.25">
      <c r="F1867" s="12"/>
      <c r="N1867" s="3"/>
      <c r="O1867" s="32"/>
      <c r="P1867" s="32"/>
      <c r="Q1867" s="1"/>
      <c r="R1867" s="1"/>
    </row>
    <row r="1868" spans="6:18" x14ac:dyDescent="0.25">
      <c r="F1868" s="12"/>
      <c r="N1868" s="3"/>
      <c r="O1868" s="32"/>
      <c r="P1868" s="32"/>
      <c r="Q1868" s="1"/>
      <c r="R1868" s="1"/>
    </row>
    <row r="1869" spans="6:18" x14ac:dyDescent="0.25">
      <c r="F1869" s="12"/>
      <c r="N1869" s="3"/>
      <c r="O1869" s="32"/>
      <c r="P1869" s="32"/>
      <c r="Q1869" s="1"/>
      <c r="R1869" s="1"/>
    </row>
    <row r="1870" spans="6:18" x14ac:dyDescent="0.25">
      <c r="F1870" s="12"/>
      <c r="N1870" s="3"/>
      <c r="O1870" s="32"/>
      <c r="P1870" s="32"/>
      <c r="Q1870" s="1"/>
      <c r="R1870" s="1"/>
    </row>
    <row r="1871" spans="6:18" x14ac:dyDescent="0.25">
      <c r="F1871" s="12"/>
      <c r="N1871" s="3"/>
      <c r="O1871" s="32"/>
      <c r="P1871" s="32"/>
      <c r="Q1871" s="1"/>
      <c r="R1871" s="1"/>
    </row>
    <row r="1872" spans="6:18" x14ac:dyDescent="0.25">
      <c r="F1872" s="12"/>
      <c r="N1872" s="3"/>
      <c r="O1872" s="32"/>
      <c r="P1872" s="32"/>
      <c r="Q1872" s="1"/>
      <c r="R1872" s="1"/>
    </row>
    <row r="1873" spans="6:18" x14ac:dyDescent="0.25">
      <c r="F1873" s="12"/>
      <c r="N1873" s="3"/>
      <c r="O1873" s="32"/>
      <c r="P1873" s="32"/>
      <c r="Q1873" s="1"/>
      <c r="R1873" s="1"/>
    </row>
    <row r="1874" spans="6:18" x14ac:dyDescent="0.25">
      <c r="F1874" s="12"/>
      <c r="N1874" s="3"/>
      <c r="O1874" s="32"/>
      <c r="P1874" s="32"/>
      <c r="Q1874" s="1"/>
      <c r="R1874" s="1"/>
    </row>
    <row r="1875" spans="6:18" x14ac:dyDescent="0.25">
      <c r="F1875" s="12"/>
      <c r="N1875" s="3"/>
      <c r="O1875" s="32"/>
      <c r="P1875" s="32"/>
      <c r="Q1875" s="1"/>
      <c r="R1875" s="1"/>
    </row>
    <row r="1876" spans="6:18" x14ac:dyDescent="0.25">
      <c r="F1876" s="12"/>
      <c r="N1876" s="3"/>
      <c r="O1876" s="32"/>
      <c r="P1876" s="32"/>
      <c r="Q1876" s="1"/>
      <c r="R1876" s="1"/>
    </row>
    <row r="1877" spans="6:18" x14ac:dyDescent="0.25">
      <c r="F1877" s="12"/>
      <c r="N1877" s="3"/>
      <c r="O1877" s="32"/>
      <c r="P1877" s="32"/>
      <c r="Q1877" s="1"/>
      <c r="R1877" s="1"/>
    </row>
    <row r="1878" spans="6:18" x14ac:dyDescent="0.25">
      <c r="F1878" s="12"/>
      <c r="N1878" s="3"/>
      <c r="O1878" s="32"/>
      <c r="P1878" s="32"/>
      <c r="Q1878" s="1"/>
      <c r="R1878" s="1"/>
    </row>
    <row r="1879" spans="6:18" x14ac:dyDescent="0.25">
      <c r="F1879" s="12"/>
      <c r="N1879" s="3"/>
      <c r="O1879" s="32"/>
      <c r="P1879" s="32"/>
      <c r="Q1879" s="1"/>
      <c r="R1879" s="1"/>
    </row>
    <row r="1880" spans="6:18" x14ac:dyDescent="0.25">
      <c r="F1880" s="12"/>
      <c r="N1880" s="3"/>
      <c r="O1880" s="32"/>
      <c r="P1880" s="32"/>
      <c r="Q1880" s="1"/>
      <c r="R1880" s="1"/>
    </row>
    <row r="1881" spans="6:18" x14ac:dyDescent="0.25">
      <c r="F1881" s="12"/>
      <c r="N1881" s="3"/>
      <c r="O1881" s="32"/>
      <c r="P1881" s="32"/>
      <c r="Q1881" s="1"/>
      <c r="R1881" s="1"/>
    </row>
    <row r="1882" spans="6:18" x14ac:dyDescent="0.25">
      <c r="F1882" s="12"/>
      <c r="N1882" s="3"/>
      <c r="O1882" s="32"/>
      <c r="P1882" s="32"/>
      <c r="Q1882" s="1"/>
      <c r="R1882" s="1"/>
    </row>
    <row r="1883" spans="6:18" x14ac:dyDescent="0.25">
      <c r="F1883" s="12"/>
      <c r="N1883" s="3"/>
      <c r="O1883" s="32"/>
      <c r="P1883" s="32"/>
      <c r="Q1883" s="1"/>
      <c r="R1883" s="1"/>
    </row>
    <row r="1884" spans="6:18" x14ac:dyDescent="0.25">
      <c r="F1884" s="12"/>
      <c r="N1884" s="3"/>
      <c r="O1884" s="32"/>
      <c r="P1884" s="32"/>
      <c r="Q1884" s="1"/>
      <c r="R1884" s="1"/>
    </row>
    <row r="1885" spans="6:18" x14ac:dyDescent="0.25">
      <c r="F1885" s="12"/>
      <c r="N1885" s="3"/>
      <c r="O1885" s="32"/>
      <c r="P1885" s="32"/>
      <c r="Q1885" s="1"/>
      <c r="R1885" s="1"/>
    </row>
    <row r="1886" spans="6:18" x14ac:dyDescent="0.25">
      <c r="F1886" s="12"/>
      <c r="N1886" s="3"/>
      <c r="O1886" s="32"/>
      <c r="P1886" s="32"/>
      <c r="Q1886" s="1"/>
      <c r="R1886" s="1"/>
    </row>
    <row r="1887" spans="6:18" x14ac:dyDescent="0.25">
      <c r="F1887" s="12"/>
      <c r="N1887" s="3"/>
      <c r="O1887" s="32"/>
      <c r="P1887" s="32"/>
      <c r="Q1887" s="1"/>
      <c r="R1887" s="1"/>
    </row>
    <row r="1888" spans="6:18" x14ac:dyDescent="0.25">
      <c r="F1888" s="12"/>
      <c r="N1888" s="3"/>
      <c r="O1888" s="32"/>
      <c r="P1888" s="32"/>
      <c r="Q1888" s="1"/>
      <c r="R1888" s="1"/>
    </row>
    <row r="1889" spans="6:18" x14ac:dyDescent="0.25">
      <c r="F1889" s="12"/>
      <c r="N1889" s="3"/>
      <c r="O1889" s="32"/>
      <c r="P1889" s="32"/>
      <c r="Q1889" s="1"/>
      <c r="R1889" s="1"/>
    </row>
    <row r="1890" spans="6:18" x14ac:dyDescent="0.25">
      <c r="F1890" s="12"/>
      <c r="N1890" s="3"/>
      <c r="O1890" s="32"/>
      <c r="P1890" s="32"/>
      <c r="Q1890" s="1"/>
      <c r="R1890" s="1"/>
    </row>
    <row r="1891" spans="6:18" x14ac:dyDescent="0.25">
      <c r="F1891" s="12"/>
      <c r="N1891" s="3"/>
      <c r="O1891" s="32"/>
      <c r="P1891" s="32"/>
      <c r="Q1891" s="1"/>
      <c r="R1891" s="1"/>
    </row>
    <row r="1892" spans="6:18" x14ac:dyDescent="0.25">
      <c r="F1892" s="12"/>
      <c r="N1892" s="3"/>
      <c r="O1892" s="32"/>
      <c r="P1892" s="32"/>
      <c r="Q1892" s="1"/>
      <c r="R1892" s="1"/>
    </row>
    <row r="1893" spans="6:18" x14ac:dyDescent="0.25">
      <c r="F1893" s="12"/>
      <c r="N1893" s="3"/>
      <c r="O1893" s="32"/>
      <c r="P1893" s="32"/>
      <c r="Q1893" s="1"/>
      <c r="R1893" s="1"/>
    </row>
    <row r="1894" spans="6:18" x14ac:dyDescent="0.25">
      <c r="F1894" s="12"/>
      <c r="N1894" s="3"/>
      <c r="O1894" s="32"/>
      <c r="P1894" s="32"/>
      <c r="Q1894" s="1"/>
      <c r="R1894" s="1"/>
    </row>
    <row r="1895" spans="6:18" x14ac:dyDescent="0.25">
      <c r="F1895" s="12"/>
      <c r="N1895" s="3"/>
      <c r="O1895" s="32"/>
      <c r="P1895" s="32"/>
      <c r="Q1895" s="1"/>
      <c r="R1895" s="1"/>
    </row>
    <row r="1896" spans="6:18" x14ac:dyDescent="0.25">
      <c r="F1896" s="12"/>
      <c r="N1896" s="3"/>
      <c r="O1896" s="32"/>
      <c r="P1896" s="32"/>
      <c r="Q1896" s="1"/>
      <c r="R1896" s="1"/>
    </row>
    <row r="1897" spans="6:18" x14ac:dyDescent="0.25">
      <c r="F1897" s="12"/>
      <c r="N1897" s="3"/>
      <c r="O1897" s="32"/>
      <c r="P1897" s="32"/>
      <c r="Q1897" s="1"/>
      <c r="R1897" s="1"/>
    </row>
    <row r="1898" spans="6:18" x14ac:dyDescent="0.25">
      <c r="F1898" s="12"/>
      <c r="N1898" s="3"/>
      <c r="O1898" s="32"/>
      <c r="P1898" s="32"/>
      <c r="Q1898" s="1"/>
      <c r="R1898" s="1"/>
    </row>
    <row r="1899" spans="6:18" x14ac:dyDescent="0.25">
      <c r="F1899" s="12"/>
      <c r="N1899" s="3"/>
      <c r="O1899" s="32"/>
      <c r="P1899" s="32"/>
      <c r="Q1899" s="1"/>
      <c r="R1899" s="1"/>
    </row>
    <row r="1900" spans="6:18" x14ac:dyDescent="0.25">
      <c r="F1900" s="12"/>
      <c r="N1900" s="3"/>
      <c r="O1900" s="32"/>
      <c r="P1900" s="32"/>
      <c r="Q1900" s="1"/>
      <c r="R1900" s="1"/>
    </row>
    <row r="1901" spans="6:18" x14ac:dyDescent="0.25">
      <c r="F1901" s="12"/>
      <c r="N1901" s="3"/>
      <c r="O1901" s="32"/>
      <c r="P1901" s="32"/>
      <c r="Q1901" s="1"/>
      <c r="R1901" s="1"/>
    </row>
    <row r="1902" spans="6:18" x14ac:dyDescent="0.25">
      <c r="F1902" s="12"/>
      <c r="N1902" s="3"/>
      <c r="O1902" s="32"/>
      <c r="P1902" s="32"/>
      <c r="Q1902" s="1"/>
      <c r="R1902" s="1"/>
    </row>
    <row r="1903" spans="6:18" x14ac:dyDescent="0.25">
      <c r="F1903" s="12"/>
      <c r="N1903" s="3"/>
      <c r="O1903" s="32"/>
      <c r="P1903" s="32"/>
      <c r="Q1903" s="1"/>
      <c r="R1903" s="1"/>
    </row>
    <row r="1904" spans="6:18" x14ac:dyDescent="0.25">
      <c r="F1904" s="12"/>
      <c r="N1904" s="3"/>
      <c r="O1904" s="32"/>
      <c r="P1904" s="32"/>
      <c r="Q1904" s="1"/>
      <c r="R1904" s="1"/>
    </row>
    <row r="1905" spans="6:18" x14ac:dyDescent="0.25">
      <c r="F1905" s="12"/>
      <c r="N1905" s="3"/>
      <c r="O1905" s="32"/>
      <c r="P1905" s="32"/>
      <c r="Q1905" s="1"/>
      <c r="R1905" s="1"/>
    </row>
    <row r="1906" spans="6:18" x14ac:dyDescent="0.25">
      <c r="F1906" s="12"/>
      <c r="N1906" s="3"/>
      <c r="O1906" s="32"/>
      <c r="P1906" s="32"/>
      <c r="Q1906" s="1"/>
      <c r="R1906" s="1"/>
    </row>
    <row r="1907" spans="6:18" x14ac:dyDescent="0.25">
      <c r="F1907" s="12"/>
      <c r="N1907" s="3"/>
      <c r="O1907" s="32"/>
      <c r="P1907" s="32"/>
      <c r="Q1907" s="1"/>
      <c r="R1907" s="1"/>
    </row>
    <row r="1908" spans="6:18" x14ac:dyDescent="0.25">
      <c r="F1908" s="12"/>
      <c r="N1908" s="3"/>
      <c r="O1908" s="32"/>
      <c r="P1908" s="32"/>
      <c r="Q1908" s="1"/>
      <c r="R1908" s="1"/>
    </row>
    <row r="1909" spans="6:18" x14ac:dyDescent="0.25">
      <c r="F1909" s="12"/>
      <c r="N1909" s="3"/>
      <c r="O1909" s="32"/>
      <c r="P1909" s="32"/>
      <c r="Q1909" s="1"/>
      <c r="R1909" s="1"/>
    </row>
    <row r="1910" spans="6:18" x14ac:dyDescent="0.25">
      <c r="F1910" s="12"/>
      <c r="N1910" s="3"/>
      <c r="O1910" s="32"/>
      <c r="P1910" s="32"/>
      <c r="Q1910" s="1"/>
      <c r="R1910" s="1"/>
    </row>
    <row r="1911" spans="6:18" x14ac:dyDescent="0.25">
      <c r="F1911" s="12"/>
      <c r="N1911" s="3"/>
      <c r="O1911" s="32"/>
      <c r="P1911" s="32"/>
      <c r="Q1911" s="1"/>
      <c r="R1911" s="1"/>
    </row>
    <row r="1912" spans="6:18" x14ac:dyDescent="0.25">
      <c r="F1912" s="12"/>
      <c r="N1912" s="3"/>
      <c r="O1912" s="32"/>
      <c r="P1912" s="32"/>
      <c r="Q1912" s="1"/>
      <c r="R1912" s="1"/>
    </row>
    <row r="1913" spans="6:18" x14ac:dyDescent="0.25">
      <c r="F1913" s="12"/>
      <c r="N1913" s="3"/>
      <c r="O1913" s="32"/>
      <c r="P1913" s="32"/>
      <c r="Q1913" s="1"/>
      <c r="R1913" s="1"/>
    </row>
    <row r="1914" spans="6:18" x14ac:dyDescent="0.25">
      <c r="F1914" s="12"/>
      <c r="N1914" s="3"/>
      <c r="O1914" s="32"/>
      <c r="P1914" s="32"/>
      <c r="Q1914" s="1"/>
      <c r="R1914" s="1"/>
    </row>
    <row r="1915" spans="6:18" x14ac:dyDescent="0.25">
      <c r="F1915" s="12"/>
      <c r="N1915" s="3"/>
      <c r="O1915" s="32"/>
      <c r="P1915" s="32"/>
      <c r="Q1915" s="1"/>
      <c r="R1915" s="1"/>
    </row>
    <row r="1916" spans="6:18" x14ac:dyDescent="0.25">
      <c r="F1916" s="12"/>
      <c r="N1916" s="3"/>
      <c r="O1916" s="32"/>
      <c r="P1916" s="32"/>
      <c r="Q1916" s="1"/>
      <c r="R1916" s="1"/>
    </row>
    <row r="1917" spans="6:18" x14ac:dyDescent="0.25">
      <c r="F1917" s="12"/>
      <c r="N1917" s="3"/>
      <c r="O1917" s="32"/>
      <c r="P1917" s="32"/>
      <c r="Q1917" s="1"/>
      <c r="R1917" s="1"/>
    </row>
    <row r="1918" spans="6:18" x14ac:dyDescent="0.25">
      <c r="F1918" s="12"/>
      <c r="N1918" s="3"/>
      <c r="O1918" s="32"/>
      <c r="P1918" s="32"/>
      <c r="Q1918" s="1"/>
      <c r="R1918" s="1"/>
    </row>
    <row r="1919" spans="6:18" x14ac:dyDescent="0.25">
      <c r="F1919" s="12"/>
      <c r="N1919" s="3"/>
      <c r="O1919" s="32"/>
      <c r="P1919" s="32"/>
      <c r="Q1919" s="1"/>
      <c r="R1919" s="1"/>
    </row>
    <row r="1920" spans="6:18" x14ac:dyDescent="0.25">
      <c r="F1920" s="12"/>
      <c r="N1920" s="3"/>
      <c r="O1920" s="32"/>
      <c r="P1920" s="32"/>
      <c r="Q1920" s="1"/>
      <c r="R1920" s="1"/>
    </row>
    <row r="1921" spans="6:18" x14ac:dyDescent="0.25">
      <c r="F1921" s="12"/>
      <c r="N1921" s="3"/>
      <c r="O1921" s="32"/>
      <c r="P1921" s="32"/>
      <c r="Q1921" s="1"/>
      <c r="R1921" s="1"/>
    </row>
    <row r="1922" spans="6:18" x14ac:dyDescent="0.25">
      <c r="F1922" s="12"/>
      <c r="N1922" s="3"/>
      <c r="O1922" s="32"/>
      <c r="P1922" s="32"/>
      <c r="Q1922" s="1"/>
      <c r="R1922" s="1"/>
    </row>
    <row r="1923" spans="6:18" x14ac:dyDescent="0.25">
      <c r="F1923" s="12"/>
      <c r="N1923" s="3"/>
      <c r="O1923" s="32"/>
      <c r="P1923" s="32"/>
      <c r="Q1923" s="1"/>
      <c r="R1923" s="1"/>
    </row>
    <row r="1924" spans="6:18" x14ac:dyDescent="0.25">
      <c r="F1924" s="12"/>
      <c r="N1924" s="3"/>
      <c r="O1924" s="32"/>
      <c r="P1924" s="32"/>
      <c r="Q1924" s="1"/>
      <c r="R1924" s="1"/>
    </row>
    <row r="1925" spans="6:18" x14ac:dyDescent="0.25">
      <c r="F1925" s="12"/>
      <c r="N1925" s="3"/>
      <c r="O1925" s="32"/>
      <c r="P1925" s="32"/>
      <c r="Q1925" s="1"/>
      <c r="R1925" s="1"/>
    </row>
    <row r="1926" spans="6:18" x14ac:dyDescent="0.25">
      <c r="F1926" s="12"/>
      <c r="N1926" s="3"/>
      <c r="O1926" s="32"/>
      <c r="P1926" s="32"/>
      <c r="Q1926" s="1"/>
      <c r="R1926" s="1"/>
    </row>
    <row r="1927" spans="6:18" x14ac:dyDescent="0.25">
      <c r="F1927" s="12"/>
      <c r="N1927" s="3"/>
      <c r="O1927" s="32"/>
      <c r="P1927" s="32"/>
      <c r="Q1927" s="1"/>
      <c r="R1927" s="1"/>
    </row>
    <row r="1928" spans="6:18" x14ac:dyDescent="0.25">
      <c r="F1928" s="12"/>
      <c r="N1928" s="3"/>
      <c r="O1928" s="32"/>
      <c r="P1928" s="32"/>
      <c r="Q1928" s="1"/>
      <c r="R1928" s="1"/>
    </row>
    <row r="1929" spans="6:18" x14ac:dyDescent="0.25">
      <c r="F1929" s="12"/>
      <c r="N1929" s="3"/>
      <c r="O1929" s="32"/>
      <c r="P1929" s="32"/>
      <c r="Q1929" s="1"/>
      <c r="R1929" s="1"/>
    </row>
    <row r="1930" spans="6:18" x14ac:dyDescent="0.25">
      <c r="F1930" s="12"/>
      <c r="N1930" s="3"/>
      <c r="O1930" s="32"/>
      <c r="P1930" s="32"/>
      <c r="Q1930" s="1"/>
      <c r="R1930" s="1"/>
    </row>
    <row r="1931" spans="6:18" x14ac:dyDescent="0.25">
      <c r="F1931" s="12"/>
      <c r="N1931" s="3"/>
      <c r="O1931" s="32"/>
      <c r="P1931" s="32"/>
      <c r="Q1931" s="1"/>
      <c r="R1931" s="1"/>
    </row>
    <row r="1932" spans="6:18" x14ac:dyDescent="0.25">
      <c r="F1932" s="12"/>
      <c r="N1932" s="3"/>
      <c r="O1932" s="32"/>
      <c r="P1932" s="32"/>
      <c r="Q1932" s="1"/>
      <c r="R1932" s="1"/>
    </row>
    <row r="1933" spans="6:18" x14ac:dyDescent="0.25">
      <c r="F1933" s="12"/>
      <c r="N1933" s="3"/>
      <c r="O1933" s="32"/>
      <c r="P1933" s="32"/>
      <c r="Q1933" s="1"/>
      <c r="R1933" s="1"/>
    </row>
    <row r="1934" spans="6:18" x14ac:dyDescent="0.25">
      <c r="F1934" s="12"/>
      <c r="N1934" s="3"/>
      <c r="O1934" s="32"/>
      <c r="P1934" s="32"/>
      <c r="Q1934" s="1"/>
      <c r="R1934" s="1"/>
    </row>
    <row r="1935" spans="6:18" x14ac:dyDescent="0.25">
      <c r="F1935" s="12"/>
      <c r="N1935" s="3"/>
      <c r="O1935" s="32"/>
      <c r="P1935" s="32"/>
      <c r="Q1935" s="1"/>
      <c r="R1935" s="1"/>
    </row>
    <row r="1936" spans="6:18" x14ac:dyDescent="0.25">
      <c r="F1936" s="12"/>
      <c r="N1936" s="3"/>
      <c r="O1936" s="32"/>
      <c r="P1936" s="32"/>
      <c r="Q1936" s="1"/>
      <c r="R1936" s="1"/>
    </row>
    <row r="1937" spans="6:18" x14ac:dyDescent="0.25">
      <c r="F1937" s="12"/>
      <c r="N1937" s="3"/>
      <c r="O1937" s="32"/>
      <c r="P1937" s="32"/>
      <c r="Q1937" s="1"/>
      <c r="R1937" s="1"/>
    </row>
    <row r="1938" spans="6:18" x14ac:dyDescent="0.25">
      <c r="F1938" s="12"/>
      <c r="N1938" s="3"/>
      <c r="O1938" s="32"/>
      <c r="P1938" s="32"/>
      <c r="Q1938" s="1"/>
      <c r="R1938" s="1"/>
    </row>
    <row r="1939" spans="6:18" x14ac:dyDescent="0.25">
      <c r="F1939" s="12"/>
      <c r="N1939" s="3"/>
      <c r="O1939" s="32"/>
      <c r="P1939" s="32"/>
      <c r="Q1939" s="1"/>
      <c r="R1939" s="1"/>
    </row>
    <row r="1940" spans="6:18" x14ac:dyDescent="0.25">
      <c r="F1940" s="12"/>
      <c r="N1940" s="3"/>
      <c r="O1940" s="32"/>
      <c r="P1940" s="32"/>
      <c r="Q1940" s="1"/>
      <c r="R1940" s="1"/>
    </row>
    <row r="1941" spans="6:18" x14ac:dyDescent="0.25">
      <c r="F1941" s="12"/>
      <c r="N1941" s="3"/>
      <c r="O1941" s="32"/>
      <c r="P1941" s="32"/>
      <c r="Q1941" s="1"/>
      <c r="R1941" s="1"/>
    </row>
    <row r="1942" spans="6:18" x14ac:dyDescent="0.25">
      <c r="F1942" s="12"/>
      <c r="N1942" s="3"/>
      <c r="O1942" s="32"/>
      <c r="P1942" s="32"/>
      <c r="Q1942" s="1"/>
      <c r="R1942" s="1"/>
    </row>
    <row r="1943" spans="6:18" x14ac:dyDescent="0.25">
      <c r="F1943" s="12"/>
      <c r="N1943" s="3"/>
      <c r="O1943" s="32"/>
      <c r="P1943" s="32"/>
      <c r="Q1943" s="1"/>
      <c r="R1943" s="1"/>
    </row>
    <row r="1944" spans="6:18" x14ac:dyDescent="0.25">
      <c r="F1944" s="12"/>
      <c r="N1944" s="3"/>
      <c r="O1944" s="32"/>
      <c r="P1944" s="32"/>
      <c r="Q1944" s="1"/>
      <c r="R1944" s="1"/>
    </row>
    <row r="1945" spans="6:18" x14ac:dyDescent="0.25">
      <c r="F1945" s="12"/>
      <c r="N1945" s="3"/>
      <c r="O1945" s="32"/>
      <c r="P1945" s="32"/>
      <c r="Q1945" s="1"/>
      <c r="R1945" s="1"/>
    </row>
    <row r="1946" spans="6:18" x14ac:dyDescent="0.25">
      <c r="F1946" s="12"/>
      <c r="N1946" s="3"/>
      <c r="O1946" s="32"/>
      <c r="P1946" s="32"/>
      <c r="Q1946" s="1"/>
      <c r="R1946" s="1"/>
    </row>
    <row r="1947" spans="6:18" x14ac:dyDescent="0.25">
      <c r="F1947" s="12"/>
      <c r="N1947" s="3"/>
      <c r="O1947" s="32"/>
      <c r="P1947" s="32"/>
      <c r="Q1947" s="1"/>
      <c r="R1947" s="1"/>
    </row>
    <row r="1948" spans="6:18" x14ac:dyDescent="0.25">
      <c r="F1948" s="12"/>
      <c r="N1948" s="3"/>
      <c r="O1948" s="32"/>
      <c r="P1948" s="32"/>
      <c r="Q1948" s="1"/>
      <c r="R1948" s="1"/>
    </row>
    <row r="1949" spans="6:18" x14ac:dyDescent="0.25">
      <c r="F1949" s="12"/>
      <c r="N1949" s="3"/>
      <c r="O1949" s="32"/>
      <c r="P1949" s="32"/>
      <c r="Q1949" s="1"/>
      <c r="R1949" s="1"/>
    </row>
    <row r="1950" spans="6:18" x14ac:dyDescent="0.25">
      <c r="F1950" s="12"/>
      <c r="N1950" s="3"/>
      <c r="O1950" s="32"/>
      <c r="P1950" s="32"/>
      <c r="Q1950" s="1"/>
      <c r="R1950" s="1"/>
    </row>
    <row r="1951" spans="6:18" x14ac:dyDescent="0.25">
      <c r="F1951" s="12"/>
      <c r="N1951" s="3"/>
      <c r="O1951" s="32"/>
      <c r="P1951" s="32"/>
      <c r="Q1951" s="1"/>
      <c r="R1951" s="1"/>
    </row>
    <row r="1952" spans="6:18" x14ac:dyDescent="0.25">
      <c r="F1952" s="12"/>
      <c r="N1952" s="3"/>
      <c r="O1952" s="32"/>
      <c r="P1952" s="32"/>
      <c r="Q1952" s="1"/>
      <c r="R1952" s="1"/>
    </row>
    <row r="1953" spans="6:18" x14ac:dyDescent="0.25">
      <c r="F1953" s="12"/>
      <c r="N1953" s="3"/>
      <c r="O1953" s="32"/>
      <c r="P1953" s="32"/>
      <c r="Q1953" s="1"/>
      <c r="R1953" s="1"/>
    </row>
    <row r="1954" spans="6:18" x14ac:dyDescent="0.25">
      <c r="F1954" s="12"/>
      <c r="N1954" s="3"/>
      <c r="O1954" s="32"/>
      <c r="P1954" s="32"/>
      <c r="Q1954" s="1"/>
      <c r="R1954" s="1"/>
    </row>
    <row r="1955" spans="6:18" x14ac:dyDescent="0.25">
      <c r="F1955" s="12"/>
      <c r="N1955" s="3"/>
      <c r="O1955" s="32"/>
      <c r="P1955" s="32"/>
      <c r="Q1955" s="1"/>
      <c r="R1955" s="1"/>
    </row>
    <row r="1956" spans="6:18" x14ac:dyDescent="0.25">
      <c r="F1956" s="12"/>
      <c r="N1956" s="3"/>
      <c r="O1956" s="32"/>
      <c r="P1956" s="32"/>
      <c r="Q1956" s="1"/>
      <c r="R1956" s="1"/>
    </row>
    <row r="1957" spans="6:18" x14ac:dyDescent="0.25">
      <c r="F1957" s="12"/>
      <c r="N1957" s="3"/>
      <c r="O1957" s="32"/>
      <c r="P1957" s="32"/>
      <c r="Q1957" s="1"/>
      <c r="R1957" s="1"/>
    </row>
    <row r="1958" spans="6:18" x14ac:dyDescent="0.25">
      <c r="F1958" s="12"/>
      <c r="N1958" s="3"/>
      <c r="O1958" s="32"/>
      <c r="P1958" s="32"/>
      <c r="Q1958" s="1"/>
      <c r="R1958" s="1"/>
    </row>
    <row r="1959" spans="6:18" x14ac:dyDescent="0.25">
      <c r="F1959" s="12"/>
      <c r="N1959" s="3"/>
      <c r="O1959" s="32"/>
      <c r="P1959" s="32"/>
      <c r="Q1959" s="1"/>
      <c r="R1959" s="1"/>
    </row>
    <row r="1960" spans="6:18" x14ac:dyDescent="0.25">
      <c r="F1960" s="12"/>
      <c r="N1960" s="3"/>
      <c r="O1960" s="32"/>
      <c r="P1960" s="32"/>
      <c r="Q1960" s="1"/>
      <c r="R1960" s="1"/>
    </row>
    <row r="1961" spans="6:18" x14ac:dyDescent="0.25">
      <c r="F1961" s="12"/>
      <c r="N1961" s="3"/>
      <c r="O1961" s="32"/>
      <c r="P1961" s="32"/>
      <c r="Q1961" s="1"/>
      <c r="R1961" s="1"/>
    </row>
    <row r="1962" spans="6:18" x14ac:dyDescent="0.25">
      <c r="F1962" s="12"/>
      <c r="N1962" s="3"/>
      <c r="O1962" s="32"/>
      <c r="P1962" s="32"/>
      <c r="Q1962" s="1"/>
      <c r="R1962" s="1"/>
    </row>
    <row r="1963" spans="6:18" x14ac:dyDescent="0.25">
      <c r="F1963" s="12"/>
      <c r="N1963" s="3"/>
      <c r="O1963" s="32"/>
      <c r="P1963" s="32"/>
      <c r="Q1963" s="1"/>
      <c r="R1963" s="1"/>
    </row>
    <row r="1964" spans="6:18" x14ac:dyDescent="0.25">
      <c r="F1964" s="12"/>
      <c r="N1964" s="3"/>
      <c r="O1964" s="32"/>
      <c r="P1964" s="32"/>
      <c r="Q1964" s="1"/>
      <c r="R1964" s="1"/>
    </row>
    <row r="1965" spans="6:18" x14ac:dyDescent="0.25">
      <c r="F1965" s="12"/>
      <c r="N1965" s="3"/>
      <c r="O1965" s="32"/>
      <c r="P1965" s="32"/>
      <c r="Q1965" s="1"/>
      <c r="R1965" s="1"/>
    </row>
    <row r="1966" spans="6:18" x14ac:dyDescent="0.25">
      <c r="F1966" s="12"/>
      <c r="N1966" s="3"/>
      <c r="O1966" s="32"/>
      <c r="P1966" s="32"/>
      <c r="Q1966" s="1"/>
      <c r="R1966" s="1"/>
    </row>
    <row r="1967" spans="6:18" x14ac:dyDescent="0.25">
      <c r="F1967" s="12"/>
      <c r="N1967" s="3"/>
      <c r="O1967" s="32"/>
      <c r="P1967" s="32"/>
      <c r="Q1967" s="1"/>
      <c r="R1967" s="1"/>
    </row>
    <row r="1968" spans="6:18" x14ac:dyDescent="0.25">
      <c r="F1968" s="12"/>
      <c r="N1968" s="3"/>
      <c r="O1968" s="32"/>
      <c r="P1968" s="32"/>
      <c r="Q1968" s="1"/>
      <c r="R1968" s="1"/>
    </row>
    <row r="1969" spans="6:18" x14ac:dyDescent="0.25">
      <c r="F1969" s="12"/>
      <c r="N1969" s="3"/>
      <c r="O1969" s="32"/>
      <c r="P1969" s="32"/>
      <c r="Q1969" s="1"/>
      <c r="R1969" s="1"/>
    </row>
    <row r="1970" spans="6:18" x14ac:dyDescent="0.25">
      <c r="F1970" s="12"/>
      <c r="N1970" s="3"/>
      <c r="O1970" s="32"/>
      <c r="P1970" s="32"/>
      <c r="Q1970" s="1"/>
      <c r="R1970" s="1"/>
    </row>
    <row r="1971" spans="6:18" x14ac:dyDescent="0.25">
      <c r="F1971" s="12"/>
      <c r="N1971" s="3"/>
      <c r="O1971" s="32"/>
      <c r="P1971" s="32"/>
      <c r="Q1971" s="1"/>
      <c r="R1971" s="1"/>
    </row>
    <row r="1972" spans="6:18" x14ac:dyDescent="0.25">
      <c r="F1972" s="12"/>
      <c r="N1972" s="3"/>
      <c r="O1972" s="32"/>
      <c r="P1972" s="32"/>
      <c r="Q1972" s="1"/>
      <c r="R1972" s="1"/>
    </row>
    <row r="1973" spans="6:18" x14ac:dyDescent="0.25">
      <c r="F1973" s="12"/>
      <c r="N1973" s="3"/>
      <c r="O1973" s="32"/>
      <c r="P1973" s="32"/>
      <c r="Q1973" s="1"/>
      <c r="R1973" s="1"/>
    </row>
    <row r="1974" spans="6:18" x14ac:dyDescent="0.25">
      <c r="F1974" s="12"/>
      <c r="N1974" s="3"/>
      <c r="O1974" s="32"/>
      <c r="P1974" s="32"/>
      <c r="Q1974" s="1"/>
      <c r="R1974" s="1"/>
    </row>
    <row r="1975" spans="6:18" x14ac:dyDescent="0.25">
      <c r="F1975" s="12"/>
      <c r="N1975" s="3"/>
      <c r="O1975" s="32"/>
      <c r="P1975" s="32"/>
      <c r="Q1975" s="1"/>
      <c r="R1975" s="1"/>
    </row>
    <row r="1976" spans="6:18" x14ac:dyDescent="0.25">
      <c r="F1976" s="12"/>
      <c r="N1976" s="3"/>
      <c r="O1976" s="32"/>
      <c r="P1976" s="32"/>
      <c r="Q1976" s="1"/>
      <c r="R1976" s="1"/>
    </row>
    <row r="1977" spans="6:18" x14ac:dyDescent="0.25">
      <c r="F1977" s="12"/>
      <c r="N1977" s="3"/>
      <c r="O1977" s="32"/>
      <c r="P1977" s="32"/>
      <c r="Q1977" s="1"/>
      <c r="R1977" s="1"/>
    </row>
    <row r="1978" spans="6:18" x14ac:dyDescent="0.25">
      <c r="F1978" s="12"/>
      <c r="N1978" s="3"/>
      <c r="O1978" s="32"/>
      <c r="P1978" s="32"/>
      <c r="Q1978" s="1"/>
      <c r="R1978" s="1"/>
    </row>
    <row r="1979" spans="6:18" x14ac:dyDescent="0.25">
      <c r="F1979" s="12"/>
      <c r="N1979" s="3"/>
      <c r="O1979" s="32"/>
      <c r="P1979" s="32"/>
      <c r="Q1979" s="1"/>
      <c r="R1979" s="1"/>
    </row>
    <row r="1980" spans="6:18" x14ac:dyDescent="0.25">
      <c r="F1980" s="12"/>
      <c r="N1980" s="3"/>
      <c r="O1980" s="32"/>
      <c r="P1980" s="32"/>
      <c r="Q1980" s="1"/>
      <c r="R1980" s="1"/>
    </row>
    <row r="1981" spans="6:18" x14ac:dyDescent="0.25">
      <c r="F1981" s="12"/>
      <c r="N1981" s="3"/>
      <c r="O1981" s="32"/>
      <c r="P1981" s="32"/>
      <c r="Q1981" s="1"/>
      <c r="R1981" s="1"/>
    </row>
    <row r="1982" spans="6:18" x14ac:dyDescent="0.25">
      <c r="F1982" s="12"/>
      <c r="N1982" s="3"/>
      <c r="O1982" s="32"/>
      <c r="P1982" s="32"/>
      <c r="Q1982" s="1"/>
      <c r="R1982" s="1"/>
    </row>
    <row r="1983" spans="6:18" x14ac:dyDescent="0.25">
      <c r="F1983" s="12"/>
      <c r="N1983" s="3"/>
      <c r="O1983" s="32"/>
      <c r="P1983" s="32"/>
      <c r="Q1983" s="1"/>
      <c r="R1983" s="1"/>
    </row>
    <row r="1984" spans="6:18" x14ac:dyDescent="0.25">
      <c r="F1984" s="12"/>
      <c r="N1984" s="3"/>
      <c r="O1984" s="32"/>
      <c r="P1984" s="32"/>
      <c r="Q1984" s="1"/>
      <c r="R1984" s="1"/>
    </row>
    <row r="1985" spans="6:18" x14ac:dyDescent="0.25">
      <c r="F1985" s="12"/>
      <c r="N1985" s="3"/>
      <c r="O1985" s="32"/>
      <c r="P1985" s="32"/>
      <c r="Q1985" s="1"/>
      <c r="R1985" s="1"/>
    </row>
    <row r="1986" spans="6:18" x14ac:dyDescent="0.25">
      <c r="F1986" s="12"/>
      <c r="N1986" s="3"/>
      <c r="O1986" s="32"/>
      <c r="P1986" s="32"/>
      <c r="Q1986" s="1"/>
      <c r="R1986" s="1"/>
    </row>
    <row r="1987" spans="6:18" x14ac:dyDescent="0.25">
      <c r="F1987" s="12"/>
      <c r="N1987" s="3"/>
      <c r="O1987" s="32"/>
      <c r="P1987" s="32"/>
      <c r="Q1987" s="1"/>
      <c r="R1987" s="1"/>
    </row>
    <row r="1988" spans="6:18" x14ac:dyDescent="0.25">
      <c r="F1988" s="12"/>
      <c r="N1988" s="3"/>
      <c r="O1988" s="32"/>
      <c r="P1988" s="32"/>
      <c r="Q1988" s="1"/>
      <c r="R1988" s="1"/>
    </row>
    <row r="1989" spans="6:18" x14ac:dyDescent="0.25">
      <c r="F1989" s="12"/>
      <c r="N1989" s="3"/>
      <c r="O1989" s="32"/>
      <c r="P1989" s="32"/>
      <c r="Q1989" s="1"/>
      <c r="R1989" s="1"/>
    </row>
    <row r="1990" spans="6:18" x14ac:dyDescent="0.25">
      <c r="F1990" s="12"/>
      <c r="N1990" s="3"/>
      <c r="O1990" s="32"/>
      <c r="P1990" s="32"/>
      <c r="Q1990" s="1"/>
      <c r="R1990" s="1"/>
    </row>
    <row r="1991" spans="6:18" x14ac:dyDescent="0.25">
      <c r="F1991" s="12"/>
      <c r="N1991" s="3"/>
      <c r="O1991" s="32"/>
      <c r="P1991" s="32"/>
      <c r="Q1991" s="1"/>
      <c r="R1991" s="1"/>
    </row>
    <row r="1992" spans="6:18" x14ac:dyDescent="0.25">
      <c r="F1992" s="12"/>
      <c r="N1992" s="3"/>
      <c r="O1992" s="32"/>
      <c r="P1992" s="32"/>
      <c r="Q1992" s="1"/>
      <c r="R1992" s="1"/>
    </row>
    <row r="1993" spans="6:18" x14ac:dyDescent="0.25">
      <c r="F1993" s="12"/>
      <c r="N1993" s="3"/>
      <c r="O1993" s="32"/>
      <c r="P1993" s="32"/>
      <c r="Q1993" s="1"/>
      <c r="R1993" s="1"/>
    </row>
    <row r="1994" spans="6:18" x14ac:dyDescent="0.25">
      <c r="F1994" s="12"/>
      <c r="N1994" s="3"/>
      <c r="O1994" s="32"/>
      <c r="P1994" s="32"/>
      <c r="Q1994" s="1"/>
      <c r="R1994" s="1"/>
    </row>
    <row r="1995" spans="6:18" x14ac:dyDescent="0.25">
      <c r="F1995" s="12"/>
      <c r="N1995" s="3"/>
      <c r="O1995" s="32"/>
      <c r="P1995" s="32"/>
      <c r="Q1995" s="1"/>
      <c r="R1995" s="1"/>
    </row>
    <row r="1996" spans="6:18" x14ac:dyDescent="0.25">
      <c r="F1996" s="12"/>
      <c r="N1996" s="3"/>
      <c r="O1996" s="32"/>
      <c r="P1996" s="32"/>
      <c r="Q1996" s="1"/>
      <c r="R1996" s="1"/>
    </row>
    <row r="1997" spans="6:18" x14ac:dyDescent="0.25">
      <c r="F1997" s="12"/>
      <c r="N1997" s="3"/>
      <c r="O1997" s="32"/>
      <c r="P1997" s="32"/>
      <c r="Q1997" s="1"/>
      <c r="R1997" s="1"/>
    </row>
    <row r="1998" spans="6:18" x14ac:dyDescent="0.25">
      <c r="F1998" s="12"/>
      <c r="N1998" s="3"/>
      <c r="O1998" s="32"/>
      <c r="P1998" s="32"/>
      <c r="Q1998" s="1"/>
      <c r="R1998" s="1"/>
    </row>
    <row r="1999" spans="6:18" x14ac:dyDescent="0.25">
      <c r="F1999" s="12"/>
      <c r="N1999" s="3"/>
      <c r="O1999" s="32"/>
      <c r="P1999" s="32"/>
      <c r="Q1999" s="1"/>
      <c r="R1999" s="1"/>
    </row>
    <row r="2000" spans="6:18" x14ac:dyDescent="0.25">
      <c r="F2000" s="12"/>
      <c r="N2000" s="3"/>
      <c r="O2000" s="32"/>
      <c r="P2000" s="32"/>
      <c r="Q2000" s="1"/>
      <c r="R2000" s="1"/>
    </row>
    <row r="2001" spans="6:18" x14ac:dyDescent="0.25">
      <c r="F2001" s="12"/>
      <c r="N2001" s="3"/>
      <c r="O2001" s="32"/>
      <c r="P2001" s="32"/>
      <c r="Q2001" s="1"/>
      <c r="R2001" s="1"/>
    </row>
    <row r="2002" spans="6:18" x14ac:dyDescent="0.25">
      <c r="F2002" s="12"/>
      <c r="N2002" s="3"/>
      <c r="O2002" s="32"/>
      <c r="P2002" s="32"/>
      <c r="Q2002" s="1"/>
      <c r="R2002" s="1"/>
    </row>
    <row r="2003" spans="6:18" x14ac:dyDescent="0.25">
      <c r="F2003" s="12"/>
      <c r="N2003" s="3"/>
      <c r="O2003" s="32"/>
      <c r="P2003" s="32"/>
      <c r="Q2003" s="1"/>
      <c r="R2003" s="1"/>
    </row>
    <row r="2004" spans="6:18" x14ac:dyDescent="0.25">
      <c r="F2004" s="12"/>
      <c r="N2004" s="3"/>
      <c r="O2004" s="32"/>
      <c r="P2004" s="32"/>
      <c r="Q2004" s="1"/>
      <c r="R2004" s="1"/>
    </row>
    <row r="2005" spans="6:18" x14ac:dyDescent="0.25">
      <c r="F2005" s="12"/>
      <c r="N2005" s="3"/>
      <c r="O2005" s="32"/>
      <c r="P2005" s="32"/>
      <c r="Q2005" s="1"/>
      <c r="R2005" s="1"/>
    </row>
    <row r="2006" spans="6:18" x14ac:dyDescent="0.25">
      <c r="F2006" s="12"/>
      <c r="N2006" s="3"/>
      <c r="O2006" s="32"/>
      <c r="P2006" s="32"/>
      <c r="Q2006" s="1"/>
      <c r="R2006" s="1"/>
    </row>
    <row r="2007" spans="6:18" x14ac:dyDescent="0.25">
      <c r="F2007" s="12"/>
      <c r="N2007" s="3"/>
      <c r="O2007" s="32"/>
      <c r="P2007" s="32"/>
      <c r="Q2007" s="1"/>
      <c r="R2007" s="1"/>
    </row>
    <row r="2008" spans="6:18" x14ac:dyDescent="0.25">
      <c r="F2008" s="12"/>
      <c r="N2008" s="3"/>
      <c r="O2008" s="32"/>
      <c r="P2008" s="32"/>
      <c r="Q2008" s="1"/>
      <c r="R2008" s="1"/>
    </row>
    <row r="2009" spans="6:18" x14ac:dyDescent="0.25">
      <c r="F2009" s="12"/>
      <c r="N2009" s="3"/>
      <c r="O2009" s="32"/>
      <c r="P2009" s="32"/>
      <c r="Q2009" s="1"/>
      <c r="R2009" s="1"/>
    </row>
    <row r="2010" spans="6:18" x14ac:dyDescent="0.25">
      <c r="F2010" s="12"/>
      <c r="N2010" s="3"/>
      <c r="O2010" s="32"/>
      <c r="P2010" s="32"/>
      <c r="Q2010" s="1"/>
      <c r="R2010" s="1"/>
    </row>
    <row r="2011" spans="6:18" x14ac:dyDescent="0.25">
      <c r="F2011" s="12"/>
      <c r="N2011" s="3"/>
      <c r="O2011" s="32"/>
      <c r="P2011" s="32"/>
      <c r="Q2011" s="1"/>
      <c r="R2011" s="1"/>
    </row>
    <row r="2012" spans="6:18" x14ac:dyDescent="0.25">
      <c r="F2012" s="12"/>
      <c r="N2012" s="3"/>
      <c r="O2012" s="32"/>
      <c r="P2012" s="32"/>
      <c r="Q2012" s="1"/>
      <c r="R2012" s="1"/>
    </row>
    <row r="2013" spans="6:18" x14ac:dyDescent="0.25">
      <c r="F2013" s="12"/>
      <c r="N2013" s="3"/>
      <c r="O2013" s="32"/>
      <c r="P2013" s="32"/>
      <c r="Q2013" s="1"/>
      <c r="R2013" s="1"/>
    </row>
    <row r="2014" spans="6:18" x14ac:dyDescent="0.25">
      <c r="F2014" s="12"/>
      <c r="N2014" s="3"/>
      <c r="O2014" s="32"/>
      <c r="P2014" s="32"/>
      <c r="Q2014" s="1"/>
      <c r="R2014" s="1"/>
    </row>
    <row r="2015" spans="6:18" x14ac:dyDescent="0.25">
      <c r="F2015" s="12"/>
      <c r="N2015" s="3"/>
      <c r="O2015" s="32"/>
      <c r="P2015" s="32"/>
      <c r="Q2015" s="1"/>
      <c r="R2015" s="1"/>
    </row>
    <row r="2016" spans="6:18" x14ac:dyDescent="0.25">
      <c r="F2016" s="12"/>
      <c r="N2016" s="3"/>
      <c r="O2016" s="32"/>
      <c r="P2016" s="32"/>
      <c r="Q2016" s="1"/>
      <c r="R2016" s="1"/>
    </row>
    <row r="2017" spans="6:18" x14ac:dyDescent="0.25">
      <c r="F2017" s="12"/>
      <c r="N2017" s="3"/>
      <c r="O2017" s="32"/>
      <c r="P2017" s="32"/>
      <c r="Q2017" s="1"/>
      <c r="R2017" s="1"/>
    </row>
    <row r="2018" spans="6:18" x14ac:dyDescent="0.25">
      <c r="F2018" s="12"/>
      <c r="N2018" s="3"/>
      <c r="O2018" s="32"/>
      <c r="P2018" s="32"/>
      <c r="Q2018" s="1"/>
      <c r="R2018" s="1"/>
    </row>
    <row r="2019" spans="6:18" x14ac:dyDescent="0.25">
      <c r="F2019" s="12"/>
      <c r="N2019" s="3"/>
      <c r="O2019" s="32"/>
      <c r="P2019" s="32"/>
      <c r="Q2019" s="1"/>
      <c r="R2019" s="1"/>
    </row>
    <row r="2020" spans="6:18" x14ac:dyDescent="0.25">
      <c r="F2020" s="12"/>
      <c r="N2020" s="3"/>
      <c r="O2020" s="32"/>
      <c r="P2020" s="32"/>
      <c r="Q2020" s="1"/>
      <c r="R2020" s="1"/>
    </row>
    <row r="2021" spans="6:18" x14ac:dyDescent="0.25">
      <c r="F2021" s="12"/>
      <c r="N2021" s="3"/>
      <c r="O2021" s="32"/>
      <c r="P2021" s="32"/>
      <c r="Q2021" s="1"/>
      <c r="R2021" s="1"/>
    </row>
    <row r="2022" spans="6:18" x14ac:dyDescent="0.25">
      <c r="F2022" s="12"/>
      <c r="N2022" s="3"/>
      <c r="O2022" s="32"/>
      <c r="P2022" s="32"/>
      <c r="Q2022" s="1"/>
      <c r="R2022" s="1"/>
    </row>
    <row r="2023" spans="6:18" x14ac:dyDescent="0.25">
      <c r="F2023" s="12"/>
      <c r="N2023" s="3"/>
      <c r="O2023" s="32"/>
      <c r="P2023" s="32"/>
      <c r="Q2023" s="1"/>
      <c r="R2023" s="1"/>
    </row>
    <row r="2024" spans="6:18" x14ac:dyDescent="0.25">
      <c r="F2024" s="12"/>
      <c r="N2024" s="3"/>
      <c r="O2024" s="32"/>
      <c r="P2024" s="32"/>
      <c r="Q2024" s="1"/>
      <c r="R2024" s="1"/>
    </row>
    <row r="2025" spans="6:18" x14ac:dyDescent="0.25">
      <c r="F2025" s="12"/>
      <c r="N2025" s="3"/>
      <c r="O2025" s="32"/>
      <c r="P2025" s="32"/>
      <c r="Q2025" s="1"/>
      <c r="R2025" s="1"/>
    </row>
    <row r="2026" spans="6:18" x14ac:dyDescent="0.25">
      <c r="F2026" s="12"/>
      <c r="N2026" s="3"/>
      <c r="O2026" s="32"/>
      <c r="P2026" s="32"/>
      <c r="Q2026" s="1"/>
      <c r="R2026" s="1"/>
    </row>
    <row r="2027" spans="6:18" x14ac:dyDescent="0.25">
      <c r="F2027" s="12"/>
      <c r="N2027" s="3"/>
      <c r="O2027" s="32"/>
      <c r="P2027" s="32"/>
      <c r="Q2027" s="1"/>
      <c r="R2027" s="1"/>
    </row>
    <row r="2028" spans="6:18" x14ac:dyDescent="0.25">
      <c r="F2028" s="12"/>
      <c r="N2028" s="3"/>
      <c r="O2028" s="32"/>
      <c r="P2028" s="32"/>
      <c r="Q2028" s="1"/>
      <c r="R2028" s="1"/>
    </row>
    <row r="2029" spans="6:18" x14ac:dyDescent="0.25">
      <c r="F2029" s="12"/>
      <c r="N2029" s="3"/>
      <c r="O2029" s="32"/>
      <c r="P2029" s="32"/>
      <c r="Q2029" s="1"/>
      <c r="R2029" s="1"/>
    </row>
    <row r="2030" spans="6:18" x14ac:dyDescent="0.25">
      <c r="F2030" s="12"/>
      <c r="N2030" s="3"/>
      <c r="O2030" s="32"/>
      <c r="P2030" s="32"/>
      <c r="Q2030" s="1"/>
      <c r="R2030" s="1"/>
    </row>
    <row r="2031" spans="6:18" x14ac:dyDescent="0.25">
      <c r="F2031" s="12"/>
      <c r="N2031" s="3"/>
      <c r="O2031" s="32"/>
      <c r="P2031" s="32"/>
      <c r="Q2031" s="1"/>
      <c r="R2031" s="1"/>
    </row>
    <row r="2032" spans="6:18" x14ac:dyDescent="0.25">
      <c r="F2032" s="12"/>
      <c r="N2032" s="3"/>
      <c r="O2032" s="32"/>
      <c r="P2032" s="32"/>
      <c r="Q2032" s="1"/>
      <c r="R2032" s="1"/>
    </row>
    <row r="2033" spans="6:18" x14ac:dyDescent="0.25">
      <c r="F2033" s="12"/>
      <c r="N2033" s="3"/>
      <c r="O2033" s="32"/>
      <c r="P2033" s="32"/>
      <c r="Q2033" s="1"/>
      <c r="R2033" s="1"/>
    </row>
    <row r="2034" spans="6:18" x14ac:dyDescent="0.25">
      <c r="F2034" s="12"/>
      <c r="N2034" s="3"/>
      <c r="O2034" s="32"/>
      <c r="P2034" s="32"/>
      <c r="Q2034" s="1"/>
      <c r="R2034" s="1"/>
    </row>
    <row r="2035" spans="6:18" x14ac:dyDescent="0.25">
      <c r="F2035" s="12"/>
      <c r="N2035" s="3"/>
      <c r="O2035" s="32"/>
      <c r="P2035" s="32"/>
      <c r="Q2035" s="1"/>
      <c r="R2035" s="1"/>
    </row>
    <row r="2036" spans="6:18" x14ac:dyDescent="0.25">
      <c r="F2036" s="12"/>
      <c r="N2036" s="3"/>
      <c r="O2036" s="32"/>
      <c r="P2036" s="32"/>
      <c r="Q2036" s="1"/>
      <c r="R2036" s="1"/>
    </row>
    <row r="2037" spans="6:18" x14ac:dyDescent="0.25">
      <c r="F2037" s="12"/>
      <c r="N2037" s="3"/>
      <c r="O2037" s="32"/>
      <c r="P2037" s="32"/>
      <c r="Q2037" s="1"/>
      <c r="R2037" s="1"/>
    </row>
    <row r="2038" spans="6:18" x14ac:dyDescent="0.25">
      <c r="F2038" s="12"/>
      <c r="N2038" s="3"/>
      <c r="O2038" s="32"/>
      <c r="P2038" s="32"/>
      <c r="Q2038" s="1"/>
      <c r="R2038" s="1"/>
    </row>
    <row r="2039" spans="6:18" x14ac:dyDescent="0.25">
      <c r="F2039" s="12"/>
      <c r="N2039" s="3"/>
      <c r="O2039" s="32"/>
      <c r="P2039" s="32"/>
      <c r="Q2039" s="1"/>
      <c r="R2039" s="1"/>
    </row>
    <row r="2040" spans="6:18" x14ac:dyDescent="0.25">
      <c r="F2040" s="12"/>
      <c r="N2040" s="3"/>
      <c r="O2040" s="32"/>
      <c r="P2040" s="32"/>
      <c r="Q2040" s="1"/>
      <c r="R2040" s="1"/>
    </row>
    <row r="2041" spans="6:18" x14ac:dyDescent="0.25">
      <c r="F2041" s="12"/>
      <c r="N2041" s="3"/>
      <c r="O2041" s="32"/>
      <c r="P2041" s="32"/>
      <c r="Q2041" s="1"/>
      <c r="R2041" s="1"/>
    </row>
    <row r="2042" spans="6:18" x14ac:dyDescent="0.25">
      <c r="F2042" s="12"/>
      <c r="N2042" s="3"/>
      <c r="O2042" s="32"/>
      <c r="P2042" s="32"/>
      <c r="Q2042" s="1"/>
      <c r="R2042" s="1"/>
    </row>
    <row r="2043" spans="6:18" x14ac:dyDescent="0.25">
      <c r="F2043" s="12"/>
      <c r="N2043" s="3"/>
      <c r="O2043" s="32"/>
      <c r="P2043" s="32"/>
      <c r="Q2043" s="1"/>
      <c r="R2043" s="1"/>
    </row>
    <row r="2044" spans="6:18" x14ac:dyDescent="0.25">
      <c r="F2044" s="12"/>
      <c r="N2044" s="3"/>
      <c r="O2044" s="32"/>
      <c r="P2044" s="32"/>
      <c r="Q2044" s="1"/>
      <c r="R2044" s="1"/>
    </row>
    <row r="2045" spans="6:18" x14ac:dyDescent="0.25">
      <c r="F2045" s="12"/>
      <c r="N2045" s="3"/>
      <c r="O2045" s="32"/>
      <c r="P2045" s="32"/>
      <c r="Q2045" s="1"/>
      <c r="R2045" s="1"/>
    </row>
    <row r="2046" spans="6:18" x14ac:dyDescent="0.25">
      <c r="F2046" s="12"/>
      <c r="N2046" s="3"/>
      <c r="O2046" s="32"/>
      <c r="P2046" s="32"/>
      <c r="Q2046" s="1"/>
      <c r="R2046" s="1"/>
    </row>
    <row r="2047" spans="6:18" x14ac:dyDescent="0.25">
      <c r="F2047" s="12"/>
      <c r="N2047" s="3"/>
      <c r="O2047" s="32"/>
      <c r="P2047" s="32"/>
      <c r="Q2047" s="1"/>
      <c r="R2047" s="1"/>
    </row>
    <row r="2048" spans="6:18" x14ac:dyDescent="0.25">
      <c r="F2048" s="12"/>
      <c r="N2048" s="3"/>
      <c r="O2048" s="32"/>
      <c r="P2048" s="32"/>
      <c r="Q2048" s="1"/>
      <c r="R2048" s="1"/>
    </row>
    <row r="2049" spans="6:18" x14ac:dyDescent="0.25">
      <c r="F2049" s="12"/>
      <c r="N2049" s="3"/>
      <c r="O2049" s="32"/>
      <c r="P2049" s="32"/>
      <c r="Q2049" s="1"/>
      <c r="R2049" s="1"/>
    </row>
    <row r="2050" spans="6:18" x14ac:dyDescent="0.25">
      <c r="F2050" s="12"/>
      <c r="N2050" s="3"/>
      <c r="O2050" s="32"/>
      <c r="P2050" s="32"/>
      <c r="Q2050" s="1"/>
      <c r="R2050" s="1"/>
    </row>
    <row r="2051" spans="6:18" x14ac:dyDescent="0.25">
      <c r="F2051" s="12"/>
      <c r="N2051" s="3"/>
      <c r="O2051" s="32"/>
      <c r="P2051" s="32"/>
      <c r="Q2051" s="1"/>
      <c r="R2051" s="1"/>
    </row>
    <row r="2052" spans="6:18" x14ac:dyDescent="0.25">
      <c r="F2052" s="12"/>
      <c r="N2052" s="3"/>
      <c r="O2052" s="32"/>
      <c r="P2052" s="32"/>
      <c r="Q2052" s="1"/>
      <c r="R2052" s="1"/>
    </row>
    <row r="2053" spans="6:18" x14ac:dyDescent="0.25">
      <c r="F2053" s="12"/>
      <c r="N2053" s="3"/>
      <c r="O2053" s="32"/>
      <c r="P2053" s="32"/>
      <c r="Q2053" s="1"/>
      <c r="R2053" s="1"/>
    </row>
    <row r="2054" spans="6:18" x14ac:dyDescent="0.25">
      <c r="F2054" s="12"/>
      <c r="N2054" s="3"/>
      <c r="O2054" s="32"/>
      <c r="P2054" s="32"/>
      <c r="Q2054" s="1"/>
      <c r="R2054" s="1"/>
    </row>
    <row r="2055" spans="6:18" x14ac:dyDescent="0.25">
      <c r="F2055" s="12"/>
      <c r="N2055" s="3"/>
      <c r="O2055" s="32"/>
      <c r="P2055" s="32"/>
      <c r="Q2055" s="1"/>
      <c r="R2055" s="1"/>
    </row>
    <row r="2056" spans="6:18" x14ac:dyDescent="0.25">
      <c r="F2056" s="12"/>
      <c r="N2056" s="3"/>
      <c r="O2056" s="32"/>
      <c r="P2056" s="32"/>
      <c r="Q2056" s="1"/>
      <c r="R2056" s="1"/>
    </row>
    <row r="2057" spans="6:18" x14ac:dyDescent="0.25">
      <c r="F2057" s="12"/>
      <c r="N2057" s="3"/>
      <c r="O2057" s="32"/>
      <c r="P2057" s="32"/>
      <c r="Q2057" s="1"/>
      <c r="R2057" s="1"/>
    </row>
    <row r="2058" spans="6:18" x14ac:dyDescent="0.25">
      <c r="F2058" s="12"/>
      <c r="N2058" s="3"/>
      <c r="O2058" s="32"/>
      <c r="P2058" s="32"/>
      <c r="Q2058" s="1"/>
      <c r="R2058" s="1"/>
    </row>
    <row r="2059" spans="6:18" x14ac:dyDescent="0.25">
      <c r="F2059" s="12"/>
      <c r="N2059" s="3"/>
      <c r="O2059" s="32"/>
      <c r="P2059" s="32"/>
      <c r="Q2059" s="1"/>
      <c r="R2059" s="1"/>
    </row>
    <row r="2060" spans="6:18" x14ac:dyDescent="0.25">
      <c r="F2060" s="12"/>
      <c r="N2060" s="3"/>
      <c r="O2060" s="32"/>
      <c r="P2060" s="32"/>
      <c r="Q2060" s="1"/>
      <c r="R2060" s="1"/>
    </row>
    <row r="2061" spans="6:18" x14ac:dyDescent="0.25">
      <c r="F2061" s="12"/>
      <c r="N2061" s="3"/>
      <c r="O2061" s="32"/>
      <c r="P2061" s="32"/>
      <c r="Q2061" s="1"/>
      <c r="R2061" s="1"/>
    </row>
    <row r="2062" spans="6:18" x14ac:dyDescent="0.25">
      <c r="F2062" s="12"/>
      <c r="N2062" s="3"/>
      <c r="O2062" s="32"/>
      <c r="P2062" s="32"/>
      <c r="Q2062" s="1"/>
      <c r="R2062" s="1"/>
    </row>
    <row r="2063" spans="6:18" x14ac:dyDescent="0.25">
      <c r="F2063" s="12"/>
      <c r="N2063" s="3"/>
      <c r="O2063" s="32"/>
      <c r="P2063" s="32"/>
      <c r="Q2063" s="1"/>
      <c r="R2063" s="1"/>
    </row>
    <row r="2064" spans="6:18" x14ac:dyDescent="0.25">
      <c r="F2064" s="12"/>
      <c r="N2064" s="3"/>
      <c r="O2064" s="32"/>
      <c r="P2064" s="32"/>
      <c r="Q2064" s="1"/>
      <c r="R2064" s="1"/>
    </row>
    <row r="2065" spans="6:18" x14ac:dyDescent="0.25">
      <c r="F2065" s="12"/>
      <c r="N2065" s="3"/>
      <c r="O2065" s="32"/>
      <c r="P2065" s="32"/>
      <c r="Q2065" s="1"/>
      <c r="R2065" s="1"/>
    </row>
    <row r="2066" spans="6:18" x14ac:dyDescent="0.25">
      <c r="F2066" s="12"/>
      <c r="N2066" s="3"/>
      <c r="O2066" s="32"/>
      <c r="P2066" s="32"/>
      <c r="Q2066" s="1"/>
      <c r="R2066" s="1"/>
    </row>
    <row r="2067" spans="6:18" x14ac:dyDescent="0.25">
      <c r="F2067" s="12"/>
      <c r="N2067" s="3"/>
      <c r="O2067" s="32"/>
      <c r="P2067" s="32"/>
      <c r="Q2067" s="1"/>
      <c r="R2067" s="1"/>
    </row>
    <row r="2068" spans="6:18" x14ac:dyDescent="0.25">
      <c r="F2068" s="12"/>
      <c r="N2068" s="3"/>
      <c r="O2068" s="32"/>
      <c r="P2068" s="32"/>
      <c r="Q2068" s="1"/>
      <c r="R2068" s="1"/>
    </row>
    <row r="2069" spans="6:18" x14ac:dyDescent="0.25">
      <c r="F2069" s="12"/>
      <c r="N2069" s="3"/>
      <c r="O2069" s="32"/>
      <c r="P2069" s="32"/>
      <c r="Q2069" s="1"/>
      <c r="R2069" s="1"/>
    </row>
    <row r="2070" spans="6:18" x14ac:dyDescent="0.25">
      <c r="F2070" s="12"/>
      <c r="N2070" s="3"/>
      <c r="O2070" s="32"/>
      <c r="P2070" s="32"/>
      <c r="Q2070" s="1"/>
      <c r="R2070" s="1"/>
    </row>
    <row r="2071" spans="6:18" x14ac:dyDescent="0.25">
      <c r="F2071" s="12"/>
      <c r="N2071" s="3"/>
      <c r="O2071" s="32"/>
      <c r="P2071" s="32"/>
      <c r="Q2071" s="1"/>
      <c r="R2071" s="1"/>
    </row>
    <row r="2072" spans="6:18" x14ac:dyDescent="0.25">
      <c r="F2072" s="12"/>
      <c r="N2072" s="3"/>
      <c r="O2072" s="32"/>
      <c r="P2072" s="32"/>
      <c r="Q2072" s="1"/>
      <c r="R2072" s="1"/>
    </row>
    <row r="2073" spans="6:18" x14ac:dyDescent="0.25">
      <c r="F2073" s="12"/>
      <c r="N2073" s="3"/>
      <c r="O2073" s="32"/>
      <c r="P2073" s="32"/>
      <c r="Q2073" s="1"/>
      <c r="R2073" s="1"/>
    </row>
    <row r="2074" spans="6:18" x14ac:dyDescent="0.25">
      <c r="F2074" s="12"/>
      <c r="N2074" s="3"/>
      <c r="O2074" s="32"/>
      <c r="P2074" s="32"/>
      <c r="Q2074" s="1"/>
      <c r="R2074" s="1"/>
    </row>
    <row r="2075" spans="6:18" x14ac:dyDescent="0.25">
      <c r="F2075" s="12"/>
      <c r="N2075" s="3"/>
      <c r="O2075" s="32"/>
      <c r="P2075" s="32"/>
      <c r="Q2075" s="1"/>
      <c r="R2075" s="1"/>
    </row>
    <row r="2076" spans="6:18" x14ac:dyDescent="0.25">
      <c r="F2076" s="12"/>
      <c r="N2076" s="3"/>
      <c r="O2076" s="32"/>
      <c r="P2076" s="32"/>
      <c r="Q2076" s="1"/>
      <c r="R2076" s="1"/>
    </row>
    <row r="2077" spans="6:18" x14ac:dyDescent="0.25">
      <c r="F2077" s="12"/>
      <c r="N2077" s="3"/>
      <c r="O2077" s="32"/>
      <c r="P2077" s="32"/>
      <c r="Q2077" s="1"/>
      <c r="R2077" s="1"/>
    </row>
    <row r="2078" spans="6:18" x14ac:dyDescent="0.25">
      <c r="F2078" s="12"/>
      <c r="N2078" s="3"/>
      <c r="O2078" s="32"/>
      <c r="P2078" s="32"/>
      <c r="Q2078" s="1"/>
      <c r="R2078" s="1"/>
    </row>
    <row r="2079" spans="6:18" x14ac:dyDescent="0.25">
      <c r="F2079" s="12"/>
      <c r="N2079" s="3"/>
      <c r="O2079" s="32"/>
      <c r="P2079" s="32"/>
      <c r="Q2079" s="1"/>
      <c r="R2079" s="1"/>
    </row>
    <row r="2080" spans="6:18" x14ac:dyDescent="0.25">
      <c r="F2080" s="12"/>
      <c r="N2080" s="3"/>
      <c r="O2080" s="32"/>
      <c r="P2080" s="32"/>
      <c r="Q2080" s="1"/>
      <c r="R2080" s="1"/>
    </row>
    <row r="2081" spans="6:18" x14ac:dyDescent="0.25">
      <c r="F2081" s="12"/>
      <c r="N2081" s="3"/>
      <c r="O2081" s="32"/>
      <c r="P2081" s="32"/>
      <c r="Q2081" s="1"/>
      <c r="R2081" s="1"/>
    </row>
    <row r="2082" spans="6:18" x14ac:dyDescent="0.25">
      <c r="F2082" s="12"/>
      <c r="N2082" s="3"/>
      <c r="O2082" s="32"/>
      <c r="P2082" s="32"/>
      <c r="Q2082" s="1"/>
      <c r="R2082" s="1"/>
    </row>
    <row r="2083" spans="6:18" x14ac:dyDescent="0.25">
      <c r="F2083" s="12"/>
      <c r="N2083" s="3"/>
      <c r="O2083" s="32"/>
      <c r="P2083" s="32"/>
      <c r="Q2083" s="1"/>
      <c r="R2083" s="1"/>
    </row>
    <row r="2084" spans="6:18" x14ac:dyDescent="0.25">
      <c r="F2084" s="12"/>
      <c r="N2084" s="3"/>
      <c r="O2084" s="32"/>
      <c r="P2084" s="32"/>
      <c r="Q2084" s="1"/>
      <c r="R2084" s="1"/>
    </row>
    <row r="2085" spans="6:18" x14ac:dyDescent="0.25">
      <c r="F2085" s="12"/>
      <c r="N2085" s="3"/>
      <c r="O2085" s="32"/>
      <c r="P2085" s="32"/>
      <c r="Q2085" s="1"/>
      <c r="R2085" s="1"/>
    </row>
    <row r="2086" spans="6:18" x14ac:dyDescent="0.25">
      <c r="F2086" s="12"/>
      <c r="N2086" s="3"/>
      <c r="O2086" s="32"/>
      <c r="P2086" s="32"/>
      <c r="Q2086" s="1"/>
      <c r="R2086" s="1"/>
    </row>
    <row r="2087" spans="6:18" x14ac:dyDescent="0.25">
      <c r="F2087" s="12"/>
      <c r="N2087" s="3"/>
      <c r="O2087" s="32"/>
      <c r="P2087" s="32"/>
      <c r="Q2087" s="1"/>
      <c r="R2087" s="1"/>
    </row>
    <row r="2088" spans="6:18" x14ac:dyDescent="0.25">
      <c r="F2088" s="12"/>
      <c r="N2088" s="3"/>
      <c r="O2088" s="32"/>
      <c r="P2088" s="32"/>
      <c r="Q2088" s="1"/>
      <c r="R2088" s="1"/>
    </row>
    <row r="2089" spans="6:18" x14ac:dyDescent="0.25">
      <c r="F2089" s="12"/>
      <c r="N2089" s="3"/>
      <c r="O2089" s="32"/>
      <c r="P2089" s="32"/>
      <c r="Q2089" s="1"/>
      <c r="R2089" s="1"/>
    </row>
    <row r="2090" spans="6:18" x14ac:dyDescent="0.25">
      <c r="F2090" s="12"/>
      <c r="N2090" s="3"/>
      <c r="O2090" s="32"/>
      <c r="P2090" s="32"/>
      <c r="Q2090" s="1"/>
      <c r="R2090" s="1"/>
    </row>
    <row r="2091" spans="6:18" x14ac:dyDescent="0.25">
      <c r="F2091" s="12"/>
      <c r="N2091" s="3"/>
      <c r="O2091" s="32"/>
      <c r="P2091" s="32"/>
      <c r="Q2091" s="1"/>
      <c r="R2091" s="1"/>
    </row>
    <row r="2092" spans="6:18" x14ac:dyDescent="0.25">
      <c r="F2092" s="12"/>
      <c r="N2092" s="3"/>
      <c r="O2092" s="32"/>
      <c r="P2092" s="32"/>
      <c r="Q2092" s="1"/>
      <c r="R2092" s="1"/>
    </row>
    <row r="2093" spans="6:18" x14ac:dyDescent="0.25">
      <c r="F2093" s="12"/>
      <c r="N2093" s="3"/>
      <c r="O2093" s="32"/>
      <c r="P2093" s="32"/>
      <c r="Q2093" s="1"/>
      <c r="R2093" s="1"/>
    </row>
    <row r="2094" spans="6:18" x14ac:dyDescent="0.25">
      <c r="F2094" s="12"/>
      <c r="N2094" s="3"/>
      <c r="O2094" s="32"/>
      <c r="P2094" s="32"/>
      <c r="Q2094" s="1"/>
      <c r="R2094" s="1"/>
    </row>
    <row r="2095" spans="6:18" x14ac:dyDescent="0.25">
      <c r="F2095" s="12"/>
      <c r="N2095" s="3"/>
      <c r="O2095" s="32"/>
      <c r="P2095" s="32"/>
      <c r="Q2095" s="1"/>
      <c r="R2095" s="1"/>
    </row>
    <row r="2096" spans="6:18" x14ac:dyDescent="0.25">
      <c r="F2096" s="12"/>
      <c r="N2096" s="3"/>
      <c r="O2096" s="32"/>
      <c r="P2096" s="32"/>
      <c r="Q2096" s="1"/>
      <c r="R2096" s="1"/>
    </row>
    <row r="2097" spans="6:18" x14ac:dyDescent="0.25">
      <c r="F2097" s="12"/>
      <c r="N2097" s="3"/>
      <c r="O2097" s="32"/>
      <c r="P2097" s="32"/>
      <c r="Q2097" s="1"/>
      <c r="R2097" s="1"/>
    </row>
    <row r="2098" spans="6:18" x14ac:dyDescent="0.25">
      <c r="F2098" s="12"/>
      <c r="N2098" s="3"/>
      <c r="O2098" s="32"/>
      <c r="P2098" s="32"/>
      <c r="Q2098" s="1"/>
      <c r="R2098" s="1"/>
    </row>
    <row r="2099" spans="6:18" x14ac:dyDescent="0.25">
      <c r="F2099" s="12"/>
      <c r="N2099" s="3"/>
      <c r="O2099" s="32"/>
      <c r="P2099" s="32"/>
      <c r="Q2099" s="1"/>
      <c r="R2099" s="1"/>
    </row>
    <row r="2100" spans="6:18" x14ac:dyDescent="0.25">
      <c r="F2100" s="12"/>
      <c r="N2100" s="3"/>
      <c r="O2100" s="32"/>
      <c r="P2100" s="32"/>
      <c r="Q2100" s="1"/>
      <c r="R2100" s="1"/>
    </row>
    <row r="2101" spans="6:18" x14ac:dyDescent="0.25">
      <c r="F2101" s="12"/>
      <c r="N2101" s="3"/>
      <c r="O2101" s="32"/>
      <c r="P2101" s="32"/>
      <c r="Q2101" s="1"/>
      <c r="R2101" s="1"/>
    </row>
    <row r="2102" spans="6:18" x14ac:dyDescent="0.25">
      <c r="F2102" s="12"/>
      <c r="N2102" s="3"/>
      <c r="O2102" s="32"/>
      <c r="P2102" s="32"/>
      <c r="Q2102" s="1"/>
      <c r="R2102" s="1"/>
    </row>
    <row r="2103" spans="6:18" x14ac:dyDescent="0.25">
      <c r="F2103" s="12"/>
      <c r="N2103" s="3"/>
      <c r="O2103" s="32"/>
      <c r="P2103" s="32"/>
      <c r="Q2103" s="1"/>
      <c r="R2103" s="1"/>
    </row>
    <row r="2104" spans="6:18" x14ac:dyDescent="0.25">
      <c r="F2104" s="12"/>
      <c r="N2104" s="3"/>
      <c r="O2104" s="32"/>
      <c r="P2104" s="32"/>
      <c r="Q2104" s="1"/>
      <c r="R2104" s="1"/>
    </row>
    <row r="2105" spans="6:18" x14ac:dyDescent="0.25">
      <c r="F2105" s="12"/>
      <c r="N2105" s="3"/>
      <c r="O2105" s="32"/>
      <c r="P2105" s="32"/>
      <c r="Q2105" s="1"/>
      <c r="R2105" s="1"/>
    </row>
    <row r="2106" spans="6:18" x14ac:dyDescent="0.25">
      <c r="F2106" s="12"/>
      <c r="N2106" s="3"/>
      <c r="O2106" s="32"/>
      <c r="P2106" s="32"/>
      <c r="Q2106" s="1"/>
      <c r="R2106" s="1"/>
    </row>
    <row r="2107" spans="6:18" x14ac:dyDescent="0.25">
      <c r="F2107" s="12"/>
      <c r="N2107" s="3"/>
      <c r="O2107" s="32"/>
      <c r="P2107" s="32"/>
      <c r="Q2107" s="1"/>
      <c r="R2107" s="1"/>
    </row>
    <row r="2108" spans="6:18" x14ac:dyDescent="0.25">
      <c r="F2108" s="12"/>
      <c r="N2108" s="3"/>
      <c r="O2108" s="32"/>
      <c r="P2108" s="32"/>
      <c r="Q2108" s="1"/>
      <c r="R2108" s="1"/>
    </row>
    <row r="2109" spans="6:18" x14ac:dyDescent="0.25">
      <c r="F2109" s="12"/>
      <c r="N2109" s="3"/>
      <c r="O2109" s="32"/>
      <c r="P2109" s="32"/>
      <c r="Q2109" s="1"/>
      <c r="R2109" s="1"/>
    </row>
    <row r="2110" spans="6:18" x14ac:dyDescent="0.25">
      <c r="F2110" s="12"/>
      <c r="N2110" s="3"/>
      <c r="O2110" s="32"/>
      <c r="P2110" s="32"/>
      <c r="Q2110" s="1"/>
      <c r="R2110" s="1"/>
    </row>
    <row r="2111" spans="6:18" x14ac:dyDescent="0.25">
      <c r="F2111" s="12"/>
      <c r="N2111" s="3"/>
      <c r="O2111" s="32"/>
      <c r="P2111" s="32"/>
      <c r="Q2111" s="1"/>
      <c r="R2111" s="1"/>
    </row>
    <row r="2112" spans="6:18" x14ac:dyDescent="0.25">
      <c r="F2112" s="12"/>
      <c r="N2112" s="3"/>
      <c r="O2112" s="32"/>
      <c r="P2112" s="32"/>
      <c r="Q2112" s="1"/>
      <c r="R2112" s="1"/>
    </row>
    <row r="2113" spans="6:18" x14ac:dyDescent="0.25">
      <c r="F2113" s="12"/>
      <c r="N2113" s="3"/>
      <c r="O2113" s="32"/>
      <c r="P2113" s="32"/>
      <c r="Q2113" s="1"/>
      <c r="R2113" s="1"/>
    </row>
    <row r="2114" spans="6:18" x14ac:dyDescent="0.25">
      <c r="F2114" s="12"/>
      <c r="N2114" s="3"/>
      <c r="O2114" s="32"/>
      <c r="P2114" s="32"/>
      <c r="Q2114" s="1"/>
      <c r="R2114" s="1"/>
    </row>
    <row r="2115" spans="6:18" x14ac:dyDescent="0.25">
      <c r="F2115" s="12"/>
      <c r="N2115" s="3"/>
      <c r="O2115" s="32"/>
      <c r="P2115" s="32"/>
      <c r="Q2115" s="1"/>
      <c r="R2115" s="1"/>
    </row>
    <row r="2116" spans="6:18" x14ac:dyDescent="0.25">
      <c r="F2116" s="12"/>
      <c r="N2116" s="3"/>
      <c r="O2116" s="32"/>
      <c r="P2116" s="32"/>
      <c r="Q2116" s="1"/>
      <c r="R2116" s="1"/>
    </row>
    <row r="2117" spans="6:18" x14ac:dyDescent="0.25">
      <c r="F2117" s="12"/>
      <c r="N2117" s="3"/>
      <c r="O2117" s="32"/>
      <c r="P2117" s="32"/>
      <c r="Q2117" s="1"/>
      <c r="R2117" s="1"/>
    </row>
    <row r="2118" spans="6:18" x14ac:dyDescent="0.25">
      <c r="F2118" s="12"/>
      <c r="N2118" s="3"/>
      <c r="O2118" s="32"/>
      <c r="P2118" s="32"/>
      <c r="Q2118" s="1"/>
      <c r="R2118" s="1"/>
    </row>
    <row r="2119" spans="6:18" x14ac:dyDescent="0.25">
      <c r="F2119" s="12"/>
      <c r="N2119" s="3"/>
      <c r="O2119" s="32"/>
      <c r="P2119" s="32"/>
      <c r="Q2119" s="1"/>
      <c r="R2119" s="1"/>
    </row>
    <row r="2120" spans="6:18" x14ac:dyDescent="0.25">
      <c r="F2120" s="12"/>
      <c r="N2120" s="3"/>
      <c r="O2120" s="32"/>
      <c r="P2120" s="32"/>
      <c r="Q2120" s="1"/>
      <c r="R2120" s="1"/>
    </row>
    <row r="2121" spans="6:18" x14ac:dyDescent="0.25">
      <c r="F2121" s="12"/>
      <c r="N2121" s="3"/>
      <c r="O2121" s="32"/>
      <c r="P2121" s="32"/>
      <c r="Q2121" s="1"/>
      <c r="R2121" s="1"/>
    </row>
    <row r="2122" spans="6:18" x14ac:dyDescent="0.25">
      <c r="F2122" s="12"/>
      <c r="N2122" s="3"/>
      <c r="O2122" s="32"/>
      <c r="P2122" s="32"/>
      <c r="Q2122" s="1"/>
      <c r="R2122" s="1"/>
    </row>
    <row r="2123" spans="6:18" x14ac:dyDescent="0.25">
      <c r="F2123" s="12"/>
      <c r="N2123" s="3"/>
      <c r="O2123" s="32"/>
      <c r="P2123" s="32"/>
      <c r="Q2123" s="1"/>
      <c r="R2123" s="1"/>
    </row>
    <row r="2124" spans="6:18" x14ac:dyDescent="0.25">
      <c r="F2124" s="12"/>
      <c r="N2124" s="3"/>
      <c r="O2124" s="32"/>
      <c r="P2124" s="32"/>
      <c r="Q2124" s="1"/>
      <c r="R2124" s="1"/>
    </row>
    <row r="2125" spans="6:18" x14ac:dyDescent="0.25">
      <c r="F2125" s="12"/>
      <c r="N2125" s="3"/>
      <c r="O2125" s="32"/>
      <c r="P2125" s="32"/>
      <c r="Q2125" s="1"/>
      <c r="R2125" s="1"/>
    </row>
    <row r="2126" spans="6:18" x14ac:dyDescent="0.25">
      <c r="F2126" s="12"/>
      <c r="N2126" s="3"/>
      <c r="O2126" s="32"/>
      <c r="P2126" s="32"/>
      <c r="Q2126" s="1"/>
      <c r="R2126" s="1"/>
    </row>
    <row r="2127" spans="6:18" x14ac:dyDescent="0.25">
      <c r="F2127" s="12"/>
      <c r="N2127" s="3"/>
      <c r="O2127" s="32"/>
      <c r="P2127" s="32"/>
      <c r="Q2127" s="1"/>
      <c r="R2127" s="1"/>
    </row>
    <row r="2128" spans="6:18" x14ac:dyDescent="0.25">
      <c r="F2128" s="12"/>
      <c r="N2128" s="3"/>
      <c r="O2128" s="32"/>
      <c r="P2128" s="32"/>
      <c r="Q2128" s="1"/>
      <c r="R2128" s="1"/>
    </row>
    <row r="2129" spans="6:18" x14ac:dyDescent="0.25">
      <c r="F2129" s="12"/>
      <c r="N2129" s="3"/>
      <c r="O2129" s="32"/>
      <c r="P2129" s="32"/>
      <c r="Q2129" s="1"/>
      <c r="R2129" s="1"/>
    </row>
    <row r="2130" spans="6:18" x14ac:dyDescent="0.25">
      <c r="F2130" s="12"/>
      <c r="N2130" s="3"/>
      <c r="O2130" s="32"/>
      <c r="P2130" s="32"/>
      <c r="Q2130" s="1"/>
      <c r="R2130" s="1"/>
    </row>
    <row r="2131" spans="6:18" x14ac:dyDescent="0.25">
      <c r="F2131" s="12"/>
      <c r="N2131" s="3"/>
      <c r="O2131" s="32"/>
      <c r="P2131" s="32"/>
      <c r="Q2131" s="1"/>
      <c r="R2131" s="1"/>
    </row>
    <row r="2132" spans="6:18" x14ac:dyDescent="0.25">
      <c r="F2132" s="12"/>
      <c r="N2132" s="3"/>
      <c r="O2132" s="32"/>
      <c r="P2132" s="32"/>
      <c r="Q2132" s="1"/>
      <c r="R2132" s="1"/>
    </row>
    <row r="2133" spans="6:18" x14ac:dyDescent="0.25">
      <c r="F2133" s="12"/>
      <c r="N2133" s="3"/>
      <c r="O2133" s="32"/>
      <c r="P2133" s="32"/>
      <c r="Q2133" s="1"/>
      <c r="R2133" s="1"/>
    </row>
    <row r="2134" spans="6:18" x14ac:dyDescent="0.25">
      <c r="F2134" s="12"/>
      <c r="N2134" s="3"/>
      <c r="O2134" s="32"/>
      <c r="P2134" s="32"/>
      <c r="Q2134" s="1"/>
      <c r="R2134" s="1"/>
    </row>
    <row r="2135" spans="6:18" x14ac:dyDescent="0.25">
      <c r="F2135" s="12"/>
      <c r="N2135" s="3"/>
      <c r="O2135" s="32"/>
      <c r="P2135" s="32"/>
      <c r="Q2135" s="1"/>
      <c r="R2135" s="1"/>
    </row>
    <row r="2136" spans="6:18" x14ac:dyDescent="0.25">
      <c r="F2136" s="12"/>
      <c r="N2136" s="3"/>
      <c r="O2136" s="32"/>
      <c r="P2136" s="32"/>
      <c r="Q2136" s="1"/>
      <c r="R2136" s="1"/>
    </row>
    <row r="2137" spans="6:18" x14ac:dyDescent="0.25">
      <c r="F2137" s="12"/>
      <c r="N2137" s="3"/>
      <c r="O2137" s="32"/>
      <c r="P2137" s="32"/>
      <c r="Q2137" s="1"/>
      <c r="R2137" s="1"/>
    </row>
    <row r="2138" spans="6:18" x14ac:dyDescent="0.25">
      <c r="F2138" s="12"/>
      <c r="N2138" s="3"/>
      <c r="O2138" s="32"/>
      <c r="P2138" s="32"/>
      <c r="Q2138" s="1"/>
      <c r="R2138" s="1"/>
    </row>
    <row r="2139" spans="6:18" x14ac:dyDescent="0.25">
      <c r="F2139" s="12"/>
      <c r="N2139" s="3"/>
      <c r="O2139" s="32"/>
      <c r="P2139" s="32"/>
      <c r="Q2139" s="1"/>
      <c r="R2139" s="1"/>
    </row>
    <row r="2140" spans="6:18" x14ac:dyDescent="0.25">
      <c r="F2140" s="12"/>
      <c r="N2140" s="3"/>
      <c r="O2140" s="32"/>
      <c r="P2140" s="32"/>
      <c r="Q2140" s="1"/>
      <c r="R2140" s="1"/>
    </row>
    <row r="2141" spans="6:18" x14ac:dyDescent="0.25">
      <c r="F2141" s="12"/>
      <c r="N2141" s="3"/>
      <c r="O2141" s="32"/>
      <c r="P2141" s="32"/>
      <c r="Q2141" s="1"/>
      <c r="R2141" s="1"/>
    </row>
    <row r="2142" spans="6:18" x14ac:dyDescent="0.25">
      <c r="F2142" s="12"/>
      <c r="N2142" s="3"/>
      <c r="O2142" s="32"/>
      <c r="P2142" s="32"/>
      <c r="Q2142" s="1"/>
      <c r="R2142" s="1"/>
    </row>
    <row r="2143" spans="6:18" x14ac:dyDescent="0.25">
      <c r="F2143" s="12"/>
      <c r="N2143" s="3"/>
      <c r="O2143" s="32"/>
      <c r="P2143" s="32"/>
      <c r="Q2143" s="1"/>
      <c r="R2143" s="1"/>
    </row>
    <row r="2144" spans="6:18" x14ac:dyDescent="0.25">
      <c r="F2144" s="12"/>
      <c r="N2144" s="3"/>
      <c r="O2144" s="32"/>
      <c r="P2144" s="32"/>
      <c r="Q2144" s="1"/>
      <c r="R2144" s="1"/>
    </row>
    <row r="2145" spans="6:18" x14ac:dyDescent="0.25">
      <c r="F2145" s="12"/>
      <c r="N2145" s="3"/>
      <c r="O2145" s="32"/>
      <c r="P2145" s="32"/>
      <c r="Q2145" s="1"/>
      <c r="R2145" s="1"/>
    </row>
    <row r="2146" spans="6:18" x14ac:dyDescent="0.25">
      <c r="F2146" s="12"/>
      <c r="N2146" s="3"/>
      <c r="O2146" s="32"/>
      <c r="P2146" s="32"/>
      <c r="Q2146" s="1"/>
      <c r="R2146" s="1"/>
    </row>
    <row r="2147" spans="6:18" x14ac:dyDescent="0.25">
      <c r="F2147" s="12"/>
      <c r="N2147" s="3"/>
      <c r="O2147" s="32"/>
      <c r="P2147" s="32"/>
      <c r="Q2147" s="1"/>
      <c r="R2147" s="1"/>
    </row>
    <row r="2148" spans="6:18" x14ac:dyDescent="0.25">
      <c r="F2148" s="12"/>
      <c r="N2148" s="3"/>
      <c r="O2148" s="32"/>
      <c r="P2148" s="32"/>
      <c r="Q2148" s="1"/>
      <c r="R2148" s="1"/>
    </row>
    <row r="2149" spans="6:18" x14ac:dyDescent="0.25">
      <c r="F2149" s="12"/>
      <c r="N2149" s="3"/>
      <c r="O2149" s="32"/>
      <c r="P2149" s="32"/>
      <c r="Q2149" s="1"/>
      <c r="R2149" s="1"/>
    </row>
    <row r="2150" spans="6:18" x14ac:dyDescent="0.25">
      <c r="F2150" s="12"/>
      <c r="N2150" s="3"/>
      <c r="O2150" s="32"/>
      <c r="P2150" s="32"/>
      <c r="Q2150" s="1"/>
      <c r="R2150" s="1"/>
    </row>
    <row r="2151" spans="6:18" x14ac:dyDescent="0.25">
      <c r="F2151" s="12"/>
      <c r="N2151" s="3"/>
      <c r="O2151" s="32"/>
      <c r="P2151" s="32"/>
      <c r="Q2151" s="1"/>
      <c r="R2151" s="1"/>
    </row>
    <row r="2152" spans="6:18" x14ac:dyDescent="0.25">
      <c r="F2152" s="12"/>
      <c r="N2152" s="3"/>
      <c r="O2152" s="32"/>
      <c r="P2152" s="32"/>
      <c r="Q2152" s="1"/>
      <c r="R2152" s="1"/>
    </row>
    <row r="2153" spans="6:18" x14ac:dyDescent="0.25">
      <c r="F2153" s="12"/>
      <c r="N2153" s="3"/>
      <c r="O2153" s="32"/>
      <c r="P2153" s="32"/>
      <c r="Q2153" s="1"/>
      <c r="R2153" s="1"/>
    </row>
    <row r="2154" spans="6:18" x14ac:dyDescent="0.25">
      <c r="F2154" s="12"/>
      <c r="N2154" s="3"/>
      <c r="O2154" s="32"/>
      <c r="P2154" s="32"/>
      <c r="Q2154" s="1"/>
      <c r="R2154" s="1"/>
    </row>
    <row r="2155" spans="6:18" x14ac:dyDescent="0.25">
      <c r="F2155" s="12"/>
      <c r="N2155" s="3"/>
      <c r="O2155" s="32"/>
      <c r="P2155" s="32"/>
      <c r="Q2155" s="1"/>
      <c r="R2155" s="1"/>
    </row>
    <row r="2156" spans="6:18" x14ac:dyDescent="0.25">
      <c r="F2156" s="12"/>
      <c r="N2156" s="3"/>
      <c r="O2156" s="32"/>
      <c r="P2156" s="32"/>
      <c r="Q2156" s="1"/>
      <c r="R2156" s="1"/>
    </row>
    <row r="2157" spans="6:18" x14ac:dyDescent="0.25">
      <c r="F2157" s="12"/>
      <c r="N2157" s="3"/>
      <c r="O2157" s="32"/>
      <c r="P2157" s="32"/>
      <c r="Q2157" s="1"/>
      <c r="R2157" s="1"/>
    </row>
    <row r="2158" spans="6:18" x14ac:dyDescent="0.25">
      <c r="F2158" s="12"/>
      <c r="N2158" s="3"/>
      <c r="O2158" s="32"/>
      <c r="P2158" s="32"/>
      <c r="Q2158" s="1"/>
      <c r="R2158" s="1"/>
    </row>
    <row r="2159" spans="6:18" x14ac:dyDescent="0.25">
      <c r="F2159" s="12"/>
      <c r="N2159" s="3"/>
      <c r="O2159" s="32"/>
      <c r="P2159" s="32"/>
      <c r="Q2159" s="1"/>
      <c r="R2159" s="1"/>
    </row>
    <row r="2160" spans="6:18" x14ac:dyDescent="0.25">
      <c r="F2160" s="12"/>
      <c r="N2160" s="3"/>
      <c r="O2160" s="32"/>
      <c r="P2160" s="32"/>
      <c r="Q2160" s="1"/>
      <c r="R2160" s="1"/>
    </row>
    <row r="2161" spans="6:18" x14ac:dyDescent="0.25">
      <c r="F2161" s="12"/>
      <c r="N2161" s="3"/>
      <c r="O2161" s="32"/>
      <c r="P2161" s="32"/>
      <c r="Q2161" s="1"/>
      <c r="R2161" s="1"/>
    </row>
    <row r="2162" spans="6:18" x14ac:dyDescent="0.25">
      <c r="F2162" s="12"/>
      <c r="N2162" s="3"/>
      <c r="O2162" s="32"/>
      <c r="P2162" s="32"/>
      <c r="Q2162" s="1"/>
      <c r="R2162" s="1"/>
    </row>
    <row r="2163" spans="6:18" x14ac:dyDescent="0.25">
      <c r="F2163" s="12"/>
      <c r="N2163" s="3"/>
      <c r="O2163" s="32"/>
      <c r="P2163" s="32"/>
      <c r="Q2163" s="1"/>
      <c r="R2163" s="1"/>
    </row>
    <row r="2164" spans="6:18" x14ac:dyDescent="0.25">
      <c r="F2164" s="12"/>
      <c r="N2164" s="3"/>
      <c r="O2164" s="32"/>
      <c r="P2164" s="32"/>
      <c r="Q2164" s="1"/>
      <c r="R2164" s="1"/>
    </row>
    <row r="2165" spans="6:18" x14ac:dyDescent="0.25">
      <c r="F2165" s="12"/>
      <c r="N2165" s="3"/>
      <c r="O2165" s="32"/>
      <c r="P2165" s="32"/>
      <c r="Q2165" s="1"/>
      <c r="R2165" s="1"/>
    </row>
    <row r="2166" spans="6:18" x14ac:dyDescent="0.25">
      <c r="F2166" s="12"/>
      <c r="N2166" s="3"/>
      <c r="O2166" s="32"/>
      <c r="P2166" s="32"/>
      <c r="Q2166" s="1"/>
      <c r="R2166" s="1"/>
    </row>
    <row r="2167" spans="6:18" x14ac:dyDescent="0.25">
      <c r="F2167" s="12"/>
      <c r="N2167" s="3"/>
      <c r="O2167" s="32"/>
      <c r="P2167" s="32"/>
      <c r="Q2167" s="1"/>
      <c r="R2167" s="1"/>
    </row>
    <row r="2168" spans="6:18" x14ac:dyDescent="0.25">
      <c r="F2168" s="12"/>
      <c r="N2168" s="3"/>
      <c r="O2168" s="32"/>
      <c r="P2168" s="32"/>
      <c r="Q2168" s="1"/>
      <c r="R2168" s="1"/>
    </row>
    <row r="2169" spans="6:18" x14ac:dyDescent="0.25">
      <c r="F2169" s="12"/>
      <c r="N2169" s="3"/>
      <c r="O2169" s="32"/>
      <c r="P2169" s="32"/>
      <c r="Q2169" s="1"/>
      <c r="R2169" s="1"/>
    </row>
    <row r="2170" spans="6:18" x14ac:dyDescent="0.25">
      <c r="F2170" s="12"/>
      <c r="N2170" s="3"/>
      <c r="O2170" s="32"/>
      <c r="P2170" s="32"/>
      <c r="Q2170" s="1"/>
      <c r="R2170" s="1"/>
    </row>
    <row r="2171" spans="6:18" x14ac:dyDescent="0.25">
      <c r="F2171" s="12"/>
      <c r="N2171" s="3"/>
      <c r="O2171" s="32"/>
      <c r="P2171" s="32"/>
      <c r="Q2171" s="1"/>
      <c r="R2171" s="1"/>
    </row>
    <row r="2172" spans="6:18" x14ac:dyDescent="0.25">
      <c r="F2172" s="12"/>
      <c r="N2172" s="3"/>
      <c r="O2172" s="32"/>
      <c r="P2172" s="32"/>
      <c r="Q2172" s="1"/>
      <c r="R2172" s="1"/>
    </row>
    <row r="2173" spans="6:18" x14ac:dyDescent="0.25">
      <c r="F2173" s="12"/>
      <c r="N2173" s="3"/>
      <c r="O2173" s="32"/>
      <c r="P2173" s="32"/>
      <c r="Q2173" s="1"/>
      <c r="R2173" s="1"/>
    </row>
    <row r="2174" spans="6:18" x14ac:dyDescent="0.25">
      <c r="F2174" s="12"/>
      <c r="N2174" s="3"/>
      <c r="O2174" s="32"/>
      <c r="P2174" s="32"/>
      <c r="Q2174" s="1"/>
      <c r="R2174" s="1"/>
    </row>
    <row r="2175" spans="6:18" x14ac:dyDescent="0.25">
      <c r="F2175" s="12"/>
      <c r="N2175" s="3"/>
      <c r="O2175" s="32"/>
      <c r="P2175" s="32"/>
      <c r="Q2175" s="1"/>
      <c r="R2175" s="1"/>
    </row>
    <row r="2176" spans="6:18" x14ac:dyDescent="0.25">
      <c r="F2176" s="12"/>
      <c r="N2176" s="3"/>
      <c r="O2176" s="32"/>
      <c r="P2176" s="32"/>
      <c r="Q2176" s="1"/>
      <c r="R2176" s="1"/>
    </row>
    <row r="2177" spans="6:18" x14ac:dyDescent="0.25">
      <c r="F2177" s="12"/>
      <c r="N2177" s="3"/>
      <c r="O2177" s="32"/>
      <c r="P2177" s="32"/>
      <c r="Q2177" s="1"/>
      <c r="R2177" s="1"/>
    </row>
    <row r="2178" spans="6:18" x14ac:dyDescent="0.25">
      <c r="F2178" s="12"/>
      <c r="N2178" s="3"/>
      <c r="O2178" s="32"/>
      <c r="P2178" s="32"/>
      <c r="Q2178" s="1"/>
      <c r="R2178" s="1"/>
    </row>
    <row r="2179" spans="6:18" x14ac:dyDescent="0.25">
      <c r="F2179" s="12"/>
      <c r="N2179" s="3"/>
      <c r="O2179" s="32"/>
      <c r="P2179" s="32"/>
      <c r="Q2179" s="1"/>
      <c r="R2179" s="1"/>
    </row>
    <row r="2180" spans="6:18" x14ac:dyDescent="0.25">
      <c r="F2180" s="12"/>
      <c r="N2180" s="3"/>
      <c r="O2180" s="32"/>
      <c r="P2180" s="32"/>
      <c r="Q2180" s="1"/>
      <c r="R2180" s="1"/>
    </row>
    <row r="2181" spans="6:18" x14ac:dyDescent="0.25">
      <c r="F2181" s="12"/>
      <c r="N2181" s="3"/>
      <c r="O2181" s="32"/>
      <c r="P2181" s="32"/>
      <c r="Q2181" s="1"/>
      <c r="R2181" s="1"/>
    </row>
    <row r="2182" spans="6:18" x14ac:dyDescent="0.25">
      <c r="F2182" s="12"/>
      <c r="N2182" s="3"/>
      <c r="O2182" s="32"/>
      <c r="P2182" s="32"/>
      <c r="Q2182" s="1"/>
      <c r="R2182" s="1"/>
    </row>
    <row r="2183" spans="6:18" x14ac:dyDescent="0.25">
      <c r="F2183" s="12"/>
      <c r="N2183" s="3"/>
      <c r="O2183" s="32"/>
      <c r="P2183" s="32"/>
      <c r="Q2183" s="1"/>
      <c r="R2183" s="1"/>
    </row>
    <row r="2184" spans="6:18" x14ac:dyDescent="0.25">
      <c r="F2184" s="12"/>
      <c r="N2184" s="3"/>
      <c r="O2184" s="32"/>
      <c r="P2184" s="32"/>
      <c r="Q2184" s="1"/>
      <c r="R2184" s="1"/>
    </row>
    <row r="2185" spans="6:18" x14ac:dyDescent="0.25">
      <c r="F2185" s="12"/>
      <c r="N2185" s="3"/>
      <c r="O2185" s="32"/>
      <c r="P2185" s="32"/>
      <c r="Q2185" s="1"/>
      <c r="R2185" s="1"/>
    </row>
    <row r="2186" spans="6:18" x14ac:dyDescent="0.25">
      <c r="F2186" s="12"/>
      <c r="N2186" s="3"/>
      <c r="O2186" s="32"/>
      <c r="P2186" s="32"/>
      <c r="Q2186" s="1"/>
      <c r="R2186" s="1"/>
    </row>
    <row r="2187" spans="6:18" x14ac:dyDescent="0.25">
      <c r="F2187" s="12"/>
      <c r="N2187" s="3"/>
      <c r="O2187" s="32"/>
      <c r="P2187" s="32"/>
      <c r="Q2187" s="1"/>
      <c r="R2187" s="1"/>
    </row>
    <row r="2188" spans="6:18" x14ac:dyDescent="0.25">
      <c r="F2188" s="12"/>
      <c r="N2188" s="3"/>
      <c r="O2188" s="32"/>
      <c r="P2188" s="32"/>
      <c r="Q2188" s="1"/>
      <c r="R2188" s="1"/>
    </row>
    <row r="2189" spans="6:18" x14ac:dyDescent="0.25">
      <c r="F2189" s="12"/>
      <c r="N2189" s="3"/>
      <c r="O2189" s="32"/>
      <c r="P2189" s="32"/>
      <c r="Q2189" s="1"/>
      <c r="R2189" s="1"/>
    </row>
    <row r="2190" spans="6:18" x14ac:dyDescent="0.25">
      <c r="F2190" s="12"/>
      <c r="N2190" s="3"/>
      <c r="O2190" s="32"/>
      <c r="P2190" s="32"/>
      <c r="Q2190" s="1"/>
      <c r="R2190" s="1"/>
    </row>
    <row r="2191" spans="6:18" x14ac:dyDescent="0.25">
      <c r="F2191" s="12"/>
      <c r="N2191" s="3"/>
      <c r="O2191" s="32"/>
      <c r="P2191" s="32"/>
      <c r="Q2191" s="1"/>
      <c r="R2191" s="1"/>
    </row>
    <row r="2192" spans="6:18" x14ac:dyDescent="0.25">
      <c r="F2192" s="12"/>
      <c r="N2192" s="3"/>
      <c r="O2192" s="32"/>
      <c r="P2192" s="32"/>
      <c r="Q2192" s="1"/>
      <c r="R2192" s="1"/>
    </row>
    <row r="2193" spans="6:18" x14ac:dyDescent="0.25">
      <c r="F2193" s="12"/>
      <c r="N2193" s="3"/>
      <c r="O2193" s="32"/>
      <c r="P2193" s="32"/>
      <c r="Q2193" s="1"/>
      <c r="R2193" s="1"/>
    </row>
    <row r="2194" spans="6:18" x14ac:dyDescent="0.25">
      <c r="F2194" s="12"/>
      <c r="N2194" s="3"/>
      <c r="O2194" s="32"/>
      <c r="P2194" s="32"/>
      <c r="Q2194" s="1"/>
      <c r="R2194" s="1"/>
    </row>
    <row r="2195" spans="6:18" x14ac:dyDescent="0.25">
      <c r="F2195" s="12"/>
      <c r="N2195" s="3"/>
      <c r="O2195" s="32"/>
      <c r="P2195" s="32"/>
      <c r="Q2195" s="1"/>
      <c r="R2195" s="1"/>
    </row>
    <row r="2196" spans="6:18" x14ac:dyDescent="0.25">
      <c r="F2196" s="12"/>
      <c r="N2196" s="3"/>
      <c r="O2196" s="32"/>
      <c r="P2196" s="32"/>
      <c r="Q2196" s="1"/>
      <c r="R2196" s="1"/>
    </row>
    <row r="2197" spans="6:18" x14ac:dyDescent="0.25">
      <c r="F2197" s="12"/>
      <c r="N2197" s="3"/>
      <c r="O2197" s="32"/>
      <c r="P2197" s="32"/>
      <c r="Q2197" s="1"/>
      <c r="R2197" s="1"/>
    </row>
    <row r="2198" spans="6:18" x14ac:dyDescent="0.25">
      <c r="F2198" s="12"/>
      <c r="N2198" s="3"/>
      <c r="O2198" s="32"/>
      <c r="P2198" s="32"/>
      <c r="Q2198" s="1"/>
      <c r="R2198" s="1"/>
    </row>
    <row r="2199" spans="6:18" x14ac:dyDescent="0.25">
      <c r="F2199" s="12"/>
      <c r="N2199" s="3"/>
      <c r="O2199" s="32"/>
      <c r="P2199" s="32"/>
      <c r="Q2199" s="1"/>
      <c r="R2199" s="1"/>
    </row>
    <row r="2200" spans="6:18" x14ac:dyDescent="0.25">
      <c r="F2200" s="12"/>
      <c r="N2200" s="3"/>
      <c r="O2200" s="32"/>
      <c r="P2200" s="32"/>
      <c r="Q2200" s="1"/>
      <c r="R2200" s="1"/>
    </row>
    <row r="2201" spans="6:18" x14ac:dyDescent="0.25">
      <c r="F2201" s="12"/>
      <c r="N2201" s="3"/>
      <c r="O2201" s="32"/>
      <c r="P2201" s="32"/>
      <c r="Q2201" s="1"/>
      <c r="R2201" s="1"/>
    </row>
    <row r="2202" spans="6:18" x14ac:dyDescent="0.25">
      <c r="F2202" s="12"/>
      <c r="N2202" s="3"/>
      <c r="O2202" s="32"/>
      <c r="P2202" s="32"/>
      <c r="Q2202" s="1"/>
      <c r="R2202" s="1"/>
    </row>
    <row r="2203" spans="6:18" x14ac:dyDescent="0.25">
      <c r="F2203" s="12"/>
      <c r="N2203" s="3"/>
      <c r="O2203" s="32"/>
      <c r="P2203" s="32"/>
      <c r="Q2203" s="1"/>
      <c r="R2203" s="1"/>
    </row>
    <row r="2204" spans="6:18" x14ac:dyDescent="0.25">
      <c r="F2204" s="12"/>
      <c r="N2204" s="3"/>
      <c r="O2204" s="32"/>
      <c r="P2204" s="32"/>
      <c r="Q2204" s="1"/>
      <c r="R2204" s="1"/>
    </row>
    <row r="2205" spans="6:18" x14ac:dyDescent="0.25">
      <c r="F2205" s="12"/>
      <c r="N2205" s="3"/>
      <c r="O2205" s="32"/>
      <c r="P2205" s="32"/>
      <c r="Q2205" s="1"/>
      <c r="R2205" s="1"/>
    </row>
    <row r="2206" spans="6:18" x14ac:dyDescent="0.25">
      <c r="F2206" s="12"/>
      <c r="N2206" s="3"/>
      <c r="O2206" s="32"/>
      <c r="P2206" s="32"/>
      <c r="Q2206" s="1"/>
      <c r="R2206" s="1"/>
    </row>
    <row r="2207" spans="6:18" x14ac:dyDescent="0.25">
      <c r="F2207" s="12"/>
      <c r="N2207" s="3"/>
      <c r="O2207" s="32"/>
      <c r="P2207" s="32"/>
      <c r="Q2207" s="1"/>
      <c r="R2207" s="1"/>
    </row>
    <row r="2208" spans="6:18" x14ac:dyDescent="0.25">
      <c r="F2208" s="12"/>
      <c r="N2208" s="3"/>
      <c r="O2208" s="32"/>
      <c r="P2208" s="32"/>
      <c r="Q2208" s="1"/>
      <c r="R2208" s="1"/>
    </row>
    <row r="2209" spans="6:18" x14ac:dyDescent="0.25">
      <c r="F2209" s="12"/>
      <c r="N2209" s="3"/>
      <c r="O2209" s="32"/>
      <c r="P2209" s="32"/>
      <c r="Q2209" s="1"/>
      <c r="R2209" s="1"/>
    </row>
    <row r="2210" spans="6:18" x14ac:dyDescent="0.25">
      <c r="F2210" s="12"/>
      <c r="N2210" s="3"/>
      <c r="O2210" s="32"/>
      <c r="P2210" s="32"/>
      <c r="Q2210" s="1"/>
      <c r="R2210" s="1"/>
    </row>
    <row r="2211" spans="6:18" x14ac:dyDescent="0.25">
      <c r="F2211" s="12"/>
      <c r="N2211" s="3"/>
      <c r="O2211" s="32"/>
      <c r="P2211" s="32"/>
      <c r="Q2211" s="1"/>
      <c r="R2211" s="1"/>
    </row>
    <row r="2212" spans="6:18" x14ac:dyDescent="0.25">
      <c r="F2212" s="12"/>
      <c r="N2212" s="3"/>
      <c r="O2212" s="32"/>
      <c r="P2212" s="32"/>
      <c r="Q2212" s="1"/>
      <c r="R2212" s="1"/>
    </row>
    <row r="2213" spans="6:18" x14ac:dyDescent="0.25">
      <c r="F2213" s="12"/>
      <c r="N2213" s="3"/>
      <c r="O2213" s="32"/>
      <c r="P2213" s="32"/>
      <c r="Q2213" s="1"/>
      <c r="R2213" s="1"/>
    </row>
    <row r="2214" spans="6:18" x14ac:dyDescent="0.25">
      <c r="F2214" s="12"/>
      <c r="N2214" s="3"/>
      <c r="O2214" s="32"/>
      <c r="P2214" s="32"/>
      <c r="Q2214" s="1"/>
      <c r="R2214" s="1"/>
    </row>
    <row r="2215" spans="6:18" x14ac:dyDescent="0.25">
      <c r="F2215" s="12"/>
      <c r="N2215" s="3"/>
      <c r="O2215" s="32"/>
      <c r="P2215" s="32"/>
      <c r="Q2215" s="1"/>
      <c r="R2215" s="1"/>
    </row>
    <row r="2216" spans="6:18" x14ac:dyDescent="0.25">
      <c r="F2216" s="12"/>
      <c r="N2216" s="3"/>
      <c r="O2216" s="32"/>
      <c r="P2216" s="32"/>
      <c r="Q2216" s="1"/>
      <c r="R2216" s="1"/>
    </row>
    <row r="2217" spans="6:18" x14ac:dyDescent="0.25">
      <c r="F2217" s="12"/>
      <c r="N2217" s="3"/>
      <c r="O2217" s="32"/>
      <c r="P2217" s="32"/>
      <c r="Q2217" s="1"/>
      <c r="R2217" s="1"/>
    </row>
    <row r="2218" spans="6:18" x14ac:dyDescent="0.25">
      <c r="F2218" s="12"/>
      <c r="N2218" s="3"/>
      <c r="O2218" s="32"/>
      <c r="P2218" s="32"/>
      <c r="Q2218" s="1"/>
      <c r="R2218" s="1"/>
    </row>
    <row r="2219" spans="6:18" x14ac:dyDescent="0.25">
      <c r="F2219" s="12"/>
      <c r="N2219" s="3"/>
      <c r="O2219" s="32"/>
      <c r="P2219" s="32"/>
      <c r="Q2219" s="1"/>
      <c r="R2219" s="1"/>
    </row>
    <row r="2220" spans="6:18" x14ac:dyDescent="0.25">
      <c r="F2220" s="12"/>
      <c r="N2220" s="3"/>
      <c r="O2220" s="32"/>
      <c r="P2220" s="32"/>
      <c r="Q2220" s="1"/>
      <c r="R2220" s="1"/>
    </row>
    <row r="2221" spans="6:18" x14ac:dyDescent="0.25">
      <c r="F2221" s="12"/>
      <c r="N2221" s="3"/>
      <c r="O2221" s="32"/>
      <c r="P2221" s="32"/>
      <c r="Q2221" s="1"/>
      <c r="R2221" s="1"/>
    </row>
    <row r="2222" spans="6:18" x14ac:dyDescent="0.25">
      <c r="F2222" s="12"/>
      <c r="N2222" s="3"/>
      <c r="O2222" s="32"/>
      <c r="P2222" s="32"/>
      <c r="Q2222" s="1"/>
      <c r="R2222" s="1"/>
    </row>
    <row r="2223" spans="6:18" x14ac:dyDescent="0.25">
      <c r="F2223" s="12"/>
      <c r="N2223" s="3"/>
      <c r="O2223" s="32"/>
      <c r="P2223" s="32"/>
      <c r="Q2223" s="1"/>
      <c r="R2223" s="1"/>
    </row>
    <row r="2224" spans="6:18" x14ac:dyDescent="0.25">
      <c r="F2224" s="12"/>
      <c r="N2224" s="3"/>
      <c r="O2224" s="32"/>
      <c r="P2224" s="32"/>
      <c r="Q2224" s="1"/>
      <c r="R2224" s="1"/>
    </row>
    <row r="2225" spans="6:18" x14ac:dyDescent="0.25">
      <c r="F2225" s="12"/>
      <c r="N2225" s="3"/>
      <c r="O2225" s="32"/>
      <c r="P2225" s="32"/>
      <c r="Q2225" s="1"/>
      <c r="R2225" s="1"/>
    </row>
    <row r="2226" spans="6:18" x14ac:dyDescent="0.25">
      <c r="F2226" s="12"/>
      <c r="N2226" s="3"/>
      <c r="O2226" s="32"/>
      <c r="P2226" s="32"/>
      <c r="Q2226" s="1"/>
      <c r="R2226" s="1"/>
    </row>
    <row r="2227" spans="6:18" x14ac:dyDescent="0.25">
      <c r="F2227" s="12"/>
      <c r="N2227" s="3"/>
      <c r="O2227" s="32"/>
      <c r="P2227" s="32"/>
      <c r="Q2227" s="1"/>
      <c r="R2227" s="1"/>
    </row>
    <row r="2228" spans="6:18" x14ac:dyDescent="0.25">
      <c r="F2228" s="12"/>
      <c r="N2228" s="3"/>
      <c r="O2228" s="32"/>
      <c r="P2228" s="32"/>
      <c r="Q2228" s="1"/>
      <c r="R2228" s="1"/>
    </row>
    <row r="2229" spans="6:18" x14ac:dyDescent="0.25">
      <c r="F2229" s="12"/>
      <c r="N2229" s="3"/>
      <c r="O2229" s="32"/>
      <c r="P2229" s="32"/>
      <c r="Q2229" s="1"/>
      <c r="R2229" s="1"/>
    </row>
    <row r="2230" spans="6:18" x14ac:dyDescent="0.25">
      <c r="F2230" s="12"/>
      <c r="N2230" s="3"/>
      <c r="O2230" s="32"/>
      <c r="P2230" s="32"/>
      <c r="Q2230" s="1"/>
      <c r="R2230" s="1"/>
    </row>
    <row r="2231" spans="6:18" x14ac:dyDescent="0.25">
      <c r="F2231" s="12"/>
      <c r="N2231" s="3"/>
      <c r="O2231" s="32"/>
      <c r="P2231" s="32"/>
      <c r="Q2231" s="1"/>
      <c r="R2231" s="1"/>
    </row>
    <row r="2232" spans="6:18" x14ac:dyDescent="0.25">
      <c r="F2232" s="12"/>
      <c r="N2232" s="3"/>
      <c r="O2232" s="32"/>
      <c r="P2232" s="32"/>
      <c r="Q2232" s="1"/>
      <c r="R2232" s="1"/>
    </row>
    <row r="2233" spans="6:18" x14ac:dyDescent="0.25">
      <c r="F2233" s="12"/>
      <c r="N2233" s="3"/>
      <c r="O2233" s="32"/>
      <c r="P2233" s="32"/>
      <c r="Q2233" s="1"/>
      <c r="R2233" s="1"/>
    </row>
    <row r="2234" spans="6:18" x14ac:dyDescent="0.25">
      <c r="F2234" s="12"/>
      <c r="N2234" s="3"/>
      <c r="O2234" s="32"/>
      <c r="P2234" s="32"/>
      <c r="Q2234" s="1"/>
      <c r="R2234" s="1"/>
    </row>
    <row r="2235" spans="6:18" x14ac:dyDescent="0.25">
      <c r="F2235" s="12"/>
      <c r="N2235" s="3"/>
      <c r="O2235" s="32"/>
      <c r="P2235" s="32"/>
      <c r="Q2235" s="1"/>
      <c r="R2235" s="1"/>
    </row>
    <row r="2236" spans="6:18" x14ac:dyDescent="0.25">
      <c r="F2236" s="12"/>
      <c r="N2236" s="3"/>
      <c r="O2236" s="32"/>
      <c r="P2236" s="32"/>
      <c r="Q2236" s="1"/>
      <c r="R2236" s="1"/>
    </row>
    <row r="2237" spans="6:18" x14ac:dyDescent="0.25">
      <c r="F2237" s="12"/>
      <c r="N2237" s="3"/>
      <c r="O2237" s="32"/>
      <c r="P2237" s="32"/>
      <c r="Q2237" s="1"/>
      <c r="R2237" s="1"/>
    </row>
    <row r="2238" spans="6:18" x14ac:dyDescent="0.25">
      <c r="F2238" s="12"/>
      <c r="N2238" s="3"/>
      <c r="O2238" s="32"/>
      <c r="P2238" s="32"/>
      <c r="Q2238" s="1"/>
      <c r="R2238" s="1"/>
    </row>
    <row r="2239" spans="6:18" x14ac:dyDescent="0.25">
      <c r="F2239" s="12"/>
      <c r="N2239" s="3"/>
      <c r="O2239" s="32"/>
      <c r="P2239" s="32"/>
      <c r="Q2239" s="1"/>
      <c r="R2239" s="1"/>
    </row>
    <row r="2240" spans="6:18" x14ac:dyDescent="0.25">
      <c r="F2240" s="12"/>
      <c r="N2240" s="3"/>
      <c r="O2240" s="32"/>
      <c r="P2240" s="32"/>
      <c r="Q2240" s="1"/>
      <c r="R2240" s="1"/>
    </row>
    <row r="2241" spans="6:18" x14ac:dyDescent="0.25">
      <c r="F2241" s="12"/>
      <c r="N2241" s="3"/>
      <c r="O2241" s="32"/>
      <c r="P2241" s="32"/>
      <c r="Q2241" s="1"/>
      <c r="R2241" s="1"/>
    </row>
    <row r="2242" spans="6:18" x14ac:dyDescent="0.25">
      <c r="F2242" s="12"/>
      <c r="N2242" s="3"/>
      <c r="O2242" s="32"/>
      <c r="P2242" s="32"/>
      <c r="Q2242" s="1"/>
      <c r="R2242" s="1"/>
    </row>
    <row r="2243" spans="6:18" x14ac:dyDescent="0.25">
      <c r="F2243" s="12"/>
      <c r="N2243" s="3"/>
      <c r="O2243" s="32"/>
      <c r="P2243" s="32"/>
      <c r="Q2243" s="1"/>
      <c r="R2243" s="1"/>
    </row>
    <row r="2244" spans="6:18" x14ac:dyDescent="0.25">
      <c r="F2244" s="12"/>
      <c r="N2244" s="3"/>
      <c r="O2244" s="32"/>
      <c r="P2244" s="32"/>
      <c r="Q2244" s="1"/>
      <c r="R2244" s="1"/>
    </row>
    <row r="2245" spans="6:18" x14ac:dyDescent="0.25">
      <c r="F2245" s="12"/>
      <c r="N2245" s="3"/>
      <c r="O2245" s="32"/>
      <c r="P2245" s="32"/>
      <c r="Q2245" s="1"/>
      <c r="R2245" s="1"/>
    </row>
    <row r="2246" spans="6:18" x14ac:dyDescent="0.25">
      <c r="F2246" s="12"/>
      <c r="N2246" s="3"/>
      <c r="O2246" s="32"/>
      <c r="P2246" s="32"/>
      <c r="Q2246" s="1"/>
      <c r="R2246" s="1"/>
    </row>
    <row r="2247" spans="6:18" x14ac:dyDescent="0.25">
      <c r="F2247" s="12"/>
      <c r="N2247" s="3"/>
      <c r="O2247" s="32"/>
      <c r="P2247" s="32"/>
      <c r="Q2247" s="1"/>
      <c r="R2247" s="1"/>
    </row>
    <row r="2248" spans="6:18" x14ac:dyDescent="0.25">
      <c r="F2248" s="12"/>
      <c r="N2248" s="3"/>
      <c r="O2248" s="32"/>
      <c r="P2248" s="32"/>
      <c r="Q2248" s="1"/>
      <c r="R2248" s="1"/>
    </row>
    <row r="2249" spans="6:18" x14ac:dyDescent="0.25">
      <c r="F2249" s="12"/>
      <c r="N2249" s="3"/>
      <c r="O2249" s="32"/>
      <c r="P2249" s="32"/>
      <c r="Q2249" s="1"/>
      <c r="R2249" s="1"/>
    </row>
    <row r="2250" spans="6:18" x14ac:dyDescent="0.25">
      <c r="F2250" s="12"/>
      <c r="N2250" s="3"/>
      <c r="O2250" s="32"/>
      <c r="P2250" s="32"/>
      <c r="Q2250" s="1"/>
      <c r="R2250" s="1"/>
    </row>
    <row r="2251" spans="6:18" x14ac:dyDescent="0.25">
      <c r="F2251" s="12"/>
      <c r="N2251" s="3"/>
      <c r="O2251" s="32"/>
      <c r="P2251" s="32"/>
      <c r="Q2251" s="1"/>
      <c r="R2251" s="1"/>
    </row>
    <row r="2252" spans="6:18" x14ac:dyDescent="0.25">
      <c r="F2252" s="12"/>
      <c r="N2252" s="3"/>
      <c r="O2252" s="32"/>
      <c r="P2252" s="32"/>
      <c r="Q2252" s="1"/>
      <c r="R2252" s="1"/>
    </row>
    <row r="2253" spans="6:18" x14ac:dyDescent="0.25">
      <c r="F2253" s="12"/>
      <c r="N2253" s="3"/>
      <c r="O2253" s="32"/>
      <c r="P2253" s="32"/>
      <c r="Q2253" s="1"/>
      <c r="R2253" s="1"/>
    </row>
    <row r="2254" spans="6:18" x14ac:dyDescent="0.25">
      <c r="F2254" s="12"/>
      <c r="N2254" s="3"/>
      <c r="O2254" s="32"/>
      <c r="P2254" s="32"/>
      <c r="Q2254" s="1"/>
      <c r="R2254" s="1"/>
    </row>
    <row r="2255" spans="6:18" x14ac:dyDescent="0.25">
      <c r="F2255" s="12"/>
      <c r="N2255" s="3"/>
      <c r="O2255" s="32"/>
      <c r="P2255" s="32"/>
      <c r="Q2255" s="1"/>
      <c r="R2255" s="1"/>
    </row>
    <row r="2256" spans="6:18" x14ac:dyDescent="0.25">
      <c r="F2256" s="12"/>
      <c r="N2256" s="3"/>
      <c r="O2256" s="32"/>
      <c r="P2256" s="32"/>
      <c r="Q2256" s="1"/>
      <c r="R2256" s="1"/>
    </row>
    <row r="2257" spans="6:18" x14ac:dyDescent="0.25">
      <c r="F2257" s="12"/>
      <c r="N2257" s="3"/>
      <c r="O2257" s="32"/>
      <c r="P2257" s="32"/>
      <c r="Q2257" s="1"/>
      <c r="R2257" s="1"/>
    </row>
    <row r="2258" spans="6:18" x14ac:dyDescent="0.25">
      <c r="F2258" s="12"/>
      <c r="N2258" s="3"/>
      <c r="O2258" s="32"/>
      <c r="P2258" s="32"/>
      <c r="Q2258" s="1"/>
      <c r="R2258" s="1"/>
    </row>
    <row r="2259" spans="6:18" x14ac:dyDescent="0.25">
      <c r="F2259" s="12"/>
      <c r="N2259" s="3"/>
      <c r="O2259" s="32"/>
      <c r="P2259" s="32"/>
      <c r="Q2259" s="1"/>
      <c r="R2259" s="1"/>
    </row>
    <row r="2260" spans="6:18" x14ac:dyDescent="0.25">
      <c r="F2260" s="12"/>
      <c r="N2260" s="3"/>
      <c r="O2260" s="32"/>
      <c r="P2260" s="32"/>
      <c r="Q2260" s="1"/>
      <c r="R2260" s="1"/>
    </row>
    <row r="2261" spans="6:18" x14ac:dyDescent="0.25">
      <c r="F2261" s="12"/>
      <c r="N2261" s="3"/>
      <c r="O2261" s="32"/>
      <c r="P2261" s="32"/>
      <c r="Q2261" s="1"/>
      <c r="R2261" s="1"/>
    </row>
    <row r="2262" spans="6:18" x14ac:dyDescent="0.25">
      <c r="F2262" s="12"/>
      <c r="N2262" s="3"/>
      <c r="O2262" s="32"/>
      <c r="P2262" s="32"/>
      <c r="Q2262" s="1"/>
      <c r="R2262" s="1"/>
    </row>
    <row r="2263" spans="6:18" x14ac:dyDescent="0.25">
      <c r="F2263" s="12"/>
      <c r="N2263" s="3"/>
      <c r="O2263" s="32"/>
      <c r="P2263" s="32"/>
      <c r="Q2263" s="1"/>
      <c r="R2263" s="1"/>
    </row>
    <row r="2264" spans="6:18" x14ac:dyDescent="0.25">
      <c r="F2264" s="12"/>
      <c r="N2264" s="3"/>
      <c r="O2264" s="32"/>
      <c r="P2264" s="32"/>
      <c r="Q2264" s="1"/>
      <c r="R2264" s="1"/>
    </row>
    <row r="2265" spans="6:18" x14ac:dyDescent="0.25">
      <c r="F2265" s="12"/>
      <c r="N2265" s="3"/>
      <c r="O2265" s="32"/>
      <c r="P2265" s="32"/>
      <c r="Q2265" s="1"/>
      <c r="R2265" s="1"/>
    </row>
    <row r="2266" spans="6:18" x14ac:dyDescent="0.25">
      <c r="F2266" s="12"/>
      <c r="N2266" s="3"/>
      <c r="O2266" s="32"/>
      <c r="P2266" s="32"/>
      <c r="Q2266" s="1"/>
      <c r="R2266" s="1"/>
    </row>
    <row r="2267" spans="6:18" x14ac:dyDescent="0.25">
      <c r="F2267" s="12"/>
      <c r="N2267" s="3"/>
      <c r="O2267" s="32"/>
      <c r="P2267" s="32"/>
      <c r="Q2267" s="1"/>
      <c r="R2267" s="1"/>
    </row>
    <row r="2268" spans="6:18" x14ac:dyDescent="0.25">
      <c r="F2268" s="12"/>
      <c r="N2268" s="3"/>
      <c r="O2268" s="32"/>
      <c r="P2268" s="32"/>
      <c r="Q2268" s="1"/>
      <c r="R2268" s="1"/>
    </row>
    <row r="2269" spans="6:18" x14ac:dyDescent="0.25">
      <c r="F2269" s="12"/>
      <c r="N2269" s="3"/>
      <c r="O2269" s="32"/>
      <c r="P2269" s="32"/>
      <c r="Q2269" s="1"/>
      <c r="R2269" s="1"/>
    </row>
    <row r="2270" spans="6:18" x14ac:dyDescent="0.25">
      <c r="F2270" s="12"/>
      <c r="N2270" s="3"/>
      <c r="O2270" s="32"/>
      <c r="P2270" s="32"/>
      <c r="Q2270" s="1"/>
      <c r="R2270" s="1"/>
    </row>
    <row r="2271" spans="6:18" x14ac:dyDescent="0.25">
      <c r="F2271" s="12"/>
      <c r="N2271" s="3"/>
      <c r="O2271" s="32"/>
      <c r="P2271" s="32"/>
      <c r="Q2271" s="1"/>
      <c r="R2271" s="1"/>
    </row>
    <row r="2272" spans="6:18" x14ac:dyDescent="0.25">
      <c r="F2272" s="12"/>
      <c r="N2272" s="3"/>
      <c r="O2272" s="32"/>
      <c r="P2272" s="32"/>
      <c r="Q2272" s="1"/>
      <c r="R2272" s="1"/>
    </row>
    <row r="2273" spans="6:18" x14ac:dyDescent="0.25">
      <c r="F2273" s="12"/>
      <c r="N2273" s="3"/>
      <c r="O2273" s="32"/>
      <c r="P2273" s="32"/>
      <c r="Q2273" s="1"/>
      <c r="R2273" s="1"/>
    </row>
    <row r="2274" spans="6:18" x14ac:dyDescent="0.25">
      <c r="F2274" s="12"/>
      <c r="N2274" s="3"/>
      <c r="O2274" s="32"/>
      <c r="P2274" s="32"/>
      <c r="Q2274" s="1"/>
      <c r="R2274" s="1"/>
    </row>
    <row r="2275" spans="6:18" x14ac:dyDescent="0.25">
      <c r="F2275" s="12"/>
      <c r="N2275" s="3"/>
      <c r="O2275" s="32"/>
      <c r="P2275" s="32"/>
      <c r="Q2275" s="1"/>
      <c r="R2275" s="1"/>
    </row>
    <row r="2276" spans="6:18" x14ac:dyDescent="0.25">
      <c r="F2276" s="12"/>
      <c r="N2276" s="3"/>
      <c r="O2276" s="32"/>
      <c r="P2276" s="32"/>
      <c r="Q2276" s="1"/>
      <c r="R2276" s="1"/>
    </row>
    <row r="2277" spans="6:18" x14ac:dyDescent="0.25">
      <c r="F2277" s="12"/>
      <c r="N2277" s="3"/>
      <c r="O2277" s="32"/>
      <c r="P2277" s="32"/>
      <c r="Q2277" s="1"/>
      <c r="R2277" s="1"/>
    </row>
    <row r="2278" spans="6:18" x14ac:dyDescent="0.25">
      <c r="F2278" s="12"/>
      <c r="N2278" s="3"/>
      <c r="O2278" s="32"/>
      <c r="P2278" s="32"/>
      <c r="Q2278" s="1"/>
      <c r="R2278" s="1"/>
    </row>
    <row r="2279" spans="6:18" x14ac:dyDescent="0.25">
      <c r="F2279" s="12"/>
      <c r="N2279" s="3"/>
      <c r="O2279" s="32"/>
      <c r="P2279" s="32"/>
      <c r="Q2279" s="1"/>
      <c r="R2279" s="1"/>
    </row>
    <row r="2280" spans="6:18" x14ac:dyDescent="0.25">
      <c r="F2280" s="12"/>
      <c r="N2280" s="3"/>
      <c r="O2280" s="32"/>
      <c r="P2280" s="32"/>
      <c r="Q2280" s="1"/>
      <c r="R2280" s="1"/>
    </row>
    <row r="2281" spans="6:18" x14ac:dyDescent="0.25">
      <c r="F2281" s="12"/>
      <c r="N2281" s="3"/>
      <c r="O2281" s="32"/>
      <c r="P2281" s="32"/>
      <c r="Q2281" s="1"/>
      <c r="R2281" s="1"/>
    </row>
    <row r="2282" spans="6:18" x14ac:dyDescent="0.25">
      <c r="F2282" s="12"/>
      <c r="N2282" s="3"/>
      <c r="O2282" s="32"/>
      <c r="P2282" s="32"/>
      <c r="Q2282" s="1"/>
      <c r="R2282" s="1"/>
    </row>
    <row r="2283" spans="6:18" x14ac:dyDescent="0.25">
      <c r="F2283" s="12"/>
      <c r="N2283" s="3"/>
      <c r="O2283" s="32"/>
      <c r="P2283" s="32"/>
      <c r="Q2283" s="1"/>
      <c r="R2283" s="1"/>
    </row>
    <row r="2284" spans="6:18" x14ac:dyDescent="0.25">
      <c r="F2284" s="12"/>
      <c r="N2284" s="3"/>
      <c r="O2284" s="32"/>
      <c r="P2284" s="32"/>
      <c r="Q2284" s="1"/>
      <c r="R2284" s="1"/>
    </row>
    <row r="2285" spans="6:18" x14ac:dyDescent="0.25">
      <c r="F2285" s="12"/>
      <c r="N2285" s="3"/>
      <c r="O2285" s="32"/>
      <c r="P2285" s="32"/>
      <c r="Q2285" s="1"/>
      <c r="R2285" s="1"/>
    </row>
    <row r="2286" spans="6:18" x14ac:dyDescent="0.25">
      <c r="F2286" s="12"/>
      <c r="N2286" s="3"/>
      <c r="O2286" s="32"/>
      <c r="P2286" s="32"/>
      <c r="Q2286" s="1"/>
      <c r="R2286" s="1"/>
    </row>
    <row r="2287" spans="6:18" x14ac:dyDescent="0.25">
      <c r="F2287" s="12"/>
      <c r="N2287" s="3"/>
      <c r="O2287" s="32"/>
      <c r="P2287" s="32"/>
      <c r="Q2287" s="1"/>
      <c r="R2287" s="1"/>
    </row>
    <row r="2288" spans="6:18" x14ac:dyDescent="0.25">
      <c r="F2288" s="12"/>
      <c r="N2288" s="3"/>
      <c r="O2288" s="32"/>
      <c r="P2288" s="32"/>
      <c r="Q2288" s="1"/>
      <c r="R2288" s="1"/>
    </row>
    <row r="2289" spans="6:18" x14ac:dyDescent="0.25">
      <c r="F2289" s="12"/>
      <c r="N2289" s="3"/>
      <c r="O2289" s="32"/>
      <c r="P2289" s="32"/>
      <c r="Q2289" s="1"/>
      <c r="R2289" s="1"/>
    </row>
    <row r="2290" spans="6:18" x14ac:dyDescent="0.25">
      <c r="F2290" s="12"/>
      <c r="N2290" s="3"/>
      <c r="O2290" s="32"/>
      <c r="P2290" s="32"/>
      <c r="Q2290" s="1"/>
      <c r="R2290" s="1"/>
    </row>
    <row r="2291" spans="6:18" x14ac:dyDescent="0.25">
      <c r="F2291" s="12"/>
      <c r="N2291" s="3"/>
      <c r="O2291" s="32"/>
      <c r="P2291" s="32"/>
      <c r="Q2291" s="1"/>
      <c r="R2291" s="1"/>
    </row>
    <row r="2292" spans="6:18" x14ac:dyDescent="0.25">
      <c r="F2292" s="12"/>
      <c r="N2292" s="3"/>
      <c r="O2292" s="32"/>
      <c r="P2292" s="32"/>
      <c r="Q2292" s="1"/>
      <c r="R2292" s="1"/>
    </row>
    <row r="2293" spans="6:18" x14ac:dyDescent="0.25">
      <c r="F2293" s="12"/>
      <c r="N2293" s="3"/>
      <c r="O2293" s="32"/>
      <c r="P2293" s="32"/>
      <c r="Q2293" s="1"/>
      <c r="R2293" s="1"/>
    </row>
    <row r="2294" spans="6:18" x14ac:dyDescent="0.25">
      <c r="F2294" s="12"/>
      <c r="N2294" s="3"/>
      <c r="O2294" s="32"/>
      <c r="P2294" s="32"/>
      <c r="Q2294" s="1"/>
      <c r="R2294" s="1"/>
    </row>
    <row r="2295" spans="6:18" x14ac:dyDescent="0.25">
      <c r="F2295" s="12"/>
      <c r="N2295" s="3"/>
      <c r="O2295" s="32"/>
      <c r="P2295" s="32"/>
      <c r="Q2295" s="1"/>
      <c r="R2295" s="1"/>
    </row>
    <row r="2296" spans="6:18" x14ac:dyDescent="0.25">
      <c r="F2296" s="12"/>
      <c r="N2296" s="3"/>
      <c r="O2296" s="32"/>
      <c r="P2296" s="32"/>
      <c r="Q2296" s="1"/>
      <c r="R2296" s="1"/>
    </row>
    <row r="2297" spans="6:18" x14ac:dyDescent="0.25">
      <c r="F2297" s="12"/>
      <c r="N2297" s="3"/>
      <c r="O2297" s="32"/>
      <c r="P2297" s="32"/>
      <c r="Q2297" s="1"/>
      <c r="R2297" s="1"/>
    </row>
    <row r="2298" spans="6:18" x14ac:dyDescent="0.25">
      <c r="F2298" s="12"/>
      <c r="N2298" s="3"/>
      <c r="O2298" s="32"/>
      <c r="P2298" s="32"/>
      <c r="Q2298" s="1"/>
      <c r="R2298" s="1"/>
    </row>
    <row r="2299" spans="6:18" x14ac:dyDescent="0.25">
      <c r="F2299" s="12"/>
      <c r="N2299" s="3"/>
      <c r="O2299" s="32"/>
      <c r="P2299" s="32"/>
      <c r="Q2299" s="1"/>
      <c r="R2299" s="1"/>
    </row>
    <row r="2300" spans="6:18" x14ac:dyDescent="0.25">
      <c r="F2300" s="12"/>
      <c r="N2300" s="3"/>
      <c r="O2300" s="32"/>
      <c r="P2300" s="32"/>
      <c r="Q2300" s="1"/>
      <c r="R2300" s="1"/>
    </row>
    <row r="2301" spans="6:18" x14ac:dyDescent="0.25">
      <c r="F2301" s="12"/>
      <c r="N2301" s="3"/>
      <c r="O2301" s="32"/>
      <c r="P2301" s="32"/>
      <c r="Q2301" s="1"/>
      <c r="R2301" s="1"/>
    </row>
    <row r="2302" spans="6:18" x14ac:dyDescent="0.25">
      <c r="F2302" s="12"/>
      <c r="N2302" s="3"/>
      <c r="O2302" s="32"/>
      <c r="P2302" s="32"/>
      <c r="Q2302" s="1"/>
      <c r="R2302" s="1"/>
    </row>
    <row r="2303" spans="6:18" x14ac:dyDescent="0.25">
      <c r="F2303" s="12"/>
      <c r="N2303" s="3"/>
      <c r="O2303" s="32"/>
      <c r="P2303" s="32"/>
      <c r="Q2303" s="1"/>
      <c r="R2303" s="1"/>
    </row>
    <row r="2304" spans="6:18" x14ac:dyDescent="0.25">
      <c r="F2304" s="12"/>
      <c r="N2304" s="3"/>
      <c r="O2304" s="32"/>
      <c r="P2304" s="32"/>
      <c r="Q2304" s="1"/>
      <c r="R2304" s="1"/>
    </row>
    <row r="2305" spans="6:18" x14ac:dyDescent="0.25">
      <c r="F2305" s="12"/>
      <c r="N2305" s="3"/>
      <c r="O2305" s="32"/>
      <c r="P2305" s="32"/>
      <c r="Q2305" s="1"/>
      <c r="R2305" s="1"/>
    </row>
    <row r="2306" spans="6:18" x14ac:dyDescent="0.25">
      <c r="F2306" s="12"/>
      <c r="N2306" s="3"/>
      <c r="O2306" s="32"/>
      <c r="P2306" s="32"/>
      <c r="Q2306" s="1"/>
      <c r="R2306" s="1"/>
    </row>
    <row r="2307" spans="6:18" x14ac:dyDescent="0.25">
      <c r="F2307" s="12"/>
      <c r="N2307" s="3"/>
      <c r="O2307" s="32"/>
      <c r="P2307" s="32"/>
      <c r="Q2307" s="1"/>
      <c r="R2307" s="1"/>
    </row>
    <row r="2308" spans="6:18" x14ac:dyDescent="0.25">
      <c r="F2308" s="12"/>
      <c r="N2308" s="3"/>
      <c r="O2308" s="32"/>
      <c r="P2308" s="32"/>
      <c r="Q2308" s="1"/>
      <c r="R2308" s="1"/>
    </row>
    <row r="2309" spans="6:18" x14ac:dyDescent="0.25">
      <c r="F2309" s="12"/>
      <c r="N2309" s="3"/>
      <c r="O2309" s="32"/>
      <c r="P2309" s="32"/>
      <c r="Q2309" s="1"/>
      <c r="R2309" s="1"/>
    </row>
    <row r="2310" spans="6:18" x14ac:dyDescent="0.25">
      <c r="F2310" s="12"/>
      <c r="N2310" s="3"/>
      <c r="O2310" s="32"/>
      <c r="P2310" s="32"/>
      <c r="Q2310" s="1"/>
      <c r="R2310" s="1"/>
    </row>
    <row r="2311" spans="6:18" x14ac:dyDescent="0.25">
      <c r="F2311" s="12"/>
      <c r="N2311" s="3"/>
      <c r="O2311" s="32"/>
      <c r="P2311" s="32"/>
      <c r="Q2311" s="1"/>
      <c r="R2311" s="1"/>
    </row>
    <row r="2312" spans="6:18" x14ac:dyDescent="0.25">
      <c r="F2312" s="12"/>
      <c r="N2312" s="3"/>
      <c r="O2312" s="32"/>
      <c r="P2312" s="32"/>
      <c r="Q2312" s="1"/>
      <c r="R2312" s="1"/>
    </row>
    <row r="2313" spans="6:18" x14ac:dyDescent="0.25">
      <c r="F2313" s="12"/>
      <c r="N2313" s="3"/>
      <c r="O2313" s="32"/>
      <c r="P2313" s="32"/>
      <c r="Q2313" s="1"/>
      <c r="R2313" s="1"/>
    </row>
    <row r="2314" spans="6:18" x14ac:dyDescent="0.25">
      <c r="F2314" s="12"/>
      <c r="N2314" s="3"/>
      <c r="O2314" s="32"/>
      <c r="P2314" s="32"/>
      <c r="Q2314" s="1"/>
      <c r="R2314" s="1"/>
    </row>
    <row r="2315" spans="6:18" x14ac:dyDescent="0.25">
      <c r="F2315" s="12"/>
      <c r="N2315" s="3"/>
      <c r="O2315" s="32"/>
      <c r="P2315" s="32"/>
      <c r="Q2315" s="1"/>
      <c r="R2315" s="1"/>
    </row>
    <row r="2316" spans="6:18" x14ac:dyDescent="0.25">
      <c r="F2316" s="12"/>
      <c r="N2316" s="3"/>
      <c r="O2316" s="32"/>
      <c r="P2316" s="32"/>
      <c r="Q2316" s="1"/>
      <c r="R2316" s="1"/>
    </row>
    <row r="2317" spans="6:18" x14ac:dyDescent="0.25">
      <c r="F2317" s="12"/>
      <c r="N2317" s="3"/>
      <c r="O2317" s="32"/>
      <c r="P2317" s="32"/>
      <c r="Q2317" s="1"/>
      <c r="R2317" s="1"/>
    </row>
    <row r="2318" spans="6:18" x14ac:dyDescent="0.25">
      <c r="F2318" s="12"/>
      <c r="N2318" s="3"/>
      <c r="O2318" s="32"/>
      <c r="P2318" s="32"/>
      <c r="Q2318" s="1"/>
      <c r="R2318" s="1"/>
    </row>
    <row r="2319" spans="6:18" x14ac:dyDescent="0.25">
      <c r="F2319" s="12"/>
      <c r="N2319" s="3"/>
      <c r="O2319" s="32"/>
      <c r="P2319" s="32"/>
      <c r="Q2319" s="1"/>
      <c r="R2319" s="1"/>
    </row>
    <row r="2320" spans="6:18" x14ac:dyDescent="0.25">
      <c r="F2320" s="12"/>
      <c r="N2320" s="3"/>
      <c r="O2320" s="32"/>
      <c r="P2320" s="32"/>
      <c r="Q2320" s="1"/>
      <c r="R2320" s="1"/>
    </row>
    <row r="2321" spans="6:18" x14ac:dyDescent="0.25">
      <c r="F2321" s="12"/>
      <c r="N2321" s="3"/>
      <c r="O2321" s="32"/>
      <c r="P2321" s="32"/>
      <c r="Q2321" s="1"/>
      <c r="R2321" s="1"/>
    </row>
    <row r="2322" spans="6:18" x14ac:dyDescent="0.25">
      <c r="F2322" s="12"/>
      <c r="N2322" s="3"/>
      <c r="O2322" s="32"/>
      <c r="P2322" s="32"/>
      <c r="Q2322" s="1"/>
      <c r="R2322" s="1"/>
    </row>
    <row r="2323" spans="6:18" x14ac:dyDescent="0.25">
      <c r="F2323" s="12"/>
      <c r="N2323" s="3"/>
      <c r="O2323" s="32"/>
      <c r="P2323" s="32"/>
      <c r="Q2323" s="1"/>
      <c r="R2323" s="1"/>
    </row>
    <row r="2324" spans="6:18" x14ac:dyDescent="0.25">
      <c r="F2324" s="12"/>
      <c r="N2324" s="3"/>
      <c r="O2324" s="32"/>
      <c r="P2324" s="32"/>
      <c r="Q2324" s="1"/>
      <c r="R2324" s="1"/>
    </row>
    <row r="2325" spans="6:18" x14ac:dyDescent="0.25">
      <c r="F2325" s="12"/>
      <c r="N2325" s="3"/>
      <c r="O2325" s="32"/>
      <c r="P2325" s="32"/>
      <c r="Q2325" s="1"/>
      <c r="R2325" s="1"/>
    </row>
    <row r="2326" spans="6:18" x14ac:dyDescent="0.25">
      <c r="F2326" s="12"/>
      <c r="N2326" s="3"/>
      <c r="O2326" s="32"/>
      <c r="P2326" s="32"/>
      <c r="Q2326" s="1"/>
      <c r="R2326" s="1"/>
    </row>
    <row r="2327" spans="6:18" x14ac:dyDescent="0.25">
      <c r="F2327" s="12"/>
      <c r="N2327" s="3"/>
      <c r="O2327" s="32"/>
      <c r="P2327" s="32"/>
      <c r="Q2327" s="1"/>
      <c r="R2327" s="1"/>
    </row>
    <row r="2328" spans="6:18" x14ac:dyDescent="0.25">
      <c r="F2328" s="12"/>
      <c r="N2328" s="3"/>
      <c r="O2328" s="32"/>
      <c r="P2328" s="32"/>
      <c r="Q2328" s="1"/>
      <c r="R2328" s="1"/>
    </row>
    <row r="2329" spans="6:18" x14ac:dyDescent="0.25">
      <c r="F2329" s="12"/>
      <c r="N2329" s="3"/>
      <c r="O2329" s="32"/>
      <c r="P2329" s="32"/>
      <c r="Q2329" s="1"/>
      <c r="R2329" s="1"/>
    </row>
    <row r="2330" spans="6:18" x14ac:dyDescent="0.25">
      <c r="F2330" s="12"/>
      <c r="N2330" s="3"/>
      <c r="O2330" s="32"/>
      <c r="P2330" s="32"/>
      <c r="Q2330" s="1"/>
      <c r="R2330" s="1"/>
    </row>
    <row r="2331" spans="6:18" x14ac:dyDescent="0.25">
      <c r="F2331" s="12"/>
      <c r="N2331" s="3"/>
      <c r="O2331" s="32"/>
      <c r="P2331" s="32"/>
      <c r="Q2331" s="1"/>
      <c r="R2331" s="1"/>
    </row>
    <row r="2332" spans="6:18" x14ac:dyDescent="0.25">
      <c r="F2332" s="12"/>
      <c r="N2332" s="3"/>
      <c r="O2332" s="32"/>
      <c r="P2332" s="32"/>
      <c r="Q2332" s="1"/>
      <c r="R2332" s="1"/>
    </row>
    <row r="2333" spans="6:18" x14ac:dyDescent="0.25">
      <c r="F2333" s="12"/>
      <c r="N2333" s="3"/>
      <c r="O2333" s="32"/>
      <c r="P2333" s="32"/>
      <c r="Q2333" s="1"/>
      <c r="R2333" s="1"/>
    </row>
    <row r="2334" spans="6:18" x14ac:dyDescent="0.25">
      <c r="F2334" s="12"/>
      <c r="N2334" s="3"/>
      <c r="O2334" s="32"/>
      <c r="P2334" s="32"/>
      <c r="Q2334" s="1"/>
      <c r="R2334" s="1"/>
    </row>
    <row r="2335" spans="6:18" x14ac:dyDescent="0.25">
      <c r="F2335" s="12"/>
      <c r="N2335" s="3"/>
      <c r="O2335" s="32"/>
      <c r="P2335" s="32"/>
      <c r="Q2335" s="1"/>
      <c r="R2335" s="1"/>
    </row>
    <row r="2336" spans="6:18" x14ac:dyDescent="0.25">
      <c r="F2336" s="12"/>
      <c r="N2336" s="3"/>
      <c r="O2336" s="32"/>
      <c r="P2336" s="32"/>
      <c r="Q2336" s="1"/>
      <c r="R2336" s="1"/>
    </row>
    <row r="2337" spans="6:18" x14ac:dyDescent="0.25">
      <c r="F2337" s="12"/>
      <c r="N2337" s="3"/>
      <c r="O2337" s="32"/>
      <c r="P2337" s="32"/>
      <c r="Q2337" s="1"/>
      <c r="R2337" s="1"/>
    </row>
    <row r="2338" spans="6:18" x14ac:dyDescent="0.25">
      <c r="F2338" s="12"/>
      <c r="N2338" s="3"/>
      <c r="O2338" s="32"/>
      <c r="P2338" s="32"/>
      <c r="Q2338" s="1"/>
      <c r="R2338" s="1"/>
    </row>
    <row r="2339" spans="6:18" x14ac:dyDescent="0.25">
      <c r="F2339" s="12"/>
      <c r="N2339" s="3"/>
      <c r="O2339" s="32"/>
      <c r="P2339" s="32"/>
      <c r="Q2339" s="1"/>
      <c r="R2339" s="1"/>
    </row>
    <row r="2340" spans="6:18" x14ac:dyDescent="0.25">
      <c r="F2340" s="12"/>
      <c r="N2340" s="3"/>
      <c r="O2340" s="32"/>
      <c r="P2340" s="32"/>
      <c r="Q2340" s="1"/>
      <c r="R2340" s="1"/>
    </row>
    <row r="2341" spans="6:18" x14ac:dyDescent="0.25">
      <c r="F2341" s="12"/>
      <c r="N2341" s="3"/>
      <c r="O2341" s="32"/>
      <c r="P2341" s="32"/>
      <c r="Q2341" s="1"/>
      <c r="R2341" s="1"/>
    </row>
    <row r="2342" spans="6:18" x14ac:dyDescent="0.25">
      <c r="F2342" s="12"/>
      <c r="N2342" s="3"/>
      <c r="O2342" s="32"/>
      <c r="P2342" s="32"/>
      <c r="Q2342" s="1"/>
      <c r="R2342" s="1"/>
    </row>
    <row r="2343" spans="6:18" x14ac:dyDescent="0.25">
      <c r="F2343" s="12"/>
      <c r="N2343" s="3"/>
      <c r="O2343" s="32"/>
      <c r="P2343" s="32"/>
      <c r="Q2343" s="1"/>
      <c r="R2343" s="1"/>
    </row>
    <row r="2344" spans="6:18" x14ac:dyDescent="0.25">
      <c r="F2344" s="12"/>
      <c r="N2344" s="3"/>
      <c r="O2344" s="32"/>
      <c r="P2344" s="32"/>
      <c r="Q2344" s="1"/>
      <c r="R2344" s="1"/>
    </row>
    <row r="2345" spans="6:18" x14ac:dyDescent="0.25">
      <c r="F2345" s="12"/>
      <c r="N2345" s="3"/>
      <c r="O2345" s="32"/>
      <c r="P2345" s="32"/>
      <c r="Q2345" s="1"/>
      <c r="R2345" s="1"/>
    </row>
    <row r="2346" spans="6:18" x14ac:dyDescent="0.25">
      <c r="F2346" s="12"/>
      <c r="N2346" s="3"/>
      <c r="O2346" s="32"/>
      <c r="P2346" s="32"/>
      <c r="Q2346" s="1"/>
      <c r="R2346" s="1"/>
    </row>
    <row r="2347" spans="6:18" x14ac:dyDescent="0.25">
      <c r="F2347" s="12"/>
      <c r="N2347" s="3"/>
      <c r="O2347" s="32"/>
      <c r="P2347" s="32"/>
      <c r="Q2347" s="1"/>
      <c r="R2347" s="1"/>
    </row>
    <row r="2348" spans="6:18" x14ac:dyDescent="0.25">
      <c r="F2348" s="12"/>
      <c r="N2348" s="3"/>
      <c r="O2348" s="32"/>
      <c r="P2348" s="32"/>
      <c r="Q2348" s="1"/>
      <c r="R2348" s="1"/>
    </row>
    <row r="2349" spans="6:18" x14ac:dyDescent="0.25">
      <c r="F2349" s="12"/>
      <c r="N2349" s="3"/>
      <c r="O2349" s="32"/>
      <c r="P2349" s="32"/>
      <c r="Q2349" s="1"/>
      <c r="R2349" s="1"/>
    </row>
    <row r="2350" spans="6:18" x14ac:dyDescent="0.25">
      <c r="F2350" s="12"/>
      <c r="N2350" s="3"/>
      <c r="O2350" s="32"/>
      <c r="P2350" s="32"/>
      <c r="Q2350" s="1"/>
      <c r="R2350" s="1"/>
    </row>
    <row r="2351" spans="6:18" x14ac:dyDescent="0.25">
      <c r="F2351" s="12"/>
      <c r="N2351" s="3"/>
      <c r="O2351" s="32"/>
      <c r="P2351" s="32"/>
      <c r="Q2351" s="1"/>
      <c r="R2351" s="1"/>
    </row>
    <row r="2352" spans="6:18" x14ac:dyDescent="0.25">
      <c r="F2352" s="12"/>
      <c r="N2352" s="3"/>
      <c r="O2352" s="32"/>
      <c r="P2352" s="32"/>
      <c r="Q2352" s="1"/>
      <c r="R2352" s="1"/>
    </row>
    <row r="2353" spans="6:18" x14ac:dyDescent="0.25">
      <c r="F2353" s="12"/>
      <c r="N2353" s="3"/>
      <c r="O2353" s="32"/>
      <c r="P2353" s="32"/>
      <c r="Q2353" s="1"/>
      <c r="R2353" s="1"/>
    </row>
    <row r="2354" spans="6:18" x14ac:dyDescent="0.25">
      <c r="F2354" s="12"/>
      <c r="N2354" s="3"/>
      <c r="O2354" s="32"/>
      <c r="P2354" s="32"/>
      <c r="Q2354" s="1"/>
      <c r="R2354" s="1"/>
    </row>
    <row r="2355" spans="6:18" x14ac:dyDescent="0.25">
      <c r="F2355" s="12"/>
      <c r="N2355" s="3"/>
      <c r="O2355" s="32"/>
      <c r="P2355" s="32"/>
      <c r="Q2355" s="1"/>
      <c r="R2355" s="1"/>
    </row>
    <row r="2356" spans="6:18" x14ac:dyDescent="0.25">
      <c r="F2356" s="12"/>
      <c r="N2356" s="3"/>
      <c r="O2356" s="32"/>
      <c r="P2356" s="32"/>
      <c r="Q2356" s="1"/>
      <c r="R2356" s="1"/>
    </row>
    <row r="2357" spans="6:18" x14ac:dyDescent="0.25">
      <c r="F2357" s="12"/>
      <c r="N2357" s="3"/>
      <c r="O2357" s="32"/>
      <c r="P2357" s="32"/>
      <c r="Q2357" s="1"/>
      <c r="R2357" s="1"/>
    </row>
    <row r="2358" spans="6:18" x14ac:dyDescent="0.25">
      <c r="F2358" s="12"/>
      <c r="N2358" s="3"/>
      <c r="O2358" s="32"/>
      <c r="P2358" s="32"/>
      <c r="Q2358" s="1"/>
      <c r="R2358" s="1"/>
    </row>
    <row r="2359" spans="6:18" x14ac:dyDescent="0.25">
      <c r="F2359" s="12"/>
      <c r="N2359" s="3"/>
      <c r="O2359" s="32"/>
      <c r="P2359" s="32"/>
      <c r="Q2359" s="1"/>
      <c r="R2359" s="1"/>
    </row>
    <row r="2360" spans="6:18" x14ac:dyDescent="0.25">
      <c r="F2360" s="12"/>
      <c r="N2360" s="3"/>
      <c r="O2360" s="32"/>
      <c r="P2360" s="32"/>
      <c r="Q2360" s="1"/>
      <c r="R2360" s="1"/>
    </row>
    <row r="2361" spans="6:18" x14ac:dyDescent="0.25">
      <c r="F2361" s="12"/>
      <c r="N2361" s="3"/>
      <c r="O2361" s="32"/>
      <c r="P2361" s="32"/>
      <c r="Q2361" s="1"/>
      <c r="R2361" s="1"/>
    </row>
    <row r="2362" spans="6:18" x14ac:dyDescent="0.25">
      <c r="F2362" s="12"/>
      <c r="N2362" s="3"/>
      <c r="O2362" s="32"/>
      <c r="P2362" s="32"/>
      <c r="Q2362" s="1"/>
      <c r="R2362" s="1"/>
    </row>
    <row r="2363" spans="6:18" x14ac:dyDescent="0.25">
      <c r="F2363" s="12"/>
      <c r="N2363" s="3"/>
      <c r="O2363" s="32"/>
      <c r="P2363" s="32"/>
      <c r="Q2363" s="1"/>
      <c r="R2363" s="1"/>
    </row>
    <row r="2364" spans="6:18" x14ac:dyDescent="0.25">
      <c r="F2364" s="12"/>
      <c r="N2364" s="3"/>
      <c r="O2364" s="32"/>
      <c r="P2364" s="32"/>
      <c r="Q2364" s="1"/>
      <c r="R2364" s="1"/>
    </row>
    <row r="2365" spans="6:18" x14ac:dyDescent="0.25">
      <c r="F2365" s="12"/>
      <c r="N2365" s="3"/>
      <c r="O2365" s="32"/>
      <c r="P2365" s="32"/>
      <c r="Q2365" s="1"/>
      <c r="R2365" s="1"/>
    </row>
    <row r="2366" spans="6:18" x14ac:dyDescent="0.25">
      <c r="F2366" s="12"/>
      <c r="N2366" s="3"/>
      <c r="O2366" s="32"/>
      <c r="P2366" s="32"/>
      <c r="Q2366" s="1"/>
      <c r="R2366" s="1"/>
    </row>
    <row r="2367" spans="6:18" x14ac:dyDescent="0.25">
      <c r="F2367" s="12"/>
      <c r="N2367" s="3"/>
      <c r="O2367" s="32"/>
      <c r="P2367" s="32"/>
      <c r="Q2367" s="1"/>
      <c r="R2367" s="1"/>
    </row>
    <row r="2368" spans="6:18" x14ac:dyDescent="0.25">
      <c r="F2368" s="12"/>
      <c r="N2368" s="3"/>
      <c r="O2368" s="32"/>
      <c r="P2368" s="32"/>
      <c r="Q2368" s="1"/>
      <c r="R2368" s="1"/>
    </row>
    <row r="2369" spans="6:18" x14ac:dyDescent="0.25">
      <c r="F2369" s="12"/>
      <c r="N2369" s="3"/>
      <c r="O2369" s="32"/>
      <c r="P2369" s="32"/>
      <c r="Q2369" s="1"/>
      <c r="R2369" s="1"/>
    </row>
    <row r="2370" spans="6:18" x14ac:dyDescent="0.25">
      <c r="F2370" s="12"/>
      <c r="N2370" s="3"/>
      <c r="O2370" s="32"/>
      <c r="P2370" s="32"/>
      <c r="Q2370" s="1"/>
      <c r="R2370" s="1"/>
    </row>
    <row r="2371" spans="6:18" x14ac:dyDescent="0.25">
      <c r="F2371" s="12"/>
      <c r="N2371" s="3"/>
      <c r="O2371" s="32"/>
      <c r="P2371" s="32"/>
      <c r="Q2371" s="1"/>
      <c r="R2371" s="1"/>
    </row>
    <row r="2372" spans="6:18" x14ac:dyDescent="0.25">
      <c r="F2372" s="12"/>
      <c r="N2372" s="3"/>
      <c r="O2372" s="32"/>
      <c r="P2372" s="32"/>
      <c r="Q2372" s="1"/>
      <c r="R2372" s="1"/>
    </row>
    <row r="2373" spans="6:18" x14ac:dyDescent="0.25">
      <c r="F2373" s="12"/>
      <c r="N2373" s="3"/>
      <c r="O2373" s="32"/>
      <c r="P2373" s="32"/>
      <c r="Q2373" s="1"/>
      <c r="R2373" s="1"/>
    </row>
    <row r="2374" spans="6:18" x14ac:dyDescent="0.25">
      <c r="F2374" s="12"/>
      <c r="N2374" s="3"/>
      <c r="O2374" s="32"/>
      <c r="P2374" s="32"/>
      <c r="Q2374" s="1"/>
      <c r="R2374" s="1"/>
    </row>
    <row r="2375" spans="6:18" x14ac:dyDescent="0.25">
      <c r="F2375" s="12"/>
      <c r="N2375" s="3"/>
      <c r="O2375" s="32"/>
      <c r="P2375" s="32"/>
      <c r="Q2375" s="1"/>
      <c r="R2375" s="1"/>
    </row>
    <row r="2376" spans="6:18" x14ac:dyDescent="0.25">
      <c r="F2376" s="12"/>
      <c r="N2376" s="3"/>
      <c r="O2376" s="32"/>
      <c r="P2376" s="32"/>
      <c r="Q2376" s="1"/>
      <c r="R2376" s="1"/>
    </row>
    <row r="2377" spans="6:18" x14ac:dyDescent="0.25">
      <c r="F2377" s="12"/>
      <c r="N2377" s="3"/>
      <c r="O2377" s="32"/>
      <c r="P2377" s="32"/>
      <c r="Q2377" s="1"/>
      <c r="R2377" s="1"/>
    </row>
    <row r="2378" spans="6:18" x14ac:dyDescent="0.25">
      <c r="F2378" s="12"/>
      <c r="N2378" s="3"/>
      <c r="O2378" s="32"/>
      <c r="P2378" s="32"/>
      <c r="Q2378" s="1"/>
      <c r="R2378" s="1"/>
    </row>
    <row r="2379" spans="6:18" x14ac:dyDescent="0.25">
      <c r="F2379" s="12"/>
      <c r="N2379" s="3"/>
      <c r="O2379" s="32"/>
      <c r="P2379" s="32"/>
      <c r="Q2379" s="1"/>
      <c r="R2379" s="1"/>
    </row>
    <row r="2380" spans="6:18" x14ac:dyDescent="0.25">
      <c r="F2380" s="12"/>
      <c r="N2380" s="3"/>
      <c r="O2380" s="32"/>
      <c r="P2380" s="32"/>
      <c r="Q2380" s="1"/>
      <c r="R2380" s="1"/>
    </row>
    <row r="2381" spans="6:18" x14ac:dyDescent="0.25">
      <c r="F2381" s="12"/>
      <c r="N2381" s="3"/>
      <c r="O2381" s="32"/>
      <c r="P2381" s="32"/>
      <c r="Q2381" s="1"/>
      <c r="R2381" s="1"/>
    </row>
    <row r="2382" spans="6:18" x14ac:dyDescent="0.25">
      <c r="F2382" s="12"/>
      <c r="N2382" s="3"/>
      <c r="O2382" s="32"/>
      <c r="P2382" s="32"/>
      <c r="Q2382" s="1"/>
      <c r="R2382" s="1"/>
    </row>
    <row r="2383" spans="6:18" x14ac:dyDescent="0.25">
      <c r="F2383" s="12"/>
      <c r="N2383" s="3"/>
      <c r="O2383" s="32"/>
      <c r="P2383" s="32"/>
      <c r="Q2383" s="1"/>
      <c r="R2383" s="1"/>
    </row>
    <row r="2384" spans="6:18" x14ac:dyDescent="0.25">
      <c r="F2384" s="12"/>
      <c r="N2384" s="3"/>
      <c r="O2384" s="32"/>
      <c r="P2384" s="32"/>
      <c r="Q2384" s="1"/>
      <c r="R2384" s="1"/>
    </row>
    <row r="2385" spans="6:18" x14ac:dyDescent="0.25">
      <c r="F2385" s="12"/>
      <c r="N2385" s="3"/>
      <c r="O2385" s="32"/>
      <c r="P2385" s="32"/>
      <c r="Q2385" s="1"/>
      <c r="R2385" s="1"/>
    </row>
    <row r="2386" spans="6:18" x14ac:dyDescent="0.25">
      <c r="F2386" s="12"/>
      <c r="N2386" s="3"/>
      <c r="O2386" s="32"/>
      <c r="P2386" s="32"/>
      <c r="Q2386" s="1"/>
      <c r="R2386" s="1"/>
    </row>
    <row r="2387" spans="6:18" x14ac:dyDescent="0.25">
      <c r="F2387" s="12"/>
      <c r="N2387" s="3"/>
      <c r="O2387" s="32"/>
      <c r="P2387" s="32"/>
      <c r="Q2387" s="1"/>
      <c r="R2387" s="1"/>
    </row>
    <row r="2388" spans="6:18" x14ac:dyDescent="0.25">
      <c r="F2388" s="12"/>
      <c r="N2388" s="3"/>
      <c r="O2388" s="32"/>
      <c r="P2388" s="32"/>
      <c r="Q2388" s="1"/>
      <c r="R2388" s="1"/>
    </row>
    <row r="2389" spans="6:18" x14ac:dyDescent="0.25">
      <c r="F2389" s="12"/>
      <c r="N2389" s="3"/>
      <c r="O2389" s="32"/>
      <c r="P2389" s="32"/>
      <c r="Q2389" s="1"/>
      <c r="R2389" s="1"/>
    </row>
    <row r="2390" spans="6:18" x14ac:dyDescent="0.25">
      <c r="F2390" s="12"/>
      <c r="N2390" s="3"/>
      <c r="O2390" s="32"/>
      <c r="P2390" s="32"/>
      <c r="Q2390" s="1"/>
      <c r="R2390" s="1"/>
    </row>
    <row r="2391" spans="6:18" x14ac:dyDescent="0.25">
      <c r="F2391" s="12"/>
      <c r="N2391" s="3"/>
      <c r="O2391" s="32"/>
      <c r="P2391" s="32"/>
      <c r="Q2391" s="1"/>
      <c r="R2391" s="1"/>
    </row>
    <row r="2392" spans="6:18" x14ac:dyDescent="0.25">
      <c r="F2392" s="12"/>
      <c r="N2392" s="3"/>
      <c r="O2392" s="32"/>
      <c r="P2392" s="32"/>
      <c r="Q2392" s="1"/>
      <c r="R2392" s="1"/>
    </row>
    <row r="2393" spans="6:18" x14ac:dyDescent="0.25">
      <c r="F2393" s="12"/>
      <c r="N2393" s="3"/>
      <c r="O2393" s="32"/>
      <c r="P2393" s="32"/>
      <c r="Q2393" s="1"/>
      <c r="R2393" s="1"/>
    </row>
    <row r="2394" spans="6:18" x14ac:dyDescent="0.25">
      <c r="F2394" s="12"/>
      <c r="N2394" s="3"/>
      <c r="O2394" s="32"/>
      <c r="P2394" s="32"/>
      <c r="Q2394" s="1"/>
      <c r="R2394" s="1"/>
    </row>
    <row r="2395" spans="6:18" x14ac:dyDescent="0.25">
      <c r="F2395" s="12"/>
      <c r="N2395" s="3"/>
      <c r="O2395" s="32"/>
      <c r="P2395" s="32"/>
      <c r="Q2395" s="1"/>
      <c r="R2395" s="1"/>
    </row>
    <row r="2396" spans="6:18" x14ac:dyDescent="0.25">
      <c r="F2396" s="12"/>
      <c r="N2396" s="3"/>
      <c r="O2396" s="32"/>
      <c r="P2396" s="32"/>
      <c r="Q2396" s="1"/>
      <c r="R2396" s="1"/>
    </row>
    <row r="2397" spans="6:18" x14ac:dyDescent="0.25">
      <c r="F2397" s="12"/>
      <c r="N2397" s="3"/>
      <c r="O2397" s="32"/>
      <c r="P2397" s="32"/>
      <c r="Q2397" s="1"/>
      <c r="R2397" s="1"/>
    </row>
    <row r="2398" spans="6:18" x14ac:dyDescent="0.25">
      <c r="F2398" s="12"/>
      <c r="N2398" s="3"/>
      <c r="O2398" s="32"/>
      <c r="P2398" s="32"/>
      <c r="Q2398" s="1"/>
      <c r="R2398" s="1"/>
    </row>
    <row r="2399" spans="6:18" x14ac:dyDescent="0.25">
      <c r="F2399" s="12"/>
      <c r="N2399" s="3"/>
      <c r="O2399" s="32"/>
      <c r="P2399" s="32"/>
      <c r="Q2399" s="1"/>
      <c r="R2399" s="1"/>
    </row>
    <row r="2400" spans="6:18" x14ac:dyDescent="0.25">
      <c r="F2400" s="12"/>
      <c r="N2400" s="3"/>
      <c r="O2400" s="32"/>
      <c r="P2400" s="32"/>
      <c r="Q2400" s="1"/>
      <c r="R2400" s="1"/>
    </row>
    <row r="2401" spans="6:18" x14ac:dyDescent="0.25">
      <c r="F2401" s="12"/>
      <c r="N2401" s="3"/>
      <c r="O2401" s="32"/>
      <c r="P2401" s="32"/>
      <c r="Q2401" s="1"/>
      <c r="R2401" s="1"/>
    </row>
    <row r="2402" spans="6:18" x14ac:dyDescent="0.25">
      <c r="F2402" s="12"/>
      <c r="N2402" s="3"/>
      <c r="O2402" s="32"/>
      <c r="P2402" s="32"/>
      <c r="Q2402" s="1"/>
      <c r="R2402" s="1"/>
    </row>
    <row r="2403" spans="6:18" x14ac:dyDescent="0.25">
      <c r="F2403" s="12"/>
      <c r="N2403" s="3"/>
      <c r="O2403" s="32"/>
      <c r="P2403" s="32"/>
      <c r="Q2403" s="1"/>
      <c r="R2403" s="1"/>
    </row>
    <row r="2404" spans="6:18" x14ac:dyDescent="0.25">
      <c r="F2404" s="12"/>
      <c r="N2404" s="3"/>
      <c r="O2404" s="32"/>
      <c r="P2404" s="32"/>
      <c r="Q2404" s="1"/>
      <c r="R2404" s="1"/>
    </row>
    <row r="2405" spans="6:18" x14ac:dyDescent="0.25">
      <c r="F2405" s="12"/>
      <c r="N2405" s="3"/>
      <c r="O2405" s="32"/>
      <c r="P2405" s="32"/>
      <c r="Q2405" s="1"/>
      <c r="R2405" s="1"/>
    </row>
    <row r="2406" spans="6:18" x14ac:dyDescent="0.25">
      <c r="F2406" s="12"/>
      <c r="N2406" s="3"/>
      <c r="O2406" s="32"/>
      <c r="P2406" s="32"/>
      <c r="Q2406" s="1"/>
      <c r="R2406" s="1"/>
    </row>
    <row r="2407" spans="6:18" x14ac:dyDescent="0.25">
      <c r="F2407" s="12"/>
      <c r="N2407" s="3"/>
      <c r="O2407" s="32"/>
      <c r="P2407" s="32"/>
      <c r="Q2407" s="1"/>
      <c r="R2407" s="1"/>
    </row>
    <row r="2408" spans="6:18" x14ac:dyDescent="0.25">
      <c r="F2408" s="12"/>
      <c r="N2408" s="3"/>
      <c r="O2408" s="32"/>
      <c r="P2408" s="32"/>
      <c r="Q2408" s="1"/>
      <c r="R2408" s="1"/>
    </row>
    <row r="2409" spans="6:18" x14ac:dyDescent="0.25">
      <c r="F2409" s="12"/>
      <c r="N2409" s="3"/>
      <c r="O2409" s="32"/>
      <c r="P2409" s="32"/>
      <c r="Q2409" s="1"/>
      <c r="R2409" s="1"/>
    </row>
    <row r="2410" spans="6:18" x14ac:dyDescent="0.25">
      <c r="F2410" s="12"/>
      <c r="N2410" s="3"/>
      <c r="O2410" s="32"/>
      <c r="P2410" s="32"/>
      <c r="Q2410" s="1"/>
      <c r="R2410" s="1"/>
    </row>
    <row r="2411" spans="6:18" x14ac:dyDescent="0.25">
      <c r="F2411" s="12"/>
      <c r="N2411" s="3"/>
      <c r="O2411" s="32"/>
      <c r="P2411" s="32"/>
      <c r="Q2411" s="1"/>
      <c r="R2411" s="1"/>
    </row>
    <row r="2412" spans="6:18" x14ac:dyDescent="0.25">
      <c r="F2412" s="12"/>
      <c r="N2412" s="3"/>
      <c r="O2412" s="32"/>
      <c r="P2412" s="32"/>
      <c r="Q2412" s="1"/>
      <c r="R2412" s="1"/>
    </row>
    <row r="2413" spans="6:18" x14ac:dyDescent="0.25">
      <c r="F2413" s="12"/>
      <c r="N2413" s="3"/>
      <c r="O2413" s="32"/>
      <c r="P2413" s="32"/>
      <c r="Q2413" s="1"/>
      <c r="R2413" s="1"/>
    </row>
    <row r="2414" spans="6:18" x14ac:dyDescent="0.25">
      <c r="F2414" s="12"/>
      <c r="N2414" s="3"/>
      <c r="O2414" s="32"/>
      <c r="P2414" s="32"/>
      <c r="Q2414" s="1"/>
      <c r="R2414" s="1"/>
    </row>
    <row r="2415" spans="6:18" x14ac:dyDescent="0.25">
      <c r="F2415" s="12"/>
      <c r="N2415" s="3"/>
      <c r="O2415" s="32"/>
      <c r="P2415" s="32"/>
      <c r="Q2415" s="1"/>
      <c r="R2415" s="1"/>
    </row>
    <row r="2416" spans="6:18" x14ac:dyDescent="0.25">
      <c r="F2416" s="12"/>
      <c r="N2416" s="3"/>
      <c r="O2416" s="32"/>
      <c r="P2416" s="32"/>
      <c r="Q2416" s="1"/>
      <c r="R2416" s="1"/>
    </row>
    <row r="2417" spans="6:18" x14ac:dyDescent="0.25">
      <c r="F2417" s="12"/>
      <c r="N2417" s="3"/>
      <c r="O2417" s="32"/>
      <c r="P2417" s="32"/>
      <c r="Q2417" s="1"/>
      <c r="R2417" s="1"/>
    </row>
    <row r="2418" spans="6:18" x14ac:dyDescent="0.25">
      <c r="F2418" s="12"/>
      <c r="N2418" s="3"/>
      <c r="O2418" s="32"/>
      <c r="P2418" s="32"/>
      <c r="Q2418" s="1"/>
      <c r="R2418" s="1"/>
    </row>
    <row r="2419" spans="6:18" x14ac:dyDescent="0.25">
      <c r="F2419" s="12"/>
      <c r="N2419" s="3"/>
      <c r="O2419" s="32"/>
      <c r="P2419" s="32"/>
      <c r="Q2419" s="1"/>
      <c r="R2419" s="1"/>
    </row>
    <row r="2420" spans="6:18" x14ac:dyDescent="0.25">
      <c r="F2420" s="12"/>
      <c r="N2420" s="3"/>
      <c r="O2420" s="32"/>
      <c r="P2420" s="32"/>
      <c r="Q2420" s="1"/>
      <c r="R2420" s="1"/>
    </row>
    <row r="2421" spans="6:18" x14ac:dyDescent="0.25">
      <c r="F2421" s="12"/>
      <c r="N2421" s="3"/>
      <c r="O2421" s="32"/>
      <c r="P2421" s="32"/>
      <c r="Q2421" s="1"/>
      <c r="R2421" s="1"/>
    </row>
    <row r="2422" spans="6:18" x14ac:dyDescent="0.25">
      <c r="F2422" s="12"/>
      <c r="N2422" s="3"/>
      <c r="O2422" s="32"/>
      <c r="P2422" s="32"/>
      <c r="Q2422" s="1"/>
      <c r="R2422" s="1"/>
    </row>
    <row r="2423" spans="6:18" x14ac:dyDescent="0.25">
      <c r="F2423" s="12"/>
      <c r="N2423" s="3"/>
      <c r="O2423" s="32"/>
      <c r="P2423" s="32"/>
      <c r="Q2423" s="1"/>
      <c r="R2423" s="1"/>
    </row>
    <row r="2424" spans="6:18" x14ac:dyDescent="0.25">
      <c r="F2424" s="12"/>
      <c r="N2424" s="3"/>
      <c r="O2424" s="32"/>
      <c r="P2424" s="32"/>
      <c r="Q2424" s="1"/>
      <c r="R2424" s="1"/>
    </row>
    <row r="2425" spans="6:18" x14ac:dyDescent="0.25">
      <c r="F2425" s="12"/>
      <c r="N2425" s="3"/>
      <c r="O2425" s="32"/>
      <c r="P2425" s="32"/>
      <c r="Q2425" s="1"/>
      <c r="R2425" s="1"/>
    </row>
    <row r="2426" spans="6:18" x14ac:dyDescent="0.25">
      <c r="F2426" s="12"/>
      <c r="N2426" s="3"/>
      <c r="O2426" s="32"/>
      <c r="P2426" s="32"/>
      <c r="Q2426" s="1"/>
      <c r="R2426" s="1"/>
    </row>
    <row r="2427" spans="6:18" x14ac:dyDescent="0.25">
      <c r="F2427" s="12"/>
      <c r="N2427" s="3"/>
      <c r="O2427" s="32"/>
      <c r="P2427" s="32"/>
      <c r="Q2427" s="1"/>
      <c r="R2427" s="1"/>
    </row>
    <row r="2428" spans="6:18" x14ac:dyDescent="0.25">
      <c r="F2428" s="12"/>
      <c r="N2428" s="3"/>
      <c r="O2428" s="32"/>
      <c r="P2428" s="32"/>
      <c r="Q2428" s="1"/>
      <c r="R2428" s="1"/>
    </row>
    <row r="2429" spans="6:18" x14ac:dyDescent="0.25">
      <c r="F2429" s="12"/>
      <c r="N2429" s="3"/>
      <c r="O2429" s="32"/>
      <c r="P2429" s="32"/>
      <c r="Q2429" s="1"/>
      <c r="R2429" s="1"/>
    </row>
    <row r="2430" spans="6:18" x14ac:dyDescent="0.25">
      <c r="F2430" s="12"/>
      <c r="N2430" s="3"/>
      <c r="O2430" s="32"/>
      <c r="P2430" s="32"/>
      <c r="Q2430" s="1"/>
      <c r="R2430" s="1"/>
    </row>
    <row r="2431" spans="6:18" x14ac:dyDescent="0.25">
      <c r="F2431" s="12"/>
      <c r="N2431" s="3"/>
      <c r="O2431" s="32"/>
      <c r="P2431" s="32"/>
      <c r="Q2431" s="1"/>
      <c r="R2431" s="1"/>
    </row>
    <row r="2432" spans="6:18" x14ac:dyDescent="0.25">
      <c r="F2432" s="12"/>
      <c r="N2432" s="3"/>
      <c r="O2432" s="32"/>
      <c r="P2432" s="32"/>
      <c r="Q2432" s="1"/>
      <c r="R2432" s="1"/>
    </row>
    <row r="2433" spans="6:18" x14ac:dyDescent="0.25">
      <c r="F2433" s="12"/>
      <c r="N2433" s="3"/>
      <c r="O2433" s="32"/>
      <c r="P2433" s="32"/>
      <c r="Q2433" s="1"/>
      <c r="R2433" s="1"/>
    </row>
    <row r="2434" spans="6:18" x14ac:dyDescent="0.25">
      <c r="F2434" s="12"/>
      <c r="N2434" s="3"/>
      <c r="O2434" s="32"/>
      <c r="P2434" s="32"/>
      <c r="Q2434" s="1"/>
      <c r="R2434" s="1"/>
    </row>
    <row r="2435" spans="6:18" x14ac:dyDescent="0.25">
      <c r="F2435" s="12"/>
      <c r="N2435" s="3"/>
      <c r="O2435" s="32"/>
      <c r="P2435" s="32"/>
      <c r="Q2435" s="1"/>
      <c r="R2435" s="1"/>
    </row>
    <row r="2436" spans="6:18" x14ac:dyDescent="0.25">
      <c r="F2436" s="12"/>
      <c r="N2436" s="3"/>
      <c r="O2436" s="32"/>
      <c r="P2436" s="32"/>
      <c r="Q2436" s="1"/>
      <c r="R2436" s="1"/>
    </row>
    <row r="2437" spans="6:18" x14ac:dyDescent="0.25">
      <c r="F2437" s="12"/>
      <c r="N2437" s="3"/>
      <c r="O2437" s="32"/>
      <c r="P2437" s="32"/>
      <c r="Q2437" s="1"/>
      <c r="R2437" s="1"/>
    </row>
    <row r="2438" spans="6:18" x14ac:dyDescent="0.25">
      <c r="F2438" s="12"/>
      <c r="N2438" s="3"/>
      <c r="O2438" s="32"/>
      <c r="P2438" s="32"/>
      <c r="Q2438" s="1"/>
      <c r="R2438" s="1"/>
    </row>
    <row r="2439" spans="6:18" x14ac:dyDescent="0.25">
      <c r="F2439" s="12"/>
      <c r="N2439" s="3"/>
      <c r="O2439" s="32"/>
      <c r="P2439" s="32"/>
      <c r="Q2439" s="1"/>
      <c r="R2439" s="1"/>
    </row>
    <row r="2440" spans="6:18" x14ac:dyDescent="0.25">
      <c r="F2440" s="12"/>
      <c r="N2440" s="3"/>
      <c r="O2440" s="32"/>
      <c r="P2440" s="32"/>
      <c r="Q2440" s="1"/>
      <c r="R2440" s="1"/>
    </row>
    <row r="2441" spans="6:18" x14ac:dyDescent="0.25">
      <c r="F2441" s="12"/>
      <c r="N2441" s="3"/>
      <c r="O2441" s="32"/>
      <c r="P2441" s="32"/>
      <c r="Q2441" s="1"/>
      <c r="R2441" s="1"/>
    </row>
    <row r="2442" spans="6:18" x14ac:dyDescent="0.25">
      <c r="F2442" s="12"/>
      <c r="N2442" s="3"/>
      <c r="O2442" s="32"/>
      <c r="P2442" s="32"/>
      <c r="Q2442" s="1"/>
      <c r="R2442" s="1"/>
    </row>
    <row r="2443" spans="6:18" x14ac:dyDescent="0.25">
      <c r="F2443" s="12"/>
      <c r="N2443" s="3"/>
      <c r="O2443" s="32"/>
      <c r="P2443" s="32"/>
      <c r="Q2443" s="1"/>
      <c r="R2443" s="1"/>
    </row>
    <row r="2444" spans="6:18" x14ac:dyDescent="0.25">
      <c r="F2444" s="12"/>
      <c r="N2444" s="3"/>
      <c r="O2444" s="32"/>
      <c r="P2444" s="32"/>
      <c r="Q2444" s="1"/>
      <c r="R2444" s="1"/>
    </row>
    <row r="2445" spans="6:18" x14ac:dyDescent="0.25">
      <c r="F2445" s="12"/>
      <c r="N2445" s="3"/>
      <c r="O2445" s="32"/>
      <c r="P2445" s="32"/>
      <c r="Q2445" s="1"/>
      <c r="R2445" s="1"/>
    </row>
    <row r="2446" spans="6:18" x14ac:dyDescent="0.25">
      <c r="F2446" s="12"/>
      <c r="N2446" s="3"/>
      <c r="O2446" s="32"/>
      <c r="P2446" s="32"/>
      <c r="Q2446" s="1"/>
      <c r="R2446" s="1"/>
    </row>
    <row r="2447" spans="6:18" x14ac:dyDescent="0.25">
      <c r="F2447" s="12"/>
      <c r="N2447" s="3"/>
      <c r="O2447" s="32"/>
      <c r="P2447" s="32"/>
      <c r="Q2447" s="1"/>
      <c r="R2447" s="1"/>
    </row>
    <row r="2448" spans="6:18" x14ac:dyDescent="0.25">
      <c r="F2448" s="12"/>
      <c r="N2448" s="3"/>
      <c r="O2448" s="32"/>
      <c r="P2448" s="32"/>
      <c r="Q2448" s="1"/>
      <c r="R2448" s="1"/>
    </row>
    <row r="2449" spans="6:18" x14ac:dyDescent="0.25">
      <c r="F2449" s="12"/>
      <c r="N2449" s="3"/>
      <c r="O2449" s="32"/>
      <c r="P2449" s="32"/>
      <c r="Q2449" s="1"/>
      <c r="R2449" s="1"/>
    </row>
    <row r="2450" spans="6:18" x14ac:dyDescent="0.25">
      <c r="F2450" s="12"/>
      <c r="N2450" s="3"/>
      <c r="O2450" s="32"/>
      <c r="P2450" s="32"/>
      <c r="Q2450" s="1"/>
      <c r="R2450" s="1"/>
    </row>
    <row r="2451" spans="6:18" x14ac:dyDescent="0.25">
      <c r="F2451" s="12"/>
      <c r="N2451" s="3"/>
      <c r="O2451" s="32"/>
      <c r="P2451" s="32"/>
      <c r="Q2451" s="1"/>
      <c r="R2451" s="1"/>
    </row>
    <row r="2452" spans="6:18" x14ac:dyDescent="0.25">
      <c r="F2452" s="12"/>
      <c r="N2452" s="3"/>
      <c r="O2452" s="32"/>
      <c r="P2452" s="32"/>
      <c r="Q2452" s="1"/>
      <c r="R2452" s="1"/>
    </row>
    <row r="2453" spans="6:18" x14ac:dyDescent="0.25">
      <c r="F2453" s="12"/>
      <c r="N2453" s="3"/>
      <c r="O2453" s="32"/>
      <c r="P2453" s="32"/>
      <c r="Q2453" s="1"/>
      <c r="R2453" s="1"/>
    </row>
    <row r="2454" spans="6:18" x14ac:dyDescent="0.25">
      <c r="F2454" s="12"/>
      <c r="N2454" s="3"/>
      <c r="O2454" s="32"/>
      <c r="P2454" s="32"/>
      <c r="Q2454" s="1"/>
      <c r="R2454" s="1"/>
    </row>
    <row r="2455" spans="6:18" x14ac:dyDescent="0.25">
      <c r="F2455" s="12"/>
      <c r="N2455" s="3"/>
      <c r="O2455" s="32"/>
      <c r="P2455" s="32"/>
      <c r="Q2455" s="1"/>
      <c r="R2455" s="1"/>
    </row>
    <row r="2456" spans="6:18" x14ac:dyDescent="0.25">
      <c r="F2456" s="12"/>
      <c r="N2456" s="3"/>
      <c r="O2456" s="32"/>
      <c r="P2456" s="32"/>
      <c r="Q2456" s="1"/>
      <c r="R2456" s="1"/>
    </row>
    <row r="2457" spans="6:18" x14ac:dyDescent="0.25">
      <c r="F2457" s="12"/>
      <c r="N2457" s="3"/>
      <c r="O2457" s="32"/>
      <c r="P2457" s="32"/>
      <c r="Q2457" s="1"/>
      <c r="R2457" s="1"/>
    </row>
    <row r="2458" spans="6:18" x14ac:dyDescent="0.25">
      <c r="F2458" s="12"/>
      <c r="N2458" s="3"/>
      <c r="O2458" s="32"/>
      <c r="P2458" s="32"/>
      <c r="Q2458" s="1"/>
      <c r="R2458" s="1"/>
    </row>
    <row r="2459" spans="6:18" x14ac:dyDescent="0.25">
      <c r="F2459" s="12"/>
      <c r="N2459" s="3"/>
      <c r="O2459" s="32"/>
      <c r="P2459" s="32"/>
      <c r="Q2459" s="1"/>
      <c r="R2459" s="1"/>
    </row>
    <row r="2460" spans="6:18" x14ac:dyDescent="0.25">
      <c r="F2460" s="12"/>
      <c r="N2460" s="3"/>
      <c r="O2460" s="32"/>
      <c r="P2460" s="32"/>
      <c r="Q2460" s="1"/>
      <c r="R2460" s="1"/>
    </row>
    <row r="2461" spans="6:18" x14ac:dyDescent="0.25">
      <c r="F2461" s="12"/>
      <c r="N2461" s="3"/>
      <c r="O2461" s="32"/>
      <c r="P2461" s="32"/>
      <c r="Q2461" s="1"/>
      <c r="R2461" s="1"/>
    </row>
    <row r="2462" spans="6:18" x14ac:dyDescent="0.25">
      <c r="F2462" s="12"/>
      <c r="N2462" s="3"/>
      <c r="O2462" s="32"/>
      <c r="P2462" s="32"/>
      <c r="Q2462" s="1"/>
      <c r="R2462" s="1"/>
    </row>
    <row r="2463" spans="6:18" x14ac:dyDescent="0.25">
      <c r="F2463" s="12"/>
      <c r="N2463" s="3"/>
      <c r="O2463" s="32"/>
      <c r="P2463" s="32"/>
      <c r="Q2463" s="1"/>
      <c r="R2463" s="1"/>
    </row>
    <row r="2464" spans="6:18" x14ac:dyDescent="0.25">
      <c r="F2464" s="12"/>
      <c r="N2464" s="3"/>
      <c r="O2464" s="32"/>
      <c r="P2464" s="32"/>
      <c r="Q2464" s="1"/>
      <c r="R2464" s="1"/>
    </row>
    <row r="2465" spans="6:18" x14ac:dyDescent="0.25">
      <c r="F2465" s="12"/>
      <c r="N2465" s="3"/>
      <c r="O2465" s="32"/>
      <c r="P2465" s="32"/>
      <c r="Q2465" s="1"/>
      <c r="R2465" s="1"/>
    </row>
    <row r="2466" spans="6:18" x14ac:dyDescent="0.25">
      <c r="F2466" s="12"/>
      <c r="N2466" s="3"/>
      <c r="O2466" s="32"/>
      <c r="P2466" s="32"/>
      <c r="Q2466" s="1"/>
      <c r="R2466" s="1"/>
    </row>
    <row r="2467" spans="6:18" x14ac:dyDescent="0.25">
      <c r="F2467" s="12"/>
      <c r="N2467" s="3"/>
      <c r="O2467" s="32"/>
      <c r="P2467" s="32"/>
      <c r="Q2467" s="1"/>
      <c r="R2467" s="1"/>
    </row>
    <row r="2468" spans="6:18" x14ac:dyDescent="0.25">
      <c r="F2468" s="12"/>
      <c r="N2468" s="3"/>
      <c r="O2468" s="32"/>
      <c r="P2468" s="32"/>
      <c r="Q2468" s="1"/>
      <c r="R2468" s="1"/>
    </row>
    <row r="2469" spans="6:18" x14ac:dyDescent="0.25">
      <c r="F2469" s="12"/>
      <c r="N2469" s="3"/>
      <c r="O2469" s="32"/>
      <c r="P2469" s="32"/>
      <c r="Q2469" s="1"/>
      <c r="R2469" s="1"/>
    </row>
    <row r="2470" spans="6:18" x14ac:dyDescent="0.25">
      <c r="F2470" s="12"/>
      <c r="N2470" s="3"/>
      <c r="O2470" s="32"/>
      <c r="P2470" s="32"/>
      <c r="Q2470" s="1"/>
      <c r="R2470" s="1"/>
    </row>
    <row r="2471" spans="6:18" x14ac:dyDescent="0.25">
      <c r="F2471" s="12"/>
      <c r="N2471" s="3"/>
      <c r="O2471" s="32"/>
      <c r="P2471" s="32"/>
      <c r="Q2471" s="1"/>
      <c r="R2471" s="1"/>
    </row>
    <row r="2472" spans="6:18" x14ac:dyDescent="0.25">
      <c r="F2472" s="12"/>
      <c r="N2472" s="3"/>
      <c r="O2472" s="32"/>
      <c r="P2472" s="32"/>
      <c r="Q2472" s="1"/>
      <c r="R2472" s="1"/>
    </row>
    <row r="2473" spans="6:18" x14ac:dyDescent="0.25">
      <c r="F2473" s="12"/>
      <c r="N2473" s="3"/>
      <c r="O2473" s="32"/>
      <c r="P2473" s="32"/>
      <c r="Q2473" s="1"/>
      <c r="R2473" s="1"/>
    </row>
    <row r="2474" spans="6:18" x14ac:dyDescent="0.25">
      <c r="F2474" s="12"/>
      <c r="N2474" s="3"/>
      <c r="O2474" s="32"/>
      <c r="P2474" s="32"/>
      <c r="Q2474" s="1"/>
      <c r="R2474" s="1"/>
    </row>
    <row r="2475" spans="6:18" x14ac:dyDescent="0.25">
      <c r="F2475" s="12"/>
      <c r="N2475" s="3"/>
      <c r="O2475" s="32"/>
      <c r="P2475" s="32"/>
      <c r="Q2475" s="1"/>
      <c r="R2475" s="1"/>
    </row>
    <row r="2476" spans="6:18" x14ac:dyDescent="0.25">
      <c r="F2476" s="12"/>
      <c r="N2476" s="3"/>
      <c r="O2476" s="32"/>
      <c r="P2476" s="32"/>
      <c r="Q2476" s="1"/>
      <c r="R2476" s="1"/>
    </row>
    <row r="2477" spans="6:18" x14ac:dyDescent="0.25">
      <c r="F2477" s="12"/>
      <c r="N2477" s="3"/>
      <c r="O2477" s="32"/>
      <c r="P2477" s="32"/>
      <c r="Q2477" s="1"/>
      <c r="R2477" s="1"/>
    </row>
    <row r="2478" spans="6:18" x14ac:dyDescent="0.25">
      <c r="F2478" s="12"/>
      <c r="N2478" s="3"/>
      <c r="O2478" s="32"/>
      <c r="P2478" s="32"/>
      <c r="Q2478" s="1"/>
      <c r="R2478" s="1"/>
    </row>
    <row r="2479" spans="6:18" x14ac:dyDescent="0.25">
      <c r="F2479" s="12"/>
      <c r="N2479" s="3"/>
      <c r="O2479" s="32"/>
      <c r="P2479" s="32"/>
      <c r="Q2479" s="1"/>
      <c r="R2479" s="1"/>
    </row>
    <row r="2480" spans="6:18" x14ac:dyDescent="0.25">
      <c r="F2480" s="12"/>
      <c r="N2480" s="3"/>
      <c r="O2480" s="32"/>
      <c r="P2480" s="32"/>
      <c r="Q2480" s="1"/>
      <c r="R2480" s="1"/>
    </row>
    <row r="2481" spans="6:18" x14ac:dyDescent="0.25">
      <c r="F2481" s="12"/>
      <c r="N2481" s="3"/>
      <c r="O2481" s="32"/>
      <c r="P2481" s="32"/>
      <c r="Q2481" s="1"/>
      <c r="R2481" s="1"/>
    </row>
    <row r="2482" spans="6:18" x14ac:dyDescent="0.25">
      <c r="F2482" s="12"/>
      <c r="N2482" s="3"/>
      <c r="O2482" s="32"/>
      <c r="P2482" s="32"/>
      <c r="Q2482" s="1"/>
      <c r="R2482" s="1"/>
    </row>
    <row r="2483" spans="6:18" x14ac:dyDescent="0.25">
      <c r="F2483" s="12"/>
      <c r="N2483" s="3"/>
      <c r="O2483" s="32"/>
      <c r="P2483" s="32"/>
      <c r="Q2483" s="1"/>
      <c r="R2483" s="1"/>
    </row>
    <row r="2484" spans="6:18" x14ac:dyDescent="0.25">
      <c r="F2484" s="12"/>
      <c r="N2484" s="3"/>
      <c r="O2484" s="32"/>
      <c r="P2484" s="32"/>
      <c r="Q2484" s="1"/>
      <c r="R2484" s="1"/>
    </row>
    <row r="2485" spans="6:18" x14ac:dyDescent="0.25">
      <c r="F2485" s="12"/>
      <c r="N2485" s="3"/>
      <c r="O2485" s="32"/>
      <c r="P2485" s="32"/>
      <c r="Q2485" s="1"/>
      <c r="R2485" s="1"/>
    </row>
    <row r="2486" spans="6:18" x14ac:dyDescent="0.25">
      <c r="F2486" s="12"/>
      <c r="N2486" s="3"/>
      <c r="O2486" s="32"/>
      <c r="P2486" s="32"/>
      <c r="Q2486" s="1"/>
      <c r="R2486" s="1"/>
    </row>
    <row r="2487" spans="6:18" x14ac:dyDescent="0.25">
      <c r="F2487" s="12"/>
      <c r="N2487" s="3"/>
      <c r="O2487" s="32"/>
      <c r="P2487" s="32"/>
      <c r="Q2487" s="1"/>
      <c r="R2487" s="1"/>
    </row>
    <row r="2488" spans="6:18" x14ac:dyDescent="0.25">
      <c r="F2488" s="12"/>
      <c r="N2488" s="3"/>
      <c r="O2488" s="32"/>
      <c r="P2488" s="32"/>
      <c r="Q2488" s="1"/>
      <c r="R2488" s="1"/>
    </row>
    <row r="2489" spans="6:18" x14ac:dyDescent="0.25">
      <c r="F2489" s="12"/>
      <c r="N2489" s="3"/>
      <c r="O2489" s="32"/>
      <c r="P2489" s="32"/>
      <c r="Q2489" s="1"/>
      <c r="R2489" s="1"/>
    </row>
    <row r="2490" spans="6:18" x14ac:dyDescent="0.25">
      <c r="F2490" s="12"/>
      <c r="N2490" s="3"/>
      <c r="O2490" s="32"/>
      <c r="P2490" s="32"/>
      <c r="Q2490" s="1"/>
      <c r="R2490" s="1"/>
    </row>
    <row r="2491" spans="6:18" x14ac:dyDescent="0.25">
      <c r="F2491" s="12"/>
      <c r="N2491" s="3"/>
      <c r="O2491" s="32"/>
      <c r="P2491" s="32"/>
      <c r="Q2491" s="1"/>
      <c r="R2491" s="1"/>
    </row>
    <row r="2492" spans="6:18" x14ac:dyDescent="0.25">
      <c r="F2492" s="12"/>
      <c r="N2492" s="3"/>
      <c r="O2492" s="32"/>
      <c r="P2492" s="32"/>
      <c r="Q2492" s="1"/>
      <c r="R2492" s="1"/>
    </row>
    <row r="2493" spans="6:18" x14ac:dyDescent="0.25">
      <c r="F2493" s="12"/>
      <c r="N2493" s="3"/>
      <c r="O2493" s="32"/>
      <c r="P2493" s="32"/>
      <c r="Q2493" s="1"/>
      <c r="R2493" s="1"/>
    </row>
    <row r="2494" spans="6:18" x14ac:dyDescent="0.25">
      <c r="F2494" s="12"/>
      <c r="N2494" s="3"/>
      <c r="O2494" s="32"/>
      <c r="P2494" s="32"/>
      <c r="Q2494" s="1"/>
      <c r="R2494" s="1"/>
    </row>
    <row r="2495" spans="6:18" x14ac:dyDescent="0.25">
      <c r="F2495" s="12"/>
      <c r="N2495" s="3"/>
      <c r="O2495" s="32"/>
      <c r="P2495" s="32"/>
      <c r="Q2495" s="1"/>
      <c r="R2495" s="1"/>
    </row>
    <row r="2496" spans="6:18" x14ac:dyDescent="0.25">
      <c r="F2496" s="12"/>
      <c r="N2496" s="3"/>
      <c r="O2496" s="32"/>
      <c r="P2496" s="32"/>
      <c r="Q2496" s="1"/>
      <c r="R2496" s="1"/>
    </row>
    <row r="2497" spans="6:18" x14ac:dyDescent="0.25">
      <c r="F2497" s="12"/>
      <c r="N2497" s="3"/>
      <c r="O2497" s="32"/>
      <c r="P2497" s="32"/>
      <c r="Q2497" s="1"/>
      <c r="R2497" s="1"/>
    </row>
    <row r="2498" spans="6:18" x14ac:dyDescent="0.25">
      <c r="F2498" s="12"/>
      <c r="N2498" s="3"/>
      <c r="O2498" s="32"/>
      <c r="P2498" s="32"/>
      <c r="Q2498" s="1"/>
      <c r="R2498" s="1"/>
    </row>
    <row r="2499" spans="6:18" x14ac:dyDescent="0.25">
      <c r="F2499" s="12"/>
      <c r="N2499" s="3"/>
      <c r="O2499" s="32"/>
      <c r="P2499" s="32"/>
      <c r="Q2499" s="1"/>
      <c r="R2499" s="1"/>
    </row>
    <row r="2500" spans="6:18" x14ac:dyDescent="0.25">
      <c r="F2500" s="12"/>
      <c r="N2500" s="3"/>
      <c r="O2500" s="32"/>
      <c r="P2500" s="32"/>
      <c r="Q2500" s="1"/>
      <c r="R2500" s="1"/>
    </row>
    <row r="2501" spans="6:18" x14ac:dyDescent="0.25">
      <c r="F2501" s="12"/>
      <c r="N2501" s="3"/>
      <c r="O2501" s="32"/>
      <c r="P2501" s="32"/>
      <c r="Q2501" s="1"/>
      <c r="R2501" s="1"/>
    </row>
    <row r="2502" spans="6:18" x14ac:dyDescent="0.25">
      <c r="F2502" s="12"/>
      <c r="N2502" s="3"/>
      <c r="O2502" s="32"/>
      <c r="P2502" s="32"/>
      <c r="Q2502" s="1"/>
      <c r="R2502" s="1"/>
    </row>
    <row r="2503" spans="6:18" x14ac:dyDescent="0.25">
      <c r="F2503" s="12"/>
      <c r="N2503" s="3"/>
      <c r="O2503" s="32"/>
      <c r="P2503" s="32"/>
      <c r="Q2503" s="1"/>
      <c r="R2503" s="1"/>
    </row>
    <row r="2504" spans="6:18" x14ac:dyDescent="0.25">
      <c r="F2504" s="12"/>
      <c r="N2504" s="3"/>
      <c r="O2504" s="32"/>
      <c r="P2504" s="32"/>
      <c r="Q2504" s="1"/>
      <c r="R2504" s="1"/>
    </row>
    <row r="2505" spans="6:18" x14ac:dyDescent="0.25">
      <c r="F2505" s="12"/>
      <c r="N2505" s="3"/>
      <c r="O2505" s="32"/>
      <c r="P2505" s="32"/>
      <c r="Q2505" s="1"/>
      <c r="R2505" s="1"/>
    </row>
    <row r="2506" spans="6:18" x14ac:dyDescent="0.25">
      <c r="F2506" s="12"/>
      <c r="N2506" s="3"/>
      <c r="O2506" s="32"/>
      <c r="P2506" s="32"/>
      <c r="Q2506" s="1"/>
      <c r="R2506" s="1"/>
    </row>
    <row r="2507" spans="6:18" x14ac:dyDescent="0.25">
      <c r="F2507" s="12"/>
      <c r="N2507" s="3"/>
      <c r="O2507" s="32"/>
      <c r="P2507" s="32"/>
      <c r="Q2507" s="1"/>
      <c r="R2507" s="1"/>
    </row>
    <row r="2508" spans="6:18" x14ac:dyDescent="0.25">
      <c r="F2508" s="12"/>
      <c r="N2508" s="3"/>
      <c r="O2508" s="32"/>
      <c r="P2508" s="32"/>
      <c r="Q2508" s="1"/>
      <c r="R2508" s="1"/>
    </row>
    <row r="2509" spans="6:18" x14ac:dyDescent="0.25">
      <c r="F2509" s="12"/>
      <c r="N2509" s="3"/>
      <c r="O2509" s="32"/>
      <c r="P2509" s="32"/>
      <c r="Q2509" s="1"/>
      <c r="R2509" s="1"/>
    </row>
    <row r="2510" spans="6:18" x14ac:dyDescent="0.25">
      <c r="F2510" s="12"/>
      <c r="N2510" s="3"/>
      <c r="O2510" s="32"/>
      <c r="P2510" s="32"/>
      <c r="Q2510" s="1"/>
      <c r="R2510" s="1"/>
    </row>
    <row r="2511" spans="6:18" x14ac:dyDescent="0.25">
      <c r="F2511" s="12"/>
      <c r="N2511" s="3"/>
      <c r="O2511" s="32"/>
      <c r="P2511" s="32"/>
      <c r="Q2511" s="1"/>
      <c r="R2511" s="1"/>
    </row>
    <row r="2512" spans="6:18" x14ac:dyDescent="0.25">
      <c r="F2512" s="12"/>
      <c r="N2512" s="3"/>
      <c r="O2512" s="32"/>
      <c r="P2512" s="32"/>
      <c r="Q2512" s="1"/>
      <c r="R2512" s="1"/>
    </row>
    <row r="2513" spans="6:18" x14ac:dyDescent="0.25">
      <c r="F2513" s="12"/>
      <c r="N2513" s="3"/>
      <c r="O2513" s="32"/>
      <c r="P2513" s="32"/>
      <c r="Q2513" s="1"/>
      <c r="R2513" s="1"/>
    </row>
    <row r="2514" spans="6:18" x14ac:dyDescent="0.25">
      <c r="F2514" s="12"/>
      <c r="N2514" s="3"/>
      <c r="O2514" s="32"/>
      <c r="P2514" s="32"/>
      <c r="Q2514" s="1"/>
      <c r="R2514" s="1"/>
    </row>
    <row r="2515" spans="6:18" x14ac:dyDescent="0.25">
      <c r="F2515" s="12"/>
      <c r="N2515" s="3"/>
      <c r="O2515" s="32"/>
      <c r="P2515" s="32"/>
      <c r="Q2515" s="1"/>
      <c r="R2515" s="1"/>
    </row>
    <row r="2516" spans="6:18" x14ac:dyDescent="0.25">
      <c r="F2516" s="12"/>
      <c r="N2516" s="3"/>
      <c r="O2516" s="32"/>
      <c r="P2516" s="32"/>
      <c r="Q2516" s="1"/>
      <c r="R2516" s="1"/>
    </row>
    <row r="2517" spans="6:18" x14ac:dyDescent="0.25">
      <c r="F2517" s="12"/>
      <c r="N2517" s="3"/>
      <c r="O2517" s="32"/>
      <c r="P2517" s="32"/>
      <c r="Q2517" s="1"/>
      <c r="R2517" s="1"/>
    </row>
    <row r="2518" spans="6:18" x14ac:dyDescent="0.25">
      <c r="F2518" s="12"/>
      <c r="N2518" s="3"/>
      <c r="O2518" s="32"/>
      <c r="P2518" s="32"/>
      <c r="Q2518" s="1"/>
      <c r="R2518" s="1"/>
    </row>
    <row r="2519" spans="6:18" x14ac:dyDescent="0.25">
      <c r="F2519" s="12"/>
      <c r="N2519" s="3"/>
      <c r="O2519" s="32"/>
      <c r="P2519" s="32"/>
      <c r="Q2519" s="1"/>
      <c r="R2519" s="1"/>
    </row>
    <row r="2520" spans="6:18" x14ac:dyDescent="0.25">
      <c r="F2520" s="12"/>
      <c r="N2520" s="3"/>
      <c r="O2520" s="32"/>
      <c r="P2520" s="32"/>
      <c r="Q2520" s="1"/>
      <c r="R2520" s="1"/>
    </row>
    <row r="2521" spans="6:18" x14ac:dyDescent="0.25">
      <c r="F2521" s="12"/>
      <c r="N2521" s="3"/>
      <c r="O2521" s="32"/>
      <c r="P2521" s="32"/>
      <c r="Q2521" s="1"/>
      <c r="R2521" s="1"/>
    </row>
    <row r="2522" spans="6:18" x14ac:dyDescent="0.25">
      <c r="F2522" s="12"/>
      <c r="N2522" s="3"/>
      <c r="O2522" s="32"/>
      <c r="P2522" s="32"/>
      <c r="Q2522" s="1"/>
      <c r="R2522" s="1"/>
    </row>
    <row r="2523" spans="6:18" x14ac:dyDescent="0.25">
      <c r="F2523" s="12"/>
      <c r="N2523" s="3"/>
      <c r="O2523" s="32"/>
      <c r="P2523" s="32"/>
      <c r="Q2523" s="1"/>
      <c r="R2523" s="1"/>
    </row>
    <row r="2524" spans="6:18" x14ac:dyDescent="0.25">
      <c r="F2524" s="12"/>
      <c r="N2524" s="3"/>
      <c r="O2524" s="32"/>
      <c r="P2524" s="32"/>
      <c r="Q2524" s="1"/>
      <c r="R2524" s="1"/>
    </row>
    <row r="2525" spans="6:18" x14ac:dyDescent="0.25">
      <c r="F2525" s="12"/>
      <c r="N2525" s="3"/>
      <c r="O2525" s="32"/>
      <c r="P2525" s="32"/>
      <c r="Q2525" s="1"/>
      <c r="R2525" s="1"/>
    </row>
    <row r="2526" spans="6:18" x14ac:dyDescent="0.25">
      <c r="F2526" s="12"/>
      <c r="N2526" s="3"/>
      <c r="O2526" s="32"/>
      <c r="P2526" s="32"/>
      <c r="Q2526" s="1"/>
      <c r="R2526" s="1"/>
    </row>
    <row r="2527" spans="6:18" x14ac:dyDescent="0.25">
      <c r="F2527" s="12"/>
      <c r="N2527" s="3"/>
      <c r="O2527" s="32"/>
      <c r="P2527" s="32"/>
      <c r="Q2527" s="1"/>
      <c r="R2527" s="1"/>
    </row>
    <row r="2528" spans="6:18" x14ac:dyDescent="0.25">
      <c r="F2528" s="12"/>
      <c r="N2528" s="3"/>
      <c r="O2528" s="32"/>
      <c r="P2528" s="32"/>
      <c r="Q2528" s="1"/>
      <c r="R2528" s="1"/>
    </row>
    <row r="2529" spans="6:18" x14ac:dyDescent="0.25">
      <c r="F2529" s="12"/>
      <c r="N2529" s="3"/>
      <c r="O2529" s="32"/>
      <c r="P2529" s="32"/>
      <c r="Q2529" s="1"/>
      <c r="R2529" s="1"/>
    </row>
    <row r="2530" spans="6:18" x14ac:dyDescent="0.25">
      <c r="F2530" s="12"/>
      <c r="N2530" s="3"/>
      <c r="O2530" s="32"/>
      <c r="P2530" s="32"/>
      <c r="Q2530" s="1"/>
      <c r="R2530" s="1"/>
    </row>
    <row r="2531" spans="6:18" x14ac:dyDescent="0.25">
      <c r="F2531" s="12"/>
      <c r="N2531" s="3"/>
      <c r="O2531" s="32"/>
      <c r="P2531" s="32"/>
      <c r="Q2531" s="1"/>
      <c r="R2531" s="1"/>
    </row>
    <row r="2532" spans="6:18" x14ac:dyDescent="0.25">
      <c r="F2532" s="12"/>
      <c r="N2532" s="3"/>
      <c r="O2532" s="32"/>
      <c r="P2532" s="32"/>
      <c r="Q2532" s="1"/>
      <c r="R2532" s="1"/>
    </row>
    <row r="2533" spans="6:18" x14ac:dyDescent="0.25">
      <c r="F2533" s="12"/>
      <c r="N2533" s="3"/>
      <c r="O2533" s="32"/>
      <c r="P2533" s="32"/>
      <c r="Q2533" s="1"/>
      <c r="R2533" s="1"/>
    </row>
    <row r="2534" spans="6:18" x14ac:dyDescent="0.25">
      <c r="F2534" s="12"/>
    </row>
    <row r="2535" spans="6:18" x14ac:dyDescent="0.25">
      <c r="F2535" s="12"/>
    </row>
    <row r="2536" spans="6:18" x14ac:dyDescent="0.25">
      <c r="F2536" s="12"/>
    </row>
    <row r="2537" spans="6:18" x14ac:dyDescent="0.25">
      <c r="F2537" s="12"/>
    </row>
    <row r="2538" spans="6:18" x14ac:dyDescent="0.25">
      <c r="F2538" s="12"/>
    </row>
    <row r="2539" spans="6:18" x14ac:dyDescent="0.25">
      <c r="F2539" s="12"/>
    </row>
    <row r="2540" spans="6:18" x14ac:dyDescent="0.25">
      <c r="F2540" s="12"/>
    </row>
    <row r="2541" spans="6:18" x14ac:dyDescent="0.25">
      <c r="F2541" s="12"/>
    </row>
    <row r="2542" spans="6:18" x14ac:dyDescent="0.25">
      <c r="F2542" s="12"/>
    </row>
    <row r="2543" spans="6:18" x14ac:dyDescent="0.25">
      <c r="F2543" s="12"/>
    </row>
    <row r="2544" spans="6:18" x14ac:dyDescent="0.25">
      <c r="F2544" s="12"/>
    </row>
    <row r="2545" spans="6:6" x14ac:dyDescent="0.25">
      <c r="F2545" s="12"/>
    </row>
    <row r="2546" spans="6:6" x14ac:dyDescent="0.25">
      <c r="F2546" s="12"/>
    </row>
    <row r="2547" spans="6:6" x14ac:dyDescent="0.25">
      <c r="F2547" s="12"/>
    </row>
    <row r="2548" spans="6:6" x14ac:dyDescent="0.25">
      <c r="F2548" s="12"/>
    </row>
    <row r="2549" spans="6:6" x14ac:dyDescent="0.25">
      <c r="F2549" s="12"/>
    </row>
    <row r="2550" spans="6:6" x14ac:dyDescent="0.25">
      <c r="F2550" s="12"/>
    </row>
    <row r="2551" spans="6:6" x14ac:dyDescent="0.25">
      <c r="F2551" s="12"/>
    </row>
    <row r="2552" spans="6:6" x14ac:dyDescent="0.25">
      <c r="F2552" s="12"/>
    </row>
    <row r="2553" spans="6:6" x14ac:dyDescent="0.25">
      <c r="F2553" s="12"/>
    </row>
    <row r="2554" spans="6:6" x14ac:dyDescent="0.25">
      <c r="F2554" s="12"/>
    </row>
    <row r="2555" spans="6:6" x14ac:dyDescent="0.25">
      <c r="F2555" s="12"/>
    </row>
    <row r="2556" spans="6:6" x14ac:dyDescent="0.25">
      <c r="F2556" s="12"/>
    </row>
    <row r="2557" spans="6:6" x14ac:dyDescent="0.25">
      <c r="F2557" s="12"/>
    </row>
    <row r="2558" spans="6:6" x14ac:dyDescent="0.25">
      <c r="F2558" s="12"/>
    </row>
    <row r="2559" spans="6:6" x14ac:dyDescent="0.25">
      <c r="F2559" s="12"/>
    </row>
    <row r="2560" spans="6:6" x14ac:dyDescent="0.25">
      <c r="F2560" s="12"/>
    </row>
    <row r="2561" spans="6:6" x14ac:dyDescent="0.25">
      <c r="F2561" s="12"/>
    </row>
    <row r="2562" spans="6:6" x14ac:dyDescent="0.25">
      <c r="F2562" s="12"/>
    </row>
    <row r="2563" spans="6:6" x14ac:dyDescent="0.25">
      <c r="F2563" s="12"/>
    </row>
    <row r="2564" spans="6:6" x14ac:dyDescent="0.25">
      <c r="F2564" s="12"/>
    </row>
    <row r="2565" spans="6:6" x14ac:dyDescent="0.25">
      <c r="F2565" s="12"/>
    </row>
    <row r="2566" spans="6:6" x14ac:dyDescent="0.25">
      <c r="F2566" s="12"/>
    </row>
    <row r="2567" spans="6:6" x14ac:dyDescent="0.25">
      <c r="F2567" s="12"/>
    </row>
    <row r="2568" spans="6:6" x14ac:dyDescent="0.25">
      <c r="F2568" s="12"/>
    </row>
    <row r="2569" spans="6:6" x14ac:dyDescent="0.25">
      <c r="F2569" s="12"/>
    </row>
    <row r="2570" spans="6:6" x14ac:dyDescent="0.25">
      <c r="F2570" s="12"/>
    </row>
    <row r="2571" spans="6:6" x14ac:dyDescent="0.25">
      <c r="F2571" s="12"/>
    </row>
    <row r="2572" spans="6:6" x14ac:dyDescent="0.25">
      <c r="F2572" s="12"/>
    </row>
    <row r="2573" spans="6:6" x14ac:dyDescent="0.25">
      <c r="F2573" s="12"/>
    </row>
    <row r="2574" spans="6:6" x14ac:dyDescent="0.25">
      <c r="F2574" s="12"/>
    </row>
    <row r="2575" spans="6:6" x14ac:dyDescent="0.25">
      <c r="F2575" s="12"/>
    </row>
    <row r="2576" spans="6:6" x14ac:dyDescent="0.25">
      <c r="F2576" s="12"/>
    </row>
    <row r="2577" spans="6:6" x14ac:dyDescent="0.25">
      <c r="F2577" s="12"/>
    </row>
    <row r="2578" spans="6:6" x14ac:dyDescent="0.25">
      <c r="F2578" s="12"/>
    </row>
    <row r="2579" spans="6:6" x14ac:dyDescent="0.25">
      <c r="F2579" s="12"/>
    </row>
    <row r="2580" spans="6:6" x14ac:dyDescent="0.25">
      <c r="F2580" s="12"/>
    </row>
    <row r="2581" spans="6:6" x14ac:dyDescent="0.25">
      <c r="F2581" s="12"/>
    </row>
    <row r="2582" spans="6:6" x14ac:dyDescent="0.25">
      <c r="F2582" s="12"/>
    </row>
    <row r="2583" spans="6:6" x14ac:dyDescent="0.25">
      <c r="F2583" s="12"/>
    </row>
    <row r="2584" spans="6:6" x14ac:dyDescent="0.25">
      <c r="F2584" s="12"/>
    </row>
    <row r="2585" spans="6:6" x14ac:dyDescent="0.25">
      <c r="F2585" s="12"/>
    </row>
    <row r="2586" spans="6:6" x14ac:dyDescent="0.25">
      <c r="F2586" s="12"/>
    </row>
    <row r="2587" spans="6:6" x14ac:dyDescent="0.25">
      <c r="F2587" s="12"/>
    </row>
    <row r="2588" spans="6:6" x14ac:dyDescent="0.25">
      <c r="F2588" s="12"/>
    </row>
    <row r="2589" spans="6:6" x14ac:dyDescent="0.25">
      <c r="F2589" s="12"/>
    </row>
    <row r="2590" spans="6:6" x14ac:dyDescent="0.25">
      <c r="F2590" s="12"/>
    </row>
    <row r="2591" spans="6:6" x14ac:dyDescent="0.25">
      <c r="F2591" s="12"/>
    </row>
    <row r="2592" spans="6:6" x14ac:dyDescent="0.25">
      <c r="F2592" s="12"/>
    </row>
    <row r="2593" spans="6:6" x14ac:dyDescent="0.25">
      <c r="F2593" s="12"/>
    </row>
    <row r="2594" spans="6:6" x14ac:dyDescent="0.25">
      <c r="F2594" s="12"/>
    </row>
    <row r="2595" spans="6:6" x14ac:dyDescent="0.25">
      <c r="F2595" s="12"/>
    </row>
    <row r="2596" spans="6:6" x14ac:dyDescent="0.25">
      <c r="F2596" s="12"/>
    </row>
    <row r="2597" spans="6:6" x14ac:dyDescent="0.25">
      <c r="F2597" s="12"/>
    </row>
    <row r="2598" spans="6:6" x14ac:dyDescent="0.25">
      <c r="F2598" s="12"/>
    </row>
    <row r="2599" spans="6:6" x14ac:dyDescent="0.25">
      <c r="F2599" s="12"/>
    </row>
    <row r="2600" spans="6:6" x14ac:dyDescent="0.25">
      <c r="F2600" s="12"/>
    </row>
    <row r="2601" spans="6:6" x14ac:dyDescent="0.25">
      <c r="F2601" s="12"/>
    </row>
    <row r="2602" spans="6:6" x14ac:dyDescent="0.25">
      <c r="F2602" s="12"/>
    </row>
    <row r="2603" spans="6:6" x14ac:dyDescent="0.25">
      <c r="F2603" s="12"/>
    </row>
    <row r="2604" spans="6:6" x14ac:dyDescent="0.25">
      <c r="F2604" s="12"/>
    </row>
    <row r="2605" spans="6:6" x14ac:dyDescent="0.25">
      <c r="F2605" s="12"/>
    </row>
    <row r="2606" spans="6:6" x14ac:dyDescent="0.25">
      <c r="F2606" s="12"/>
    </row>
    <row r="2607" spans="6:6" x14ac:dyDescent="0.25">
      <c r="F2607" s="12"/>
    </row>
    <row r="2608" spans="6:6" x14ac:dyDescent="0.25">
      <c r="F2608" s="12"/>
    </row>
    <row r="2609" spans="6:6" x14ac:dyDescent="0.25">
      <c r="F2609" s="12"/>
    </row>
    <row r="2610" spans="6:6" x14ac:dyDescent="0.25">
      <c r="F2610" s="12"/>
    </row>
    <row r="2611" spans="6:6" x14ac:dyDescent="0.25">
      <c r="F2611" s="12"/>
    </row>
    <row r="2612" spans="6:6" x14ac:dyDescent="0.25">
      <c r="F2612" s="12"/>
    </row>
    <row r="2613" spans="6:6" x14ac:dyDescent="0.25">
      <c r="F2613" s="12"/>
    </row>
    <row r="2614" spans="6:6" x14ac:dyDescent="0.25">
      <c r="F2614" s="12"/>
    </row>
    <row r="2615" spans="6:6" x14ac:dyDescent="0.25">
      <c r="F2615" s="12"/>
    </row>
    <row r="2616" spans="6:6" x14ac:dyDescent="0.25">
      <c r="F2616" s="12"/>
    </row>
    <row r="2617" spans="6:6" x14ac:dyDescent="0.25">
      <c r="F2617" s="12"/>
    </row>
    <row r="2618" spans="6:6" x14ac:dyDescent="0.25">
      <c r="F2618" s="12"/>
    </row>
    <row r="2619" spans="6:6" x14ac:dyDescent="0.25">
      <c r="F2619" s="12"/>
    </row>
    <row r="2620" spans="6:6" x14ac:dyDescent="0.25">
      <c r="F2620" s="12"/>
    </row>
    <row r="2621" spans="6:6" x14ac:dyDescent="0.25">
      <c r="F2621" s="12"/>
    </row>
    <row r="2622" spans="6:6" x14ac:dyDescent="0.25">
      <c r="F2622" s="12"/>
    </row>
    <row r="2623" spans="6:6" x14ac:dyDescent="0.25">
      <c r="F2623" s="12"/>
    </row>
    <row r="2624" spans="6:6" x14ac:dyDescent="0.25">
      <c r="F2624" s="12"/>
    </row>
    <row r="2625" spans="6:6" x14ac:dyDescent="0.25">
      <c r="F2625" s="12"/>
    </row>
    <row r="2626" spans="6:6" x14ac:dyDescent="0.25">
      <c r="F2626" s="12"/>
    </row>
    <row r="2627" spans="6:6" x14ac:dyDescent="0.25">
      <c r="F2627" s="12"/>
    </row>
    <row r="2628" spans="6:6" x14ac:dyDescent="0.25">
      <c r="F2628" s="12"/>
    </row>
    <row r="2629" spans="6:6" x14ac:dyDescent="0.25">
      <c r="F2629" s="12"/>
    </row>
    <row r="2630" spans="6:6" x14ac:dyDescent="0.25">
      <c r="F2630" s="12"/>
    </row>
    <row r="2631" spans="6:6" x14ac:dyDescent="0.25">
      <c r="F2631" s="12"/>
    </row>
    <row r="2632" spans="6:6" x14ac:dyDescent="0.25">
      <c r="F2632" s="12"/>
    </row>
    <row r="2633" spans="6:6" x14ac:dyDescent="0.25">
      <c r="F2633" s="12"/>
    </row>
    <row r="2634" spans="6:6" x14ac:dyDescent="0.25">
      <c r="F2634" s="12"/>
    </row>
    <row r="2635" spans="6:6" x14ac:dyDescent="0.25">
      <c r="F2635" s="12"/>
    </row>
    <row r="2636" spans="6:6" x14ac:dyDescent="0.25">
      <c r="F2636" s="12"/>
    </row>
    <row r="2637" spans="6:6" x14ac:dyDescent="0.25">
      <c r="F2637" s="12"/>
    </row>
    <row r="2638" spans="6:6" x14ac:dyDescent="0.25">
      <c r="F2638" s="12"/>
    </row>
    <row r="2639" spans="6:6" x14ac:dyDescent="0.25">
      <c r="F2639" s="12"/>
    </row>
    <row r="2640" spans="6:6" x14ac:dyDescent="0.25">
      <c r="F2640" s="12"/>
    </row>
    <row r="2641" spans="6:6" x14ac:dyDescent="0.25">
      <c r="F2641" s="12"/>
    </row>
    <row r="2642" spans="6:6" x14ac:dyDescent="0.25">
      <c r="F2642" s="12"/>
    </row>
    <row r="2643" spans="6:6" x14ac:dyDescent="0.25">
      <c r="F2643" s="12"/>
    </row>
    <row r="2644" spans="6:6" x14ac:dyDescent="0.25">
      <c r="F2644" s="12"/>
    </row>
    <row r="2645" spans="6:6" x14ac:dyDescent="0.25">
      <c r="F2645" s="12"/>
    </row>
    <row r="2646" spans="6:6" x14ac:dyDescent="0.25">
      <c r="F2646" s="12"/>
    </row>
    <row r="2647" spans="6:6" x14ac:dyDescent="0.25">
      <c r="F2647" s="12"/>
    </row>
    <row r="2648" spans="6:6" x14ac:dyDescent="0.25">
      <c r="F2648" s="12"/>
    </row>
    <row r="2649" spans="6:6" x14ac:dyDescent="0.25">
      <c r="F2649" s="12"/>
    </row>
    <row r="2650" spans="6:6" x14ac:dyDescent="0.25">
      <c r="F2650" s="12"/>
    </row>
    <row r="2651" spans="6:6" x14ac:dyDescent="0.25">
      <c r="F2651" s="12"/>
    </row>
    <row r="2652" spans="6:6" x14ac:dyDescent="0.25">
      <c r="F2652" s="12"/>
    </row>
    <row r="2653" spans="6:6" x14ac:dyDescent="0.25">
      <c r="F2653" s="12"/>
    </row>
    <row r="2654" spans="6:6" x14ac:dyDescent="0.25">
      <c r="F2654" s="12"/>
    </row>
    <row r="2655" spans="6:6" x14ac:dyDescent="0.25">
      <c r="F2655" s="12"/>
    </row>
    <row r="2656" spans="6:6" x14ac:dyDescent="0.25">
      <c r="F2656" s="12"/>
    </row>
    <row r="2657" spans="6:6" x14ac:dyDescent="0.25">
      <c r="F2657" s="12"/>
    </row>
    <row r="2658" spans="6:6" x14ac:dyDescent="0.25">
      <c r="F2658" s="12"/>
    </row>
    <row r="2659" spans="6:6" x14ac:dyDescent="0.25">
      <c r="F2659" s="12"/>
    </row>
    <row r="2660" spans="6:6" x14ac:dyDescent="0.25">
      <c r="F2660" s="12"/>
    </row>
    <row r="2661" spans="6:6" x14ac:dyDescent="0.25">
      <c r="F2661" s="12"/>
    </row>
    <row r="2662" spans="6:6" x14ac:dyDescent="0.25">
      <c r="F2662" s="12"/>
    </row>
    <row r="2663" spans="6:6" x14ac:dyDescent="0.25">
      <c r="F2663" s="12"/>
    </row>
    <row r="2664" spans="6:6" x14ac:dyDescent="0.25">
      <c r="F2664" s="12"/>
    </row>
    <row r="2665" spans="6:6" x14ac:dyDescent="0.25">
      <c r="F2665" s="12"/>
    </row>
    <row r="2666" spans="6:6" x14ac:dyDescent="0.25">
      <c r="F2666" s="12"/>
    </row>
    <row r="2667" spans="6:6" x14ac:dyDescent="0.25">
      <c r="F2667" s="12"/>
    </row>
    <row r="2668" spans="6:6" x14ac:dyDescent="0.25">
      <c r="F2668" s="12"/>
    </row>
    <row r="2669" spans="6:6" x14ac:dyDescent="0.25">
      <c r="F2669" s="12"/>
    </row>
    <row r="2670" spans="6:6" x14ac:dyDescent="0.25">
      <c r="F2670" s="12"/>
    </row>
    <row r="2671" spans="6:6" x14ac:dyDescent="0.25">
      <c r="F2671" s="12"/>
    </row>
    <row r="2672" spans="6:6" x14ac:dyDescent="0.25">
      <c r="F2672" s="12"/>
    </row>
    <row r="2673" spans="6:6" x14ac:dyDescent="0.25">
      <c r="F2673" s="12"/>
    </row>
    <row r="2674" spans="6:6" x14ac:dyDescent="0.25">
      <c r="F2674" s="12"/>
    </row>
    <row r="2675" spans="6:6" x14ac:dyDescent="0.25">
      <c r="F2675" s="12"/>
    </row>
    <row r="2676" spans="6:6" x14ac:dyDescent="0.25">
      <c r="F2676" s="12"/>
    </row>
    <row r="2677" spans="6:6" x14ac:dyDescent="0.25">
      <c r="F2677" s="12"/>
    </row>
    <row r="2678" spans="6:6" x14ac:dyDescent="0.25">
      <c r="F2678" s="12"/>
    </row>
    <row r="2679" spans="6:6" x14ac:dyDescent="0.25">
      <c r="F2679" s="12"/>
    </row>
    <row r="2680" spans="6:6" x14ac:dyDescent="0.25">
      <c r="F2680" s="12"/>
    </row>
    <row r="2681" spans="6:6" x14ac:dyDescent="0.25">
      <c r="F2681" s="12"/>
    </row>
    <row r="2682" spans="6:6" x14ac:dyDescent="0.25">
      <c r="F2682" s="12"/>
    </row>
    <row r="2683" spans="6:6" x14ac:dyDescent="0.25">
      <c r="F2683" s="12"/>
    </row>
    <row r="2684" spans="6:6" x14ac:dyDescent="0.25">
      <c r="F2684" s="12"/>
    </row>
    <row r="2685" spans="6:6" x14ac:dyDescent="0.25">
      <c r="F2685" s="12"/>
    </row>
    <row r="2686" spans="6:6" x14ac:dyDescent="0.25">
      <c r="F2686" s="12"/>
    </row>
    <row r="2687" spans="6:6" x14ac:dyDescent="0.25">
      <c r="F2687" s="12"/>
    </row>
    <row r="2688" spans="6:6" x14ac:dyDescent="0.25">
      <c r="F2688" s="12"/>
    </row>
    <row r="2689" spans="6:6" x14ac:dyDescent="0.25">
      <c r="F2689" s="12"/>
    </row>
    <row r="2690" spans="6:6" x14ac:dyDescent="0.25">
      <c r="F2690" s="12"/>
    </row>
    <row r="2691" spans="6:6" x14ac:dyDescent="0.25">
      <c r="F2691" s="12"/>
    </row>
    <row r="2692" spans="6:6" x14ac:dyDescent="0.25">
      <c r="F2692" s="12"/>
    </row>
    <row r="2693" spans="6:6" x14ac:dyDescent="0.25">
      <c r="F2693" s="12"/>
    </row>
    <row r="2694" spans="6:6" x14ac:dyDescent="0.25">
      <c r="F2694" s="12"/>
    </row>
    <row r="2695" spans="6:6" x14ac:dyDescent="0.25">
      <c r="F2695" s="12"/>
    </row>
    <row r="2696" spans="6:6" x14ac:dyDescent="0.25">
      <c r="F2696" s="12"/>
    </row>
    <row r="2697" spans="6:6" x14ac:dyDescent="0.25">
      <c r="F2697" s="12"/>
    </row>
    <row r="2698" spans="6:6" x14ac:dyDescent="0.25">
      <c r="F2698" s="12"/>
    </row>
    <row r="2699" spans="6:6" x14ac:dyDescent="0.25">
      <c r="F2699" s="12"/>
    </row>
    <row r="2700" spans="6:6" x14ac:dyDescent="0.25">
      <c r="F2700" s="12"/>
    </row>
    <row r="2701" spans="6:6" x14ac:dyDescent="0.25">
      <c r="F2701" s="12"/>
    </row>
    <row r="2702" spans="6:6" x14ac:dyDescent="0.25">
      <c r="F2702" s="12"/>
    </row>
    <row r="2703" spans="6:6" x14ac:dyDescent="0.25">
      <c r="F2703" s="12"/>
    </row>
    <row r="2704" spans="6:6" x14ac:dyDescent="0.25">
      <c r="F2704" s="12"/>
    </row>
    <row r="2705" spans="6:6" x14ac:dyDescent="0.25">
      <c r="F2705" s="12"/>
    </row>
    <row r="2706" spans="6:6" x14ac:dyDescent="0.25">
      <c r="F2706" s="12"/>
    </row>
    <row r="2707" spans="6:6" x14ac:dyDescent="0.25">
      <c r="F2707" s="12"/>
    </row>
    <row r="2708" spans="6:6" x14ac:dyDescent="0.25">
      <c r="F2708" s="12"/>
    </row>
    <row r="2709" spans="6:6" x14ac:dyDescent="0.25">
      <c r="F2709" s="12"/>
    </row>
    <row r="2710" spans="6:6" x14ac:dyDescent="0.25">
      <c r="F2710" s="12"/>
    </row>
    <row r="2711" spans="6:6" x14ac:dyDescent="0.25">
      <c r="F2711" s="12"/>
    </row>
    <row r="2712" spans="6:6" x14ac:dyDescent="0.25">
      <c r="F2712" s="12"/>
    </row>
    <row r="2713" spans="6:6" x14ac:dyDescent="0.25">
      <c r="F2713" s="12"/>
    </row>
    <row r="2714" spans="6:6" x14ac:dyDescent="0.25">
      <c r="F2714" s="12"/>
    </row>
    <row r="2715" spans="6:6" x14ac:dyDescent="0.25">
      <c r="F2715" s="12"/>
    </row>
    <row r="2716" spans="6:6" x14ac:dyDescent="0.25">
      <c r="F2716" s="12"/>
    </row>
    <row r="2717" spans="6:6" x14ac:dyDescent="0.25">
      <c r="F2717" s="12"/>
    </row>
    <row r="2718" spans="6:6" x14ac:dyDescent="0.25">
      <c r="F2718" s="12"/>
    </row>
    <row r="2719" spans="6:6" x14ac:dyDescent="0.25">
      <c r="F2719" s="12"/>
    </row>
    <row r="2720" spans="6:6" x14ac:dyDescent="0.25">
      <c r="F2720" s="12"/>
    </row>
    <row r="2721" spans="6:6" x14ac:dyDescent="0.25">
      <c r="F2721" s="12"/>
    </row>
    <row r="2722" spans="6:6" x14ac:dyDescent="0.25">
      <c r="F2722" s="12"/>
    </row>
    <row r="2723" spans="6:6" x14ac:dyDescent="0.25">
      <c r="F2723" s="12"/>
    </row>
    <row r="2724" spans="6:6" x14ac:dyDescent="0.25">
      <c r="F2724" s="12"/>
    </row>
    <row r="2725" spans="6:6" x14ac:dyDescent="0.25">
      <c r="F2725" s="12"/>
    </row>
    <row r="2726" spans="6:6" x14ac:dyDescent="0.25">
      <c r="F2726" s="12"/>
    </row>
    <row r="2727" spans="6:6" x14ac:dyDescent="0.25">
      <c r="F2727" s="12"/>
    </row>
    <row r="2728" spans="6:6" x14ac:dyDescent="0.25">
      <c r="F2728" s="12"/>
    </row>
    <row r="2729" spans="6:6" x14ac:dyDescent="0.25">
      <c r="F2729" s="12"/>
    </row>
    <row r="2730" spans="6:6" x14ac:dyDescent="0.25">
      <c r="F2730" s="12"/>
    </row>
    <row r="2731" spans="6:6" x14ac:dyDescent="0.25">
      <c r="F2731" s="12"/>
    </row>
    <row r="2732" spans="6:6" x14ac:dyDescent="0.25">
      <c r="F2732" s="12"/>
    </row>
    <row r="2733" spans="6:6" x14ac:dyDescent="0.25">
      <c r="F2733" s="12"/>
    </row>
    <row r="2734" spans="6:6" x14ac:dyDescent="0.25">
      <c r="F2734" s="12"/>
    </row>
    <row r="2735" spans="6:6" x14ac:dyDescent="0.25">
      <c r="F2735" s="12"/>
    </row>
    <row r="2736" spans="6:6" x14ac:dyDescent="0.25">
      <c r="F2736" s="12"/>
    </row>
    <row r="2737" spans="6:6" x14ac:dyDescent="0.25">
      <c r="F2737" s="12"/>
    </row>
    <row r="2738" spans="6:6" x14ac:dyDescent="0.25">
      <c r="F2738" s="12"/>
    </row>
    <row r="2739" spans="6:6" x14ac:dyDescent="0.25">
      <c r="F2739" s="12"/>
    </row>
    <row r="2740" spans="6:6" x14ac:dyDescent="0.25">
      <c r="F2740" s="12"/>
    </row>
    <row r="2741" spans="6:6" x14ac:dyDescent="0.25">
      <c r="F2741" s="12"/>
    </row>
    <row r="2742" spans="6:6" x14ac:dyDescent="0.25">
      <c r="F2742" s="12"/>
    </row>
    <row r="2743" spans="6:6" x14ac:dyDescent="0.25">
      <c r="F2743" s="12"/>
    </row>
    <row r="2744" spans="6:6" x14ac:dyDescent="0.25">
      <c r="F2744" s="12"/>
    </row>
    <row r="2745" spans="6:6" x14ac:dyDescent="0.25">
      <c r="F2745" s="12"/>
    </row>
    <row r="2746" spans="6:6" x14ac:dyDescent="0.25">
      <c r="F2746" s="12"/>
    </row>
    <row r="2747" spans="6:6" x14ac:dyDescent="0.25">
      <c r="F2747" s="12"/>
    </row>
    <row r="2748" spans="6:6" x14ac:dyDescent="0.25">
      <c r="F2748" s="12"/>
    </row>
    <row r="2749" spans="6:6" x14ac:dyDescent="0.25">
      <c r="F2749" s="12"/>
    </row>
    <row r="2750" spans="6:6" x14ac:dyDescent="0.25">
      <c r="F2750" s="12"/>
    </row>
    <row r="2751" spans="6:6" x14ac:dyDescent="0.25">
      <c r="F2751" s="12"/>
    </row>
    <row r="2752" spans="6:6" x14ac:dyDescent="0.25">
      <c r="F2752" s="12"/>
    </row>
    <row r="2753" spans="6:6" x14ac:dyDescent="0.25">
      <c r="F2753" s="12"/>
    </row>
    <row r="2754" spans="6:6" x14ac:dyDescent="0.25">
      <c r="F2754" s="12"/>
    </row>
    <row r="2755" spans="6:6" x14ac:dyDescent="0.25">
      <c r="F2755" s="12"/>
    </row>
    <row r="2756" spans="6:6" x14ac:dyDescent="0.25">
      <c r="F2756" s="12"/>
    </row>
    <row r="2757" spans="6:6" x14ac:dyDescent="0.25">
      <c r="F2757" s="12"/>
    </row>
    <row r="2758" spans="6:6" x14ac:dyDescent="0.25">
      <c r="F2758" s="12"/>
    </row>
    <row r="2759" spans="6:6" x14ac:dyDescent="0.25">
      <c r="F2759" s="12"/>
    </row>
    <row r="2760" spans="6:6" x14ac:dyDescent="0.25">
      <c r="F2760" s="12"/>
    </row>
    <row r="2761" spans="6:6" x14ac:dyDescent="0.25">
      <c r="F2761" s="12"/>
    </row>
    <row r="2762" spans="6:6" x14ac:dyDescent="0.25">
      <c r="F2762" s="12"/>
    </row>
    <row r="2763" spans="6:6" x14ac:dyDescent="0.25">
      <c r="F2763" s="12"/>
    </row>
    <row r="2764" spans="6:6" x14ac:dyDescent="0.25">
      <c r="F2764" s="12"/>
    </row>
    <row r="2765" spans="6:6" x14ac:dyDescent="0.25">
      <c r="F2765" s="12"/>
    </row>
    <row r="2766" spans="6:6" x14ac:dyDescent="0.25">
      <c r="F2766" s="12"/>
    </row>
    <row r="2767" spans="6:6" x14ac:dyDescent="0.25">
      <c r="F2767" s="12"/>
    </row>
    <row r="2768" spans="6:6" x14ac:dyDescent="0.25">
      <c r="F2768" s="12"/>
    </row>
    <row r="2769" spans="6:6" x14ac:dyDescent="0.25">
      <c r="F2769" s="12"/>
    </row>
    <row r="2770" spans="6:6" x14ac:dyDescent="0.25">
      <c r="F2770" s="12"/>
    </row>
    <row r="2771" spans="6:6" x14ac:dyDescent="0.25">
      <c r="F2771" s="12"/>
    </row>
    <row r="2772" spans="6:6" x14ac:dyDescent="0.25">
      <c r="F2772" s="12"/>
    </row>
    <row r="2773" spans="6:6" x14ac:dyDescent="0.25">
      <c r="F2773" s="12"/>
    </row>
    <row r="2774" spans="6:6" x14ac:dyDescent="0.25">
      <c r="F2774" s="12"/>
    </row>
    <row r="2775" spans="6:6" x14ac:dyDescent="0.25">
      <c r="F2775" s="12"/>
    </row>
    <row r="2776" spans="6:6" x14ac:dyDescent="0.25">
      <c r="F2776" s="12"/>
    </row>
    <row r="2777" spans="6:6" x14ac:dyDescent="0.25">
      <c r="F2777" s="12"/>
    </row>
    <row r="2778" spans="6:6" x14ac:dyDescent="0.25">
      <c r="F2778" s="12"/>
    </row>
    <row r="2779" spans="6:6" x14ac:dyDescent="0.25">
      <c r="F2779" s="12"/>
    </row>
    <row r="2780" spans="6:6" x14ac:dyDescent="0.25">
      <c r="F2780" s="12"/>
    </row>
    <row r="2781" spans="6:6" x14ac:dyDescent="0.25">
      <c r="F2781" s="12"/>
    </row>
    <row r="2782" spans="6:6" x14ac:dyDescent="0.25">
      <c r="F2782" s="12"/>
    </row>
    <row r="2783" spans="6:6" x14ac:dyDescent="0.25">
      <c r="F2783" s="12"/>
    </row>
    <row r="2784" spans="6:6" x14ac:dyDescent="0.25">
      <c r="F2784" s="12"/>
    </row>
    <row r="2785" spans="6:6" x14ac:dyDescent="0.25">
      <c r="F2785" s="12"/>
    </row>
    <row r="2786" spans="6:6" x14ac:dyDescent="0.25">
      <c r="F2786" s="12"/>
    </row>
    <row r="2787" spans="6:6" x14ac:dyDescent="0.25">
      <c r="F2787" s="12"/>
    </row>
    <row r="2788" spans="6:6" x14ac:dyDescent="0.25">
      <c r="F2788" s="12"/>
    </row>
    <row r="2789" spans="6:6" x14ac:dyDescent="0.25">
      <c r="F2789" s="12"/>
    </row>
    <row r="2790" spans="6:6" x14ac:dyDescent="0.25">
      <c r="F2790" s="12"/>
    </row>
    <row r="2791" spans="6:6" x14ac:dyDescent="0.25">
      <c r="F2791" s="12"/>
    </row>
    <row r="2792" spans="6:6" x14ac:dyDescent="0.25">
      <c r="F2792" s="12"/>
    </row>
    <row r="2793" spans="6:6" x14ac:dyDescent="0.25">
      <c r="F2793" s="12"/>
    </row>
    <row r="2794" spans="6:6" x14ac:dyDescent="0.25">
      <c r="F2794" s="12"/>
    </row>
    <row r="2795" spans="6:6" x14ac:dyDescent="0.25">
      <c r="F2795" s="12"/>
    </row>
    <row r="2796" spans="6:6" x14ac:dyDescent="0.25">
      <c r="F2796" s="12"/>
    </row>
    <row r="2797" spans="6:6" x14ac:dyDescent="0.25">
      <c r="F2797" s="12"/>
    </row>
    <row r="2798" spans="6:6" x14ac:dyDescent="0.25">
      <c r="F2798" s="12"/>
    </row>
    <row r="2799" spans="6:6" x14ac:dyDescent="0.25">
      <c r="F2799" s="12"/>
    </row>
    <row r="2800" spans="6:6" x14ac:dyDescent="0.25">
      <c r="F2800" s="12"/>
    </row>
    <row r="2801" spans="6:6" x14ac:dyDescent="0.25">
      <c r="F2801" s="12"/>
    </row>
    <row r="2802" spans="6:6" x14ac:dyDescent="0.25">
      <c r="F2802" s="12"/>
    </row>
    <row r="2803" spans="6:6" x14ac:dyDescent="0.25">
      <c r="F2803" s="12"/>
    </row>
    <row r="2804" spans="6:6" x14ac:dyDescent="0.25">
      <c r="F2804" s="12"/>
    </row>
    <row r="2805" spans="6:6" x14ac:dyDescent="0.25">
      <c r="F2805" s="12"/>
    </row>
    <row r="2806" spans="6:6" x14ac:dyDescent="0.25">
      <c r="F2806" s="12"/>
    </row>
    <row r="2807" spans="6:6" x14ac:dyDescent="0.25">
      <c r="F2807" s="12"/>
    </row>
    <row r="2808" spans="6:6" x14ac:dyDescent="0.25">
      <c r="F2808" s="12"/>
    </row>
    <row r="2809" spans="6:6" x14ac:dyDescent="0.25">
      <c r="F2809" s="12"/>
    </row>
    <row r="2810" spans="6:6" x14ac:dyDescent="0.25">
      <c r="F2810" s="12"/>
    </row>
    <row r="2811" spans="6:6" x14ac:dyDescent="0.25">
      <c r="F2811" s="12"/>
    </row>
    <row r="2812" spans="6:6" x14ac:dyDescent="0.25">
      <c r="F2812" s="12"/>
    </row>
    <row r="2813" spans="6:6" x14ac:dyDescent="0.25">
      <c r="F2813" s="12"/>
    </row>
    <row r="2814" spans="6:6" x14ac:dyDescent="0.25">
      <c r="F2814" s="12"/>
    </row>
    <row r="2815" spans="6:6" x14ac:dyDescent="0.25">
      <c r="F2815" s="12"/>
    </row>
    <row r="2816" spans="6:6" x14ac:dyDescent="0.25">
      <c r="F2816" s="12"/>
    </row>
    <row r="2817" spans="6:6" x14ac:dyDescent="0.25">
      <c r="F2817" s="12"/>
    </row>
    <row r="2818" spans="6:6" x14ac:dyDescent="0.25">
      <c r="F2818" s="12"/>
    </row>
    <row r="2819" spans="6:6" x14ac:dyDescent="0.25">
      <c r="F2819" s="12"/>
    </row>
    <row r="2820" spans="6:6" x14ac:dyDescent="0.25">
      <c r="F2820" s="12"/>
    </row>
    <row r="2821" spans="6:6" x14ac:dyDescent="0.25">
      <c r="F2821" s="12"/>
    </row>
    <row r="2822" spans="6:6" x14ac:dyDescent="0.25">
      <c r="F2822" s="12"/>
    </row>
    <row r="2823" spans="6:6" x14ac:dyDescent="0.25">
      <c r="F2823" s="12"/>
    </row>
    <row r="2824" spans="6:6" x14ac:dyDescent="0.25">
      <c r="F2824" s="12"/>
    </row>
    <row r="2825" spans="6:6" x14ac:dyDescent="0.25">
      <c r="F2825" s="12"/>
    </row>
    <row r="2826" spans="6:6" x14ac:dyDescent="0.25">
      <c r="F2826" s="12"/>
    </row>
    <row r="2827" spans="6:6" x14ac:dyDescent="0.25">
      <c r="F2827" s="12"/>
    </row>
    <row r="2828" spans="6:6" x14ac:dyDescent="0.25">
      <c r="F2828" s="12"/>
    </row>
    <row r="2829" spans="6:6" x14ac:dyDescent="0.25">
      <c r="F2829" s="12"/>
    </row>
    <row r="2830" spans="6:6" x14ac:dyDescent="0.25">
      <c r="F2830" s="12"/>
    </row>
    <row r="2831" spans="6:6" x14ac:dyDescent="0.25">
      <c r="F2831" s="12"/>
    </row>
    <row r="2832" spans="6:6" x14ac:dyDescent="0.25">
      <c r="F2832" s="12"/>
    </row>
    <row r="2833" spans="6:6" x14ac:dyDescent="0.25">
      <c r="F2833" s="12"/>
    </row>
    <row r="2834" spans="6:6" x14ac:dyDescent="0.25">
      <c r="F2834" s="12"/>
    </row>
    <row r="2835" spans="6:6" x14ac:dyDescent="0.25">
      <c r="F2835" s="12"/>
    </row>
    <row r="2836" spans="6:6" x14ac:dyDescent="0.25">
      <c r="F2836" s="12"/>
    </row>
    <row r="2837" spans="6:6" x14ac:dyDescent="0.25">
      <c r="F2837" s="12"/>
    </row>
    <row r="2838" spans="6:6" x14ac:dyDescent="0.25">
      <c r="F2838" s="12"/>
    </row>
    <row r="2839" spans="6:6" x14ac:dyDescent="0.25">
      <c r="F2839" s="12"/>
    </row>
    <row r="2840" spans="6:6" x14ac:dyDescent="0.25">
      <c r="F2840" s="12"/>
    </row>
    <row r="2841" spans="6:6" x14ac:dyDescent="0.25">
      <c r="F2841" s="12"/>
    </row>
    <row r="2842" spans="6:6" x14ac:dyDescent="0.25">
      <c r="F2842" s="12"/>
    </row>
    <row r="2843" spans="6:6" x14ac:dyDescent="0.25">
      <c r="F2843" s="12"/>
    </row>
    <row r="2844" spans="6:6" x14ac:dyDescent="0.25">
      <c r="F2844" s="12"/>
    </row>
    <row r="2845" spans="6:6" x14ac:dyDescent="0.25">
      <c r="F2845" s="12"/>
    </row>
    <row r="2846" spans="6:6" x14ac:dyDescent="0.25">
      <c r="F2846" s="12"/>
    </row>
    <row r="2847" spans="6:6" x14ac:dyDescent="0.25">
      <c r="F2847" s="12"/>
    </row>
    <row r="2848" spans="6:6" x14ac:dyDescent="0.25">
      <c r="F2848" s="12"/>
    </row>
    <row r="2849" spans="6:6" x14ac:dyDescent="0.25">
      <c r="F2849" s="12"/>
    </row>
    <row r="2850" spans="6:6" x14ac:dyDescent="0.25">
      <c r="F2850" s="12"/>
    </row>
    <row r="2851" spans="6:6" x14ac:dyDescent="0.25">
      <c r="F2851" s="12"/>
    </row>
    <row r="2852" spans="6:6" x14ac:dyDescent="0.25">
      <c r="F2852" s="12"/>
    </row>
    <row r="2853" spans="6:6" x14ac:dyDescent="0.25">
      <c r="F2853" s="12"/>
    </row>
    <row r="2854" spans="6:6" x14ac:dyDescent="0.25">
      <c r="F2854" s="12"/>
    </row>
    <row r="2855" spans="6:6" x14ac:dyDescent="0.25">
      <c r="F2855" s="12"/>
    </row>
    <row r="2856" spans="6:6" x14ac:dyDescent="0.25">
      <c r="F2856" s="12"/>
    </row>
    <row r="2857" spans="6:6" x14ac:dyDescent="0.25">
      <c r="F2857" s="12"/>
    </row>
    <row r="2858" spans="6:6" x14ac:dyDescent="0.25">
      <c r="F2858" s="12"/>
    </row>
    <row r="2859" spans="6:6" x14ac:dyDescent="0.25">
      <c r="F2859" s="12"/>
    </row>
    <row r="2860" spans="6:6" x14ac:dyDescent="0.25">
      <c r="F2860" s="12"/>
    </row>
    <row r="2861" spans="6:6" x14ac:dyDescent="0.25">
      <c r="F2861" s="12"/>
    </row>
    <row r="2862" spans="6:6" x14ac:dyDescent="0.25">
      <c r="F2862" s="12"/>
    </row>
    <row r="2863" spans="6:6" x14ac:dyDescent="0.25">
      <c r="F2863" s="12"/>
    </row>
    <row r="2864" spans="6:6" x14ac:dyDescent="0.25">
      <c r="F2864" s="12"/>
    </row>
    <row r="2865" spans="6:6" x14ac:dyDescent="0.25">
      <c r="F2865" s="12"/>
    </row>
    <row r="2866" spans="6:6" x14ac:dyDescent="0.25">
      <c r="F2866" s="12"/>
    </row>
    <row r="2867" spans="6:6" x14ac:dyDescent="0.25">
      <c r="F2867" s="12"/>
    </row>
    <row r="2868" spans="6:6" x14ac:dyDescent="0.25">
      <c r="F2868" s="12"/>
    </row>
    <row r="2869" spans="6:6" x14ac:dyDescent="0.25">
      <c r="F2869" s="12"/>
    </row>
    <row r="2870" spans="6:6" x14ac:dyDescent="0.25">
      <c r="F2870" s="12"/>
    </row>
    <row r="2871" spans="6:6" x14ac:dyDescent="0.25">
      <c r="F2871" s="12"/>
    </row>
    <row r="2872" spans="6:6" x14ac:dyDescent="0.25">
      <c r="F2872" s="12"/>
    </row>
    <row r="2873" spans="6:6" x14ac:dyDescent="0.25">
      <c r="F2873" s="12"/>
    </row>
    <row r="2874" spans="6:6" x14ac:dyDescent="0.25">
      <c r="F2874" s="12"/>
    </row>
    <row r="2875" spans="6:6" x14ac:dyDescent="0.25">
      <c r="F2875" s="12"/>
    </row>
    <row r="2876" spans="6:6" x14ac:dyDescent="0.25">
      <c r="F2876" s="12"/>
    </row>
    <row r="2877" spans="6:6" x14ac:dyDescent="0.25">
      <c r="F2877" s="12"/>
    </row>
    <row r="2878" spans="6:6" x14ac:dyDescent="0.25">
      <c r="F2878" s="12"/>
    </row>
    <row r="2879" spans="6:6" x14ac:dyDescent="0.25">
      <c r="F2879" s="12"/>
    </row>
    <row r="2880" spans="6:6" x14ac:dyDescent="0.25">
      <c r="F2880" s="12"/>
    </row>
    <row r="2881" spans="6:6" x14ac:dyDescent="0.25">
      <c r="F2881" s="12"/>
    </row>
    <row r="2882" spans="6:6" x14ac:dyDescent="0.25">
      <c r="F2882" s="12"/>
    </row>
    <row r="2883" spans="6:6" x14ac:dyDescent="0.25">
      <c r="F2883" s="12"/>
    </row>
    <row r="2884" spans="6:6" x14ac:dyDescent="0.25">
      <c r="F2884" s="12"/>
    </row>
    <row r="2885" spans="6:6" x14ac:dyDescent="0.25">
      <c r="F2885" s="12"/>
    </row>
    <row r="2886" spans="6:6" x14ac:dyDescent="0.25">
      <c r="F2886" s="12"/>
    </row>
    <row r="2887" spans="6:6" x14ac:dyDescent="0.25">
      <c r="F2887" s="12"/>
    </row>
    <row r="2888" spans="6:6" x14ac:dyDescent="0.25">
      <c r="F2888" s="12"/>
    </row>
    <row r="2889" spans="6:6" x14ac:dyDescent="0.25">
      <c r="F2889" s="12"/>
    </row>
    <row r="2890" spans="6:6" x14ac:dyDescent="0.25">
      <c r="F2890" s="12"/>
    </row>
    <row r="2891" spans="6:6" x14ac:dyDescent="0.25">
      <c r="F2891" s="12"/>
    </row>
    <row r="2892" spans="6:6" x14ac:dyDescent="0.25">
      <c r="F2892" s="12"/>
    </row>
    <row r="2893" spans="6:6" x14ac:dyDescent="0.25">
      <c r="F2893" s="12"/>
    </row>
    <row r="2894" spans="6:6" x14ac:dyDescent="0.25">
      <c r="F2894" s="12"/>
    </row>
    <row r="2895" spans="6:6" x14ac:dyDescent="0.25">
      <c r="F2895" s="12"/>
    </row>
    <row r="2896" spans="6:6" x14ac:dyDescent="0.25">
      <c r="F2896" s="12"/>
    </row>
    <row r="2897" spans="6:6" x14ac:dyDescent="0.25">
      <c r="F2897" s="12"/>
    </row>
    <row r="2898" spans="6:6" x14ac:dyDescent="0.25">
      <c r="F2898" s="12"/>
    </row>
    <row r="2899" spans="6:6" x14ac:dyDescent="0.25">
      <c r="F2899" s="12"/>
    </row>
    <row r="2900" spans="6:6" x14ac:dyDescent="0.25">
      <c r="F2900" s="12"/>
    </row>
    <row r="2901" spans="6:6" x14ac:dyDescent="0.25">
      <c r="F2901" s="12"/>
    </row>
    <row r="2902" spans="6:6" x14ac:dyDescent="0.25">
      <c r="F2902" s="12"/>
    </row>
    <row r="2903" spans="6:6" x14ac:dyDescent="0.25">
      <c r="F2903" s="12"/>
    </row>
    <row r="2904" spans="6:6" x14ac:dyDescent="0.25">
      <c r="F2904" s="12"/>
    </row>
    <row r="2905" spans="6:6" x14ac:dyDescent="0.25">
      <c r="F2905" s="12"/>
    </row>
    <row r="2906" spans="6:6" x14ac:dyDescent="0.25">
      <c r="F2906" s="12"/>
    </row>
    <row r="2907" spans="6:6" x14ac:dyDescent="0.25">
      <c r="F2907" s="12"/>
    </row>
    <row r="2908" spans="6:6" x14ac:dyDescent="0.25">
      <c r="F2908" s="12"/>
    </row>
    <row r="2909" spans="6:6" x14ac:dyDescent="0.25">
      <c r="F2909" s="12"/>
    </row>
    <row r="2910" spans="6:6" x14ac:dyDescent="0.25">
      <c r="F2910" s="12"/>
    </row>
    <row r="2911" spans="6:6" x14ac:dyDescent="0.25">
      <c r="F2911" s="12"/>
    </row>
    <row r="2912" spans="6:6" x14ac:dyDescent="0.25">
      <c r="F2912" s="12"/>
    </row>
    <row r="2913" spans="6:6" x14ac:dyDescent="0.25">
      <c r="F2913" s="12"/>
    </row>
    <row r="2914" spans="6:6" x14ac:dyDescent="0.25">
      <c r="F2914" s="12"/>
    </row>
    <row r="2915" spans="6:6" x14ac:dyDescent="0.25">
      <c r="F2915" s="12"/>
    </row>
    <row r="2916" spans="6:6" x14ac:dyDescent="0.25">
      <c r="F2916" s="12"/>
    </row>
    <row r="2917" spans="6:6" x14ac:dyDescent="0.25">
      <c r="F2917" s="12"/>
    </row>
    <row r="2918" spans="6:6" x14ac:dyDescent="0.25">
      <c r="F2918" s="12"/>
    </row>
    <row r="2919" spans="6:6" x14ac:dyDescent="0.25">
      <c r="F2919" s="12"/>
    </row>
    <row r="2920" spans="6:6" x14ac:dyDescent="0.25">
      <c r="F2920" s="12"/>
    </row>
    <row r="2921" spans="6:6" x14ac:dyDescent="0.25">
      <c r="F2921" s="12"/>
    </row>
    <row r="2922" spans="6:6" x14ac:dyDescent="0.25">
      <c r="F2922" s="12"/>
    </row>
    <row r="2923" spans="6:6" x14ac:dyDescent="0.25">
      <c r="F2923" s="12"/>
    </row>
    <row r="2924" spans="6:6" x14ac:dyDescent="0.25">
      <c r="F2924" s="12"/>
    </row>
    <row r="2925" spans="6:6" x14ac:dyDescent="0.25">
      <c r="F2925" s="12"/>
    </row>
    <row r="2926" spans="6:6" x14ac:dyDescent="0.25">
      <c r="F2926" s="12"/>
    </row>
    <row r="2927" spans="6:6" x14ac:dyDescent="0.25">
      <c r="F2927" s="12"/>
    </row>
    <row r="2928" spans="6:6" x14ac:dyDescent="0.25">
      <c r="F2928" s="12"/>
    </row>
    <row r="2929" spans="6:6" x14ac:dyDescent="0.25">
      <c r="F2929" s="12"/>
    </row>
    <row r="2930" spans="6:6" x14ac:dyDescent="0.25">
      <c r="F2930" s="12"/>
    </row>
    <row r="2931" spans="6:6" x14ac:dyDescent="0.25">
      <c r="F2931" s="12"/>
    </row>
    <row r="2932" spans="6:6" x14ac:dyDescent="0.25">
      <c r="F2932" s="12"/>
    </row>
    <row r="2933" spans="6:6" x14ac:dyDescent="0.25">
      <c r="F2933" s="12"/>
    </row>
    <row r="2934" spans="6:6" x14ac:dyDescent="0.25">
      <c r="F2934" s="12"/>
    </row>
    <row r="2935" spans="6:6" x14ac:dyDescent="0.25">
      <c r="F2935" s="12"/>
    </row>
    <row r="2936" spans="6:6" x14ac:dyDescent="0.25">
      <c r="F2936" s="12"/>
    </row>
    <row r="2937" spans="6:6" x14ac:dyDescent="0.25">
      <c r="F2937" s="12"/>
    </row>
    <row r="2938" spans="6:6" x14ac:dyDescent="0.25">
      <c r="F2938" s="12"/>
    </row>
    <row r="2939" spans="6:6" x14ac:dyDescent="0.25">
      <c r="F2939" s="12"/>
    </row>
    <row r="2940" spans="6:6" x14ac:dyDescent="0.25">
      <c r="F2940" s="12"/>
    </row>
    <row r="2941" spans="6:6" x14ac:dyDescent="0.25">
      <c r="F2941" s="12"/>
    </row>
    <row r="2942" spans="6:6" x14ac:dyDescent="0.25">
      <c r="F2942" s="12"/>
    </row>
    <row r="2943" spans="6:6" x14ac:dyDescent="0.25">
      <c r="F2943" s="12"/>
    </row>
    <row r="2944" spans="6:6" x14ac:dyDescent="0.25">
      <c r="F2944" s="12"/>
    </row>
    <row r="2945" spans="6:6" x14ac:dyDescent="0.25">
      <c r="F2945" s="12"/>
    </row>
    <row r="2946" spans="6:6" x14ac:dyDescent="0.25">
      <c r="F2946" s="12"/>
    </row>
    <row r="2947" spans="6:6" x14ac:dyDescent="0.25">
      <c r="F2947" s="12"/>
    </row>
    <row r="2948" spans="6:6" x14ac:dyDescent="0.25">
      <c r="F2948" s="12"/>
    </row>
    <row r="2949" spans="6:6" x14ac:dyDescent="0.25">
      <c r="F2949" s="12"/>
    </row>
    <row r="2950" spans="6:6" x14ac:dyDescent="0.25">
      <c r="F2950" s="12"/>
    </row>
    <row r="2951" spans="6:6" x14ac:dyDescent="0.25">
      <c r="F2951" s="12"/>
    </row>
    <row r="2952" spans="6:6" x14ac:dyDescent="0.25">
      <c r="F2952" s="12"/>
    </row>
    <row r="2953" spans="6:6" x14ac:dyDescent="0.25">
      <c r="F2953" s="12"/>
    </row>
    <row r="2954" spans="6:6" x14ac:dyDescent="0.25">
      <c r="F2954" s="12"/>
    </row>
    <row r="2955" spans="6:6" x14ac:dyDescent="0.25">
      <c r="F2955" s="12"/>
    </row>
    <row r="2956" spans="6:6" x14ac:dyDescent="0.25">
      <c r="F2956" s="12"/>
    </row>
    <row r="2957" spans="6:6" x14ac:dyDescent="0.25">
      <c r="F2957" s="12"/>
    </row>
    <row r="2958" spans="6:6" x14ac:dyDescent="0.25">
      <c r="F2958" s="12"/>
    </row>
    <row r="2959" spans="6:6" x14ac:dyDescent="0.25">
      <c r="F2959" s="12"/>
    </row>
    <row r="2960" spans="6:6" x14ac:dyDescent="0.25">
      <c r="F2960" s="12"/>
    </row>
    <row r="2961" spans="6:6" x14ac:dyDescent="0.25">
      <c r="F2961" s="12"/>
    </row>
    <row r="2962" spans="6:6" x14ac:dyDescent="0.25">
      <c r="F2962" s="12"/>
    </row>
    <row r="2963" spans="6:6" x14ac:dyDescent="0.25">
      <c r="F2963" s="12"/>
    </row>
    <row r="2964" spans="6:6" x14ac:dyDescent="0.25">
      <c r="F2964" s="12"/>
    </row>
    <row r="2965" spans="6:6" x14ac:dyDescent="0.25">
      <c r="F2965" s="12"/>
    </row>
    <row r="2966" spans="6:6" x14ac:dyDescent="0.25">
      <c r="F2966" s="12"/>
    </row>
    <row r="2967" spans="6:6" x14ac:dyDescent="0.25">
      <c r="F2967" s="12"/>
    </row>
    <row r="2968" spans="6:6" x14ac:dyDescent="0.25">
      <c r="F2968" s="12"/>
    </row>
    <row r="2969" spans="6:6" x14ac:dyDescent="0.25">
      <c r="F2969" s="12"/>
    </row>
    <row r="2970" spans="6:6" x14ac:dyDescent="0.25">
      <c r="F2970" s="12"/>
    </row>
    <row r="2971" spans="6:6" x14ac:dyDescent="0.25">
      <c r="F2971" s="12"/>
    </row>
    <row r="2972" spans="6:6" x14ac:dyDescent="0.25">
      <c r="F2972" s="12"/>
    </row>
    <row r="2973" spans="6:6" x14ac:dyDescent="0.25">
      <c r="F2973" s="12"/>
    </row>
    <row r="2974" spans="6:6" x14ac:dyDescent="0.25">
      <c r="F2974" s="12"/>
    </row>
    <row r="2975" spans="6:6" x14ac:dyDescent="0.25">
      <c r="F2975" s="12"/>
    </row>
    <row r="2976" spans="6:6" x14ac:dyDescent="0.25">
      <c r="F2976" s="12"/>
    </row>
    <row r="2977" spans="6:6" x14ac:dyDescent="0.25">
      <c r="F2977" s="12"/>
    </row>
    <row r="2978" spans="6:6" x14ac:dyDescent="0.25">
      <c r="F2978" s="12"/>
    </row>
    <row r="2979" spans="6:6" x14ac:dyDescent="0.25">
      <c r="F2979" s="12"/>
    </row>
    <row r="2980" spans="6:6" x14ac:dyDescent="0.25">
      <c r="F2980" s="12"/>
    </row>
    <row r="2981" spans="6:6" x14ac:dyDescent="0.25">
      <c r="F2981" s="12"/>
    </row>
    <row r="2982" spans="6:6" x14ac:dyDescent="0.25">
      <c r="F2982" s="12"/>
    </row>
    <row r="2983" spans="6:6" x14ac:dyDescent="0.25">
      <c r="F2983" s="12"/>
    </row>
    <row r="2984" spans="6:6" x14ac:dyDescent="0.25">
      <c r="F2984" s="12"/>
    </row>
    <row r="2985" spans="6:6" x14ac:dyDescent="0.25">
      <c r="F2985" s="12"/>
    </row>
    <row r="2986" spans="6:6" x14ac:dyDescent="0.25">
      <c r="F2986" s="12"/>
    </row>
    <row r="2987" spans="6:6" x14ac:dyDescent="0.25">
      <c r="F2987" s="12"/>
    </row>
    <row r="2988" spans="6:6" x14ac:dyDescent="0.25">
      <c r="F2988" s="12"/>
    </row>
    <row r="2989" spans="6:6" x14ac:dyDescent="0.25">
      <c r="F2989" s="12"/>
    </row>
    <row r="2990" spans="6:6" x14ac:dyDescent="0.25">
      <c r="F2990" s="12"/>
    </row>
    <row r="2991" spans="6:6" x14ac:dyDescent="0.25">
      <c r="F2991" s="12"/>
    </row>
    <row r="2992" spans="6:6" x14ac:dyDescent="0.25">
      <c r="F2992" s="12"/>
    </row>
    <row r="2993" spans="6:6" x14ac:dyDescent="0.25">
      <c r="F2993" s="12"/>
    </row>
    <row r="2994" spans="6:6" x14ac:dyDescent="0.25">
      <c r="F2994" s="12"/>
    </row>
    <row r="2995" spans="6:6" x14ac:dyDescent="0.25">
      <c r="F2995" s="12"/>
    </row>
    <row r="2996" spans="6:6" x14ac:dyDescent="0.25">
      <c r="F2996" s="12"/>
    </row>
    <row r="2997" spans="6:6" x14ac:dyDescent="0.25">
      <c r="F2997" s="12"/>
    </row>
    <row r="2998" spans="6:6" x14ac:dyDescent="0.25">
      <c r="F2998" s="12"/>
    </row>
    <row r="2999" spans="6:6" x14ac:dyDescent="0.25">
      <c r="F2999" s="12"/>
    </row>
    <row r="3000" spans="6:6" x14ac:dyDescent="0.25">
      <c r="F3000" s="12"/>
    </row>
    <row r="3001" spans="6:6" x14ac:dyDescent="0.25">
      <c r="F3001" s="12"/>
    </row>
    <row r="3002" spans="6:6" x14ac:dyDescent="0.25">
      <c r="F3002" s="12"/>
    </row>
    <row r="3003" spans="6:6" x14ac:dyDescent="0.25">
      <c r="F3003" s="12"/>
    </row>
    <row r="3004" spans="6:6" x14ac:dyDescent="0.25">
      <c r="F3004" s="12"/>
    </row>
    <row r="3005" spans="6:6" x14ac:dyDescent="0.25">
      <c r="F3005" s="12"/>
    </row>
    <row r="3006" spans="6:6" x14ac:dyDescent="0.25">
      <c r="F3006" s="12"/>
    </row>
    <row r="3007" spans="6:6" x14ac:dyDescent="0.25">
      <c r="F3007" s="12"/>
    </row>
    <row r="3008" spans="6:6" x14ac:dyDescent="0.25">
      <c r="F3008" s="12"/>
    </row>
    <row r="3009" spans="6:6" x14ac:dyDescent="0.25">
      <c r="F3009" s="12"/>
    </row>
    <row r="3010" spans="6:6" x14ac:dyDescent="0.25">
      <c r="F3010" s="12"/>
    </row>
    <row r="3011" spans="6:6" x14ac:dyDescent="0.25">
      <c r="F3011" s="12"/>
    </row>
    <row r="3012" spans="6:6" x14ac:dyDescent="0.25">
      <c r="F3012" s="12"/>
    </row>
    <row r="3013" spans="6:6" x14ac:dyDescent="0.25">
      <c r="F3013" s="12"/>
    </row>
    <row r="3014" spans="6:6" x14ac:dyDescent="0.25">
      <c r="F3014" s="12"/>
    </row>
    <row r="3015" spans="6:6" x14ac:dyDescent="0.25">
      <c r="F3015" s="12"/>
    </row>
    <row r="3016" spans="6:6" x14ac:dyDescent="0.25">
      <c r="F3016" s="12"/>
    </row>
    <row r="3017" spans="6:6" x14ac:dyDescent="0.25">
      <c r="F3017" s="12"/>
    </row>
    <row r="3018" spans="6:6" x14ac:dyDescent="0.25">
      <c r="F3018" s="12"/>
    </row>
    <row r="3019" spans="6:6" x14ac:dyDescent="0.25">
      <c r="F3019" s="12"/>
    </row>
    <row r="3020" spans="6:6" x14ac:dyDescent="0.25">
      <c r="F3020" s="12"/>
    </row>
    <row r="3021" spans="6:6" x14ac:dyDescent="0.25">
      <c r="F3021" s="12"/>
    </row>
    <row r="3022" spans="6:6" x14ac:dyDescent="0.25">
      <c r="F3022" s="12"/>
    </row>
    <row r="3023" spans="6:6" x14ac:dyDescent="0.25">
      <c r="F3023" s="12"/>
    </row>
    <row r="3024" spans="6:6" x14ac:dyDescent="0.25">
      <c r="F3024" s="12"/>
    </row>
    <row r="3025" spans="6:6" x14ac:dyDescent="0.25">
      <c r="F3025" s="12"/>
    </row>
    <row r="3026" spans="6:6" x14ac:dyDescent="0.25">
      <c r="F3026" s="12"/>
    </row>
    <row r="3027" spans="6:6" x14ac:dyDescent="0.25">
      <c r="F3027" s="12"/>
    </row>
    <row r="3028" spans="6:6" x14ac:dyDescent="0.25">
      <c r="F3028" s="12"/>
    </row>
    <row r="3029" spans="6:6" x14ac:dyDescent="0.25">
      <c r="F3029" s="12"/>
    </row>
    <row r="3030" spans="6:6" x14ac:dyDescent="0.25">
      <c r="F3030" s="12"/>
    </row>
    <row r="3031" spans="6:6" x14ac:dyDescent="0.25">
      <c r="F3031" s="12"/>
    </row>
    <row r="3032" spans="6:6" x14ac:dyDescent="0.25">
      <c r="F3032" s="12"/>
    </row>
    <row r="3033" spans="6:6" x14ac:dyDescent="0.25">
      <c r="F3033" s="12"/>
    </row>
    <row r="3034" spans="6:6" x14ac:dyDescent="0.25">
      <c r="F3034" s="12"/>
    </row>
    <row r="3035" spans="6:6" x14ac:dyDescent="0.25">
      <c r="F3035" s="12"/>
    </row>
    <row r="3036" spans="6:6" x14ac:dyDescent="0.25">
      <c r="F3036" s="12"/>
    </row>
    <row r="3037" spans="6:6" x14ac:dyDescent="0.25">
      <c r="F3037" s="12"/>
    </row>
    <row r="3038" spans="6:6" x14ac:dyDescent="0.25">
      <c r="F3038" s="12"/>
    </row>
    <row r="3039" spans="6:6" x14ac:dyDescent="0.25">
      <c r="F3039" s="12"/>
    </row>
    <row r="3040" spans="6:6" x14ac:dyDescent="0.25">
      <c r="F3040" s="12"/>
    </row>
    <row r="3041" spans="6:6" x14ac:dyDescent="0.25">
      <c r="F3041" s="12"/>
    </row>
    <row r="3042" spans="6:6" x14ac:dyDescent="0.25">
      <c r="F3042" s="12"/>
    </row>
    <row r="3043" spans="6:6" x14ac:dyDescent="0.25">
      <c r="F3043" s="12"/>
    </row>
    <row r="3044" spans="6:6" x14ac:dyDescent="0.25">
      <c r="F3044" s="12"/>
    </row>
    <row r="3045" spans="6:6" x14ac:dyDescent="0.25">
      <c r="F3045" s="12"/>
    </row>
    <row r="3046" spans="6:6" x14ac:dyDescent="0.25">
      <c r="F3046" s="12"/>
    </row>
    <row r="3047" spans="6:6" x14ac:dyDescent="0.25">
      <c r="F3047" s="12"/>
    </row>
    <row r="3048" spans="6:6" x14ac:dyDescent="0.25">
      <c r="F3048" s="12"/>
    </row>
    <row r="3049" spans="6:6" x14ac:dyDescent="0.25">
      <c r="F3049" s="12"/>
    </row>
    <row r="3050" spans="6:6" x14ac:dyDescent="0.25">
      <c r="F3050" s="12"/>
    </row>
    <row r="3051" spans="6:6" x14ac:dyDescent="0.25">
      <c r="F3051" s="12"/>
    </row>
    <row r="3052" spans="6:6" x14ac:dyDescent="0.25">
      <c r="F3052" s="12"/>
    </row>
    <row r="3053" spans="6:6" x14ac:dyDescent="0.25">
      <c r="F3053" s="12"/>
    </row>
    <row r="3054" spans="6:6" x14ac:dyDescent="0.25">
      <c r="F3054" s="12"/>
    </row>
    <row r="3055" spans="6:6" x14ac:dyDescent="0.25">
      <c r="F3055" s="12"/>
    </row>
    <row r="3056" spans="6:6" x14ac:dyDescent="0.25">
      <c r="F3056" s="12"/>
    </row>
    <row r="3057" spans="6:6" x14ac:dyDescent="0.25">
      <c r="F3057" s="12"/>
    </row>
    <row r="3058" spans="6:6" x14ac:dyDescent="0.25">
      <c r="F3058" s="12"/>
    </row>
    <row r="3059" spans="6:6" x14ac:dyDescent="0.25">
      <c r="F3059" s="12"/>
    </row>
    <row r="3060" spans="6:6" x14ac:dyDescent="0.25">
      <c r="F3060" s="12"/>
    </row>
    <row r="3061" spans="6:6" x14ac:dyDescent="0.25">
      <c r="F3061" s="12"/>
    </row>
    <row r="3062" spans="6:6" x14ac:dyDescent="0.25">
      <c r="F3062" s="12"/>
    </row>
    <row r="3063" spans="6:6" x14ac:dyDescent="0.25">
      <c r="F3063" s="12"/>
    </row>
    <row r="3064" spans="6:6" x14ac:dyDescent="0.25">
      <c r="F3064" s="12"/>
    </row>
    <row r="3065" spans="6:6" x14ac:dyDescent="0.25">
      <c r="F3065" s="12"/>
    </row>
    <row r="3066" spans="6:6" x14ac:dyDescent="0.25">
      <c r="F3066" s="12"/>
    </row>
    <row r="3067" spans="6:6" x14ac:dyDescent="0.25">
      <c r="F3067" s="12"/>
    </row>
    <row r="3068" spans="6:6" x14ac:dyDescent="0.25">
      <c r="F3068" s="12"/>
    </row>
    <row r="3069" spans="6:6" x14ac:dyDescent="0.25">
      <c r="F3069" s="12"/>
    </row>
    <row r="3070" spans="6:6" x14ac:dyDescent="0.25">
      <c r="F3070" s="12"/>
    </row>
    <row r="3071" spans="6:6" x14ac:dyDescent="0.25">
      <c r="F3071" s="12"/>
    </row>
    <row r="3072" spans="6:6" x14ac:dyDescent="0.25">
      <c r="F3072" s="12"/>
    </row>
    <row r="3073" spans="6:6" x14ac:dyDescent="0.25">
      <c r="F3073" s="12"/>
    </row>
    <row r="3074" spans="6:6" x14ac:dyDescent="0.25">
      <c r="F3074" s="12"/>
    </row>
    <row r="3075" spans="6:6" x14ac:dyDescent="0.25">
      <c r="F3075" s="12"/>
    </row>
    <row r="3076" spans="6:6" x14ac:dyDescent="0.25">
      <c r="F3076" s="12"/>
    </row>
    <row r="3077" spans="6:6" x14ac:dyDescent="0.25">
      <c r="F3077" s="12"/>
    </row>
    <row r="3078" spans="6:6" x14ac:dyDescent="0.25">
      <c r="F3078" s="12"/>
    </row>
    <row r="3079" spans="6:6" x14ac:dyDescent="0.25">
      <c r="F3079" s="12"/>
    </row>
    <row r="3080" spans="6:6" x14ac:dyDescent="0.25">
      <c r="F3080" s="12"/>
    </row>
    <row r="3081" spans="6:6" x14ac:dyDescent="0.25">
      <c r="F3081" s="12"/>
    </row>
    <row r="3082" spans="6:6" x14ac:dyDescent="0.25">
      <c r="F3082" s="12"/>
    </row>
    <row r="3083" spans="6:6" x14ac:dyDescent="0.25">
      <c r="F3083" s="12"/>
    </row>
    <row r="3084" spans="6:6" x14ac:dyDescent="0.25">
      <c r="F3084" s="12"/>
    </row>
    <row r="3085" spans="6:6" x14ac:dyDescent="0.25">
      <c r="F3085" s="12"/>
    </row>
    <row r="3086" spans="6:6" x14ac:dyDescent="0.25">
      <c r="F3086" s="12"/>
    </row>
    <row r="3087" spans="6:6" x14ac:dyDescent="0.25">
      <c r="F3087" s="12"/>
    </row>
    <row r="3088" spans="6:6" x14ac:dyDescent="0.25">
      <c r="F3088" s="12"/>
    </row>
    <row r="3089" spans="6:6" x14ac:dyDescent="0.25">
      <c r="F3089" s="12"/>
    </row>
    <row r="3090" spans="6:6" x14ac:dyDescent="0.25">
      <c r="F3090" s="12"/>
    </row>
    <row r="3091" spans="6:6" x14ac:dyDescent="0.25">
      <c r="F3091" s="12"/>
    </row>
    <row r="3092" spans="6:6" x14ac:dyDescent="0.25">
      <c r="F3092" s="12"/>
    </row>
    <row r="3093" spans="6:6" x14ac:dyDescent="0.25">
      <c r="F3093" s="12"/>
    </row>
    <row r="3094" spans="6:6" x14ac:dyDescent="0.25">
      <c r="F3094" s="12"/>
    </row>
    <row r="3095" spans="6:6" x14ac:dyDescent="0.25">
      <c r="F3095" s="12"/>
    </row>
    <row r="3096" spans="6:6" x14ac:dyDescent="0.25">
      <c r="F3096" s="12"/>
    </row>
    <row r="3097" spans="6:6" x14ac:dyDescent="0.25">
      <c r="F3097" s="12"/>
    </row>
    <row r="3098" spans="6:6" x14ac:dyDescent="0.25">
      <c r="F3098" s="12"/>
    </row>
    <row r="3099" spans="6:6" x14ac:dyDescent="0.25">
      <c r="F3099" s="12"/>
    </row>
    <row r="3100" spans="6:6" x14ac:dyDescent="0.25">
      <c r="F3100" s="12"/>
    </row>
    <row r="3101" spans="6:6" x14ac:dyDescent="0.25">
      <c r="F3101" s="12"/>
    </row>
    <row r="3102" spans="6:6" x14ac:dyDescent="0.25">
      <c r="F3102" s="12"/>
    </row>
    <row r="3103" spans="6:6" x14ac:dyDescent="0.25">
      <c r="F3103" s="12"/>
    </row>
    <row r="3104" spans="6:6" x14ac:dyDescent="0.25">
      <c r="F3104" s="12"/>
    </row>
    <row r="3105" spans="6:6" x14ac:dyDescent="0.25">
      <c r="F3105" s="12"/>
    </row>
    <row r="3106" spans="6:6" x14ac:dyDescent="0.25">
      <c r="F3106" s="12"/>
    </row>
    <row r="3107" spans="6:6" x14ac:dyDescent="0.25">
      <c r="F3107" s="12"/>
    </row>
    <row r="3108" spans="6:6" x14ac:dyDescent="0.25">
      <c r="F3108" s="12"/>
    </row>
    <row r="3109" spans="6:6" x14ac:dyDescent="0.25">
      <c r="F3109" s="12"/>
    </row>
    <row r="3110" spans="6:6" x14ac:dyDescent="0.25">
      <c r="F3110" s="12"/>
    </row>
    <row r="3111" spans="6:6" x14ac:dyDescent="0.25">
      <c r="F3111" s="12"/>
    </row>
    <row r="3112" spans="6:6" x14ac:dyDescent="0.25">
      <c r="F3112" s="12"/>
    </row>
    <row r="3113" spans="6:6" x14ac:dyDescent="0.25">
      <c r="F3113" s="12"/>
    </row>
    <row r="3114" spans="6:6" x14ac:dyDescent="0.25">
      <c r="F3114" s="12"/>
    </row>
    <row r="3115" spans="6:6" x14ac:dyDescent="0.25">
      <c r="F3115" s="12"/>
    </row>
    <row r="3116" spans="6:6" x14ac:dyDescent="0.25">
      <c r="F3116" s="12"/>
    </row>
    <row r="3117" spans="6:6" x14ac:dyDescent="0.25">
      <c r="F3117" s="12"/>
    </row>
    <row r="3118" spans="6:6" x14ac:dyDescent="0.25">
      <c r="F3118" s="12"/>
    </row>
    <row r="3119" spans="6:6" x14ac:dyDescent="0.25">
      <c r="F3119" s="12"/>
    </row>
    <row r="3120" spans="6:6" x14ac:dyDescent="0.25">
      <c r="F3120" s="12"/>
    </row>
    <row r="3121" spans="6:6" x14ac:dyDescent="0.25">
      <c r="F3121" s="12"/>
    </row>
    <row r="3122" spans="6:6" x14ac:dyDescent="0.25">
      <c r="F3122" s="12"/>
    </row>
    <row r="3123" spans="6:6" x14ac:dyDescent="0.25">
      <c r="F3123" s="12"/>
    </row>
    <row r="3124" spans="6:6" x14ac:dyDescent="0.25">
      <c r="F3124" s="12"/>
    </row>
    <row r="3125" spans="6:6" x14ac:dyDescent="0.25">
      <c r="F3125" s="12"/>
    </row>
    <row r="3126" spans="6:6" x14ac:dyDescent="0.25">
      <c r="F3126" s="12"/>
    </row>
    <row r="3127" spans="6:6" x14ac:dyDescent="0.25">
      <c r="F3127" s="12"/>
    </row>
    <row r="3128" spans="6:6" x14ac:dyDescent="0.25">
      <c r="F3128" s="12"/>
    </row>
    <row r="3129" spans="6:6" x14ac:dyDescent="0.25">
      <c r="F3129" s="12"/>
    </row>
    <row r="3130" spans="6:6" x14ac:dyDescent="0.25">
      <c r="F3130" s="12"/>
    </row>
    <row r="3131" spans="6:6" x14ac:dyDescent="0.25">
      <c r="F3131" s="12"/>
    </row>
    <row r="3132" spans="6:6" x14ac:dyDescent="0.25">
      <c r="F3132" s="12"/>
    </row>
    <row r="3133" spans="6:6" x14ac:dyDescent="0.25">
      <c r="F3133" s="12"/>
    </row>
    <row r="3134" spans="6:6" x14ac:dyDescent="0.25">
      <c r="F3134" s="12"/>
    </row>
    <row r="3135" spans="6:6" x14ac:dyDescent="0.25">
      <c r="F3135" s="12"/>
    </row>
    <row r="3136" spans="6:6" x14ac:dyDescent="0.25">
      <c r="F3136" s="12"/>
    </row>
    <row r="3137" spans="6:6" x14ac:dyDescent="0.25">
      <c r="F3137" s="12"/>
    </row>
    <row r="3138" spans="6:6" x14ac:dyDescent="0.25">
      <c r="F3138" s="12"/>
    </row>
    <row r="3139" spans="6:6" x14ac:dyDescent="0.25">
      <c r="F3139" s="12"/>
    </row>
    <row r="3140" spans="6:6" x14ac:dyDescent="0.25">
      <c r="F3140" s="12"/>
    </row>
    <row r="3141" spans="6:6" x14ac:dyDescent="0.25">
      <c r="F3141" s="12"/>
    </row>
    <row r="3142" spans="6:6" x14ac:dyDescent="0.25">
      <c r="F3142" s="12"/>
    </row>
    <row r="3143" spans="6:6" x14ac:dyDescent="0.25">
      <c r="F3143" s="12"/>
    </row>
    <row r="3144" spans="6:6" x14ac:dyDescent="0.25">
      <c r="F3144" s="12"/>
    </row>
    <row r="3145" spans="6:6" x14ac:dyDescent="0.25">
      <c r="F3145" s="12"/>
    </row>
    <row r="3146" spans="6:6" x14ac:dyDescent="0.25">
      <c r="F3146" s="12"/>
    </row>
    <row r="3147" spans="6:6" x14ac:dyDescent="0.25">
      <c r="F3147" s="12"/>
    </row>
    <row r="3148" spans="6:6" x14ac:dyDescent="0.25">
      <c r="F3148" s="12"/>
    </row>
    <row r="3149" spans="6:6" x14ac:dyDescent="0.25">
      <c r="F3149" s="12"/>
    </row>
    <row r="3150" spans="6:6" x14ac:dyDescent="0.25">
      <c r="F3150" s="12"/>
    </row>
    <row r="3151" spans="6:6" x14ac:dyDescent="0.25">
      <c r="F3151" s="12"/>
    </row>
    <row r="3152" spans="6:6" x14ac:dyDescent="0.25">
      <c r="F3152" s="12"/>
    </row>
    <row r="3153" spans="6:6" x14ac:dyDescent="0.25">
      <c r="F3153" s="12"/>
    </row>
    <row r="3154" spans="6:6" x14ac:dyDescent="0.25">
      <c r="F3154" s="12"/>
    </row>
    <row r="3155" spans="6:6" x14ac:dyDescent="0.25">
      <c r="F3155" s="12"/>
    </row>
    <row r="3156" spans="6:6" x14ac:dyDescent="0.25">
      <c r="F3156" s="12"/>
    </row>
    <row r="3157" spans="6:6" x14ac:dyDescent="0.25">
      <c r="F3157" s="12"/>
    </row>
    <row r="3158" spans="6:6" x14ac:dyDescent="0.25">
      <c r="F3158" s="12"/>
    </row>
    <row r="3159" spans="6:6" x14ac:dyDescent="0.25">
      <c r="F3159" s="12"/>
    </row>
    <row r="3160" spans="6:6" x14ac:dyDescent="0.25">
      <c r="F3160" s="12"/>
    </row>
    <row r="3161" spans="6:6" x14ac:dyDescent="0.25">
      <c r="F3161" s="12"/>
    </row>
    <row r="3162" spans="6:6" x14ac:dyDescent="0.25">
      <c r="F3162" s="12"/>
    </row>
    <row r="3163" spans="6:6" x14ac:dyDescent="0.25">
      <c r="F3163" s="12"/>
    </row>
    <row r="3164" spans="6:6" x14ac:dyDescent="0.25">
      <c r="F3164" s="12"/>
    </row>
    <row r="3165" spans="6:6" x14ac:dyDescent="0.25">
      <c r="F3165" s="12"/>
    </row>
    <row r="3166" spans="6:6" x14ac:dyDescent="0.25">
      <c r="F3166" s="12"/>
    </row>
    <row r="3167" spans="6:6" x14ac:dyDescent="0.25">
      <c r="F3167" s="12"/>
    </row>
    <row r="3168" spans="6:6" x14ac:dyDescent="0.25">
      <c r="F3168" s="12"/>
    </row>
    <row r="3169" spans="6:6" x14ac:dyDescent="0.25">
      <c r="F3169" s="12"/>
    </row>
    <row r="3170" spans="6:6" x14ac:dyDescent="0.25">
      <c r="F3170" s="12"/>
    </row>
    <row r="3171" spans="6:6" x14ac:dyDescent="0.25">
      <c r="F3171" s="12"/>
    </row>
    <row r="3172" spans="6:6" x14ac:dyDescent="0.25">
      <c r="F3172" s="12"/>
    </row>
    <row r="3173" spans="6:6" x14ac:dyDescent="0.25">
      <c r="F3173" s="12"/>
    </row>
    <row r="3174" spans="6:6" x14ac:dyDescent="0.25">
      <c r="F3174" s="12"/>
    </row>
    <row r="3175" spans="6:6" x14ac:dyDescent="0.25">
      <c r="F3175" s="12"/>
    </row>
    <row r="3176" spans="6:6" x14ac:dyDescent="0.25">
      <c r="F3176" s="12"/>
    </row>
    <row r="3177" spans="6:6" x14ac:dyDescent="0.25">
      <c r="F3177" s="12"/>
    </row>
    <row r="3178" spans="6:6" x14ac:dyDescent="0.25">
      <c r="F3178" s="12"/>
    </row>
    <row r="3179" spans="6:6" x14ac:dyDescent="0.25">
      <c r="F3179" s="12"/>
    </row>
    <row r="3180" spans="6:6" x14ac:dyDescent="0.25">
      <c r="F3180" s="12"/>
    </row>
    <row r="3181" spans="6:6" x14ac:dyDescent="0.25">
      <c r="F3181" s="12"/>
    </row>
    <row r="3182" spans="6:6" x14ac:dyDescent="0.25">
      <c r="F3182" s="12"/>
    </row>
    <row r="3183" spans="6:6" x14ac:dyDescent="0.25">
      <c r="F3183" s="12"/>
    </row>
    <row r="3184" spans="6:6" x14ac:dyDescent="0.25">
      <c r="F3184" s="12"/>
    </row>
    <row r="3185" spans="6:6" x14ac:dyDescent="0.25">
      <c r="F3185" s="12"/>
    </row>
    <row r="3186" spans="6:6" x14ac:dyDescent="0.25">
      <c r="F3186" s="12"/>
    </row>
    <row r="3187" spans="6:6" x14ac:dyDescent="0.25">
      <c r="F3187" s="12"/>
    </row>
    <row r="3188" spans="6:6" x14ac:dyDescent="0.25">
      <c r="F3188" s="12"/>
    </row>
    <row r="3189" spans="6:6" x14ac:dyDescent="0.25">
      <c r="F3189" s="12"/>
    </row>
    <row r="3190" spans="6:6" x14ac:dyDescent="0.25">
      <c r="F3190" s="12"/>
    </row>
    <row r="3191" spans="6:6" x14ac:dyDescent="0.25">
      <c r="F3191" s="12"/>
    </row>
    <row r="3192" spans="6:6" x14ac:dyDescent="0.25">
      <c r="F3192" s="12"/>
    </row>
    <row r="3193" spans="6:6" x14ac:dyDescent="0.25">
      <c r="F3193" s="12"/>
    </row>
    <row r="3194" spans="6:6" x14ac:dyDescent="0.25">
      <c r="F3194" s="12"/>
    </row>
    <row r="3195" spans="6:6" x14ac:dyDescent="0.25">
      <c r="F3195" s="12"/>
    </row>
    <row r="3196" spans="6:6" x14ac:dyDescent="0.25">
      <c r="F3196" s="12"/>
    </row>
    <row r="3197" spans="6:6" x14ac:dyDescent="0.25">
      <c r="F3197" s="12"/>
    </row>
    <row r="3198" spans="6:6" x14ac:dyDescent="0.25">
      <c r="F3198" s="12"/>
    </row>
    <row r="3199" spans="6:6" x14ac:dyDescent="0.25">
      <c r="F3199" s="12"/>
    </row>
    <row r="3200" spans="6:6" x14ac:dyDescent="0.25">
      <c r="F3200" s="12"/>
    </row>
    <row r="3201" spans="6:6" x14ac:dyDescent="0.25">
      <c r="F3201" s="12"/>
    </row>
    <row r="3202" spans="6:6" x14ac:dyDescent="0.25">
      <c r="F3202" s="12"/>
    </row>
    <row r="3203" spans="6:6" x14ac:dyDescent="0.25">
      <c r="F3203" s="12"/>
    </row>
    <row r="3204" spans="6:6" x14ac:dyDescent="0.25">
      <c r="F3204" s="12"/>
    </row>
    <row r="3205" spans="6:6" x14ac:dyDescent="0.25">
      <c r="F3205" s="12"/>
    </row>
    <row r="3206" spans="6:6" x14ac:dyDescent="0.25">
      <c r="F3206" s="12"/>
    </row>
    <row r="3207" spans="6:6" x14ac:dyDescent="0.25">
      <c r="F3207" s="12"/>
    </row>
    <row r="3208" spans="6:6" x14ac:dyDescent="0.25">
      <c r="F3208" s="12"/>
    </row>
    <row r="3209" spans="6:6" x14ac:dyDescent="0.25">
      <c r="F3209" s="12"/>
    </row>
    <row r="3210" spans="6:6" x14ac:dyDescent="0.25">
      <c r="F3210" s="12"/>
    </row>
    <row r="3211" spans="6:6" x14ac:dyDescent="0.25">
      <c r="F3211" s="12"/>
    </row>
    <row r="3212" spans="6:6" x14ac:dyDescent="0.25">
      <c r="F3212" s="12"/>
    </row>
    <row r="3213" spans="6:6" x14ac:dyDescent="0.25">
      <c r="F3213" s="12"/>
    </row>
    <row r="3214" spans="6:6" x14ac:dyDescent="0.25">
      <c r="F3214" s="12"/>
    </row>
    <row r="3215" spans="6:6" x14ac:dyDescent="0.25">
      <c r="F3215" s="12"/>
    </row>
    <row r="3216" spans="6:6" x14ac:dyDescent="0.25">
      <c r="F3216" s="12"/>
    </row>
    <row r="3217" spans="6:6" x14ac:dyDescent="0.25">
      <c r="F3217" s="12"/>
    </row>
    <row r="3218" spans="6:6" x14ac:dyDescent="0.25">
      <c r="F3218" s="12"/>
    </row>
    <row r="3219" spans="6:6" x14ac:dyDescent="0.25">
      <c r="F3219" s="12"/>
    </row>
    <row r="3220" spans="6:6" x14ac:dyDescent="0.25">
      <c r="F3220" s="12"/>
    </row>
    <row r="3221" spans="6:6" x14ac:dyDescent="0.25">
      <c r="F3221" s="12"/>
    </row>
    <row r="3222" spans="6:6" x14ac:dyDescent="0.25">
      <c r="F3222" s="12"/>
    </row>
    <row r="3223" spans="6:6" x14ac:dyDescent="0.25">
      <c r="F3223" s="12"/>
    </row>
    <row r="3224" spans="6:6" x14ac:dyDescent="0.25">
      <c r="F3224" s="12"/>
    </row>
    <row r="3225" spans="6:6" x14ac:dyDescent="0.25">
      <c r="F3225" s="12"/>
    </row>
    <row r="3226" spans="6:6" x14ac:dyDescent="0.25">
      <c r="F3226" s="12"/>
    </row>
    <row r="3227" spans="6:6" x14ac:dyDescent="0.25">
      <c r="F3227" s="12"/>
    </row>
    <row r="3228" spans="6:6" x14ac:dyDescent="0.25">
      <c r="F3228" s="12"/>
    </row>
    <row r="3229" spans="6:6" x14ac:dyDescent="0.25">
      <c r="F3229" s="12"/>
    </row>
    <row r="3230" spans="6:6" x14ac:dyDescent="0.25">
      <c r="F3230" s="12"/>
    </row>
    <row r="3231" spans="6:6" x14ac:dyDescent="0.25">
      <c r="F3231" s="12"/>
    </row>
    <row r="3232" spans="6:6" x14ac:dyDescent="0.25">
      <c r="F3232" s="12"/>
    </row>
    <row r="3233" spans="6:6" x14ac:dyDescent="0.25">
      <c r="F3233" s="12"/>
    </row>
    <row r="3234" spans="6:6" x14ac:dyDescent="0.25">
      <c r="F3234" s="12"/>
    </row>
    <row r="3235" spans="6:6" x14ac:dyDescent="0.25">
      <c r="F3235" s="12"/>
    </row>
    <row r="3236" spans="6:6" x14ac:dyDescent="0.25">
      <c r="F3236" s="12"/>
    </row>
    <row r="3237" spans="6:6" x14ac:dyDescent="0.25">
      <c r="F3237" s="12"/>
    </row>
    <row r="3238" spans="6:6" x14ac:dyDescent="0.25">
      <c r="F3238" s="12"/>
    </row>
    <row r="3239" spans="6:6" x14ac:dyDescent="0.25">
      <c r="F3239" s="12"/>
    </row>
    <row r="3240" spans="6:6" x14ac:dyDescent="0.25">
      <c r="F3240" s="12"/>
    </row>
    <row r="3241" spans="6:6" x14ac:dyDescent="0.25">
      <c r="F3241" s="12"/>
    </row>
    <row r="3242" spans="6:6" x14ac:dyDescent="0.25">
      <c r="F3242" s="12"/>
    </row>
    <row r="3243" spans="6:6" x14ac:dyDescent="0.25">
      <c r="F3243" s="12"/>
    </row>
    <row r="3244" spans="6:6" x14ac:dyDescent="0.25">
      <c r="F3244" s="12"/>
    </row>
    <row r="3245" spans="6:6" x14ac:dyDescent="0.25">
      <c r="F3245" s="12"/>
    </row>
    <row r="3246" spans="6:6" x14ac:dyDescent="0.25">
      <c r="F3246" s="12"/>
    </row>
    <row r="3247" spans="6:6" x14ac:dyDescent="0.25">
      <c r="F3247" s="12"/>
    </row>
    <row r="3248" spans="6:6" x14ac:dyDescent="0.25">
      <c r="F3248" s="12"/>
    </row>
    <row r="3249" spans="6:6" x14ac:dyDescent="0.25">
      <c r="F3249" s="12"/>
    </row>
    <row r="3250" spans="6:6" x14ac:dyDescent="0.25">
      <c r="F3250" s="12"/>
    </row>
    <row r="3251" spans="6:6" x14ac:dyDescent="0.25">
      <c r="F3251" s="12"/>
    </row>
    <row r="3252" spans="6:6" x14ac:dyDescent="0.25">
      <c r="F3252" s="12"/>
    </row>
    <row r="3253" spans="6:6" x14ac:dyDescent="0.25">
      <c r="F3253" s="12"/>
    </row>
    <row r="3254" spans="6:6" x14ac:dyDescent="0.25">
      <c r="F3254" s="12"/>
    </row>
    <row r="3255" spans="6:6" x14ac:dyDescent="0.25">
      <c r="F3255" s="12"/>
    </row>
    <row r="3256" spans="6:6" x14ac:dyDescent="0.25">
      <c r="F3256" s="12"/>
    </row>
    <row r="3257" spans="6:6" x14ac:dyDescent="0.25">
      <c r="F3257" s="12"/>
    </row>
    <row r="3258" spans="6:6" x14ac:dyDescent="0.25">
      <c r="F3258" s="12"/>
    </row>
    <row r="3259" spans="6:6" x14ac:dyDescent="0.25">
      <c r="F3259" s="12"/>
    </row>
    <row r="3260" spans="6:6" x14ac:dyDescent="0.25">
      <c r="F3260" s="12"/>
    </row>
    <row r="3261" spans="6:6" x14ac:dyDescent="0.25">
      <c r="F3261" s="12"/>
    </row>
    <row r="3262" spans="6:6" x14ac:dyDescent="0.25">
      <c r="F3262" s="12"/>
    </row>
    <row r="3263" spans="6:6" x14ac:dyDescent="0.25">
      <c r="F3263" s="12"/>
    </row>
    <row r="3264" spans="6:6" x14ac:dyDescent="0.25">
      <c r="F3264" s="12"/>
    </row>
    <row r="3265" spans="6:6" x14ac:dyDescent="0.25">
      <c r="F3265" s="12"/>
    </row>
    <row r="3266" spans="6:6" x14ac:dyDescent="0.25">
      <c r="F3266" s="12"/>
    </row>
    <row r="3267" spans="6:6" x14ac:dyDescent="0.25">
      <c r="F3267" s="12"/>
    </row>
    <row r="3268" spans="6:6" x14ac:dyDescent="0.25">
      <c r="F3268" s="12"/>
    </row>
    <row r="3269" spans="6:6" x14ac:dyDescent="0.25">
      <c r="F3269" s="12"/>
    </row>
    <row r="3270" spans="6:6" x14ac:dyDescent="0.25">
      <c r="F3270" s="12"/>
    </row>
    <row r="3271" spans="6:6" x14ac:dyDescent="0.25">
      <c r="F3271" s="12"/>
    </row>
    <row r="3272" spans="6:6" x14ac:dyDescent="0.25">
      <c r="F3272" s="12"/>
    </row>
    <row r="3273" spans="6:6" x14ac:dyDescent="0.25">
      <c r="F3273" s="12"/>
    </row>
    <row r="3274" spans="6:6" x14ac:dyDescent="0.25">
      <c r="F3274" s="12"/>
    </row>
    <row r="3275" spans="6:6" x14ac:dyDescent="0.25">
      <c r="F3275" s="12"/>
    </row>
    <row r="3276" spans="6:6" x14ac:dyDescent="0.25">
      <c r="F3276" s="12"/>
    </row>
    <row r="3277" spans="6:6" x14ac:dyDescent="0.25">
      <c r="F3277" s="12"/>
    </row>
    <row r="3278" spans="6:6" x14ac:dyDescent="0.25">
      <c r="F3278" s="12"/>
    </row>
    <row r="3279" spans="6:6" x14ac:dyDescent="0.25">
      <c r="F3279" s="12"/>
    </row>
    <row r="3280" spans="6:6" x14ac:dyDescent="0.25">
      <c r="F3280" s="12"/>
    </row>
    <row r="3281" spans="6:6" x14ac:dyDescent="0.25">
      <c r="F3281" s="12"/>
    </row>
    <row r="3282" spans="6:6" x14ac:dyDescent="0.25">
      <c r="F3282" s="12"/>
    </row>
    <row r="3283" spans="6:6" x14ac:dyDescent="0.25">
      <c r="F3283" s="12"/>
    </row>
    <row r="3284" spans="6:6" x14ac:dyDescent="0.25">
      <c r="F3284" s="12"/>
    </row>
    <row r="3285" spans="6:6" x14ac:dyDescent="0.25">
      <c r="F3285" s="12"/>
    </row>
    <row r="3286" spans="6:6" x14ac:dyDescent="0.25">
      <c r="F3286" s="12"/>
    </row>
    <row r="3287" spans="6:6" x14ac:dyDescent="0.25">
      <c r="F3287" s="12"/>
    </row>
    <row r="3288" spans="6:6" x14ac:dyDescent="0.25">
      <c r="F3288" s="12"/>
    </row>
    <row r="3289" spans="6:6" x14ac:dyDescent="0.25">
      <c r="F3289" s="12"/>
    </row>
    <row r="3290" spans="6:6" x14ac:dyDescent="0.25">
      <c r="F3290" s="12"/>
    </row>
    <row r="3291" spans="6:6" x14ac:dyDescent="0.25">
      <c r="F3291" s="12"/>
    </row>
    <row r="3292" spans="6:6" x14ac:dyDescent="0.25">
      <c r="F3292" s="12"/>
    </row>
    <row r="3293" spans="6:6" x14ac:dyDescent="0.25">
      <c r="F3293" s="12"/>
    </row>
    <row r="3294" spans="6:6" x14ac:dyDescent="0.25">
      <c r="F3294" s="12"/>
    </row>
    <row r="3295" spans="6:6" x14ac:dyDescent="0.25">
      <c r="F3295" s="12"/>
    </row>
    <row r="3296" spans="6:6" x14ac:dyDescent="0.25">
      <c r="F3296" s="12"/>
    </row>
    <row r="3297" spans="6:6" x14ac:dyDescent="0.25">
      <c r="F3297" s="12"/>
    </row>
    <row r="3298" spans="6:6" x14ac:dyDescent="0.25">
      <c r="F3298" s="12"/>
    </row>
    <row r="3299" spans="6:6" x14ac:dyDescent="0.25">
      <c r="F3299" s="12"/>
    </row>
    <row r="3300" spans="6:6" x14ac:dyDescent="0.25">
      <c r="F3300" s="12"/>
    </row>
    <row r="3301" spans="6:6" x14ac:dyDescent="0.25">
      <c r="F3301" s="12"/>
    </row>
    <row r="3302" spans="6:6" x14ac:dyDescent="0.25">
      <c r="F3302" s="12"/>
    </row>
    <row r="3303" spans="6:6" x14ac:dyDescent="0.25">
      <c r="F3303" s="12"/>
    </row>
    <row r="3304" spans="6:6" x14ac:dyDescent="0.25">
      <c r="F3304" s="12"/>
    </row>
    <row r="3305" spans="6:6" x14ac:dyDescent="0.25">
      <c r="F3305" s="12"/>
    </row>
    <row r="3306" spans="6:6" x14ac:dyDescent="0.25">
      <c r="F3306" s="12"/>
    </row>
    <row r="3307" spans="6:6" x14ac:dyDescent="0.25">
      <c r="F3307" s="12"/>
    </row>
    <row r="3308" spans="6:6" x14ac:dyDescent="0.25">
      <c r="F3308" s="12"/>
    </row>
    <row r="3309" spans="6:6" x14ac:dyDescent="0.25">
      <c r="F3309" s="12"/>
    </row>
    <row r="3310" spans="6:6" x14ac:dyDescent="0.25">
      <c r="F3310" s="12"/>
    </row>
    <row r="3311" spans="6:6" x14ac:dyDescent="0.25">
      <c r="F3311" s="12"/>
    </row>
    <row r="3312" spans="6:6" x14ac:dyDescent="0.25">
      <c r="F3312" s="12"/>
    </row>
    <row r="3313" spans="6:6" x14ac:dyDescent="0.25">
      <c r="F3313" s="12"/>
    </row>
    <row r="3314" spans="6:6" x14ac:dyDescent="0.25">
      <c r="F3314" s="12"/>
    </row>
    <row r="3315" spans="6:6" x14ac:dyDescent="0.25">
      <c r="F3315" s="12"/>
    </row>
    <row r="3316" spans="6:6" x14ac:dyDescent="0.25">
      <c r="F3316" s="12"/>
    </row>
    <row r="3317" spans="6:6" x14ac:dyDescent="0.25">
      <c r="F3317" s="12"/>
    </row>
    <row r="3318" spans="6:6" x14ac:dyDescent="0.25">
      <c r="F3318" s="12"/>
    </row>
    <row r="3319" spans="6:6" x14ac:dyDescent="0.25">
      <c r="F3319" s="12"/>
    </row>
    <row r="3320" spans="6:6" x14ac:dyDescent="0.25">
      <c r="F3320" s="12"/>
    </row>
    <row r="3321" spans="6:6" x14ac:dyDescent="0.25">
      <c r="F3321" s="12"/>
    </row>
    <row r="3322" spans="6:6" x14ac:dyDescent="0.25">
      <c r="F3322" s="12"/>
    </row>
    <row r="3323" spans="6:6" x14ac:dyDescent="0.25">
      <c r="F3323" s="12"/>
    </row>
    <row r="3324" spans="6:6" x14ac:dyDescent="0.25">
      <c r="F3324" s="12"/>
    </row>
    <row r="3325" spans="6:6" x14ac:dyDescent="0.25">
      <c r="F3325" s="12"/>
    </row>
    <row r="3326" spans="6:6" x14ac:dyDescent="0.25">
      <c r="F3326" s="12"/>
    </row>
    <row r="3327" spans="6:6" x14ac:dyDescent="0.25">
      <c r="F3327" s="12"/>
    </row>
    <row r="3328" spans="6:6" x14ac:dyDescent="0.25">
      <c r="F3328" s="12"/>
    </row>
    <row r="3329" spans="6:6" x14ac:dyDescent="0.25">
      <c r="F3329" s="12"/>
    </row>
    <row r="3330" spans="6:6" x14ac:dyDescent="0.25">
      <c r="F3330" s="12"/>
    </row>
    <row r="3331" spans="6:6" x14ac:dyDescent="0.25">
      <c r="F3331" s="12"/>
    </row>
    <row r="3332" spans="6:6" x14ac:dyDescent="0.25">
      <c r="F3332" s="12"/>
    </row>
    <row r="3333" spans="6:6" x14ac:dyDescent="0.25">
      <c r="F3333" s="12"/>
    </row>
    <row r="3334" spans="6:6" x14ac:dyDescent="0.25">
      <c r="F3334" s="12"/>
    </row>
    <row r="3335" spans="6:6" x14ac:dyDescent="0.25">
      <c r="F3335" s="12"/>
    </row>
    <row r="3336" spans="6:6" x14ac:dyDescent="0.25">
      <c r="F3336" s="12"/>
    </row>
    <row r="3337" spans="6:6" x14ac:dyDescent="0.25">
      <c r="F3337" s="12"/>
    </row>
    <row r="3338" spans="6:6" x14ac:dyDescent="0.25">
      <c r="F3338" s="12"/>
    </row>
    <row r="3339" spans="6:6" x14ac:dyDescent="0.25">
      <c r="F3339" s="12"/>
    </row>
    <row r="3340" spans="6:6" x14ac:dyDescent="0.25">
      <c r="F3340" s="12"/>
    </row>
    <row r="3341" spans="6:6" x14ac:dyDescent="0.25">
      <c r="F3341" s="12"/>
    </row>
    <row r="3342" spans="6:6" x14ac:dyDescent="0.25">
      <c r="F3342" s="12"/>
    </row>
    <row r="3343" spans="6:6" x14ac:dyDescent="0.25">
      <c r="F3343" s="12"/>
    </row>
    <row r="3344" spans="6:6" x14ac:dyDescent="0.25">
      <c r="F3344" s="12"/>
    </row>
    <row r="3345" spans="6:6" x14ac:dyDescent="0.25">
      <c r="F3345" s="12"/>
    </row>
    <row r="3346" spans="6:6" x14ac:dyDescent="0.25">
      <c r="F3346" s="12"/>
    </row>
    <row r="3347" spans="6:6" x14ac:dyDescent="0.25">
      <c r="F3347" s="12"/>
    </row>
    <row r="3348" spans="6:6" x14ac:dyDescent="0.25">
      <c r="F3348" s="12"/>
    </row>
    <row r="3349" spans="6:6" x14ac:dyDescent="0.25">
      <c r="F3349" s="12"/>
    </row>
    <row r="3350" spans="6:6" x14ac:dyDescent="0.25">
      <c r="F3350" s="12"/>
    </row>
    <row r="3351" spans="6:6" x14ac:dyDescent="0.25">
      <c r="F3351" s="12"/>
    </row>
    <row r="3352" spans="6:6" x14ac:dyDescent="0.25">
      <c r="F3352" s="12"/>
    </row>
    <row r="3353" spans="6:6" x14ac:dyDescent="0.25">
      <c r="F3353" s="12"/>
    </row>
    <row r="3354" spans="6:6" x14ac:dyDescent="0.25">
      <c r="F3354" s="12"/>
    </row>
    <row r="3355" spans="6:6" x14ac:dyDescent="0.25">
      <c r="F3355" s="12"/>
    </row>
    <row r="3356" spans="6:6" x14ac:dyDescent="0.25">
      <c r="F3356" s="12"/>
    </row>
    <row r="3357" spans="6:6" x14ac:dyDescent="0.25">
      <c r="F3357" s="12"/>
    </row>
    <row r="3358" spans="6:6" x14ac:dyDescent="0.25">
      <c r="F3358" s="12"/>
    </row>
    <row r="3359" spans="6:6" x14ac:dyDescent="0.25">
      <c r="F3359" s="12"/>
    </row>
    <row r="3360" spans="6:6" x14ac:dyDescent="0.25">
      <c r="F3360" s="12"/>
    </row>
    <row r="3361" spans="6:6" x14ac:dyDescent="0.25">
      <c r="F3361" s="12"/>
    </row>
    <row r="3362" spans="6:6" x14ac:dyDescent="0.25">
      <c r="F3362" s="12"/>
    </row>
    <row r="3363" spans="6:6" x14ac:dyDescent="0.25">
      <c r="F3363" s="12"/>
    </row>
    <row r="3364" spans="6:6" x14ac:dyDescent="0.25">
      <c r="F3364" s="12"/>
    </row>
    <row r="3365" spans="6:6" x14ac:dyDescent="0.25">
      <c r="F3365" s="12"/>
    </row>
    <row r="3366" spans="6:6" x14ac:dyDescent="0.25">
      <c r="F3366" s="12"/>
    </row>
    <row r="3367" spans="6:6" x14ac:dyDescent="0.25">
      <c r="F3367" s="12"/>
    </row>
    <row r="3368" spans="6:6" x14ac:dyDescent="0.25">
      <c r="F3368" s="12"/>
    </row>
    <row r="3369" spans="6:6" x14ac:dyDescent="0.25">
      <c r="F3369" s="12"/>
    </row>
    <row r="3370" spans="6:6" x14ac:dyDescent="0.25">
      <c r="F3370" s="12"/>
    </row>
    <row r="3371" spans="6:6" x14ac:dyDescent="0.25">
      <c r="F3371" s="12"/>
    </row>
    <row r="3372" spans="6:6" x14ac:dyDescent="0.25">
      <c r="F3372" s="12"/>
    </row>
    <row r="3373" spans="6:6" x14ac:dyDescent="0.25">
      <c r="F3373" s="12"/>
    </row>
    <row r="3374" spans="6:6" x14ac:dyDescent="0.25">
      <c r="F3374" s="12"/>
    </row>
    <row r="3375" spans="6:6" x14ac:dyDescent="0.25">
      <c r="F3375" s="12"/>
    </row>
    <row r="3376" spans="6:6" x14ac:dyDescent="0.25">
      <c r="F3376" s="12"/>
    </row>
    <row r="3377" spans="6:6" x14ac:dyDescent="0.25">
      <c r="F3377" s="12"/>
    </row>
    <row r="3378" spans="6:6" x14ac:dyDescent="0.25">
      <c r="F3378" s="12"/>
    </row>
    <row r="3379" spans="6:6" x14ac:dyDescent="0.25">
      <c r="F3379" s="12"/>
    </row>
    <row r="3380" spans="6:6" x14ac:dyDescent="0.25">
      <c r="F3380" s="12"/>
    </row>
    <row r="3381" spans="6:6" x14ac:dyDescent="0.25">
      <c r="F3381" s="12"/>
    </row>
    <row r="3382" spans="6:6" x14ac:dyDescent="0.25">
      <c r="F3382" s="12"/>
    </row>
    <row r="3383" spans="6:6" x14ac:dyDescent="0.25">
      <c r="F3383" s="12"/>
    </row>
    <row r="3384" spans="6:6" x14ac:dyDescent="0.25">
      <c r="F3384" s="12"/>
    </row>
    <row r="3385" spans="6:6" x14ac:dyDescent="0.25">
      <c r="F3385" s="12"/>
    </row>
    <row r="3386" spans="6:6" x14ac:dyDescent="0.25">
      <c r="F3386" s="12"/>
    </row>
    <row r="3387" spans="6:6" x14ac:dyDescent="0.25">
      <c r="F3387" s="12"/>
    </row>
    <row r="3388" spans="6:6" x14ac:dyDescent="0.25">
      <c r="F3388" s="12"/>
    </row>
    <row r="3389" spans="6:6" x14ac:dyDescent="0.25">
      <c r="F3389" s="12"/>
    </row>
    <row r="3390" spans="6:6" x14ac:dyDescent="0.25">
      <c r="F3390" s="12"/>
    </row>
    <row r="3391" spans="6:6" x14ac:dyDescent="0.25">
      <c r="F3391" s="12"/>
    </row>
    <row r="3392" spans="6:6" x14ac:dyDescent="0.25">
      <c r="F3392" s="12"/>
    </row>
    <row r="3393" spans="6:6" x14ac:dyDescent="0.25">
      <c r="F3393" s="12"/>
    </row>
    <row r="3394" spans="6:6" x14ac:dyDescent="0.25">
      <c r="F3394" s="12"/>
    </row>
    <row r="3395" spans="6:6" x14ac:dyDescent="0.25">
      <c r="F3395" s="12"/>
    </row>
    <row r="3396" spans="6:6" x14ac:dyDescent="0.25">
      <c r="F3396" s="12"/>
    </row>
    <row r="3397" spans="6:6" x14ac:dyDescent="0.25">
      <c r="F3397" s="12"/>
    </row>
    <row r="3398" spans="6:6" x14ac:dyDescent="0.25">
      <c r="F3398" s="12"/>
    </row>
    <row r="3399" spans="6:6" x14ac:dyDescent="0.25">
      <c r="F3399" s="12"/>
    </row>
    <row r="3400" spans="6:6" x14ac:dyDescent="0.25">
      <c r="F3400" s="12"/>
    </row>
    <row r="3401" spans="6:6" x14ac:dyDescent="0.25">
      <c r="F3401" s="12"/>
    </row>
    <row r="3402" spans="6:6" x14ac:dyDescent="0.25">
      <c r="F3402" s="12"/>
    </row>
    <row r="3403" spans="6:6" x14ac:dyDescent="0.25">
      <c r="F3403" s="12"/>
    </row>
    <row r="3404" spans="6:6" x14ac:dyDescent="0.25">
      <c r="F3404" s="12"/>
    </row>
    <row r="3405" spans="6:6" x14ac:dyDescent="0.25">
      <c r="F3405" s="12"/>
    </row>
    <row r="3406" spans="6:6" x14ac:dyDescent="0.25">
      <c r="F3406" s="12"/>
    </row>
    <row r="3407" spans="6:6" x14ac:dyDescent="0.25">
      <c r="F3407" s="12"/>
    </row>
    <row r="3408" spans="6:6" x14ac:dyDescent="0.25">
      <c r="F3408" s="12"/>
    </row>
    <row r="3409" spans="6:6" x14ac:dyDescent="0.25">
      <c r="F3409" s="12"/>
    </row>
    <row r="3410" spans="6:6" x14ac:dyDescent="0.25">
      <c r="F3410" s="12"/>
    </row>
    <row r="3411" spans="6:6" x14ac:dyDescent="0.25">
      <c r="F3411" s="12"/>
    </row>
    <row r="3412" spans="6:6" x14ac:dyDescent="0.25">
      <c r="F3412" s="12"/>
    </row>
    <row r="3413" spans="6:6" x14ac:dyDescent="0.25">
      <c r="F3413" s="12"/>
    </row>
    <row r="3414" spans="6:6" x14ac:dyDescent="0.25">
      <c r="F3414" s="12"/>
    </row>
    <row r="3415" spans="6:6" x14ac:dyDescent="0.25">
      <c r="F3415" s="12"/>
    </row>
    <row r="3416" spans="6:6" x14ac:dyDescent="0.25">
      <c r="F3416" s="12"/>
    </row>
    <row r="3417" spans="6:6" x14ac:dyDescent="0.25">
      <c r="F3417" s="12"/>
    </row>
    <row r="3418" spans="6:6" x14ac:dyDescent="0.25">
      <c r="F3418" s="12"/>
    </row>
    <row r="3419" spans="6:6" x14ac:dyDescent="0.25">
      <c r="F3419" s="12"/>
    </row>
    <row r="3420" spans="6:6" x14ac:dyDescent="0.25">
      <c r="F3420" s="12"/>
    </row>
    <row r="3421" spans="6:6" x14ac:dyDescent="0.25">
      <c r="F3421" s="12"/>
    </row>
    <row r="3422" spans="6:6" x14ac:dyDescent="0.25">
      <c r="F3422" s="12"/>
    </row>
    <row r="3423" spans="6:6" x14ac:dyDescent="0.25">
      <c r="F3423" s="12"/>
    </row>
    <row r="3424" spans="6:6" x14ac:dyDescent="0.25">
      <c r="F3424" s="12"/>
    </row>
    <row r="3425" spans="6:6" x14ac:dyDescent="0.25">
      <c r="F3425" s="12"/>
    </row>
    <row r="3426" spans="6:6" x14ac:dyDescent="0.25">
      <c r="F3426" s="12"/>
    </row>
    <row r="3427" spans="6:6" x14ac:dyDescent="0.25">
      <c r="F3427" s="12"/>
    </row>
    <row r="3428" spans="6:6" x14ac:dyDescent="0.25">
      <c r="F3428" s="12"/>
    </row>
    <row r="3429" spans="6:6" x14ac:dyDescent="0.25">
      <c r="F3429" s="12"/>
    </row>
    <row r="3430" spans="6:6" x14ac:dyDescent="0.25">
      <c r="F3430" s="12"/>
    </row>
    <row r="3431" spans="6:6" x14ac:dyDescent="0.25">
      <c r="F3431" s="12"/>
    </row>
    <row r="3432" spans="6:6" x14ac:dyDescent="0.25">
      <c r="F3432" s="12"/>
    </row>
    <row r="3433" spans="6:6" x14ac:dyDescent="0.25">
      <c r="F3433" s="12"/>
    </row>
    <row r="3434" spans="6:6" x14ac:dyDescent="0.25">
      <c r="F3434" s="12"/>
    </row>
    <row r="3435" spans="6:6" x14ac:dyDescent="0.25">
      <c r="F3435" s="12"/>
    </row>
    <row r="3436" spans="6:6" x14ac:dyDescent="0.25">
      <c r="F3436" s="12"/>
    </row>
    <row r="3437" spans="6:6" x14ac:dyDescent="0.25">
      <c r="F3437" s="12"/>
    </row>
    <row r="3438" spans="6:6" x14ac:dyDescent="0.25">
      <c r="F3438" s="12"/>
    </row>
    <row r="3439" spans="6:6" x14ac:dyDescent="0.25">
      <c r="F3439" s="12"/>
    </row>
    <row r="3440" spans="6:6" x14ac:dyDescent="0.25">
      <c r="F3440" s="12"/>
    </row>
    <row r="3441" spans="6:6" x14ac:dyDescent="0.25">
      <c r="F3441" s="12"/>
    </row>
    <row r="3442" spans="6:6" x14ac:dyDescent="0.25">
      <c r="F3442" s="12"/>
    </row>
    <row r="3443" spans="6:6" x14ac:dyDescent="0.25">
      <c r="F3443" s="12"/>
    </row>
    <row r="3444" spans="6:6" x14ac:dyDescent="0.25">
      <c r="F3444" s="12"/>
    </row>
    <row r="3445" spans="6:6" x14ac:dyDescent="0.25">
      <c r="F3445" s="12"/>
    </row>
    <row r="3446" spans="6:6" x14ac:dyDescent="0.25">
      <c r="F3446" s="12"/>
    </row>
    <row r="3447" spans="6:6" x14ac:dyDescent="0.25">
      <c r="F3447" s="12"/>
    </row>
    <row r="3448" spans="6:6" x14ac:dyDescent="0.25">
      <c r="F3448" s="12"/>
    </row>
    <row r="3449" spans="6:6" x14ac:dyDescent="0.25">
      <c r="F3449" s="12"/>
    </row>
    <row r="3450" spans="6:6" x14ac:dyDescent="0.25">
      <c r="F3450" s="12"/>
    </row>
    <row r="3451" spans="6:6" x14ac:dyDescent="0.25">
      <c r="F3451" s="12"/>
    </row>
    <row r="3452" spans="6:6" x14ac:dyDescent="0.25">
      <c r="F3452" s="12"/>
    </row>
    <row r="3453" spans="6:6" x14ac:dyDescent="0.25">
      <c r="F3453" s="12"/>
    </row>
    <row r="3454" spans="6:6" x14ac:dyDescent="0.25">
      <c r="F3454" s="12"/>
    </row>
    <row r="3455" spans="6:6" x14ac:dyDescent="0.25">
      <c r="F3455" s="12"/>
    </row>
    <row r="3456" spans="6:6" x14ac:dyDescent="0.25">
      <c r="F3456" s="12"/>
    </row>
    <row r="3457" spans="6:6" x14ac:dyDescent="0.25">
      <c r="F3457" s="12"/>
    </row>
    <row r="3458" spans="6:6" x14ac:dyDescent="0.25">
      <c r="F3458" s="12"/>
    </row>
    <row r="3459" spans="6:6" x14ac:dyDescent="0.25">
      <c r="F3459" s="12"/>
    </row>
    <row r="3460" spans="6:6" x14ac:dyDescent="0.25">
      <c r="F3460" s="12"/>
    </row>
    <row r="3461" spans="6:6" x14ac:dyDescent="0.25">
      <c r="F3461" s="12"/>
    </row>
    <row r="3462" spans="6:6" x14ac:dyDescent="0.25">
      <c r="F3462" s="12"/>
    </row>
    <row r="3463" spans="6:6" x14ac:dyDescent="0.25">
      <c r="F3463" s="12"/>
    </row>
    <row r="3464" spans="6:6" x14ac:dyDescent="0.25">
      <c r="F3464" s="12"/>
    </row>
    <row r="3465" spans="6:6" x14ac:dyDescent="0.25">
      <c r="F3465" s="12"/>
    </row>
    <row r="3466" spans="6:6" x14ac:dyDescent="0.25">
      <c r="F3466" s="12"/>
    </row>
    <row r="3467" spans="6:6" x14ac:dyDescent="0.25">
      <c r="F3467" s="12"/>
    </row>
    <row r="3468" spans="6:6" x14ac:dyDescent="0.25">
      <c r="F3468" s="12"/>
    </row>
    <row r="3469" spans="6:6" x14ac:dyDescent="0.25">
      <c r="F3469" s="12"/>
    </row>
    <row r="3470" spans="6:6" x14ac:dyDescent="0.25">
      <c r="F3470" s="12"/>
    </row>
    <row r="3471" spans="6:6" x14ac:dyDescent="0.25">
      <c r="F3471" s="12"/>
    </row>
    <row r="3472" spans="6:6" x14ac:dyDescent="0.25">
      <c r="F3472" s="12"/>
    </row>
    <row r="3473" spans="6:6" x14ac:dyDescent="0.25">
      <c r="F3473" s="12"/>
    </row>
    <row r="3474" spans="6:6" x14ac:dyDescent="0.25">
      <c r="F3474" s="12"/>
    </row>
    <row r="3475" spans="6:6" x14ac:dyDescent="0.25">
      <c r="F3475" s="12"/>
    </row>
    <row r="3476" spans="6:6" x14ac:dyDescent="0.25">
      <c r="F3476" s="12"/>
    </row>
    <row r="3477" spans="6:6" x14ac:dyDescent="0.25">
      <c r="F3477" s="12"/>
    </row>
    <row r="3478" spans="6:6" x14ac:dyDescent="0.25">
      <c r="F3478" s="12"/>
    </row>
    <row r="3479" spans="6:6" x14ac:dyDescent="0.25">
      <c r="F3479" s="12"/>
    </row>
    <row r="3480" spans="6:6" x14ac:dyDescent="0.25">
      <c r="F3480" s="12"/>
    </row>
    <row r="3481" spans="6:6" x14ac:dyDescent="0.25">
      <c r="F3481" s="12"/>
    </row>
    <row r="3482" spans="6:6" x14ac:dyDescent="0.25">
      <c r="F3482" s="12"/>
    </row>
    <row r="3483" spans="6:6" x14ac:dyDescent="0.25">
      <c r="F3483" s="12"/>
    </row>
    <row r="3484" spans="6:6" x14ac:dyDescent="0.25">
      <c r="F3484" s="12"/>
    </row>
    <row r="3485" spans="6:6" x14ac:dyDescent="0.25">
      <c r="F3485" s="12"/>
    </row>
    <row r="3486" spans="6:6" x14ac:dyDescent="0.25">
      <c r="F3486" s="12"/>
    </row>
    <row r="3487" spans="6:6" x14ac:dyDescent="0.25">
      <c r="F3487" s="12"/>
    </row>
    <row r="3488" spans="6:6" x14ac:dyDescent="0.25">
      <c r="F3488" s="12"/>
    </row>
    <row r="3489" spans="6:6" x14ac:dyDescent="0.25">
      <c r="F3489" s="12"/>
    </row>
    <row r="3490" spans="6:6" x14ac:dyDescent="0.25">
      <c r="F3490" s="12"/>
    </row>
    <row r="3491" spans="6:6" x14ac:dyDescent="0.25">
      <c r="F3491" s="12"/>
    </row>
    <row r="3492" spans="6:6" x14ac:dyDescent="0.25">
      <c r="F3492" s="12"/>
    </row>
    <row r="3493" spans="6:6" x14ac:dyDescent="0.25">
      <c r="F3493" s="12"/>
    </row>
    <row r="3494" spans="6:6" x14ac:dyDescent="0.25">
      <c r="F3494" s="12"/>
    </row>
    <row r="3495" spans="6:6" x14ac:dyDescent="0.25">
      <c r="F3495" s="12"/>
    </row>
    <row r="3496" spans="6:6" x14ac:dyDescent="0.25">
      <c r="F3496" s="12"/>
    </row>
    <row r="3497" spans="6:6" x14ac:dyDescent="0.25">
      <c r="F3497" s="12"/>
    </row>
    <row r="3498" spans="6:6" x14ac:dyDescent="0.25">
      <c r="F3498" s="12"/>
    </row>
    <row r="3499" spans="6:6" x14ac:dyDescent="0.25">
      <c r="F3499" s="12"/>
    </row>
    <row r="3500" spans="6:6" x14ac:dyDescent="0.25">
      <c r="F3500" s="12"/>
    </row>
    <row r="3501" spans="6:6" x14ac:dyDescent="0.25">
      <c r="F3501" s="12"/>
    </row>
    <row r="3502" spans="6:6" x14ac:dyDescent="0.25">
      <c r="F3502" s="12"/>
    </row>
    <row r="3503" spans="6:6" x14ac:dyDescent="0.25">
      <c r="F3503" s="12"/>
    </row>
    <row r="3504" spans="6:6" x14ac:dyDescent="0.25">
      <c r="F3504" s="12"/>
    </row>
    <row r="3505" spans="6:6" x14ac:dyDescent="0.25">
      <c r="F3505" s="12"/>
    </row>
    <row r="3506" spans="6:6" x14ac:dyDescent="0.25">
      <c r="F3506" s="12"/>
    </row>
    <row r="3507" spans="6:6" x14ac:dyDescent="0.25">
      <c r="F3507" s="12"/>
    </row>
    <row r="3508" spans="6:6" x14ac:dyDescent="0.25">
      <c r="F3508" s="12"/>
    </row>
    <row r="3509" spans="6:6" x14ac:dyDescent="0.25">
      <c r="F3509" s="12"/>
    </row>
    <row r="3510" spans="6:6" x14ac:dyDescent="0.25">
      <c r="F3510" s="12"/>
    </row>
    <row r="3511" spans="6:6" x14ac:dyDescent="0.25">
      <c r="F3511" s="12"/>
    </row>
    <row r="3512" spans="6:6" x14ac:dyDescent="0.25">
      <c r="F3512" s="12"/>
    </row>
    <row r="3513" spans="6:6" x14ac:dyDescent="0.25">
      <c r="F3513" s="12"/>
    </row>
    <row r="3514" spans="6:6" x14ac:dyDescent="0.25">
      <c r="F3514" s="12"/>
    </row>
    <row r="3515" spans="6:6" x14ac:dyDescent="0.25">
      <c r="F3515" s="12"/>
    </row>
    <row r="3516" spans="6:6" x14ac:dyDescent="0.25">
      <c r="F3516" s="12"/>
    </row>
    <row r="3517" spans="6:6" x14ac:dyDescent="0.25">
      <c r="F3517" s="12"/>
    </row>
    <row r="3518" spans="6:6" x14ac:dyDescent="0.25">
      <c r="F3518" s="12"/>
    </row>
    <row r="3519" spans="6:6" x14ac:dyDescent="0.25">
      <c r="F3519" s="12"/>
    </row>
    <row r="3520" spans="6:6" x14ac:dyDescent="0.25">
      <c r="F3520" s="12"/>
    </row>
    <row r="3521" spans="6:6" x14ac:dyDescent="0.25">
      <c r="F3521" s="12"/>
    </row>
    <row r="3522" spans="6:6" x14ac:dyDescent="0.25">
      <c r="F3522" s="12"/>
    </row>
    <row r="3523" spans="6:6" x14ac:dyDescent="0.25">
      <c r="F3523" s="12"/>
    </row>
    <row r="3524" spans="6:6" x14ac:dyDescent="0.25">
      <c r="F3524" s="12"/>
    </row>
    <row r="3525" spans="6:6" x14ac:dyDescent="0.25">
      <c r="F3525" s="12"/>
    </row>
    <row r="3526" spans="6:6" x14ac:dyDescent="0.25">
      <c r="F3526" s="12"/>
    </row>
    <row r="3527" spans="6:6" x14ac:dyDescent="0.25">
      <c r="F3527" s="12"/>
    </row>
    <row r="3528" spans="6:6" x14ac:dyDescent="0.25">
      <c r="F3528" s="12"/>
    </row>
    <row r="3529" spans="6:6" x14ac:dyDescent="0.25">
      <c r="F3529" s="12"/>
    </row>
    <row r="3530" spans="6:6" x14ac:dyDescent="0.25">
      <c r="F3530" s="12"/>
    </row>
    <row r="3531" spans="6:6" x14ac:dyDescent="0.25">
      <c r="F3531" s="12"/>
    </row>
    <row r="3532" spans="6:6" x14ac:dyDescent="0.25">
      <c r="F3532" s="12"/>
    </row>
    <row r="3533" spans="6:6" x14ac:dyDescent="0.25">
      <c r="F3533" s="12"/>
    </row>
    <row r="3534" spans="6:6" x14ac:dyDescent="0.25">
      <c r="F3534" s="12"/>
    </row>
    <row r="3535" spans="6:6" x14ac:dyDescent="0.25">
      <c r="F3535" s="12"/>
    </row>
    <row r="3536" spans="6:6" x14ac:dyDescent="0.25">
      <c r="F3536" s="12"/>
    </row>
    <row r="3537" spans="6:6" x14ac:dyDescent="0.25">
      <c r="F3537" s="12"/>
    </row>
    <row r="3538" spans="6:6" x14ac:dyDescent="0.25">
      <c r="F3538" s="12"/>
    </row>
    <row r="3539" spans="6:6" x14ac:dyDescent="0.25">
      <c r="F3539" s="12"/>
    </row>
    <row r="3540" spans="6:6" x14ac:dyDescent="0.25">
      <c r="F3540" s="12"/>
    </row>
    <row r="3541" spans="6:6" x14ac:dyDescent="0.25">
      <c r="F3541" s="12"/>
    </row>
    <row r="3542" spans="6:6" x14ac:dyDescent="0.25">
      <c r="F3542" s="12"/>
    </row>
    <row r="3543" spans="6:6" x14ac:dyDescent="0.25">
      <c r="F3543" s="12"/>
    </row>
    <row r="3544" spans="6:6" x14ac:dyDescent="0.25">
      <c r="F3544" s="12"/>
    </row>
    <row r="3545" spans="6:6" x14ac:dyDescent="0.25">
      <c r="F3545" s="12"/>
    </row>
    <row r="3546" spans="6:6" x14ac:dyDescent="0.25">
      <c r="F3546" s="12"/>
    </row>
    <row r="3547" spans="6:6" x14ac:dyDescent="0.25">
      <c r="F3547" s="12"/>
    </row>
    <row r="3548" spans="6:6" x14ac:dyDescent="0.25">
      <c r="F3548" s="12"/>
    </row>
    <row r="3549" spans="6:6" x14ac:dyDescent="0.25">
      <c r="F3549" s="12"/>
    </row>
    <row r="3550" spans="6:6" x14ac:dyDescent="0.25">
      <c r="F3550" s="12"/>
    </row>
    <row r="3551" spans="6:6" x14ac:dyDescent="0.25">
      <c r="F3551" s="12"/>
    </row>
    <row r="3552" spans="6:6" x14ac:dyDescent="0.25">
      <c r="F3552" s="12"/>
    </row>
    <row r="3553" spans="6:6" x14ac:dyDescent="0.25">
      <c r="F3553" s="12"/>
    </row>
    <row r="3554" spans="6:6" x14ac:dyDescent="0.25">
      <c r="F3554" s="12"/>
    </row>
    <row r="3555" spans="6:6" x14ac:dyDescent="0.25">
      <c r="F3555" s="12"/>
    </row>
    <row r="3556" spans="6:6" x14ac:dyDescent="0.25">
      <c r="F3556" s="12"/>
    </row>
    <row r="3557" spans="6:6" x14ac:dyDescent="0.25">
      <c r="F3557" s="12"/>
    </row>
    <row r="3558" spans="6:6" x14ac:dyDescent="0.25">
      <c r="F3558" s="12"/>
    </row>
    <row r="3559" spans="6:6" x14ac:dyDescent="0.25">
      <c r="F3559" s="12"/>
    </row>
    <row r="3560" spans="6:6" x14ac:dyDescent="0.25">
      <c r="F3560" s="12"/>
    </row>
    <row r="3561" spans="6:6" x14ac:dyDescent="0.25">
      <c r="F3561" s="12"/>
    </row>
    <row r="3562" spans="6:6" x14ac:dyDescent="0.25">
      <c r="F3562" s="12"/>
    </row>
    <row r="3563" spans="6:6" x14ac:dyDescent="0.25">
      <c r="F3563" s="12"/>
    </row>
    <row r="3564" spans="6:6" x14ac:dyDescent="0.25">
      <c r="F3564" s="12"/>
    </row>
    <row r="3565" spans="6:6" x14ac:dyDescent="0.25">
      <c r="F3565" s="12"/>
    </row>
    <row r="3566" spans="6:6" x14ac:dyDescent="0.25">
      <c r="F3566" s="12"/>
    </row>
    <row r="3567" spans="6:6" x14ac:dyDescent="0.25">
      <c r="F3567" s="12"/>
    </row>
    <row r="3568" spans="6:6" x14ac:dyDescent="0.25">
      <c r="F3568" s="12"/>
    </row>
    <row r="3569" spans="6:6" x14ac:dyDescent="0.25">
      <c r="F3569" s="12"/>
    </row>
    <row r="3570" spans="6:6" x14ac:dyDescent="0.25">
      <c r="F3570" s="12"/>
    </row>
    <row r="3571" spans="6:6" x14ac:dyDescent="0.25">
      <c r="F3571" s="12"/>
    </row>
    <row r="3572" spans="6:6" x14ac:dyDescent="0.25">
      <c r="F3572" s="12"/>
    </row>
    <row r="3573" spans="6:6" x14ac:dyDescent="0.25">
      <c r="F3573" s="12"/>
    </row>
    <row r="3574" spans="6:6" x14ac:dyDescent="0.25">
      <c r="F3574" s="12"/>
    </row>
    <row r="3575" spans="6:6" x14ac:dyDescent="0.25">
      <c r="F3575" s="12"/>
    </row>
    <row r="3576" spans="6:6" x14ac:dyDescent="0.25">
      <c r="F3576" s="12"/>
    </row>
    <row r="3577" spans="6:6" x14ac:dyDescent="0.25">
      <c r="F3577" s="12"/>
    </row>
    <row r="3578" spans="6:6" x14ac:dyDescent="0.25">
      <c r="F3578" s="12"/>
    </row>
    <row r="3579" spans="6:6" x14ac:dyDescent="0.25">
      <c r="F3579" s="12"/>
    </row>
    <row r="3580" spans="6:6" x14ac:dyDescent="0.25">
      <c r="F3580" s="12"/>
    </row>
    <row r="3581" spans="6:6" x14ac:dyDescent="0.25">
      <c r="F3581" s="12"/>
    </row>
    <row r="3582" spans="6:6" x14ac:dyDescent="0.25">
      <c r="F3582" s="12"/>
    </row>
    <row r="3583" spans="6:6" x14ac:dyDescent="0.25">
      <c r="F3583" s="12"/>
    </row>
    <row r="3584" spans="6:6" x14ac:dyDescent="0.25">
      <c r="F3584" s="12"/>
    </row>
    <row r="3585" spans="6:6" x14ac:dyDescent="0.25">
      <c r="F3585" s="12"/>
    </row>
    <row r="3586" spans="6:6" x14ac:dyDescent="0.25">
      <c r="F3586" s="12"/>
    </row>
    <row r="3587" spans="6:6" x14ac:dyDescent="0.25">
      <c r="F3587" s="12"/>
    </row>
    <row r="3588" spans="6:6" x14ac:dyDescent="0.25">
      <c r="F3588" s="12"/>
    </row>
    <row r="3589" spans="6:6" x14ac:dyDescent="0.25">
      <c r="F3589" s="12"/>
    </row>
    <row r="3590" spans="6:6" x14ac:dyDescent="0.25">
      <c r="F3590" s="12"/>
    </row>
    <row r="3591" spans="6:6" x14ac:dyDescent="0.25">
      <c r="F3591" s="12"/>
    </row>
    <row r="3592" spans="6:6" x14ac:dyDescent="0.25">
      <c r="F3592" s="12"/>
    </row>
    <row r="3593" spans="6:6" x14ac:dyDescent="0.25">
      <c r="F3593" s="12"/>
    </row>
    <row r="3594" spans="6:6" x14ac:dyDescent="0.25">
      <c r="F3594" s="12"/>
    </row>
    <row r="3595" spans="6:6" x14ac:dyDescent="0.25">
      <c r="F3595" s="12"/>
    </row>
    <row r="3596" spans="6:6" x14ac:dyDescent="0.25">
      <c r="F3596" s="12"/>
    </row>
    <row r="3597" spans="6:6" x14ac:dyDescent="0.25">
      <c r="F3597" s="12"/>
    </row>
    <row r="3598" spans="6:6" x14ac:dyDescent="0.25">
      <c r="F3598" s="12"/>
    </row>
    <row r="3599" spans="6:6" x14ac:dyDescent="0.25">
      <c r="F3599" s="12"/>
    </row>
    <row r="3600" spans="6:6" x14ac:dyDescent="0.25">
      <c r="F3600" s="12"/>
    </row>
    <row r="3601" spans="6:6" x14ac:dyDescent="0.25">
      <c r="F3601" s="12"/>
    </row>
    <row r="3602" spans="6:6" x14ac:dyDescent="0.25">
      <c r="F3602" s="12"/>
    </row>
    <row r="3603" spans="6:6" x14ac:dyDescent="0.25">
      <c r="F3603" s="12"/>
    </row>
  </sheetData>
  <mergeCells count="1">
    <mergeCell ref="A1:W1"/>
  </mergeCells>
  <dataValidations count="2">
    <dataValidation type="list" allowBlank="1" showInputMessage="1" showErrorMessage="1" sqref="D23:D111 D113:D467">
      <formula1>subdivision</formula1>
    </dataValidation>
    <dataValidation type="list" allowBlank="1" showInputMessage="1" showErrorMessage="1" sqref="A399:A536">
      <formula1>counties</formula1>
    </dataValidation>
  </dataValidations>
  <printOptions headings="1" gridLines="1"/>
  <pageMargins left="0" right="0" top="0.75" bottom="0.75" header="0.3" footer="0.3"/>
  <pageSetup paperSize="17" scale="8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20"/>
    </row>
    <row r="15" spans="7:7" x14ac:dyDescent="0.3">
      <c r="G1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McClellan, Matthew</cp:lastModifiedBy>
  <cp:lastPrinted>2014-06-19T13:45:01Z</cp:lastPrinted>
  <dcterms:created xsi:type="dcterms:W3CDTF">2013-08-01T20:17:17Z</dcterms:created>
  <dcterms:modified xsi:type="dcterms:W3CDTF">2014-07-07T20:44:18Z</dcterms:modified>
</cp:coreProperties>
</file>